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preadsheets\"/>
    </mc:Choice>
  </mc:AlternateContent>
  <bookViews>
    <workbookView xWindow="75" yWindow="105" windowWidth="6600" windowHeight="12885" tabRatio="821"/>
  </bookViews>
  <sheets>
    <sheet name="Home" sheetId="73" r:id="rId1"/>
    <sheet name="Table of Contents" sheetId="72" r:id="rId2"/>
    <sheet name="INFORM Mid2016 (a-z)" sheetId="5" r:id="rId3"/>
    <sheet name="Hazard &amp; Exposure" sheetId="75" r:id="rId4"/>
    <sheet name="Vulnerability" sheetId="3" r:id="rId5"/>
    <sheet name="Lack of Coping Capacity" sheetId="4" r:id="rId6"/>
    <sheet name="Indicator Data" sheetId="74" r:id="rId7"/>
    <sheet name="Indicator Metadata" sheetId="76" r:id="rId8"/>
    <sheet name="Regions" sheetId="77" r:id="rId9"/>
  </sheets>
  <definedNames>
    <definedName name="_2012.06.11___GFM_Indicator_List" localSheetId="7">'Indicator Metadata'!$F$25:$L$57</definedName>
    <definedName name="_xlnm._FilterDatabase" localSheetId="3" hidden="1">'Hazard &amp; Exposure'!$A$2:$BC$195</definedName>
    <definedName name="_xlnm._FilterDatabase" localSheetId="2" hidden="1">'INFORM Mid2016 (a-z)'!$A$3:$AI$194</definedName>
    <definedName name="_xlnm._FilterDatabase" localSheetId="8" hidden="1">Regions!$A$2:$F$193</definedName>
    <definedName name="_xlnm._FilterDatabase" localSheetId="4" hidden="1">Vulnerability!$A$2:$AK$193</definedName>
    <definedName name="_Key1" localSheetId="3" hidden="1">#REF!</definedName>
    <definedName name="_Key1" hidden="1">#REF!</definedName>
    <definedName name="_Order1" hidden="1">255</definedName>
    <definedName name="_Sort" localSheetId="3" hidden="1">#REF!</definedName>
    <definedName name="_Sort" hidden="1">#REF!</definedName>
    <definedName name="_xlnm.Print_Area" localSheetId="2">'INFORM Mid2016 (a-z)'!$A$1:$AG$194</definedName>
    <definedName name="_xlnm.Print_Titles" localSheetId="2">'INFORM Mid2016 (a-z)'!$2:$2</definedName>
  </definedNames>
  <calcPr calcId="162913"/>
</workbook>
</file>

<file path=xl/calcChain.xml><?xml version="1.0" encoding="utf-8"?>
<calcChain xmlns="http://schemas.openxmlformats.org/spreadsheetml/2006/main">
  <c r="AI5" i="5" l="1"/>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J45" i="5" s="1"/>
  <c r="AI46" i="5"/>
  <c r="AI47" i="5"/>
  <c r="AJ47" i="5" s="1"/>
  <c r="AI48" i="5"/>
  <c r="AI49" i="5"/>
  <c r="AI50" i="5"/>
  <c r="AI51" i="5"/>
  <c r="AI52" i="5"/>
  <c r="AI53" i="5"/>
  <c r="AI54" i="5"/>
  <c r="AI55" i="5"/>
  <c r="AI56" i="5"/>
  <c r="AI57" i="5"/>
  <c r="AI58" i="5"/>
  <c r="AI59" i="5"/>
  <c r="AI60" i="5"/>
  <c r="AI61" i="5"/>
  <c r="AI62" i="5"/>
  <c r="AI63" i="5"/>
  <c r="AI64" i="5"/>
  <c r="AI65" i="5"/>
  <c r="AI66" i="5"/>
  <c r="AJ58" i="5" s="1"/>
  <c r="AI67" i="5"/>
  <c r="AJ67" i="5" s="1"/>
  <c r="AI68" i="5"/>
  <c r="AI69" i="5"/>
  <c r="AI70" i="5"/>
  <c r="AI71" i="5"/>
  <c r="AI72" i="5"/>
  <c r="AI73" i="5"/>
  <c r="AI74" i="5"/>
  <c r="AI75" i="5"/>
  <c r="AI76" i="5"/>
  <c r="AI77" i="5"/>
  <c r="AI78" i="5"/>
  <c r="AJ78" i="5" s="1"/>
  <c r="AI79" i="5"/>
  <c r="AI80" i="5"/>
  <c r="AI81" i="5"/>
  <c r="AI82" i="5"/>
  <c r="AI83" i="5"/>
  <c r="AI84" i="5"/>
  <c r="AJ84" i="5" s="1"/>
  <c r="AI85" i="5"/>
  <c r="AJ85" i="5" s="1"/>
  <c r="AI86" i="5"/>
  <c r="AI87" i="5"/>
  <c r="AI88" i="5"/>
  <c r="AI89" i="5"/>
  <c r="AI90" i="5"/>
  <c r="AI91" i="5"/>
  <c r="AI92" i="5"/>
  <c r="AI93" i="5"/>
  <c r="AI94" i="5"/>
  <c r="AI95" i="5"/>
  <c r="AI96" i="5"/>
  <c r="AI97" i="5"/>
  <c r="AI98" i="5"/>
  <c r="AI99" i="5"/>
  <c r="AI100" i="5"/>
  <c r="AI101" i="5"/>
  <c r="AI102" i="5"/>
  <c r="AI103" i="5"/>
  <c r="AI104" i="5"/>
  <c r="AI105" i="5"/>
  <c r="AJ105" i="5" s="1"/>
  <c r="AI106" i="5"/>
  <c r="AJ106" i="5" s="1"/>
  <c r="AI107" i="5"/>
  <c r="AI108" i="5"/>
  <c r="AI109" i="5"/>
  <c r="AJ109" i="5" s="1"/>
  <c r="AI110" i="5"/>
  <c r="AJ110" i="5" s="1"/>
  <c r="AI111" i="5"/>
  <c r="AI112" i="5"/>
  <c r="AI113" i="5"/>
  <c r="AI114" i="5"/>
  <c r="AI115" i="5"/>
  <c r="AJ115" i="5" s="1"/>
  <c r="AI116" i="5"/>
  <c r="AI117" i="5"/>
  <c r="AI118" i="5"/>
  <c r="AI119" i="5"/>
  <c r="AI120" i="5"/>
  <c r="AI121" i="5"/>
  <c r="AI122" i="5"/>
  <c r="AJ122" i="5" s="1"/>
  <c r="AI123" i="5"/>
  <c r="AI124" i="5"/>
  <c r="AI125" i="5"/>
  <c r="AI126" i="5"/>
  <c r="AJ15" i="5" s="1"/>
  <c r="AI127" i="5"/>
  <c r="AI128" i="5"/>
  <c r="AI129" i="5"/>
  <c r="AI130" i="5"/>
  <c r="AI131" i="5"/>
  <c r="AI132" i="5"/>
  <c r="AI133" i="5"/>
  <c r="AI134" i="5"/>
  <c r="AI135" i="5"/>
  <c r="AI136" i="5"/>
  <c r="AI137" i="5"/>
  <c r="AJ8" i="5" s="1"/>
  <c r="AI138" i="5"/>
  <c r="AI139" i="5"/>
  <c r="AI140" i="5"/>
  <c r="AI141" i="5"/>
  <c r="AJ141" i="5" s="1"/>
  <c r="AI142" i="5"/>
  <c r="AJ142" i="5" s="1"/>
  <c r="AI143" i="5"/>
  <c r="AI144" i="5"/>
  <c r="AJ144" i="5" s="1"/>
  <c r="AI145" i="5"/>
  <c r="AJ145" i="5" s="1"/>
  <c r="AI146" i="5"/>
  <c r="AI147" i="5"/>
  <c r="AI148" i="5"/>
  <c r="AJ148" i="5" s="1"/>
  <c r="AI149" i="5"/>
  <c r="AJ149" i="5" s="1"/>
  <c r="AI150" i="5"/>
  <c r="AI151" i="5"/>
  <c r="AJ151" i="5" s="1"/>
  <c r="AI152" i="5"/>
  <c r="AJ152" i="5" s="1"/>
  <c r="AI153" i="5"/>
  <c r="AJ153" i="5" s="1"/>
  <c r="AI154" i="5"/>
  <c r="AI155" i="5"/>
  <c r="AI156" i="5"/>
  <c r="AI157" i="5"/>
  <c r="AJ157" i="5" s="1"/>
  <c r="AI158" i="5"/>
  <c r="AI159" i="5"/>
  <c r="AI160" i="5"/>
  <c r="AI161" i="5"/>
  <c r="AI162" i="5"/>
  <c r="AI163" i="5"/>
  <c r="AI164" i="5"/>
  <c r="AJ164" i="5" s="1"/>
  <c r="AI165" i="5"/>
  <c r="AJ165" i="5" s="1"/>
  <c r="AI166" i="5"/>
  <c r="AI167" i="5"/>
  <c r="AI168" i="5"/>
  <c r="AI169" i="5"/>
  <c r="AI170" i="5"/>
  <c r="AI171" i="5"/>
  <c r="AJ171" i="5" s="1"/>
  <c r="AI172" i="5"/>
  <c r="AJ172" i="5" s="1"/>
  <c r="AI173" i="5"/>
  <c r="AI174" i="5"/>
  <c r="AJ174" i="5" s="1"/>
  <c r="AI175" i="5"/>
  <c r="AJ175" i="5" s="1"/>
  <c r="AI176" i="5"/>
  <c r="AJ176" i="5" s="1"/>
  <c r="AI177" i="5"/>
  <c r="AI178" i="5"/>
  <c r="AI179" i="5"/>
  <c r="AJ179" i="5" s="1"/>
  <c r="AI180" i="5"/>
  <c r="AJ180" i="5" s="1"/>
  <c r="AI181" i="5"/>
  <c r="AJ181" i="5" s="1"/>
  <c r="AI182" i="5"/>
  <c r="AJ182" i="5" s="1"/>
  <c r="AI183" i="5"/>
  <c r="AJ183" i="5" s="1"/>
  <c r="AI184" i="5"/>
  <c r="AI185" i="5"/>
  <c r="AI186" i="5"/>
  <c r="AI187" i="5"/>
  <c r="AI188" i="5"/>
  <c r="AI189" i="5"/>
  <c r="AJ189" i="5" s="1"/>
  <c r="AI190" i="5"/>
  <c r="AI191" i="5"/>
  <c r="AI192" i="5"/>
  <c r="AI193" i="5"/>
  <c r="AJ193" i="5" s="1"/>
  <c r="AI194" i="5"/>
  <c r="C4" i="75"/>
  <c r="D4" i="75"/>
  <c r="F4" i="75"/>
  <c r="G4" i="75"/>
  <c r="H4" i="75"/>
  <c r="I4" i="75"/>
  <c r="K4" i="75"/>
  <c r="M4" i="75"/>
  <c r="N4" i="75"/>
  <c r="O4" i="75"/>
  <c r="P4" i="75"/>
  <c r="Q4" i="75"/>
  <c r="Z4" i="75" s="1"/>
  <c r="R4" i="75"/>
  <c r="AA4" i="75" s="1"/>
  <c r="S4" i="75"/>
  <c r="AB4" i="75" s="1"/>
  <c r="AK4" i="75" s="1"/>
  <c r="T4" i="75"/>
  <c r="AD4" i="75" s="1"/>
  <c r="AM4" i="75" s="1"/>
  <c r="U4" i="75"/>
  <c r="AF4" i="75" s="1"/>
  <c r="AN4" i="75" s="1"/>
  <c r="AS4" i="75" s="1"/>
  <c r="V4" i="75"/>
  <c r="AH4" i="75" s="1"/>
  <c r="W4" i="75"/>
  <c r="Y4" i="75"/>
  <c r="AP4" i="75" s="1"/>
  <c r="D5" i="5" s="1"/>
  <c r="AG4" i="75"/>
  <c r="AT4" i="75"/>
  <c r="AW4" i="75"/>
  <c r="AX4" i="75"/>
  <c r="AZ4" i="75"/>
  <c r="BA4" i="75"/>
  <c r="C5" i="75"/>
  <c r="D5" i="75"/>
  <c r="F5" i="75"/>
  <c r="P5" i="75" s="1"/>
  <c r="Y5" i="75" s="1"/>
  <c r="AP5" i="75" s="1"/>
  <c r="D6" i="5" s="1"/>
  <c r="G5" i="75"/>
  <c r="H5" i="75"/>
  <c r="I5" i="75"/>
  <c r="J5" i="75" s="1"/>
  <c r="L5" i="75" s="1"/>
  <c r="K5" i="75"/>
  <c r="M5" i="75"/>
  <c r="N5" i="75"/>
  <c r="V5" i="75" s="1"/>
  <c r="O5" i="75"/>
  <c r="Q5" i="75"/>
  <c r="Z5" i="75" s="1"/>
  <c r="AQ5" i="75" s="1"/>
  <c r="E6" i="5" s="1"/>
  <c r="R5" i="75"/>
  <c r="AA5" i="75" s="1"/>
  <c r="S5" i="75"/>
  <c r="AB5" i="75" s="1"/>
  <c r="T5" i="75"/>
  <c r="AD5" i="75" s="1"/>
  <c r="AM5" i="75" s="1"/>
  <c r="U5" i="75"/>
  <c r="AF5" i="75" s="1"/>
  <c r="W5" i="75"/>
  <c r="AG5" i="75"/>
  <c r="AT5" i="75"/>
  <c r="AW5" i="75"/>
  <c r="AX5" i="75"/>
  <c r="AZ5" i="75"/>
  <c r="BA5" i="75"/>
  <c r="C6" i="75"/>
  <c r="D6" i="75"/>
  <c r="F6" i="75"/>
  <c r="P6" i="75" s="1"/>
  <c r="Y6" i="75" s="1"/>
  <c r="AP6" i="75" s="1"/>
  <c r="D7" i="5" s="1"/>
  <c r="G6" i="75"/>
  <c r="H6" i="75"/>
  <c r="I6" i="75"/>
  <c r="K6" i="75"/>
  <c r="M6" i="75"/>
  <c r="N6" i="75"/>
  <c r="V6" i="75" s="1"/>
  <c r="O6" i="75"/>
  <c r="W6" i="75" s="1"/>
  <c r="Q6" i="75"/>
  <c r="Z6" i="75" s="1"/>
  <c r="AQ6" i="75" s="1"/>
  <c r="E7" i="5" s="1"/>
  <c r="R6" i="75"/>
  <c r="S6" i="75"/>
  <c r="AB6" i="75" s="1"/>
  <c r="T6" i="75"/>
  <c r="AD6" i="75" s="1"/>
  <c r="AM6" i="75" s="1"/>
  <c r="U6" i="75"/>
  <c r="AF6" i="75" s="1"/>
  <c r="AA6" i="75"/>
  <c r="AJ6" i="75" s="1"/>
  <c r="AG6" i="75"/>
  <c r="AT6" i="75"/>
  <c r="AW6" i="75"/>
  <c r="AX6" i="75"/>
  <c r="AZ6" i="75"/>
  <c r="BA6" i="75"/>
  <c r="C7" i="75"/>
  <c r="D7" i="75"/>
  <c r="F7" i="75"/>
  <c r="P7" i="75" s="1"/>
  <c r="Y7" i="75" s="1"/>
  <c r="AP7" i="75" s="1"/>
  <c r="D8" i="5" s="1"/>
  <c r="G7" i="75"/>
  <c r="H7" i="75"/>
  <c r="I7" i="75"/>
  <c r="K7" i="75"/>
  <c r="M7" i="75"/>
  <c r="N7" i="75"/>
  <c r="V7" i="75" s="1"/>
  <c r="X7" i="75" s="1"/>
  <c r="O7" i="75"/>
  <c r="Q7" i="75"/>
  <c r="Z7" i="75" s="1"/>
  <c r="R7" i="75"/>
  <c r="AA7" i="75" s="1"/>
  <c r="AJ7" i="75" s="1"/>
  <c r="S7" i="75"/>
  <c r="AB7" i="75" s="1"/>
  <c r="T7" i="75"/>
  <c r="U7" i="75"/>
  <c r="AF7" i="75" s="1"/>
  <c r="W7" i="75"/>
  <c r="AD7" i="75"/>
  <c r="AM7" i="75" s="1"/>
  <c r="AG7" i="75"/>
  <c r="AT7" i="75"/>
  <c r="AW7" i="75"/>
  <c r="AY7" i="75" s="1"/>
  <c r="AX7" i="75"/>
  <c r="AZ7" i="75"/>
  <c r="BA7" i="75"/>
  <c r="C8" i="75"/>
  <c r="D8" i="75"/>
  <c r="F8" i="75"/>
  <c r="G8" i="75"/>
  <c r="H8" i="75"/>
  <c r="I8" i="75"/>
  <c r="K8" i="75"/>
  <c r="M8" i="75"/>
  <c r="N8" i="75"/>
  <c r="O8" i="75"/>
  <c r="P8" i="75"/>
  <c r="Q8" i="75"/>
  <c r="Z8" i="75" s="1"/>
  <c r="AQ8" i="75" s="1"/>
  <c r="E9" i="5" s="1"/>
  <c r="R8" i="75"/>
  <c r="AA8" i="75" s="1"/>
  <c r="S8" i="75"/>
  <c r="T8" i="75"/>
  <c r="AD8" i="75" s="1"/>
  <c r="AM8" i="75" s="1"/>
  <c r="U8" i="75"/>
  <c r="V8" i="75"/>
  <c r="W8" i="75"/>
  <c r="Y8" i="75"/>
  <c r="AP8" i="75" s="1"/>
  <c r="D9" i="5" s="1"/>
  <c r="AB8" i="75"/>
  <c r="AK8" i="75" s="1"/>
  <c r="AF8" i="75"/>
  <c r="AN8" i="75" s="1"/>
  <c r="AG8" i="75"/>
  <c r="AT8" i="75"/>
  <c r="AW8" i="75"/>
  <c r="AX8" i="75"/>
  <c r="AY8" i="75"/>
  <c r="I9" i="5" s="1"/>
  <c r="AZ8" i="75"/>
  <c r="BA8" i="75"/>
  <c r="C9" i="75"/>
  <c r="D9" i="75"/>
  <c r="AI9" i="75" s="1"/>
  <c r="F9" i="75"/>
  <c r="G9" i="75"/>
  <c r="H9" i="75"/>
  <c r="I9" i="75"/>
  <c r="K9" i="75"/>
  <c r="M9" i="75"/>
  <c r="N9" i="75"/>
  <c r="O9" i="75"/>
  <c r="P9" i="75"/>
  <c r="Y9" i="75" s="1"/>
  <c r="AP9" i="75" s="1"/>
  <c r="D10" i="5" s="1"/>
  <c r="Q9" i="75"/>
  <c r="Z9" i="75" s="1"/>
  <c r="AQ9" i="75" s="1"/>
  <c r="E10" i="5" s="1"/>
  <c r="R9" i="75"/>
  <c r="S9" i="75"/>
  <c r="AB9" i="75" s="1"/>
  <c r="T9" i="75"/>
  <c r="AD9" i="75" s="1"/>
  <c r="U9" i="75"/>
  <c r="AF9" i="75" s="1"/>
  <c r="AN9" i="75" s="1"/>
  <c r="V9" i="75"/>
  <c r="X9" i="75" s="1"/>
  <c r="W9" i="75"/>
  <c r="AA9" i="75"/>
  <c r="AJ9" i="75" s="1"/>
  <c r="AG9" i="75"/>
  <c r="AT9" i="75"/>
  <c r="AW9" i="75"/>
  <c r="AX9" i="75"/>
  <c r="AY9" i="75" s="1"/>
  <c r="I10" i="5" s="1"/>
  <c r="AZ9" i="75"/>
  <c r="BA9" i="75"/>
  <c r="C10" i="75"/>
  <c r="D10" i="75"/>
  <c r="F10" i="75"/>
  <c r="G10" i="75"/>
  <c r="H10" i="75"/>
  <c r="I10" i="75"/>
  <c r="K10" i="75"/>
  <c r="M10" i="75"/>
  <c r="N10" i="75"/>
  <c r="O10" i="75"/>
  <c r="P10" i="75"/>
  <c r="Y10" i="75" s="1"/>
  <c r="AP10" i="75" s="1"/>
  <c r="D11" i="5" s="1"/>
  <c r="Q10" i="75"/>
  <c r="Z10" i="75" s="1"/>
  <c r="R10" i="75"/>
  <c r="S10" i="75"/>
  <c r="AB10" i="75" s="1"/>
  <c r="AK10" i="75" s="1"/>
  <c r="T10" i="75"/>
  <c r="AD10" i="75" s="1"/>
  <c r="U10" i="75"/>
  <c r="AF10" i="75" s="1"/>
  <c r="AN10" i="75" s="1"/>
  <c r="V10" i="75"/>
  <c r="X10" i="75" s="1"/>
  <c r="W10" i="75"/>
  <c r="AA10" i="75"/>
  <c r="AG10" i="75"/>
  <c r="AI10" i="75"/>
  <c r="AT10" i="75"/>
  <c r="AW10" i="75"/>
  <c r="AX10" i="75"/>
  <c r="AZ10" i="75"/>
  <c r="BA10" i="75"/>
  <c r="C11" i="75"/>
  <c r="D11" i="75"/>
  <c r="E11" i="75" s="1"/>
  <c r="F11" i="75"/>
  <c r="P11" i="75" s="1"/>
  <c r="Y11" i="75" s="1"/>
  <c r="AP11" i="75" s="1"/>
  <c r="D12" i="5" s="1"/>
  <c r="G11" i="75"/>
  <c r="H11" i="75"/>
  <c r="I11" i="75"/>
  <c r="K11" i="75"/>
  <c r="M11" i="75"/>
  <c r="N11" i="75"/>
  <c r="V11" i="75" s="1"/>
  <c r="O11" i="75"/>
  <c r="W11" i="75" s="1"/>
  <c r="AI11" i="75" s="1"/>
  <c r="Q11" i="75"/>
  <c r="Z11" i="75" s="1"/>
  <c r="AQ11" i="75" s="1"/>
  <c r="E12" i="5" s="1"/>
  <c r="R11" i="75"/>
  <c r="AA11" i="75" s="1"/>
  <c r="S11" i="75"/>
  <c r="AB11" i="75" s="1"/>
  <c r="T11" i="75"/>
  <c r="U11" i="75"/>
  <c r="AF11" i="75" s="1"/>
  <c r="AD11" i="75"/>
  <c r="AM11" i="75" s="1"/>
  <c r="AG11" i="75"/>
  <c r="AT11" i="75"/>
  <c r="AW11" i="75"/>
  <c r="AY11" i="75" s="1"/>
  <c r="I12" i="5" s="1"/>
  <c r="AX11" i="75"/>
  <c r="AZ11" i="75"/>
  <c r="BA11" i="75"/>
  <c r="C12" i="75"/>
  <c r="D12" i="75"/>
  <c r="E12" i="75" s="1"/>
  <c r="F12" i="75"/>
  <c r="G12" i="75"/>
  <c r="H12" i="75"/>
  <c r="I12" i="75"/>
  <c r="K12" i="75"/>
  <c r="M12" i="75"/>
  <c r="N12" i="75"/>
  <c r="O12" i="75"/>
  <c r="P12" i="75"/>
  <c r="Y12" i="75" s="1"/>
  <c r="AP12" i="75" s="1"/>
  <c r="D13" i="5" s="1"/>
  <c r="Q12" i="75"/>
  <c r="Z12" i="75" s="1"/>
  <c r="R12" i="75"/>
  <c r="AA12" i="75" s="1"/>
  <c r="S12" i="75"/>
  <c r="AB12" i="75" s="1"/>
  <c r="T12" i="75"/>
  <c r="AD12" i="75" s="1"/>
  <c r="AM12" i="75" s="1"/>
  <c r="U12" i="75"/>
  <c r="AF12" i="75" s="1"/>
  <c r="AN12" i="75" s="1"/>
  <c r="V12" i="75"/>
  <c r="W12" i="75"/>
  <c r="AG12" i="75"/>
  <c r="AT12" i="75"/>
  <c r="AW12" i="75"/>
  <c r="AX12" i="75"/>
  <c r="AZ12" i="75"/>
  <c r="BA12" i="75"/>
  <c r="C13" i="75"/>
  <c r="D13" i="75"/>
  <c r="F13" i="75"/>
  <c r="G13" i="75"/>
  <c r="H13" i="75"/>
  <c r="I13" i="75"/>
  <c r="K13" i="75"/>
  <c r="M13" i="75"/>
  <c r="N13" i="75"/>
  <c r="O13" i="75"/>
  <c r="P13" i="75"/>
  <c r="Y13" i="75" s="1"/>
  <c r="AP13" i="75" s="1"/>
  <c r="D14" i="5" s="1"/>
  <c r="Q13" i="75"/>
  <c r="Z13" i="75" s="1"/>
  <c r="R13" i="75"/>
  <c r="S13" i="75"/>
  <c r="T13" i="75"/>
  <c r="AD13" i="75" s="1"/>
  <c r="AM13" i="75" s="1"/>
  <c r="U13" i="75"/>
  <c r="AF13" i="75" s="1"/>
  <c r="AN13" i="75" s="1"/>
  <c r="V13" i="75"/>
  <c r="W13" i="75"/>
  <c r="X13" i="75" s="1"/>
  <c r="AA13" i="75"/>
  <c r="AC13" i="75" s="1"/>
  <c r="AE13" i="75" s="1"/>
  <c r="AB13" i="75"/>
  <c r="AK13" i="75" s="1"/>
  <c r="AG13" i="75"/>
  <c r="AT13" i="75"/>
  <c r="AW13" i="75"/>
  <c r="AX13" i="75"/>
  <c r="AZ13" i="75"/>
  <c r="BA13" i="75"/>
  <c r="C14" i="75"/>
  <c r="D14" i="75"/>
  <c r="F14" i="75"/>
  <c r="P14" i="75" s="1"/>
  <c r="Y14" i="75" s="1"/>
  <c r="AP14" i="75" s="1"/>
  <c r="D15" i="5" s="1"/>
  <c r="G14" i="75"/>
  <c r="H14" i="75"/>
  <c r="AJ14" i="75" s="1"/>
  <c r="I14" i="75"/>
  <c r="K14" i="75"/>
  <c r="M14" i="75"/>
  <c r="N14" i="75"/>
  <c r="V14" i="75" s="1"/>
  <c r="O14" i="75"/>
  <c r="W14" i="75" s="1"/>
  <c r="Q14" i="75"/>
  <c r="R14" i="75"/>
  <c r="AA14" i="75" s="1"/>
  <c r="S14" i="75"/>
  <c r="AB14" i="75" s="1"/>
  <c r="AK14" i="75" s="1"/>
  <c r="T14" i="75"/>
  <c r="AD14" i="75" s="1"/>
  <c r="U14" i="75"/>
  <c r="AF14" i="75" s="1"/>
  <c r="Z14" i="75"/>
  <c r="AQ14" i="75" s="1"/>
  <c r="E15" i="5" s="1"/>
  <c r="AG14" i="75"/>
  <c r="AT14" i="75"/>
  <c r="AW14" i="75"/>
  <c r="AX14" i="75"/>
  <c r="AZ14" i="75"/>
  <c r="BA14" i="75"/>
  <c r="C15" i="75"/>
  <c r="D15" i="75"/>
  <c r="F15" i="75"/>
  <c r="P15" i="75" s="1"/>
  <c r="Y15" i="75" s="1"/>
  <c r="AP15" i="75" s="1"/>
  <c r="D16" i="5" s="1"/>
  <c r="G15" i="75"/>
  <c r="H15" i="75"/>
  <c r="I15" i="75"/>
  <c r="K15" i="75"/>
  <c r="M15" i="75"/>
  <c r="N15" i="75"/>
  <c r="O15" i="75"/>
  <c r="W15" i="75" s="1"/>
  <c r="Q15" i="75"/>
  <c r="Z15" i="75" s="1"/>
  <c r="AQ15" i="75" s="1"/>
  <c r="E16" i="5" s="1"/>
  <c r="R15" i="75"/>
  <c r="S15" i="75"/>
  <c r="AB15" i="75" s="1"/>
  <c r="T15" i="75"/>
  <c r="AD15" i="75" s="1"/>
  <c r="U15" i="75"/>
  <c r="AF15" i="75" s="1"/>
  <c r="V15" i="75"/>
  <c r="AA15" i="75"/>
  <c r="AG15" i="75"/>
  <c r="AT15" i="75"/>
  <c r="AW15" i="75"/>
  <c r="AX15" i="75"/>
  <c r="AZ15" i="75"/>
  <c r="BA15" i="75"/>
  <c r="C16" i="75"/>
  <c r="D16" i="75"/>
  <c r="F16" i="75"/>
  <c r="G16" i="75"/>
  <c r="H16" i="75"/>
  <c r="I16" i="75"/>
  <c r="K16" i="75"/>
  <c r="M16" i="75"/>
  <c r="N16" i="75"/>
  <c r="O16" i="75"/>
  <c r="P16" i="75"/>
  <c r="Q16" i="75"/>
  <c r="R16" i="75"/>
  <c r="AA16" i="75" s="1"/>
  <c r="S16" i="75"/>
  <c r="AB16" i="75" s="1"/>
  <c r="T16" i="75"/>
  <c r="AD16" i="75" s="1"/>
  <c r="AM16" i="75" s="1"/>
  <c r="U16" i="75"/>
  <c r="AF16" i="75" s="1"/>
  <c r="V16" i="75"/>
  <c r="W16" i="75"/>
  <c r="Y16" i="75"/>
  <c r="AP16" i="75" s="1"/>
  <c r="D17" i="5" s="1"/>
  <c r="Z16" i="75"/>
  <c r="AQ16" i="75" s="1"/>
  <c r="E17" i="5" s="1"/>
  <c r="AG16" i="75"/>
  <c r="AT16" i="75"/>
  <c r="AW16" i="75"/>
  <c r="AX16" i="75"/>
  <c r="AZ16" i="75"/>
  <c r="BA16" i="75"/>
  <c r="C17" i="75"/>
  <c r="E17" i="75" s="1"/>
  <c r="D17" i="75"/>
  <c r="F17" i="75"/>
  <c r="G17" i="75"/>
  <c r="H17" i="75"/>
  <c r="I17" i="75"/>
  <c r="K17" i="75"/>
  <c r="M17" i="75"/>
  <c r="N17" i="75"/>
  <c r="O17" i="75"/>
  <c r="P17" i="75"/>
  <c r="Y17" i="75" s="1"/>
  <c r="AP17" i="75" s="1"/>
  <c r="D18" i="5" s="1"/>
  <c r="Q17" i="75"/>
  <c r="Z17" i="75" s="1"/>
  <c r="R17" i="75"/>
  <c r="S17" i="75"/>
  <c r="AB17" i="75" s="1"/>
  <c r="T17" i="75"/>
  <c r="U17" i="75"/>
  <c r="AF17" i="75" s="1"/>
  <c r="AN17" i="75" s="1"/>
  <c r="AS17" i="75" s="1"/>
  <c r="AU17" i="75" s="1"/>
  <c r="G18" i="5" s="1"/>
  <c r="V17" i="75"/>
  <c r="X17" i="75" s="1"/>
  <c r="W17" i="75"/>
  <c r="AA17" i="75"/>
  <c r="AD17" i="75"/>
  <c r="AM17" i="75" s="1"/>
  <c r="AG17" i="75"/>
  <c r="AT17" i="75"/>
  <c r="AW17" i="75"/>
  <c r="AY17" i="75" s="1"/>
  <c r="I18" i="5" s="1"/>
  <c r="AX17" i="75"/>
  <c r="AZ17" i="75"/>
  <c r="BA17" i="75"/>
  <c r="C18" i="75"/>
  <c r="D18" i="75"/>
  <c r="F18" i="75"/>
  <c r="G18" i="75"/>
  <c r="H18" i="75"/>
  <c r="I18" i="75"/>
  <c r="K18" i="75"/>
  <c r="M18" i="75"/>
  <c r="N18" i="75"/>
  <c r="O18" i="75"/>
  <c r="P18" i="75"/>
  <c r="Q18" i="75"/>
  <c r="Z18" i="75" s="1"/>
  <c r="R18" i="75"/>
  <c r="AA18" i="75" s="1"/>
  <c r="S18" i="75"/>
  <c r="AB18" i="75" s="1"/>
  <c r="T18" i="75"/>
  <c r="AD18" i="75" s="1"/>
  <c r="AM18" i="75" s="1"/>
  <c r="U18" i="75"/>
  <c r="V18" i="75"/>
  <c r="W18" i="75"/>
  <c r="Y18" i="75"/>
  <c r="AP18" i="75" s="1"/>
  <c r="D19" i="5" s="1"/>
  <c r="AF18" i="75"/>
  <c r="AG18" i="75"/>
  <c r="AQ18" i="75"/>
  <c r="E19" i="5" s="1"/>
  <c r="AT18" i="75"/>
  <c r="AW18" i="75"/>
  <c r="AX18" i="75"/>
  <c r="AZ18" i="75"/>
  <c r="BA18" i="75"/>
  <c r="C19" i="75"/>
  <c r="D19" i="75"/>
  <c r="F19" i="75"/>
  <c r="P19" i="75" s="1"/>
  <c r="Y19" i="75" s="1"/>
  <c r="AP19" i="75" s="1"/>
  <c r="D20" i="5" s="1"/>
  <c r="G19" i="75"/>
  <c r="H19" i="75"/>
  <c r="I19" i="75"/>
  <c r="K19" i="75"/>
  <c r="M19" i="75"/>
  <c r="N19" i="75"/>
  <c r="V19" i="75" s="1"/>
  <c r="O19" i="75"/>
  <c r="W19" i="75" s="1"/>
  <c r="Q19" i="75"/>
  <c r="Z19" i="75" s="1"/>
  <c r="R19" i="75"/>
  <c r="AA19" i="75" s="1"/>
  <c r="S19" i="75"/>
  <c r="AB19" i="75" s="1"/>
  <c r="T19" i="75"/>
  <c r="AD19" i="75" s="1"/>
  <c r="U19" i="75"/>
  <c r="AF19" i="75" s="1"/>
  <c r="AG19" i="75"/>
  <c r="AT19" i="75"/>
  <c r="AW19" i="75"/>
  <c r="AX19" i="75"/>
  <c r="AZ19" i="75"/>
  <c r="BA19" i="75"/>
  <c r="C20" i="75"/>
  <c r="D20" i="75"/>
  <c r="F20" i="75"/>
  <c r="P20" i="75" s="1"/>
  <c r="Y20" i="75" s="1"/>
  <c r="AP20" i="75" s="1"/>
  <c r="D21" i="5" s="1"/>
  <c r="G20" i="75"/>
  <c r="H20" i="75"/>
  <c r="I20" i="75"/>
  <c r="K20" i="75"/>
  <c r="M20" i="75"/>
  <c r="N20" i="75"/>
  <c r="V20" i="75" s="1"/>
  <c r="O20" i="75"/>
  <c r="W20" i="75" s="1"/>
  <c r="Q20" i="75"/>
  <c r="Z20" i="75" s="1"/>
  <c r="R20" i="75"/>
  <c r="AA20" i="75" s="1"/>
  <c r="S20" i="75"/>
  <c r="AB20" i="75" s="1"/>
  <c r="T20" i="75"/>
  <c r="AD20" i="75" s="1"/>
  <c r="AM20" i="75" s="1"/>
  <c r="U20" i="75"/>
  <c r="AF20" i="75" s="1"/>
  <c r="AG20" i="75"/>
  <c r="AT20" i="75"/>
  <c r="AW20" i="75"/>
  <c r="AX20" i="75"/>
  <c r="AZ20" i="75"/>
  <c r="BB20" i="75" s="1"/>
  <c r="J21" i="5" s="1"/>
  <c r="BA20" i="75"/>
  <c r="C21" i="75"/>
  <c r="D21" i="75"/>
  <c r="F21" i="75"/>
  <c r="P21" i="75" s="1"/>
  <c r="Y21" i="75" s="1"/>
  <c r="AP21" i="75" s="1"/>
  <c r="D22" i="5" s="1"/>
  <c r="G21" i="75"/>
  <c r="H21" i="75"/>
  <c r="I21" i="75"/>
  <c r="K21" i="75"/>
  <c r="M21" i="75"/>
  <c r="N21" i="75"/>
  <c r="V21" i="75" s="1"/>
  <c r="O21" i="75"/>
  <c r="W21" i="75" s="1"/>
  <c r="Q21" i="75"/>
  <c r="Z21" i="75" s="1"/>
  <c r="R21" i="75"/>
  <c r="AA21" i="75" s="1"/>
  <c r="S21" i="75"/>
  <c r="AB21" i="75" s="1"/>
  <c r="T21" i="75"/>
  <c r="AD21" i="75" s="1"/>
  <c r="U21" i="75"/>
  <c r="AF21" i="75" s="1"/>
  <c r="AN21" i="75" s="1"/>
  <c r="AG21" i="75"/>
  <c r="AT21" i="75"/>
  <c r="AW21" i="75"/>
  <c r="AX21" i="75"/>
  <c r="AY21" i="75" s="1"/>
  <c r="I22" i="5" s="1"/>
  <c r="AZ21" i="75"/>
  <c r="BA21" i="75"/>
  <c r="C22" i="75"/>
  <c r="D22" i="75"/>
  <c r="F22" i="75"/>
  <c r="P22" i="75" s="1"/>
  <c r="Y22" i="75" s="1"/>
  <c r="AP22" i="75" s="1"/>
  <c r="D23" i="5" s="1"/>
  <c r="G22" i="75"/>
  <c r="H22" i="75"/>
  <c r="I22" i="75"/>
  <c r="K22" i="75"/>
  <c r="M22" i="75"/>
  <c r="N22" i="75"/>
  <c r="V22" i="75" s="1"/>
  <c r="O22" i="75"/>
  <c r="Q22" i="75"/>
  <c r="Z22" i="75" s="1"/>
  <c r="AQ22" i="75" s="1"/>
  <c r="E23" i="5" s="1"/>
  <c r="R22" i="75"/>
  <c r="AA22" i="75" s="1"/>
  <c r="S22" i="75"/>
  <c r="AB22" i="75" s="1"/>
  <c r="T22" i="75"/>
  <c r="AD22" i="75" s="1"/>
  <c r="AM22" i="75" s="1"/>
  <c r="U22" i="75"/>
  <c r="W22" i="75"/>
  <c r="AI22" i="75" s="1"/>
  <c r="AF22" i="75"/>
  <c r="AG22" i="75"/>
  <c r="AT22" i="75"/>
  <c r="AW22" i="75"/>
  <c r="AX22" i="75"/>
  <c r="AZ22" i="75"/>
  <c r="BA22" i="75"/>
  <c r="C23" i="75"/>
  <c r="D23" i="75"/>
  <c r="F23" i="75"/>
  <c r="G23" i="75"/>
  <c r="H23" i="75"/>
  <c r="I23" i="75"/>
  <c r="K23" i="75"/>
  <c r="M23" i="75"/>
  <c r="N23" i="75"/>
  <c r="O23" i="75"/>
  <c r="P23" i="75"/>
  <c r="Y23" i="75" s="1"/>
  <c r="AP23" i="75" s="1"/>
  <c r="D24" i="5" s="1"/>
  <c r="Q23" i="75"/>
  <c r="R23" i="75"/>
  <c r="AA23" i="75" s="1"/>
  <c r="S23" i="75"/>
  <c r="AB23" i="75" s="1"/>
  <c r="T23" i="75"/>
  <c r="AD23" i="75" s="1"/>
  <c r="AM23" i="75" s="1"/>
  <c r="U23" i="75"/>
  <c r="AF23" i="75" s="1"/>
  <c r="AN23" i="75" s="1"/>
  <c r="AS23" i="75" s="1"/>
  <c r="V23" i="75"/>
  <c r="W23" i="75"/>
  <c r="Z23" i="75"/>
  <c r="AG23" i="75"/>
  <c r="AT23" i="75"/>
  <c r="AW23" i="75"/>
  <c r="AX23" i="75"/>
  <c r="AZ23" i="75"/>
  <c r="BA23" i="75"/>
  <c r="C24" i="75"/>
  <c r="D24" i="75"/>
  <c r="F24" i="75"/>
  <c r="P24" i="75" s="1"/>
  <c r="Y24" i="75" s="1"/>
  <c r="AP24" i="75" s="1"/>
  <c r="D25" i="5" s="1"/>
  <c r="G24" i="75"/>
  <c r="H24" i="75"/>
  <c r="I24" i="75"/>
  <c r="K24" i="75"/>
  <c r="M24" i="75"/>
  <c r="N24" i="75"/>
  <c r="V24" i="75" s="1"/>
  <c r="O24" i="75"/>
  <c r="W24" i="75" s="1"/>
  <c r="Q24" i="75"/>
  <c r="Z24" i="75" s="1"/>
  <c r="AQ24" i="75" s="1"/>
  <c r="E25" i="5" s="1"/>
  <c r="R24" i="75"/>
  <c r="AA24" i="75" s="1"/>
  <c r="S24" i="75"/>
  <c r="AB24" i="75" s="1"/>
  <c r="AK24" i="75" s="1"/>
  <c r="T24" i="75"/>
  <c r="AD24" i="75" s="1"/>
  <c r="U24" i="75"/>
  <c r="AF24" i="75" s="1"/>
  <c r="AG24" i="75"/>
  <c r="AT24" i="75"/>
  <c r="AW24" i="75"/>
  <c r="AX24" i="75"/>
  <c r="AZ24" i="75"/>
  <c r="BA24" i="75"/>
  <c r="C25" i="75"/>
  <c r="D25" i="75"/>
  <c r="F25" i="75"/>
  <c r="G25" i="75"/>
  <c r="H25" i="75"/>
  <c r="I25" i="75"/>
  <c r="K25" i="75"/>
  <c r="M25" i="75"/>
  <c r="AN25" i="75" s="1"/>
  <c r="N25" i="75"/>
  <c r="O25" i="75"/>
  <c r="P25" i="75"/>
  <c r="Y25" i="75" s="1"/>
  <c r="AP25" i="75" s="1"/>
  <c r="D26" i="5" s="1"/>
  <c r="Q25" i="75"/>
  <c r="Z25" i="75" s="1"/>
  <c r="R25" i="75"/>
  <c r="AA25" i="75" s="1"/>
  <c r="S25" i="75"/>
  <c r="T25" i="75"/>
  <c r="AD25" i="75" s="1"/>
  <c r="AM25" i="75" s="1"/>
  <c r="U25" i="75"/>
  <c r="V25" i="75"/>
  <c r="W25" i="75"/>
  <c r="AB25" i="75"/>
  <c r="AK25" i="75" s="1"/>
  <c r="AF25" i="75"/>
  <c r="AG25" i="75"/>
  <c r="AT25" i="75"/>
  <c r="AW25" i="75"/>
  <c r="AX25" i="75"/>
  <c r="AZ25" i="75"/>
  <c r="BA25" i="75"/>
  <c r="C26" i="75"/>
  <c r="D26" i="75"/>
  <c r="F26" i="75"/>
  <c r="P26" i="75" s="1"/>
  <c r="Y26" i="75" s="1"/>
  <c r="AP26" i="75" s="1"/>
  <c r="D27" i="5" s="1"/>
  <c r="G26" i="75"/>
  <c r="H26" i="75"/>
  <c r="I26" i="75"/>
  <c r="K26" i="75"/>
  <c r="M26" i="75"/>
  <c r="N26" i="75"/>
  <c r="V26" i="75" s="1"/>
  <c r="O26" i="75"/>
  <c r="W26" i="75" s="1"/>
  <c r="Q26" i="75"/>
  <c r="R26" i="75"/>
  <c r="AA26" i="75" s="1"/>
  <c r="S26" i="75"/>
  <c r="T26" i="75"/>
  <c r="AD26" i="75" s="1"/>
  <c r="U26" i="75"/>
  <c r="AF26" i="75" s="1"/>
  <c r="Z26" i="75"/>
  <c r="AB26" i="75"/>
  <c r="AG26" i="75"/>
  <c r="AT26" i="75"/>
  <c r="AW26" i="75"/>
  <c r="AX26" i="75"/>
  <c r="AZ26" i="75"/>
  <c r="BA26" i="75"/>
  <c r="C27" i="75"/>
  <c r="E27" i="75" s="1"/>
  <c r="D27" i="75"/>
  <c r="F27" i="75"/>
  <c r="G27" i="75"/>
  <c r="H27" i="75"/>
  <c r="I27" i="75"/>
  <c r="K27" i="75"/>
  <c r="M27" i="75"/>
  <c r="N27" i="75"/>
  <c r="O27" i="75"/>
  <c r="P27" i="75"/>
  <c r="Y27" i="75" s="1"/>
  <c r="AP27" i="75" s="1"/>
  <c r="D28" i="5" s="1"/>
  <c r="Q27" i="75"/>
  <c r="Z27" i="75" s="1"/>
  <c r="AQ27" i="75" s="1"/>
  <c r="E28" i="5" s="1"/>
  <c r="R27" i="75"/>
  <c r="AA27" i="75" s="1"/>
  <c r="S27" i="75"/>
  <c r="AB27" i="75" s="1"/>
  <c r="T27" i="75"/>
  <c r="AD27" i="75" s="1"/>
  <c r="AM27" i="75" s="1"/>
  <c r="U27" i="75"/>
  <c r="AF27" i="75" s="1"/>
  <c r="V27" i="75"/>
  <c r="W27" i="75"/>
  <c r="AG27" i="75"/>
  <c r="AT27" i="75"/>
  <c r="AW27" i="75"/>
  <c r="AX27" i="75"/>
  <c r="AZ27" i="75"/>
  <c r="BA27" i="75"/>
  <c r="C28" i="75"/>
  <c r="E28" i="75" s="1"/>
  <c r="D28" i="75"/>
  <c r="F28" i="75"/>
  <c r="G28" i="75"/>
  <c r="H28" i="75"/>
  <c r="I28" i="75"/>
  <c r="K28" i="75"/>
  <c r="M28" i="75"/>
  <c r="N28" i="75"/>
  <c r="O28" i="75"/>
  <c r="P28" i="75"/>
  <c r="Y28" i="75" s="1"/>
  <c r="AP28" i="75" s="1"/>
  <c r="D29" i="5" s="1"/>
  <c r="Q28" i="75"/>
  <c r="Z28" i="75" s="1"/>
  <c r="R28" i="75"/>
  <c r="S28" i="75"/>
  <c r="AB28" i="75" s="1"/>
  <c r="AK28" i="75" s="1"/>
  <c r="T28" i="75"/>
  <c r="AD28" i="75" s="1"/>
  <c r="AM28" i="75" s="1"/>
  <c r="U28" i="75"/>
  <c r="AF28" i="75" s="1"/>
  <c r="AN28" i="75" s="1"/>
  <c r="V28" i="75"/>
  <c r="W28" i="75"/>
  <c r="AA28" i="75"/>
  <c r="AG28" i="75"/>
  <c r="AT28" i="75"/>
  <c r="AW28" i="75"/>
  <c r="AX28" i="75"/>
  <c r="AZ28" i="75"/>
  <c r="BA28" i="75"/>
  <c r="C29" i="75"/>
  <c r="D29" i="75"/>
  <c r="F29" i="75"/>
  <c r="G29" i="75"/>
  <c r="H29" i="75"/>
  <c r="I29" i="75"/>
  <c r="K29" i="75"/>
  <c r="M29" i="75"/>
  <c r="N29" i="75"/>
  <c r="O29" i="75"/>
  <c r="P29" i="75"/>
  <c r="Q29" i="75"/>
  <c r="Z29" i="75" s="1"/>
  <c r="R29" i="75"/>
  <c r="AA29" i="75" s="1"/>
  <c r="S29" i="75"/>
  <c r="AB29" i="75" s="1"/>
  <c r="T29" i="75"/>
  <c r="AD29" i="75" s="1"/>
  <c r="AM29" i="75" s="1"/>
  <c r="U29" i="75"/>
  <c r="AF29" i="75" s="1"/>
  <c r="AN29" i="75" s="1"/>
  <c r="V29" i="75"/>
  <c r="W29" i="75"/>
  <c r="Y29" i="75"/>
  <c r="AP29" i="75" s="1"/>
  <c r="D30" i="5" s="1"/>
  <c r="AG29" i="75"/>
  <c r="AI29" i="75"/>
  <c r="AQ29" i="75"/>
  <c r="E30" i="5" s="1"/>
  <c r="AT29" i="75"/>
  <c r="AW29" i="75"/>
  <c r="AX29" i="75"/>
  <c r="AZ29" i="75"/>
  <c r="BA29" i="75"/>
  <c r="C30" i="75"/>
  <c r="D30" i="75"/>
  <c r="F30" i="75"/>
  <c r="P30" i="75" s="1"/>
  <c r="Y30" i="75" s="1"/>
  <c r="AP30" i="75" s="1"/>
  <c r="D31" i="5" s="1"/>
  <c r="G30" i="75"/>
  <c r="H30" i="75"/>
  <c r="I30" i="75"/>
  <c r="K30" i="75"/>
  <c r="M30" i="75"/>
  <c r="N30" i="75"/>
  <c r="V30" i="75" s="1"/>
  <c r="O30" i="75"/>
  <c r="W30" i="75" s="1"/>
  <c r="AI30" i="75" s="1"/>
  <c r="Q30" i="75"/>
  <c r="Z30" i="75" s="1"/>
  <c r="R30" i="75"/>
  <c r="AA30" i="75" s="1"/>
  <c r="AJ30" i="75" s="1"/>
  <c r="S30" i="75"/>
  <c r="AB30" i="75" s="1"/>
  <c r="T30" i="75"/>
  <c r="AD30" i="75" s="1"/>
  <c r="U30" i="75"/>
  <c r="AF30" i="75" s="1"/>
  <c r="AG30" i="75"/>
  <c r="AT30" i="75"/>
  <c r="AW30" i="75"/>
  <c r="AY30" i="75" s="1"/>
  <c r="I31" i="5" s="1"/>
  <c r="AX30" i="75"/>
  <c r="AZ30" i="75"/>
  <c r="BA30" i="75"/>
  <c r="C31" i="75"/>
  <c r="D31" i="75"/>
  <c r="F31" i="75"/>
  <c r="G31" i="75"/>
  <c r="H31" i="75"/>
  <c r="I31" i="75"/>
  <c r="K31" i="75"/>
  <c r="M31" i="75"/>
  <c r="N31" i="75"/>
  <c r="O31" i="75"/>
  <c r="P31" i="75"/>
  <c r="Y31" i="75" s="1"/>
  <c r="AP31" i="75" s="1"/>
  <c r="D32" i="5" s="1"/>
  <c r="Q31" i="75"/>
  <c r="Z31" i="75" s="1"/>
  <c r="R31" i="75"/>
  <c r="S31" i="75"/>
  <c r="AB31" i="75" s="1"/>
  <c r="AK31" i="75" s="1"/>
  <c r="T31" i="75"/>
  <c r="U31" i="75"/>
  <c r="AF31" i="75" s="1"/>
  <c r="V31" i="75"/>
  <c r="W31" i="75"/>
  <c r="AA31" i="75"/>
  <c r="AD31" i="75"/>
  <c r="AM31" i="75" s="1"/>
  <c r="AG31" i="75"/>
  <c r="AT31" i="75"/>
  <c r="AW31" i="75"/>
  <c r="AY31" i="75" s="1"/>
  <c r="I32" i="5" s="1"/>
  <c r="AX31" i="75"/>
  <c r="AZ31" i="75"/>
  <c r="BA31" i="75"/>
  <c r="C32" i="75"/>
  <c r="D32" i="75"/>
  <c r="F32" i="75"/>
  <c r="P32" i="75" s="1"/>
  <c r="Y32" i="75" s="1"/>
  <c r="AP32" i="75" s="1"/>
  <c r="D33" i="5" s="1"/>
  <c r="G32" i="75"/>
  <c r="H32" i="75"/>
  <c r="J32" i="75" s="1"/>
  <c r="L32" i="75" s="1"/>
  <c r="I32" i="75"/>
  <c r="K32" i="75"/>
  <c r="M32" i="75"/>
  <c r="N32" i="75"/>
  <c r="V32" i="75" s="1"/>
  <c r="O32" i="75"/>
  <c r="Q32" i="75"/>
  <c r="Z32" i="75" s="1"/>
  <c r="R32" i="75"/>
  <c r="AA32" i="75" s="1"/>
  <c r="S32" i="75"/>
  <c r="AB32" i="75" s="1"/>
  <c r="T32" i="75"/>
  <c r="AD32" i="75" s="1"/>
  <c r="U32" i="75"/>
  <c r="AF32" i="75" s="1"/>
  <c r="W32" i="75"/>
  <c r="AI32" i="75" s="1"/>
  <c r="AG32" i="75"/>
  <c r="AT32" i="75"/>
  <c r="AW32" i="75"/>
  <c r="AX32" i="75"/>
  <c r="AZ32" i="75"/>
  <c r="BA32" i="75"/>
  <c r="C33" i="75"/>
  <c r="E33" i="75" s="1"/>
  <c r="D33" i="75"/>
  <c r="F33" i="75"/>
  <c r="P33" i="75" s="1"/>
  <c r="Y33" i="75" s="1"/>
  <c r="AP33" i="75" s="1"/>
  <c r="D34" i="5" s="1"/>
  <c r="G33" i="75"/>
  <c r="H33" i="75"/>
  <c r="I33" i="75"/>
  <c r="K33" i="75"/>
  <c r="M33" i="75"/>
  <c r="N33" i="75"/>
  <c r="V33" i="75" s="1"/>
  <c r="O33" i="75"/>
  <c r="W33" i="75" s="1"/>
  <c r="AI33" i="75" s="1"/>
  <c r="Q33" i="75"/>
  <c r="Z33" i="75" s="1"/>
  <c r="R33" i="75"/>
  <c r="AA33" i="75" s="1"/>
  <c r="AJ33" i="75" s="1"/>
  <c r="S33" i="75"/>
  <c r="AB33" i="75" s="1"/>
  <c r="T33" i="75"/>
  <c r="AD33" i="75" s="1"/>
  <c r="AM33" i="75" s="1"/>
  <c r="U33" i="75"/>
  <c r="AF33" i="75" s="1"/>
  <c r="AG33" i="75"/>
  <c r="AT33" i="75"/>
  <c r="AW33" i="75"/>
  <c r="AX33" i="75"/>
  <c r="AZ33" i="75"/>
  <c r="BA33" i="75"/>
  <c r="C34" i="75"/>
  <c r="E34" i="75" s="1"/>
  <c r="D34" i="75"/>
  <c r="F34" i="75"/>
  <c r="G34" i="75"/>
  <c r="H34" i="75"/>
  <c r="I34" i="75"/>
  <c r="K34" i="75"/>
  <c r="M34" i="75"/>
  <c r="N34" i="75"/>
  <c r="O34" i="75"/>
  <c r="P34" i="75"/>
  <c r="Y34" i="75" s="1"/>
  <c r="AP34" i="75" s="1"/>
  <c r="D35" i="5" s="1"/>
  <c r="Q34" i="75"/>
  <c r="R34" i="75"/>
  <c r="AA34" i="75" s="1"/>
  <c r="S34" i="75"/>
  <c r="AB34" i="75" s="1"/>
  <c r="AK34" i="75" s="1"/>
  <c r="T34" i="75"/>
  <c r="AD34" i="75" s="1"/>
  <c r="AM34" i="75" s="1"/>
  <c r="U34" i="75"/>
  <c r="AF34" i="75" s="1"/>
  <c r="V34" i="75"/>
  <c r="W34" i="75"/>
  <c r="Z34" i="75"/>
  <c r="AG34" i="75"/>
  <c r="AT34" i="75"/>
  <c r="AW34" i="75"/>
  <c r="AX34" i="75"/>
  <c r="AZ34" i="75"/>
  <c r="BB34" i="75" s="1"/>
  <c r="BA34" i="75"/>
  <c r="C35" i="75"/>
  <c r="D35" i="75"/>
  <c r="F35" i="75"/>
  <c r="P35" i="75" s="1"/>
  <c r="Y35" i="75" s="1"/>
  <c r="AP35" i="75" s="1"/>
  <c r="D36" i="5" s="1"/>
  <c r="G35" i="75"/>
  <c r="H35" i="75"/>
  <c r="I35" i="75"/>
  <c r="K35" i="75"/>
  <c r="M35" i="75"/>
  <c r="N35" i="75"/>
  <c r="V35" i="75" s="1"/>
  <c r="O35" i="75"/>
  <c r="W35" i="75" s="1"/>
  <c r="Q35" i="75"/>
  <c r="Z35" i="75" s="1"/>
  <c r="R35" i="75"/>
  <c r="S35" i="75"/>
  <c r="AB35" i="75" s="1"/>
  <c r="T35" i="75"/>
  <c r="AD35" i="75" s="1"/>
  <c r="U35" i="75"/>
  <c r="AF35" i="75" s="1"/>
  <c r="AA35" i="75"/>
  <c r="AG35" i="75"/>
  <c r="AT35" i="75"/>
  <c r="AW35" i="75"/>
  <c r="AX35" i="75"/>
  <c r="AZ35" i="75"/>
  <c r="BA35" i="75"/>
  <c r="C36" i="75"/>
  <c r="D36" i="75"/>
  <c r="F36" i="75"/>
  <c r="P36" i="75" s="1"/>
  <c r="Y36" i="75" s="1"/>
  <c r="AP36" i="75" s="1"/>
  <c r="D37" i="5" s="1"/>
  <c r="G36" i="75"/>
  <c r="H36" i="75"/>
  <c r="I36" i="75"/>
  <c r="K36" i="75"/>
  <c r="M36" i="75"/>
  <c r="N36" i="75"/>
  <c r="V36" i="75" s="1"/>
  <c r="O36" i="75"/>
  <c r="W36" i="75" s="1"/>
  <c r="Q36" i="75"/>
  <c r="Z36" i="75" s="1"/>
  <c r="R36" i="75"/>
  <c r="AA36" i="75" s="1"/>
  <c r="AJ36" i="75" s="1"/>
  <c r="S36" i="75"/>
  <c r="T36" i="75"/>
  <c r="AD36" i="75" s="1"/>
  <c r="U36" i="75"/>
  <c r="AF36" i="75" s="1"/>
  <c r="AB36" i="75"/>
  <c r="AK36" i="75" s="1"/>
  <c r="AG36" i="75"/>
  <c r="AT36" i="75"/>
  <c r="AW36" i="75"/>
  <c r="AY36" i="75" s="1"/>
  <c r="I37" i="5" s="1"/>
  <c r="AX36" i="75"/>
  <c r="AZ36" i="75"/>
  <c r="BA36" i="75"/>
  <c r="C37" i="75"/>
  <c r="D37" i="75"/>
  <c r="F37" i="75"/>
  <c r="P37" i="75" s="1"/>
  <c r="Y37" i="75" s="1"/>
  <c r="AP37" i="75" s="1"/>
  <c r="D38" i="5" s="1"/>
  <c r="G37" i="75"/>
  <c r="H37" i="75"/>
  <c r="J37" i="75" s="1"/>
  <c r="I37" i="75"/>
  <c r="K37" i="75"/>
  <c r="M37" i="75"/>
  <c r="N37" i="75"/>
  <c r="V37" i="75" s="1"/>
  <c r="O37" i="75"/>
  <c r="W37" i="75" s="1"/>
  <c r="Q37" i="75"/>
  <c r="Z37" i="75" s="1"/>
  <c r="AQ37" i="75" s="1"/>
  <c r="E38" i="5" s="1"/>
  <c r="R37" i="75"/>
  <c r="AA37" i="75" s="1"/>
  <c r="S37" i="75"/>
  <c r="AB37" i="75" s="1"/>
  <c r="T37" i="75"/>
  <c r="U37" i="75"/>
  <c r="AF37" i="75" s="1"/>
  <c r="AN37" i="75" s="1"/>
  <c r="AD37" i="75"/>
  <c r="AM37" i="75" s="1"/>
  <c r="AG37" i="75"/>
  <c r="AT37" i="75"/>
  <c r="AW37" i="75"/>
  <c r="AY37" i="75" s="1"/>
  <c r="I38" i="5" s="1"/>
  <c r="AX37" i="75"/>
  <c r="AZ37" i="75"/>
  <c r="BA37" i="75"/>
  <c r="C38" i="75"/>
  <c r="D38" i="75"/>
  <c r="F38" i="75"/>
  <c r="G38" i="75"/>
  <c r="H38" i="75"/>
  <c r="I38" i="75"/>
  <c r="K38" i="75"/>
  <c r="M38" i="75"/>
  <c r="N38" i="75"/>
  <c r="O38" i="75"/>
  <c r="P38" i="75"/>
  <c r="Q38" i="75"/>
  <c r="Z38" i="75" s="1"/>
  <c r="AQ38" i="75" s="1"/>
  <c r="E39" i="5" s="1"/>
  <c r="R38" i="75"/>
  <c r="AA38" i="75" s="1"/>
  <c r="S38" i="75"/>
  <c r="AB38" i="75" s="1"/>
  <c r="AK38" i="75" s="1"/>
  <c r="T38" i="75"/>
  <c r="U38" i="75"/>
  <c r="AF38" i="75" s="1"/>
  <c r="V38" i="75"/>
  <c r="W38" i="75"/>
  <c r="Y38" i="75"/>
  <c r="AP38" i="75" s="1"/>
  <c r="D39" i="5" s="1"/>
  <c r="AD38" i="75"/>
  <c r="AM38" i="75" s="1"/>
  <c r="AG38" i="75"/>
  <c r="AT38" i="75"/>
  <c r="AW38" i="75"/>
  <c r="AX38" i="75"/>
  <c r="AZ38" i="75"/>
  <c r="BA38" i="75"/>
  <c r="C39" i="75"/>
  <c r="D39" i="75"/>
  <c r="F39" i="75"/>
  <c r="G39" i="75"/>
  <c r="H39" i="75"/>
  <c r="I39" i="75"/>
  <c r="K39" i="75"/>
  <c r="M39" i="75"/>
  <c r="N39" i="75"/>
  <c r="O39" i="75"/>
  <c r="P39" i="75"/>
  <c r="Y39" i="75" s="1"/>
  <c r="AP39" i="75" s="1"/>
  <c r="D40" i="5" s="1"/>
  <c r="Q39" i="75"/>
  <c r="Z39" i="75" s="1"/>
  <c r="R39" i="75"/>
  <c r="AA39" i="75" s="1"/>
  <c r="S39" i="75"/>
  <c r="T39" i="75"/>
  <c r="AD39" i="75" s="1"/>
  <c r="AM39" i="75" s="1"/>
  <c r="U39" i="75"/>
  <c r="AF39" i="75" s="1"/>
  <c r="AN39" i="75" s="1"/>
  <c r="V39" i="75"/>
  <c r="X39" i="75" s="1"/>
  <c r="W39" i="75"/>
  <c r="AB39" i="75"/>
  <c r="AK39" i="75" s="1"/>
  <c r="AG39" i="75"/>
  <c r="AT39" i="75"/>
  <c r="AW39" i="75"/>
  <c r="AX39" i="75"/>
  <c r="AZ39" i="75"/>
  <c r="BA39" i="75"/>
  <c r="C40" i="75"/>
  <c r="D40" i="75"/>
  <c r="F40" i="75"/>
  <c r="P40" i="75" s="1"/>
  <c r="Y40" i="75" s="1"/>
  <c r="AP40" i="75" s="1"/>
  <c r="D41" i="5" s="1"/>
  <c r="G40" i="75"/>
  <c r="H40" i="75"/>
  <c r="I40" i="75"/>
  <c r="K40" i="75"/>
  <c r="M40" i="75"/>
  <c r="N40" i="75"/>
  <c r="V40" i="75" s="1"/>
  <c r="O40" i="75"/>
  <c r="W40" i="75" s="1"/>
  <c r="Q40" i="75"/>
  <c r="Z40" i="75" s="1"/>
  <c r="R40" i="75"/>
  <c r="AA40" i="75" s="1"/>
  <c r="S40" i="75"/>
  <c r="AB40" i="75" s="1"/>
  <c r="T40" i="75"/>
  <c r="AD40" i="75" s="1"/>
  <c r="AM40" i="75" s="1"/>
  <c r="U40" i="75"/>
  <c r="AF40" i="75" s="1"/>
  <c r="AG40" i="75"/>
  <c r="AT40" i="75"/>
  <c r="AW40" i="75"/>
  <c r="AY40" i="75" s="1"/>
  <c r="I41" i="5" s="1"/>
  <c r="AX40" i="75"/>
  <c r="AZ40" i="75"/>
  <c r="BA40" i="75"/>
  <c r="BB40" i="75" s="1"/>
  <c r="C41" i="75"/>
  <c r="D41" i="75"/>
  <c r="F41" i="75"/>
  <c r="P41" i="75" s="1"/>
  <c r="Y41" i="75" s="1"/>
  <c r="AP41" i="75" s="1"/>
  <c r="D42" i="5" s="1"/>
  <c r="G41" i="75"/>
  <c r="H41" i="75"/>
  <c r="I41" i="75"/>
  <c r="K41" i="75"/>
  <c r="M41" i="75"/>
  <c r="N41" i="75"/>
  <c r="V41" i="75" s="1"/>
  <c r="O41" i="75"/>
  <c r="Q41" i="75"/>
  <c r="Z41" i="75" s="1"/>
  <c r="R41" i="75"/>
  <c r="AA41" i="75" s="1"/>
  <c r="S41" i="75"/>
  <c r="AB41" i="75" s="1"/>
  <c r="AK41" i="75" s="1"/>
  <c r="T41" i="75"/>
  <c r="AD41" i="75" s="1"/>
  <c r="AM41" i="75" s="1"/>
  <c r="U41" i="75"/>
  <c r="AF41" i="75" s="1"/>
  <c r="W41" i="75"/>
  <c r="AG41" i="75"/>
  <c r="AT41" i="75"/>
  <c r="AW41" i="75"/>
  <c r="AY41" i="75" s="1"/>
  <c r="I42" i="5" s="1"/>
  <c r="AX41" i="75"/>
  <c r="AZ41" i="75"/>
  <c r="BA41" i="75"/>
  <c r="C42" i="75"/>
  <c r="D42" i="75"/>
  <c r="F42" i="75"/>
  <c r="P42" i="75" s="1"/>
  <c r="Y42" i="75" s="1"/>
  <c r="AP42" i="75" s="1"/>
  <c r="D43" i="5" s="1"/>
  <c r="G42" i="75"/>
  <c r="H42" i="75"/>
  <c r="J42" i="75" s="1"/>
  <c r="I42" i="75"/>
  <c r="K42" i="75"/>
  <c r="M42" i="75"/>
  <c r="N42" i="75"/>
  <c r="V42" i="75" s="1"/>
  <c r="O42" i="75"/>
  <c r="W42" i="75" s="1"/>
  <c r="Q42" i="75"/>
  <c r="Z42" i="75" s="1"/>
  <c r="R42" i="75"/>
  <c r="AA42" i="75" s="1"/>
  <c r="S42" i="75"/>
  <c r="AB42" i="75" s="1"/>
  <c r="T42" i="75"/>
  <c r="AD42" i="75" s="1"/>
  <c r="U42" i="75"/>
  <c r="AF42" i="75" s="1"/>
  <c r="AG42" i="75"/>
  <c r="AT42" i="75"/>
  <c r="AW42" i="75"/>
  <c r="AY42" i="75" s="1"/>
  <c r="I43" i="5" s="1"/>
  <c r="AX42" i="75"/>
  <c r="AZ42" i="75"/>
  <c r="BA42" i="75"/>
  <c r="C43" i="75"/>
  <c r="D43" i="75"/>
  <c r="E43" i="75"/>
  <c r="F43" i="75"/>
  <c r="P43" i="75" s="1"/>
  <c r="Y43" i="75" s="1"/>
  <c r="AP43" i="75" s="1"/>
  <c r="D44" i="5" s="1"/>
  <c r="G43" i="75"/>
  <c r="H43" i="75"/>
  <c r="I43" i="75"/>
  <c r="AK43" i="75" s="1"/>
  <c r="K43" i="75"/>
  <c r="M43" i="75"/>
  <c r="N43" i="75"/>
  <c r="V43" i="75" s="1"/>
  <c r="O43" i="75"/>
  <c r="W43" i="75" s="1"/>
  <c r="AI43" i="75" s="1"/>
  <c r="Q43" i="75"/>
  <c r="Z43" i="75" s="1"/>
  <c r="R43" i="75"/>
  <c r="AA43" i="75" s="1"/>
  <c r="S43" i="75"/>
  <c r="AB43" i="75" s="1"/>
  <c r="T43" i="75"/>
  <c r="AD43" i="75" s="1"/>
  <c r="AM43" i="75" s="1"/>
  <c r="U43" i="75"/>
  <c r="AF43" i="75" s="1"/>
  <c r="AG43" i="75"/>
  <c r="AT43" i="75"/>
  <c r="AW43" i="75"/>
  <c r="AX43" i="75"/>
  <c r="AZ43" i="75"/>
  <c r="BA43" i="75"/>
  <c r="C44" i="75"/>
  <c r="D44" i="75"/>
  <c r="F44" i="75"/>
  <c r="P44" i="75" s="1"/>
  <c r="Y44" i="75" s="1"/>
  <c r="AP44" i="75" s="1"/>
  <c r="D45" i="5" s="1"/>
  <c r="G44" i="75"/>
  <c r="H44" i="75"/>
  <c r="I44" i="75"/>
  <c r="K44" i="75"/>
  <c r="M44" i="75"/>
  <c r="N44" i="75"/>
  <c r="V44" i="75" s="1"/>
  <c r="O44" i="75"/>
  <c r="W44" i="75" s="1"/>
  <c r="Q44" i="75"/>
  <c r="Z44" i="75" s="1"/>
  <c r="AQ44" i="75" s="1"/>
  <c r="E45" i="5" s="1"/>
  <c r="R44" i="75"/>
  <c r="AA44" i="75" s="1"/>
  <c r="S44" i="75"/>
  <c r="AB44" i="75" s="1"/>
  <c r="T44" i="75"/>
  <c r="AD44" i="75" s="1"/>
  <c r="U44" i="75"/>
  <c r="AF44" i="75" s="1"/>
  <c r="AN44" i="75" s="1"/>
  <c r="AG44" i="75"/>
  <c r="AT44" i="75"/>
  <c r="AW44" i="75"/>
  <c r="AY44" i="75" s="1"/>
  <c r="I45" i="5" s="1"/>
  <c r="AX44" i="75"/>
  <c r="AZ44" i="75"/>
  <c r="BA44" i="75"/>
  <c r="C45" i="75"/>
  <c r="D45" i="75"/>
  <c r="F45" i="75"/>
  <c r="G45" i="75"/>
  <c r="H45" i="75"/>
  <c r="I45" i="75"/>
  <c r="K45" i="75"/>
  <c r="M45" i="75"/>
  <c r="N45" i="75"/>
  <c r="O45" i="75"/>
  <c r="P45" i="75"/>
  <c r="Y45" i="75" s="1"/>
  <c r="AP45" i="75" s="1"/>
  <c r="D46" i="5" s="1"/>
  <c r="Q45" i="75"/>
  <c r="Z45" i="75" s="1"/>
  <c r="R45" i="75"/>
  <c r="S45" i="75"/>
  <c r="AB45" i="75" s="1"/>
  <c r="AK45" i="75" s="1"/>
  <c r="T45" i="75"/>
  <c r="AD45" i="75" s="1"/>
  <c r="AM45" i="75" s="1"/>
  <c r="U45" i="75"/>
  <c r="AF45" i="75" s="1"/>
  <c r="V45" i="75"/>
  <c r="X45" i="75" s="1"/>
  <c r="W45" i="75"/>
  <c r="AA45" i="75"/>
  <c r="AC45" i="75" s="1"/>
  <c r="AG45" i="75"/>
  <c r="AT45" i="75"/>
  <c r="AW45" i="75"/>
  <c r="AX45" i="75"/>
  <c r="AZ45" i="75"/>
  <c r="BA45" i="75"/>
  <c r="C46" i="75"/>
  <c r="E46" i="75" s="1"/>
  <c r="D46" i="75"/>
  <c r="F46" i="75"/>
  <c r="P46" i="75" s="1"/>
  <c r="Y46" i="75" s="1"/>
  <c r="AP46" i="75" s="1"/>
  <c r="D47" i="5" s="1"/>
  <c r="G46" i="75"/>
  <c r="H46" i="75"/>
  <c r="I46" i="75"/>
  <c r="K46" i="75"/>
  <c r="M46" i="75"/>
  <c r="N46" i="75"/>
  <c r="V46" i="75" s="1"/>
  <c r="X46" i="75" s="1"/>
  <c r="O46" i="75"/>
  <c r="W46" i="75" s="1"/>
  <c r="Q46" i="75"/>
  <c r="Z46" i="75" s="1"/>
  <c r="R46" i="75"/>
  <c r="AA46" i="75" s="1"/>
  <c r="AJ46" i="75" s="1"/>
  <c r="S46" i="75"/>
  <c r="AB46" i="75" s="1"/>
  <c r="T46" i="75"/>
  <c r="AD46" i="75" s="1"/>
  <c r="AM46" i="75" s="1"/>
  <c r="U46" i="75"/>
  <c r="AF46" i="75" s="1"/>
  <c r="AG46" i="75"/>
  <c r="AT46" i="75"/>
  <c r="AW46" i="75"/>
  <c r="AX46" i="75"/>
  <c r="AZ46" i="75"/>
  <c r="BA46" i="75"/>
  <c r="C47" i="75"/>
  <c r="D47" i="75"/>
  <c r="F47" i="75"/>
  <c r="P47" i="75" s="1"/>
  <c r="Y47" i="75" s="1"/>
  <c r="AP47" i="75" s="1"/>
  <c r="D48" i="5" s="1"/>
  <c r="G47" i="75"/>
  <c r="H47" i="75"/>
  <c r="I47" i="75"/>
  <c r="K47" i="75"/>
  <c r="M47" i="75"/>
  <c r="N47" i="75"/>
  <c r="V47" i="75" s="1"/>
  <c r="O47" i="75"/>
  <c r="W47" i="75" s="1"/>
  <c r="Q47" i="75"/>
  <c r="Z47" i="75" s="1"/>
  <c r="R47" i="75"/>
  <c r="AA47" i="75" s="1"/>
  <c r="S47" i="75"/>
  <c r="T47" i="75"/>
  <c r="AD47" i="75" s="1"/>
  <c r="AM47" i="75" s="1"/>
  <c r="U47" i="75"/>
  <c r="AB47" i="75"/>
  <c r="AF47" i="75"/>
  <c r="AG47" i="75"/>
  <c r="AT47" i="75"/>
  <c r="AW47" i="75"/>
  <c r="AX47" i="75"/>
  <c r="AZ47" i="75"/>
  <c r="BB47" i="75" s="1"/>
  <c r="BA47" i="75"/>
  <c r="C48" i="75"/>
  <c r="D48" i="75"/>
  <c r="F48" i="75"/>
  <c r="P48" i="75" s="1"/>
  <c r="Y48" i="75" s="1"/>
  <c r="AP48" i="75" s="1"/>
  <c r="D49" i="5" s="1"/>
  <c r="G48" i="75"/>
  <c r="H48" i="75"/>
  <c r="J48" i="75" s="1"/>
  <c r="I48" i="75"/>
  <c r="K48" i="75"/>
  <c r="M48" i="75"/>
  <c r="N48" i="75"/>
  <c r="V48" i="75" s="1"/>
  <c r="X48" i="75" s="1"/>
  <c r="O48" i="75"/>
  <c r="Q48" i="75"/>
  <c r="Z48" i="75" s="1"/>
  <c r="AQ48" i="75" s="1"/>
  <c r="E49" i="5" s="1"/>
  <c r="R48" i="75"/>
  <c r="AA48" i="75" s="1"/>
  <c r="S48" i="75"/>
  <c r="T48" i="75"/>
  <c r="AD48" i="75" s="1"/>
  <c r="U48" i="75"/>
  <c r="AF48" i="75" s="1"/>
  <c r="W48" i="75"/>
  <c r="AB48" i="75"/>
  <c r="AK48" i="75" s="1"/>
  <c r="AG48" i="75"/>
  <c r="AT48" i="75"/>
  <c r="AW48" i="75"/>
  <c r="AX48" i="75"/>
  <c r="AZ48" i="75"/>
  <c r="BA48" i="75"/>
  <c r="C49" i="75"/>
  <c r="D49" i="75"/>
  <c r="F49" i="75"/>
  <c r="P49" i="75" s="1"/>
  <c r="Y49" i="75" s="1"/>
  <c r="AP49" i="75" s="1"/>
  <c r="D50" i="5" s="1"/>
  <c r="G49" i="75"/>
  <c r="H49" i="75"/>
  <c r="I49" i="75"/>
  <c r="K49" i="75"/>
  <c r="M49" i="75"/>
  <c r="N49" i="75"/>
  <c r="V49" i="75" s="1"/>
  <c r="O49" i="75"/>
  <c r="W49" i="75" s="1"/>
  <c r="AI49" i="75" s="1"/>
  <c r="Q49" i="75"/>
  <c r="Z49" i="75" s="1"/>
  <c r="R49" i="75"/>
  <c r="AA49" i="75" s="1"/>
  <c r="S49" i="75"/>
  <c r="AB49" i="75" s="1"/>
  <c r="T49" i="75"/>
  <c r="AD49" i="75" s="1"/>
  <c r="AM49" i="75" s="1"/>
  <c r="U49" i="75"/>
  <c r="AF49" i="75" s="1"/>
  <c r="AG49" i="75"/>
  <c r="AT49" i="75"/>
  <c r="AW49" i="75"/>
  <c r="AX49" i="75"/>
  <c r="AZ49" i="75"/>
  <c r="BA49" i="75"/>
  <c r="C50" i="75"/>
  <c r="D50" i="75"/>
  <c r="F50" i="75"/>
  <c r="G50" i="75"/>
  <c r="H50" i="75"/>
  <c r="I50" i="75"/>
  <c r="K50" i="75"/>
  <c r="M50" i="75"/>
  <c r="N50" i="75"/>
  <c r="O50" i="75"/>
  <c r="P50" i="75"/>
  <c r="Y50" i="75" s="1"/>
  <c r="AP50" i="75" s="1"/>
  <c r="D51" i="5" s="1"/>
  <c r="Q50" i="75"/>
  <c r="Z50" i="75" s="1"/>
  <c r="R50" i="75"/>
  <c r="AA50" i="75" s="1"/>
  <c r="AJ50" i="75" s="1"/>
  <c r="S50" i="75"/>
  <c r="AB50" i="75" s="1"/>
  <c r="T50" i="75"/>
  <c r="AD50" i="75" s="1"/>
  <c r="AM50" i="75" s="1"/>
  <c r="U50" i="75"/>
  <c r="AF50" i="75" s="1"/>
  <c r="AN50" i="75" s="1"/>
  <c r="V50" i="75"/>
  <c r="W50" i="75"/>
  <c r="AG50" i="75"/>
  <c r="AT50" i="75"/>
  <c r="AW50" i="75"/>
  <c r="AX50" i="75"/>
  <c r="AZ50" i="75"/>
  <c r="BA50" i="75"/>
  <c r="C51" i="75"/>
  <c r="D51" i="75"/>
  <c r="F51" i="75"/>
  <c r="G51" i="75"/>
  <c r="H51" i="75"/>
  <c r="I51" i="75"/>
  <c r="K51" i="75"/>
  <c r="M51" i="75"/>
  <c r="N51" i="75"/>
  <c r="O51" i="75"/>
  <c r="P51" i="75"/>
  <c r="Q51" i="75"/>
  <c r="R51" i="75"/>
  <c r="AA51" i="75" s="1"/>
  <c r="S51" i="75"/>
  <c r="AB51" i="75" s="1"/>
  <c r="T51" i="75"/>
  <c r="AD51" i="75" s="1"/>
  <c r="U51" i="75"/>
  <c r="AF51" i="75" s="1"/>
  <c r="V51" i="75"/>
  <c r="W51" i="75"/>
  <c r="Y51" i="75"/>
  <c r="AP51" i="75" s="1"/>
  <c r="D52" i="5" s="1"/>
  <c r="Z51" i="75"/>
  <c r="AG51" i="75"/>
  <c r="AM51" i="75"/>
  <c r="AT51" i="75"/>
  <c r="AW51" i="75"/>
  <c r="AX51" i="75"/>
  <c r="AZ51" i="75"/>
  <c r="BA51" i="75"/>
  <c r="C52" i="75"/>
  <c r="D52" i="75"/>
  <c r="F52" i="75"/>
  <c r="G52" i="75"/>
  <c r="H52" i="75"/>
  <c r="I52" i="75"/>
  <c r="K52" i="75"/>
  <c r="M52" i="75"/>
  <c r="N52" i="75"/>
  <c r="O52" i="75"/>
  <c r="P52" i="75"/>
  <c r="Y52" i="75" s="1"/>
  <c r="AP52" i="75" s="1"/>
  <c r="D53" i="5" s="1"/>
  <c r="Q52" i="75"/>
  <c r="Z52" i="75" s="1"/>
  <c r="R52" i="75"/>
  <c r="AA52" i="75" s="1"/>
  <c r="S52" i="75"/>
  <c r="AB52" i="75" s="1"/>
  <c r="T52" i="75"/>
  <c r="AD52" i="75" s="1"/>
  <c r="U52" i="75"/>
  <c r="AF52" i="75" s="1"/>
  <c r="V52" i="75"/>
  <c r="W52" i="75"/>
  <c r="X52" i="75" s="1"/>
  <c r="AG52" i="75"/>
  <c r="AT52" i="75"/>
  <c r="AW52" i="75"/>
  <c r="AX52" i="75"/>
  <c r="AZ52" i="75"/>
  <c r="BA52" i="75"/>
  <c r="C53" i="75"/>
  <c r="AH53" i="75" s="1"/>
  <c r="D53" i="75"/>
  <c r="F53" i="75"/>
  <c r="G53" i="75"/>
  <c r="H53" i="75"/>
  <c r="I53" i="75"/>
  <c r="K53" i="75"/>
  <c r="M53" i="75"/>
  <c r="N53" i="75"/>
  <c r="O53" i="75"/>
  <c r="P53" i="75"/>
  <c r="Y53" i="75" s="1"/>
  <c r="AP53" i="75" s="1"/>
  <c r="D54" i="5" s="1"/>
  <c r="Q53" i="75"/>
  <c r="Z53" i="75" s="1"/>
  <c r="R53" i="75"/>
  <c r="S53" i="75"/>
  <c r="AB53" i="75" s="1"/>
  <c r="AK53" i="75" s="1"/>
  <c r="T53" i="75"/>
  <c r="U53" i="75"/>
  <c r="AF53" i="75" s="1"/>
  <c r="AN53" i="75" s="1"/>
  <c r="V53" i="75"/>
  <c r="X53" i="75" s="1"/>
  <c r="W53" i="75"/>
  <c r="AI53" i="75" s="1"/>
  <c r="AA53" i="75"/>
  <c r="AD53" i="75"/>
  <c r="AG53" i="75"/>
  <c r="AM53" i="75"/>
  <c r="AT53" i="75"/>
  <c r="AW53" i="75"/>
  <c r="AX53" i="75"/>
  <c r="AZ53" i="75"/>
  <c r="BA53" i="75"/>
  <c r="C54" i="75"/>
  <c r="E54" i="75" s="1"/>
  <c r="D54" i="75"/>
  <c r="F54" i="75"/>
  <c r="P54" i="75" s="1"/>
  <c r="Y54" i="75" s="1"/>
  <c r="AP54" i="75" s="1"/>
  <c r="D55" i="5" s="1"/>
  <c r="G54" i="75"/>
  <c r="H54" i="75"/>
  <c r="J54" i="75" s="1"/>
  <c r="L54" i="75" s="1"/>
  <c r="I54" i="75"/>
  <c r="K54" i="75"/>
  <c r="M54" i="75"/>
  <c r="N54" i="75"/>
  <c r="V54" i="75" s="1"/>
  <c r="O54" i="75"/>
  <c r="Q54" i="75"/>
  <c r="Z54" i="75" s="1"/>
  <c r="R54" i="75"/>
  <c r="AA54" i="75" s="1"/>
  <c r="S54" i="75"/>
  <c r="AB54" i="75" s="1"/>
  <c r="T54" i="75"/>
  <c r="AD54" i="75" s="1"/>
  <c r="U54" i="75"/>
  <c r="W54" i="75"/>
  <c r="AF54" i="75"/>
  <c r="AG54" i="75"/>
  <c r="AT54" i="75"/>
  <c r="AW54" i="75"/>
  <c r="AX54" i="75"/>
  <c r="AZ54" i="75"/>
  <c r="BA54" i="75"/>
  <c r="C55" i="75"/>
  <c r="D55" i="75"/>
  <c r="F55" i="75"/>
  <c r="P55" i="75" s="1"/>
  <c r="Y55" i="75" s="1"/>
  <c r="AP55" i="75" s="1"/>
  <c r="D56" i="5" s="1"/>
  <c r="G55" i="75"/>
  <c r="H55" i="75"/>
  <c r="I55" i="75"/>
  <c r="K55" i="75"/>
  <c r="M55" i="75"/>
  <c r="N55" i="75"/>
  <c r="V55" i="75" s="1"/>
  <c r="O55" i="75"/>
  <c r="W55" i="75" s="1"/>
  <c r="Q55" i="75"/>
  <c r="Z55" i="75" s="1"/>
  <c r="R55" i="75"/>
  <c r="AA55" i="75" s="1"/>
  <c r="S55" i="75"/>
  <c r="AB55" i="75" s="1"/>
  <c r="T55" i="75"/>
  <c r="AD55" i="75" s="1"/>
  <c r="U55" i="75"/>
  <c r="AF55" i="75"/>
  <c r="AN55" i="75" s="1"/>
  <c r="AG55" i="75"/>
  <c r="AT55" i="75"/>
  <c r="AW55" i="75"/>
  <c r="AX55" i="75"/>
  <c r="AZ55" i="75"/>
  <c r="BA55" i="75"/>
  <c r="C56" i="75"/>
  <c r="D56" i="75"/>
  <c r="F56" i="75"/>
  <c r="P56" i="75" s="1"/>
  <c r="Y56" i="75" s="1"/>
  <c r="AP56" i="75" s="1"/>
  <c r="D57" i="5" s="1"/>
  <c r="G56" i="75"/>
  <c r="H56" i="75"/>
  <c r="I56" i="75"/>
  <c r="K56" i="75"/>
  <c r="M56" i="75"/>
  <c r="N56" i="75"/>
  <c r="V56" i="75" s="1"/>
  <c r="O56" i="75"/>
  <c r="W56" i="75" s="1"/>
  <c r="Q56" i="75"/>
  <c r="Z56" i="75" s="1"/>
  <c r="R56" i="75"/>
  <c r="AA56" i="75" s="1"/>
  <c r="S56" i="75"/>
  <c r="AB56" i="75" s="1"/>
  <c r="T56" i="75"/>
  <c r="AD56" i="75" s="1"/>
  <c r="AM56" i="75" s="1"/>
  <c r="U56" i="75"/>
  <c r="AF56" i="75"/>
  <c r="AN56" i="75" s="1"/>
  <c r="AG56" i="75"/>
  <c r="AT56" i="75"/>
  <c r="AW56" i="75"/>
  <c r="AX56" i="75"/>
  <c r="AZ56" i="75"/>
  <c r="BA56" i="75"/>
  <c r="C57" i="75"/>
  <c r="D57" i="75"/>
  <c r="F57" i="75"/>
  <c r="P57" i="75" s="1"/>
  <c r="Y57" i="75" s="1"/>
  <c r="AP57" i="75" s="1"/>
  <c r="D58" i="5" s="1"/>
  <c r="G57" i="75"/>
  <c r="H57" i="75"/>
  <c r="I57" i="75"/>
  <c r="J57" i="75" s="1"/>
  <c r="K57" i="75"/>
  <c r="M57" i="75"/>
  <c r="N57" i="75"/>
  <c r="V57" i="75" s="1"/>
  <c r="O57" i="75"/>
  <c r="W57" i="75" s="1"/>
  <c r="Q57" i="75"/>
  <c r="Z57" i="75" s="1"/>
  <c r="R57" i="75"/>
  <c r="AA57" i="75" s="1"/>
  <c r="S57" i="75"/>
  <c r="T57" i="75"/>
  <c r="AD57" i="75" s="1"/>
  <c r="U57" i="75"/>
  <c r="AF57" i="75" s="1"/>
  <c r="AB57" i="75"/>
  <c r="AG57" i="75"/>
  <c r="AT57" i="75"/>
  <c r="AW57" i="75"/>
  <c r="AX57" i="75"/>
  <c r="AZ57" i="75"/>
  <c r="BA57" i="75"/>
  <c r="C58" i="75"/>
  <c r="D58" i="75"/>
  <c r="F58" i="75"/>
  <c r="G58" i="75"/>
  <c r="H58" i="75"/>
  <c r="I58" i="75"/>
  <c r="K58" i="75"/>
  <c r="M58" i="75"/>
  <c r="N58" i="75"/>
  <c r="O58" i="75"/>
  <c r="P58" i="75"/>
  <c r="Q58" i="75"/>
  <c r="Z58" i="75" s="1"/>
  <c r="R58" i="75"/>
  <c r="AA58" i="75" s="1"/>
  <c r="S58" i="75"/>
  <c r="AB58" i="75" s="1"/>
  <c r="T58" i="75"/>
  <c r="AD58" i="75" s="1"/>
  <c r="U58" i="75"/>
  <c r="AF58" i="75" s="1"/>
  <c r="AN58" i="75" s="1"/>
  <c r="V58" i="75"/>
  <c r="W58" i="75"/>
  <c r="Y58" i="75"/>
  <c r="AP58" i="75" s="1"/>
  <c r="D59" i="5" s="1"/>
  <c r="AG58" i="75"/>
  <c r="AT58" i="75"/>
  <c r="AW58" i="75"/>
  <c r="AX58" i="75"/>
  <c r="AZ58" i="75"/>
  <c r="BA58" i="75"/>
  <c r="C59" i="75"/>
  <c r="D59" i="75"/>
  <c r="F59" i="75"/>
  <c r="P59" i="75" s="1"/>
  <c r="Y59" i="75" s="1"/>
  <c r="AP59" i="75" s="1"/>
  <c r="D60" i="5" s="1"/>
  <c r="G59" i="75"/>
  <c r="H59" i="75"/>
  <c r="J59" i="75" s="1"/>
  <c r="I59" i="75"/>
  <c r="K59" i="75"/>
  <c r="M59" i="75"/>
  <c r="N59" i="75"/>
  <c r="V59" i="75" s="1"/>
  <c r="O59" i="75"/>
  <c r="W59" i="75" s="1"/>
  <c r="Q59" i="75"/>
  <c r="R59" i="75"/>
  <c r="AA59" i="75" s="1"/>
  <c r="S59" i="75"/>
  <c r="AB59" i="75" s="1"/>
  <c r="AK59" i="75" s="1"/>
  <c r="T59" i="75"/>
  <c r="AD59" i="75" s="1"/>
  <c r="U59" i="75"/>
  <c r="AF59" i="75" s="1"/>
  <c r="AN59" i="75" s="1"/>
  <c r="Z59" i="75"/>
  <c r="AG59" i="75"/>
  <c r="AT59" i="75"/>
  <c r="AW59" i="75"/>
  <c r="AX59" i="75"/>
  <c r="AZ59" i="75"/>
  <c r="BA59" i="75"/>
  <c r="C60" i="75"/>
  <c r="D60" i="75"/>
  <c r="E60" i="75" s="1"/>
  <c r="F60" i="75"/>
  <c r="G60" i="75"/>
  <c r="H60" i="75"/>
  <c r="I60" i="75"/>
  <c r="K60" i="75"/>
  <c r="M60" i="75"/>
  <c r="N60" i="75"/>
  <c r="O60" i="75"/>
  <c r="P60" i="75"/>
  <c r="Y60" i="75" s="1"/>
  <c r="AP60" i="75" s="1"/>
  <c r="D61" i="5" s="1"/>
  <c r="Q60" i="75"/>
  <c r="Z60" i="75" s="1"/>
  <c r="R60" i="75"/>
  <c r="AA60" i="75" s="1"/>
  <c r="S60" i="75"/>
  <c r="T60" i="75"/>
  <c r="AD60" i="75" s="1"/>
  <c r="AM60" i="75" s="1"/>
  <c r="U60" i="75"/>
  <c r="AF60" i="75" s="1"/>
  <c r="AN60" i="75" s="1"/>
  <c r="AS60" i="75" s="1"/>
  <c r="AU60" i="75" s="1"/>
  <c r="G61" i="5" s="1"/>
  <c r="V60" i="75"/>
  <c r="AH60" i="75" s="1"/>
  <c r="W60" i="75"/>
  <c r="AB60" i="75"/>
  <c r="AK60" i="75" s="1"/>
  <c r="AG60" i="75"/>
  <c r="AT60" i="75"/>
  <c r="AW60" i="75"/>
  <c r="AX60" i="75"/>
  <c r="AY60" i="75" s="1"/>
  <c r="AZ60" i="75"/>
  <c r="BA60" i="75"/>
  <c r="C61" i="75"/>
  <c r="D61" i="75"/>
  <c r="F61" i="75"/>
  <c r="P61" i="75" s="1"/>
  <c r="Y61" i="75" s="1"/>
  <c r="AP61" i="75" s="1"/>
  <c r="D62" i="5" s="1"/>
  <c r="G61" i="75"/>
  <c r="H61" i="75"/>
  <c r="I61" i="75"/>
  <c r="K61" i="75"/>
  <c r="M61" i="75"/>
  <c r="N61" i="75"/>
  <c r="V61" i="75" s="1"/>
  <c r="O61" i="75"/>
  <c r="W61" i="75" s="1"/>
  <c r="Q61" i="75"/>
  <c r="Z61" i="75" s="1"/>
  <c r="AQ61" i="75" s="1"/>
  <c r="E62" i="5" s="1"/>
  <c r="R61" i="75"/>
  <c r="AA61" i="75" s="1"/>
  <c r="AJ61" i="75" s="1"/>
  <c r="S61" i="75"/>
  <c r="AB61" i="75" s="1"/>
  <c r="T61" i="75"/>
  <c r="AD61" i="75" s="1"/>
  <c r="U61" i="75"/>
  <c r="AF61" i="75" s="1"/>
  <c r="AN61" i="75" s="1"/>
  <c r="AG61" i="75"/>
  <c r="AT61" i="75"/>
  <c r="AW61" i="75"/>
  <c r="AX61" i="75"/>
  <c r="AZ61" i="75"/>
  <c r="BA61" i="75"/>
  <c r="C62" i="75"/>
  <c r="AH62" i="75" s="1"/>
  <c r="D62" i="75"/>
  <c r="E62" i="75"/>
  <c r="F62" i="75"/>
  <c r="G62" i="75"/>
  <c r="H62" i="75"/>
  <c r="I62" i="75"/>
  <c r="J62" i="75" s="1"/>
  <c r="K62" i="75"/>
  <c r="M62" i="75"/>
  <c r="N62" i="75"/>
  <c r="O62" i="75"/>
  <c r="P62" i="75"/>
  <c r="Y62" i="75" s="1"/>
  <c r="AP62" i="75" s="1"/>
  <c r="D63" i="5" s="1"/>
  <c r="Q62" i="75"/>
  <c r="Z62" i="75" s="1"/>
  <c r="AQ62" i="75" s="1"/>
  <c r="E63" i="5" s="1"/>
  <c r="R62" i="75"/>
  <c r="AA62" i="75" s="1"/>
  <c r="AJ62" i="75" s="1"/>
  <c r="S62" i="75"/>
  <c r="AB62" i="75" s="1"/>
  <c r="AK62" i="75" s="1"/>
  <c r="T62" i="75"/>
  <c r="AD62" i="75" s="1"/>
  <c r="AM62" i="75" s="1"/>
  <c r="U62" i="75"/>
  <c r="AF62" i="75" s="1"/>
  <c r="V62" i="75"/>
  <c r="W62" i="75"/>
  <c r="AI62" i="75" s="1"/>
  <c r="AG62" i="75"/>
  <c r="AT62" i="75"/>
  <c r="AW62" i="75"/>
  <c r="AY62" i="75" s="1"/>
  <c r="I63" i="5" s="1"/>
  <c r="AX62" i="75"/>
  <c r="AZ62" i="75"/>
  <c r="BA62" i="75"/>
  <c r="C63" i="75"/>
  <c r="D63" i="75"/>
  <c r="F63" i="75"/>
  <c r="G63" i="75"/>
  <c r="H63" i="75"/>
  <c r="I63" i="75"/>
  <c r="K63" i="75"/>
  <c r="M63" i="75"/>
  <c r="N63" i="75"/>
  <c r="O63" i="75"/>
  <c r="P63" i="75"/>
  <c r="Q63" i="75"/>
  <c r="Z63" i="75" s="1"/>
  <c r="AQ63" i="75" s="1"/>
  <c r="E64" i="5" s="1"/>
  <c r="R63" i="75"/>
  <c r="AA63" i="75" s="1"/>
  <c r="AJ63" i="75" s="1"/>
  <c r="AL63" i="75" s="1"/>
  <c r="S63" i="75"/>
  <c r="T63" i="75"/>
  <c r="AD63" i="75" s="1"/>
  <c r="AM63" i="75" s="1"/>
  <c r="U63" i="75"/>
  <c r="AF63" i="75" s="1"/>
  <c r="V63" i="75"/>
  <c r="X63" i="75" s="1"/>
  <c r="W63" i="75"/>
  <c r="Y63" i="75"/>
  <c r="AP63" i="75" s="1"/>
  <c r="D64" i="5" s="1"/>
  <c r="AB63" i="75"/>
  <c r="AK63" i="75" s="1"/>
  <c r="AG63" i="75"/>
  <c r="AI63" i="75"/>
  <c r="AT63" i="75"/>
  <c r="AW63" i="75"/>
  <c r="AY63" i="75" s="1"/>
  <c r="I64" i="5" s="1"/>
  <c r="AX63" i="75"/>
  <c r="AZ63" i="75"/>
  <c r="BB63" i="75" s="1"/>
  <c r="BA63" i="75"/>
  <c r="C64" i="75"/>
  <c r="D64" i="75"/>
  <c r="F64" i="75"/>
  <c r="G64" i="75"/>
  <c r="H64" i="75"/>
  <c r="J64" i="75" s="1"/>
  <c r="I64" i="75"/>
  <c r="K64" i="75"/>
  <c r="M64" i="75"/>
  <c r="N64" i="75"/>
  <c r="O64" i="75"/>
  <c r="P64" i="75"/>
  <c r="Q64" i="75"/>
  <c r="Z64" i="75" s="1"/>
  <c r="AQ64" i="75" s="1"/>
  <c r="E65" i="5" s="1"/>
  <c r="R64" i="75"/>
  <c r="AA64" i="75" s="1"/>
  <c r="S64" i="75"/>
  <c r="AB64" i="75" s="1"/>
  <c r="AK64" i="75" s="1"/>
  <c r="T64" i="75"/>
  <c r="AD64" i="75" s="1"/>
  <c r="U64" i="75"/>
  <c r="AF64" i="75" s="1"/>
  <c r="AN64" i="75" s="1"/>
  <c r="V64" i="75"/>
  <c r="W64" i="75"/>
  <c r="Y64" i="75"/>
  <c r="AP64" i="75" s="1"/>
  <c r="D65" i="5" s="1"/>
  <c r="AG64" i="75"/>
  <c r="AH64" i="75"/>
  <c r="AI64" i="75"/>
  <c r="AT64" i="75"/>
  <c r="AW64" i="75"/>
  <c r="AX64" i="75"/>
  <c r="AZ64" i="75"/>
  <c r="BA64" i="75"/>
  <c r="C65" i="75"/>
  <c r="D65" i="75"/>
  <c r="AI65" i="75" s="1"/>
  <c r="F65" i="75"/>
  <c r="P65" i="75" s="1"/>
  <c r="Y65" i="75" s="1"/>
  <c r="AP65" i="75" s="1"/>
  <c r="D66" i="5" s="1"/>
  <c r="G65" i="75"/>
  <c r="H65" i="75"/>
  <c r="J65" i="75" s="1"/>
  <c r="I65" i="75"/>
  <c r="K65" i="75"/>
  <c r="M65" i="75"/>
  <c r="N65" i="75"/>
  <c r="V65" i="75" s="1"/>
  <c r="O65" i="75"/>
  <c r="W65" i="75" s="1"/>
  <c r="Q65" i="75"/>
  <c r="Z65" i="75" s="1"/>
  <c r="R65" i="75"/>
  <c r="AA65" i="75" s="1"/>
  <c r="S65" i="75"/>
  <c r="AB65" i="75" s="1"/>
  <c r="AK65" i="75" s="1"/>
  <c r="T65" i="75"/>
  <c r="AD65" i="75" s="1"/>
  <c r="U65" i="75"/>
  <c r="AF65" i="75" s="1"/>
  <c r="AG65" i="75"/>
  <c r="AT65" i="75"/>
  <c r="AW65" i="75"/>
  <c r="AX65" i="75"/>
  <c r="AZ65" i="75"/>
  <c r="BA65" i="75"/>
  <c r="C66" i="75"/>
  <c r="D66" i="75"/>
  <c r="E66" i="75" s="1"/>
  <c r="F66" i="75"/>
  <c r="P66" i="75" s="1"/>
  <c r="Y66" i="75" s="1"/>
  <c r="AP66" i="75" s="1"/>
  <c r="D67" i="5" s="1"/>
  <c r="G66" i="75"/>
  <c r="H66" i="75"/>
  <c r="I66" i="75"/>
  <c r="K66" i="75"/>
  <c r="M66" i="75"/>
  <c r="N66" i="75"/>
  <c r="V66" i="75" s="1"/>
  <c r="O66" i="75"/>
  <c r="W66" i="75" s="1"/>
  <c r="Q66" i="75"/>
  <c r="Z66" i="75" s="1"/>
  <c r="R66" i="75"/>
  <c r="AA66" i="75" s="1"/>
  <c r="S66" i="75"/>
  <c r="AB66" i="75" s="1"/>
  <c r="T66" i="75"/>
  <c r="AD66" i="75" s="1"/>
  <c r="U66" i="75"/>
  <c r="AF66" i="75" s="1"/>
  <c r="AN66" i="75" s="1"/>
  <c r="AG66" i="75"/>
  <c r="AT66" i="75"/>
  <c r="AW66" i="75"/>
  <c r="AX66" i="75"/>
  <c r="AZ66" i="75"/>
  <c r="BA66" i="75"/>
  <c r="C67" i="75"/>
  <c r="D67" i="75"/>
  <c r="F67" i="75"/>
  <c r="G67" i="75"/>
  <c r="H67" i="75"/>
  <c r="I67" i="75"/>
  <c r="K67" i="75"/>
  <c r="M67" i="75"/>
  <c r="N67" i="75"/>
  <c r="O67" i="75"/>
  <c r="P67" i="75"/>
  <c r="Y67" i="75" s="1"/>
  <c r="AP67" i="75" s="1"/>
  <c r="D68" i="5" s="1"/>
  <c r="Q67" i="75"/>
  <c r="Z67" i="75" s="1"/>
  <c r="AQ67" i="75" s="1"/>
  <c r="E68" i="5" s="1"/>
  <c r="R67" i="75"/>
  <c r="AA67" i="75" s="1"/>
  <c r="S67" i="75"/>
  <c r="AB67" i="75" s="1"/>
  <c r="AK67" i="75" s="1"/>
  <c r="T67" i="75"/>
  <c r="AD67" i="75" s="1"/>
  <c r="AM67" i="75" s="1"/>
  <c r="U67" i="75"/>
  <c r="AF67" i="75" s="1"/>
  <c r="AN67" i="75" s="1"/>
  <c r="V67" i="75"/>
  <c r="W67" i="75"/>
  <c r="X67" i="75" s="1"/>
  <c r="AG67" i="75"/>
  <c r="AT67" i="75"/>
  <c r="AW67" i="75"/>
  <c r="AY67" i="75" s="1"/>
  <c r="I68" i="5" s="1"/>
  <c r="AX67" i="75"/>
  <c r="AZ67" i="75"/>
  <c r="BA67" i="75"/>
  <c r="C68" i="75"/>
  <c r="D68" i="75"/>
  <c r="F68" i="75"/>
  <c r="P68" i="75" s="1"/>
  <c r="Y68" i="75" s="1"/>
  <c r="AP68" i="75" s="1"/>
  <c r="D69" i="5" s="1"/>
  <c r="G68" i="75"/>
  <c r="H68" i="75"/>
  <c r="J68" i="75" s="1"/>
  <c r="I68" i="75"/>
  <c r="K68" i="75"/>
  <c r="M68" i="75"/>
  <c r="N68" i="75"/>
  <c r="V68" i="75" s="1"/>
  <c r="O68" i="75"/>
  <c r="W68" i="75" s="1"/>
  <c r="Q68" i="75"/>
  <c r="Z68" i="75" s="1"/>
  <c r="R68" i="75"/>
  <c r="AA68" i="75" s="1"/>
  <c r="S68" i="75"/>
  <c r="AB68" i="75" s="1"/>
  <c r="AK68" i="75" s="1"/>
  <c r="T68" i="75"/>
  <c r="U68" i="75"/>
  <c r="AF68" i="75" s="1"/>
  <c r="AD68" i="75"/>
  <c r="AG68" i="75"/>
  <c r="AT68" i="75"/>
  <c r="AW68" i="75"/>
  <c r="AY68" i="75" s="1"/>
  <c r="I69" i="5" s="1"/>
  <c r="AX68" i="75"/>
  <c r="AZ68" i="75"/>
  <c r="BA68" i="75"/>
  <c r="C69" i="75"/>
  <c r="D69" i="75"/>
  <c r="F69" i="75"/>
  <c r="G69" i="75"/>
  <c r="H69" i="75"/>
  <c r="J69" i="75" s="1"/>
  <c r="L69" i="75" s="1"/>
  <c r="I69" i="75"/>
  <c r="K69" i="75"/>
  <c r="M69" i="75"/>
  <c r="N69" i="75"/>
  <c r="O69" i="75"/>
  <c r="P69" i="75"/>
  <c r="Y69" i="75" s="1"/>
  <c r="AP69" i="75" s="1"/>
  <c r="D70" i="5" s="1"/>
  <c r="Q69" i="75"/>
  <c r="Z69" i="75" s="1"/>
  <c r="R69" i="75"/>
  <c r="AA69" i="75" s="1"/>
  <c r="AJ69" i="75" s="1"/>
  <c r="AL69" i="75" s="1"/>
  <c r="S69" i="75"/>
  <c r="AB69" i="75" s="1"/>
  <c r="AK69" i="75" s="1"/>
  <c r="T69" i="75"/>
  <c r="U69" i="75"/>
  <c r="AF69" i="75" s="1"/>
  <c r="V69" i="75"/>
  <c r="X69" i="75" s="1"/>
  <c r="W69" i="75"/>
  <c r="AD69" i="75"/>
  <c r="AM69" i="75" s="1"/>
  <c r="AG69" i="75"/>
  <c r="AT69" i="75"/>
  <c r="AW69" i="75"/>
  <c r="AY69" i="75" s="1"/>
  <c r="AX69" i="75"/>
  <c r="AZ69" i="75"/>
  <c r="BA69" i="75"/>
  <c r="C70" i="75"/>
  <c r="D70" i="75"/>
  <c r="F70" i="75"/>
  <c r="P70" i="75" s="1"/>
  <c r="Y70" i="75" s="1"/>
  <c r="AP70" i="75" s="1"/>
  <c r="D71" i="5" s="1"/>
  <c r="G70" i="75"/>
  <c r="H70" i="75"/>
  <c r="I70" i="75"/>
  <c r="K70" i="75"/>
  <c r="M70" i="75"/>
  <c r="N70" i="75"/>
  <c r="V70" i="75" s="1"/>
  <c r="X70" i="75" s="1"/>
  <c r="O70" i="75"/>
  <c r="Q70" i="75"/>
  <c r="Z70" i="75" s="1"/>
  <c r="R70" i="75"/>
  <c r="AA70" i="75" s="1"/>
  <c r="S70" i="75"/>
  <c r="AB70" i="75" s="1"/>
  <c r="AK70" i="75" s="1"/>
  <c r="T70" i="75"/>
  <c r="AD70" i="75" s="1"/>
  <c r="U70" i="75"/>
  <c r="AF70" i="75" s="1"/>
  <c r="W70" i="75"/>
  <c r="AG70" i="75"/>
  <c r="AI70" i="75"/>
  <c r="AT70" i="75"/>
  <c r="AW70" i="75"/>
  <c r="AY70" i="75" s="1"/>
  <c r="I71" i="5" s="1"/>
  <c r="AX70" i="75"/>
  <c r="AZ70" i="75"/>
  <c r="BB70" i="75" s="1"/>
  <c r="J71" i="5" s="1"/>
  <c r="BA70" i="75"/>
  <c r="C71" i="75"/>
  <c r="D71" i="75"/>
  <c r="F71" i="75"/>
  <c r="G71" i="75"/>
  <c r="H71" i="75"/>
  <c r="I71" i="75"/>
  <c r="K71" i="75"/>
  <c r="M71" i="75"/>
  <c r="N71" i="75"/>
  <c r="O71" i="75"/>
  <c r="P71" i="75"/>
  <c r="Q71" i="75"/>
  <c r="Z71" i="75" s="1"/>
  <c r="R71" i="75"/>
  <c r="AA71" i="75" s="1"/>
  <c r="S71" i="75"/>
  <c r="AB71" i="75" s="1"/>
  <c r="AK71" i="75" s="1"/>
  <c r="T71" i="75"/>
  <c r="AD71" i="75" s="1"/>
  <c r="U71" i="75"/>
  <c r="V71" i="75"/>
  <c r="X71" i="75" s="1"/>
  <c r="W71" i="75"/>
  <c r="Y71" i="75"/>
  <c r="AP71" i="75" s="1"/>
  <c r="D72" i="5" s="1"/>
  <c r="AF71" i="75"/>
  <c r="AN71" i="75" s="1"/>
  <c r="AS71" i="75" s="1"/>
  <c r="AU71" i="75" s="1"/>
  <c r="G72" i="5" s="1"/>
  <c r="AG71" i="75"/>
  <c r="AQ71" i="75"/>
  <c r="E72" i="5" s="1"/>
  <c r="AT71" i="75"/>
  <c r="AW71" i="75"/>
  <c r="AX71" i="75"/>
  <c r="AZ71" i="75"/>
  <c r="BA71" i="75"/>
  <c r="C72" i="75"/>
  <c r="D72" i="75"/>
  <c r="F72" i="75"/>
  <c r="G72" i="75"/>
  <c r="H72" i="75"/>
  <c r="I72" i="75"/>
  <c r="K72" i="75"/>
  <c r="M72" i="75"/>
  <c r="N72" i="75"/>
  <c r="O72" i="75"/>
  <c r="P72" i="75"/>
  <c r="Y72" i="75" s="1"/>
  <c r="AP72" i="75" s="1"/>
  <c r="D73" i="5" s="1"/>
  <c r="Q72" i="75"/>
  <c r="Z72" i="75" s="1"/>
  <c r="AQ72" i="75" s="1"/>
  <c r="E73" i="5" s="1"/>
  <c r="R72" i="75"/>
  <c r="AA72" i="75" s="1"/>
  <c r="S72" i="75"/>
  <c r="AB72" i="75" s="1"/>
  <c r="T72" i="75"/>
  <c r="AD72" i="75" s="1"/>
  <c r="AM72" i="75" s="1"/>
  <c r="U72" i="75"/>
  <c r="AF72" i="75" s="1"/>
  <c r="AN72" i="75" s="1"/>
  <c r="V72" i="75"/>
  <c r="W72" i="75"/>
  <c r="AG72" i="75"/>
  <c r="AT72" i="75"/>
  <c r="AW72" i="75"/>
  <c r="AX72" i="75"/>
  <c r="AZ72" i="75"/>
  <c r="BB72" i="75" s="1"/>
  <c r="BA72" i="75"/>
  <c r="C73" i="75"/>
  <c r="D73" i="75"/>
  <c r="F73" i="75"/>
  <c r="G73" i="75"/>
  <c r="H73" i="75"/>
  <c r="I73" i="75"/>
  <c r="K73" i="75"/>
  <c r="M73" i="75"/>
  <c r="N73" i="75"/>
  <c r="O73" i="75"/>
  <c r="P73" i="75"/>
  <c r="Q73" i="75"/>
  <c r="Z73" i="75" s="1"/>
  <c r="R73" i="75"/>
  <c r="AA73" i="75" s="1"/>
  <c r="S73" i="75"/>
  <c r="AB73" i="75" s="1"/>
  <c r="AK73" i="75" s="1"/>
  <c r="T73" i="75"/>
  <c r="AD73" i="75" s="1"/>
  <c r="U73" i="75"/>
  <c r="AF73" i="75" s="1"/>
  <c r="AN73" i="75" s="1"/>
  <c r="V73" i="75"/>
  <c r="W73" i="75"/>
  <c r="Y73" i="75"/>
  <c r="AP73" i="75" s="1"/>
  <c r="D74" i="5" s="1"/>
  <c r="AG73" i="75"/>
  <c r="AH73" i="75"/>
  <c r="AT73" i="75"/>
  <c r="AW73" i="75"/>
  <c r="AX73" i="75"/>
  <c r="AY73" i="75" s="1"/>
  <c r="I74" i="5" s="1"/>
  <c r="AZ73" i="75"/>
  <c r="BA73" i="75"/>
  <c r="C74" i="75"/>
  <c r="D74" i="75"/>
  <c r="F74" i="75"/>
  <c r="P74" i="75" s="1"/>
  <c r="Y74" i="75" s="1"/>
  <c r="AP74" i="75" s="1"/>
  <c r="D75" i="5" s="1"/>
  <c r="G74" i="75"/>
  <c r="AQ74" i="75" s="1"/>
  <c r="E75" i="5" s="1"/>
  <c r="H74" i="75"/>
  <c r="I74" i="75"/>
  <c r="K74" i="75"/>
  <c r="M74" i="75"/>
  <c r="AN74" i="75" s="1"/>
  <c r="AS74" i="75" s="1"/>
  <c r="AU74" i="75" s="1"/>
  <c r="G75" i="5" s="1"/>
  <c r="N74" i="75"/>
  <c r="V74" i="75" s="1"/>
  <c r="O74" i="75"/>
  <c r="Q74" i="75"/>
  <c r="Z74" i="75" s="1"/>
  <c r="R74" i="75"/>
  <c r="AA74" i="75" s="1"/>
  <c r="S74" i="75"/>
  <c r="AB74" i="75" s="1"/>
  <c r="T74" i="75"/>
  <c r="AD74" i="75" s="1"/>
  <c r="AM74" i="75" s="1"/>
  <c r="U74" i="75"/>
  <c r="AF74" i="75" s="1"/>
  <c r="W74" i="75"/>
  <c r="AI74" i="75" s="1"/>
  <c r="AG74" i="75"/>
  <c r="AT74" i="75"/>
  <c r="AW74" i="75"/>
  <c r="AY74" i="75" s="1"/>
  <c r="I75" i="5" s="1"/>
  <c r="AX74" i="75"/>
  <c r="AZ74" i="75"/>
  <c r="BB74" i="75" s="1"/>
  <c r="BA74" i="75"/>
  <c r="C75" i="75"/>
  <c r="D75" i="75"/>
  <c r="F75" i="75"/>
  <c r="P75" i="75" s="1"/>
  <c r="Y75" i="75" s="1"/>
  <c r="AP75" i="75" s="1"/>
  <c r="D76" i="5" s="1"/>
  <c r="G75" i="75"/>
  <c r="H75" i="75"/>
  <c r="I75" i="75"/>
  <c r="K75" i="75"/>
  <c r="M75" i="75"/>
  <c r="N75" i="75"/>
  <c r="V75" i="75" s="1"/>
  <c r="O75" i="75"/>
  <c r="W75" i="75" s="1"/>
  <c r="Q75" i="75"/>
  <c r="Z75" i="75" s="1"/>
  <c r="R75" i="75"/>
  <c r="AA75" i="75" s="1"/>
  <c r="S75" i="75"/>
  <c r="AB75" i="75" s="1"/>
  <c r="T75" i="75"/>
  <c r="AD75" i="75" s="1"/>
  <c r="U75" i="75"/>
  <c r="AF75" i="75" s="1"/>
  <c r="AN75" i="75" s="1"/>
  <c r="AG75" i="75"/>
  <c r="AT75" i="75"/>
  <c r="AW75" i="75"/>
  <c r="AX75" i="75"/>
  <c r="AZ75" i="75"/>
  <c r="BA75" i="75"/>
  <c r="C76" i="75"/>
  <c r="E76" i="75" s="1"/>
  <c r="D76" i="75"/>
  <c r="F76" i="75"/>
  <c r="G76" i="75"/>
  <c r="H76" i="75"/>
  <c r="I76" i="75"/>
  <c r="K76" i="75"/>
  <c r="M76" i="75"/>
  <c r="N76" i="75"/>
  <c r="O76" i="75"/>
  <c r="P76" i="75"/>
  <c r="Y76" i="75" s="1"/>
  <c r="AP76" i="75" s="1"/>
  <c r="D77" i="5" s="1"/>
  <c r="Q76" i="75"/>
  <c r="R76" i="75"/>
  <c r="AA76" i="75" s="1"/>
  <c r="AC76" i="75" s="1"/>
  <c r="S76" i="75"/>
  <c r="AB76" i="75" s="1"/>
  <c r="AK76" i="75" s="1"/>
  <c r="T76" i="75"/>
  <c r="AD76" i="75" s="1"/>
  <c r="AM76" i="75" s="1"/>
  <c r="U76" i="75"/>
  <c r="AF76" i="75" s="1"/>
  <c r="V76" i="75"/>
  <c r="W76" i="75"/>
  <c r="Z76" i="75"/>
  <c r="AG76" i="75"/>
  <c r="AN76" i="75"/>
  <c r="AT76" i="75"/>
  <c r="AW76" i="75"/>
  <c r="AX76" i="75"/>
  <c r="AZ76" i="75"/>
  <c r="BA76" i="75"/>
  <c r="C77" i="75"/>
  <c r="D77" i="75"/>
  <c r="F77" i="75"/>
  <c r="P77" i="75" s="1"/>
  <c r="Y77" i="75" s="1"/>
  <c r="AP77" i="75" s="1"/>
  <c r="D78" i="5" s="1"/>
  <c r="G77" i="75"/>
  <c r="H77" i="75"/>
  <c r="I77" i="75"/>
  <c r="K77" i="75"/>
  <c r="M77" i="75"/>
  <c r="N77" i="75"/>
  <c r="V77" i="75" s="1"/>
  <c r="O77" i="75"/>
  <c r="W77" i="75" s="1"/>
  <c r="Q77" i="75"/>
  <c r="Z77" i="75" s="1"/>
  <c r="R77" i="75"/>
  <c r="AA77" i="75" s="1"/>
  <c r="S77" i="75"/>
  <c r="AB77" i="75" s="1"/>
  <c r="T77" i="75"/>
  <c r="AD77" i="75" s="1"/>
  <c r="U77" i="75"/>
  <c r="AF77" i="75" s="1"/>
  <c r="AG77" i="75"/>
  <c r="AT77" i="75"/>
  <c r="AW77" i="75"/>
  <c r="AY77" i="75" s="1"/>
  <c r="I78" i="5" s="1"/>
  <c r="AX77" i="75"/>
  <c r="AZ77" i="75"/>
  <c r="BA77" i="75"/>
  <c r="C78" i="75"/>
  <c r="D78" i="75"/>
  <c r="F78" i="75"/>
  <c r="G78" i="75"/>
  <c r="H78" i="75"/>
  <c r="I78" i="75"/>
  <c r="K78" i="75"/>
  <c r="M78" i="75"/>
  <c r="N78" i="75"/>
  <c r="O78" i="75"/>
  <c r="P78" i="75"/>
  <c r="Q78" i="75"/>
  <c r="Z78" i="75" s="1"/>
  <c r="AQ78" i="75" s="1"/>
  <c r="E79" i="5" s="1"/>
  <c r="R78" i="75"/>
  <c r="AA78" i="75" s="1"/>
  <c r="AJ78" i="75" s="1"/>
  <c r="S78" i="75"/>
  <c r="AB78" i="75" s="1"/>
  <c r="T78" i="75"/>
  <c r="AD78" i="75" s="1"/>
  <c r="U78" i="75"/>
  <c r="AF78" i="75" s="1"/>
  <c r="AN78" i="75" s="1"/>
  <c r="V78" i="75"/>
  <c r="X78" i="75" s="1"/>
  <c r="W78" i="75"/>
  <c r="Y78" i="75"/>
  <c r="AP78" i="75" s="1"/>
  <c r="D79" i="5" s="1"/>
  <c r="AG78" i="75"/>
  <c r="AT78" i="75"/>
  <c r="AW78" i="75"/>
  <c r="AY78" i="75" s="1"/>
  <c r="I79" i="5" s="1"/>
  <c r="AX78" i="75"/>
  <c r="AZ78" i="75"/>
  <c r="BA78" i="75"/>
  <c r="C79" i="75"/>
  <c r="D79" i="75"/>
  <c r="F79" i="75"/>
  <c r="P79" i="75" s="1"/>
  <c r="Y79" i="75" s="1"/>
  <c r="AP79" i="75" s="1"/>
  <c r="D80" i="5" s="1"/>
  <c r="G79" i="75"/>
  <c r="H79" i="75"/>
  <c r="J79" i="75" s="1"/>
  <c r="L79" i="75" s="1"/>
  <c r="I79" i="75"/>
  <c r="K79" i="75"/>
  <c r="M79" i="75"/>
  <c r="N79" i="75"/>
  <c r="O79" i="75"/>
  <c r="Q79" i="75"/>
  <c r="Z79" i="75" s="1"/>
  <c r="AQ79" i="75" s="1"/>
  <c r="E80" i="5" s="1"/>
  <c r="R79" i="75"/>
  <c r="AA79" i="75" s="1"/>
  <c r="S79" i="75"/>
  <c r="AB79" i="75" s="1"/>
  <c r="T79" i="75"/>
  <c r="U79" i="75"/>
  <c r="AF79" i="75" s="1"/>
  <c r="V79" i="75"/>
  <c r="W79" i="75"/>
  <c r="AI79" i="75" s="1"/>
  <c r="AD79" i="75"/>
  <c r="AM79" i="75" s="1"/>
  <c r="AG79" i="75"/>
  <c r="AT79" i="75"/>
  <c r="AW79" i="75"/>
  <c r="AX79" i="75"/>
  <c r="AZ79" i="75"/>
  <c r="BA79" i="75"/>
  <c r="C80" i="75"/>
  <c r="E80" i="75" s="1"/>
  <c r="D80" i="75"/>
  <c r="F80" i="75"/>
  <c r="G80" i="75"/>
  <c r="H80" i="75"/>
  <c r="I80" i="75"/>
  <c r="K80" i="75"/>
  <c r="M80" i="75"/>
  <c r="N80" i="75"/>
  <c r="O80" i="75"/>
  <c r="P80" i="75"/>
  <c r="Y80" i="75" s="1"/>
  <c r="AP80" i="75" s="1"/>
  <c r="D81" i="5" s="1"/>
  <c r="Q80" i="75"/>
  <c r="Z80" i="75" s="1"/>
  <c r="R80" i="75"/>
  <c r="AA80" i="75" s="1"/>
  <c r="AJ80" i="75" s="1"/>
  <c r="S80" i="75"/>
  <c r="AB80" i="75" s="1"/>
  <c r="T80" i="75"/>
  <c r="AD80" i="75" s="1"/>
  <c r="AM80" i="75" s="1"/>
  <c r="U80" i="75"/>
  <c r="AF80" i="75" s="1"/>
  <c r="AN80" i="75" s="1"/>
  <c r="V80" i="75"/>
  <c r="W80" i="75"/>
  <c r="AG80" i="75"/>
  <c r="AQ80" i="75"/>
  <c r="E81" i="5" s="1"/>
  <c r="AT80" i="75"/>
  <c r="AW80" i="75"/>
  <c r="AX80" i="75"/>
  <c r="AZ80" i="75"/>
  <c r="BA80" i="75"/>
  <c r="C81" i="75"/>
  <c r="D81" i="75"/>
  <c r="F81" i="75"/>
  <c r="P81" i="75" s="1"/>
  <c r="Y81" i="75" s="1"/>
  <c r="AP81" i="75" s="1"/>
  <c r="D82" i="5" s="1"/>
  <c r="G81" i="75"/>
  <c r="H81" i="75"/>
  <c r="I81" i="75"/>
  <c r="K81" i="75"/>
  <c r="M81" i="75"/>
  <c r="N81" i="75"/>
  <c r="V81" i="75" s="1"/>
  <c r="O81" i="75"/>
  <c r="W81" i="75" s="1"/>
  <c r="Q81" i="75"/>
  <c r="Z81" i="75" s="1"/>
  <c r="R81" i="75"/>
  <c r="AA81" i="75" s="1"/>
  <c r="S81" i="75"/>
  <c r="AB81" i="75" s="1"/>
  <c r="T81" i="75"/>
  <c r="AD81" i="75" s="1"/>
  <c r="U81" i="75"/>
  <c r="AF81" i="75" s="1"/>
  <c r="AG81" i="75"/>
  <c r="AT81" i="75"/>
  <c r="AW81" i="75"/>
  <c r="AX81" i="75"/>
  <c r="AZ81" i="75"/>
  <c r="BA81" i="75"/>
  <c r="C82" i="75"/>
  <c r="D82" i="75"/>
  <c r="F82" i="75"/>
  <c r="P82" i="75" s="1"/>
  <c r="Y82" i="75" s="1"/>
  <c r="AP82" i="75" s="1"/>
  <c r="D83" i="5" s="1"/>
  <c r="G82" i="75"/>
  <c r="H82" i="75"/>
  <c r="I82" i="75"/>
  <c r="K82" i="75"/>
  <c r="M82" i="75"/>
  <c r="N82" i="75"/>
  <c r="V82" i="75" s="1"/>
  <c r="X82" i="75" s="1"/>
  <c r="O82" i="75"/>
  <c r="W82" i="75" s="1"/>
  <c r="Q82" i="75"/>
  <c r="Z82" i="75" s="1"/>
  <c r="AQ82" i="75" s="1"/>
  <c r="E83" i="5" s="1"/>
  <c r="R82" i="75"/>
  <c r="AA82" i="75" s="1"/>
  <c r="S82" i="75"/>
  <c r="AB82" i="75" s="1"/>
  <c r="AK82" i="75" s="1"/>
  <c r="T82" i="75"/>
  <c r="U82" i="75"/>
  <c r="AF82" i="75" s="1"/>
  <c r="AD82" i="75"/>
  <c r="AG82" i="75"/>
  <c r="AT82" i="75"/>
  <c r="AW82" i="75"/>
  <c r="AX82" i="75"/>
  <c r="AZ82" i="75"/>
  <c r="BA82" i="75"/>
  <c r="C83" i="75"/>
  <c r="D83" i="75"/>
  <c r="F83" i="75"/>
  <c r="P83" i="75" s="1"/>
  <c r="Y83" i="75" s="1"/>
  <c r="AP83" i="75" s="1"/>
  <c r="D84" i="5" s="1"/>
  <c r="G83" i="75"/>
  <c r="H83" i="75"/>
  <c r="J83" i="75" s="1"/>
  <c r="I83" i="75"/>
  <c r="K83" i="75"/>
  <c r="M83" i="75"/>
  <c r="N83" i="75"/>
  <c r="V83" i="75" s="1"/>
  <c r="X83" i="75" s="1"/>
  <c r="O83" i="75"/>
  <c r="W83" i="75" s="1"/>
  <c r="Q83" i="75"/>
  <c r="Z83" i="75" s="1"/>
  <c r="R83" i="75"/>
  <c r="AA83" i="75" s="1"/>
  <c r="S83" i="75"/>
  <c r="T83" i="75"/>
  <c r="U83" i="75"/>
  <c r="AF83" i="75" s="1"/>
  <c r="AB83" i="75"/>
  <c r="AD83" i="75"/>
  <c r="AG83" i="75"/>
  <c r="AT83" i="75"/>
  <c r="AW83" i="75"/>
  <c r="AX83" i="75"/>
  <c r="AZ83" i="75"/>
  <c r="BA83" i="75"/>
  <c r="C84" i="75"/>
  <c r="D84" i="75"/>
  <c r="F84" i="75"/>
  <c r="P84" i="75" s="1"/>
  <c r="Y84" i="75" s="1"/>
  <c r="AP84" i="75" s="1"/>
  <c r="D85" i="5" s="1"/>
  <c r="G84" i="75"/>
  <c r="H84" i="75"/>
  <c r="I84" i="75"/>
  <c r="K84" i="75"/>
  <c r="AM84" i="75" s="1"/>
  <c r="M84" i="75"/>
  <c r="N84" i="75"/>
  <c r="V84" i="75" s="1"/>
  <c r="O84" i="75"/>
  <c r="W84" i="75" s="1"/>
  <c r="Q84" i="75"/>
  <c r="Z84" i="75" s="1"/>
  <c r="R84" i="75"/>
  <c r="AA84" i="75" s="1"/>
  <c r="S84" i="75"/>
  <c r="AB84" i="75" s="1"/>
  <c r="T84" i="75"/>
  <c r="AD84" i="75" s="1"/>
  <c r="U84" i="75"/>
  <c r="AF84" i="75" s="1"/>
  <c r="AG84" i="75"/>
  <c r="AT84" i="75"/>
  <c r="AW84" i="75"/>
  <c r="AX84" i="75"/>
  <c r="AY84" i="75"/>
  <c r="I85" i="5" s="1"/>
  <c r="AZ84" i="75"/>
  <c r="BA84" i="75"/>
  <c r="C85" i="75"/>
  <c r="D85" i="75"/>
  <c r="F85" i="75"/>
  <c r="P85" i="75" s="1"/>
  <c r="Y85" i="75" s="1"/>
  <c r="AP85" i="75" s="1"/>
  <c r="D86" i="5" s="1"/>
  <c r="G85" i="75"/>
  <c r="H85" i="75"/>
  <c r="I85" i="75"/>
  <c r="J85" i="75" s="1"/>
  <c r="K85" i="75"/>
  <c r="M85" i="75"/>
  <c r="N85" i="75"/>
  <c r="O85" i="75"/>
  <c r="W85" i="75" s="1"/>
  <c r="X85" i="75" s="1"/>
  <c r="Q85" i="75"/>
  <c r="Z85" i="75" s="1"/>
  <c r="R85" i="75"/>
  <c r="AA85" i="75" s="1"/>
  <c r="S85" i="75"/>
  <c r="T85" i="75"/>
  <c r="AD85" i="75" s="1"/>
  <c r="U85" i="75"/>
  <c r="AF85" i="75" s="1"/>
  <c r="V85" i="75"/>
  <c r="AB85" i="75"/>
  <c r="AG85" i="75"/>
  <c r="AT85" i="75"/>
  <c r="AW85" i="75"/>
  <c r="AX85" i="75"/>
  <c r="AZ85" i="75"/>
  <c r="BA85" i="75"/>
  <c r="C86" i="75"/>
  <c r="E86" i="75" s="1"/>
  <c r="D86" i="75"/>
  <c r="F86" i="75"/>
  <c r="G86" i="75"/>
  <c r="H86" i="75"/>
  <c r="I86" i="75"/>
  <c r="K86" i="75"/>
  <c r="M86" i="75"/>
  <c r="N86" i="75"/>
  <c r="O86" i="75"/>
  <c r="P86" i="75"/>
  <c r="Y86" i="75" s="1"/>
  <c r="AP86" i="75" s="1"/>
  <c r="D87" i="5" s="1"/>
  <c r="Q86" i="75"/>
  <c r="Z86" i="75" s="1"/>
  <c r="R86" i="75"/>
  <c r="AA86" i="75" s="1"/>
  <c r="S86" i="75"/>
  <c r="AB86" i="75" s="1"/>
  <c r="T86" i="75"/>
  <c r="AD86" i="75" s="1"/>
  <c r="AM86" i="75" s="1"/>
  <c r="U86" i="75"/>
  <c r="AF86" i="75" s="1"/>
  <c r="AN86" i="75" s="1"/>
  <c r="V86" i="75"/>
  <c r="W86" i="75"/>
  <c r="AG86" i="75"/>
  <c r="AT86" i="75"/>
  <c r="AW86" i="75"/>
  <c r="AY86" i="75" s="1"/>
  <c r="I87" i="5" s="1"/>
  <c r="AX86" i="75"/>
  <c r="AZ86" i="75"/>
  <c r="BA86" i="75"/>
  <c r="C87" i="75"/>
  <c r="D87" i="75"/>
  <c r="F87" i="75"/>
  <c r="P87" i="75" s="1"/>
  <c r="Y87" i="75" s="1"/>
  <c r="AP87" i="75" s="1"/>
  <c r="D88" i="5" s="1"/>
  <c r="G87" i="75"/>
  <c r="H87" i="75"/>
  <c r="I87" i="75"/>
  <c r="K87" i="75"/>
  <c r="M87" i="75"/>
  <c r="N87" i="75"/>
  <c r="V87" i="75" s="1"/>
  <c r="X87" i="75" s="1"/>
  <c r="O87" i="75"/>
  <c r="W87" i="75" s="1"/>
  <c r="Q87" i="75"/>
  <c r="Z87" i="75" s="1"/>
  <c r="AQ87" i="75" s="1"/>
  <c r="E88" i="5" s="1"/>
  <c r="R87" i="75"/>
  <c r="AA87" i="75" s="1"/>
  <c r="S87" i="75"/>
  <c r="AB87" i="75" s="1"/>
  <c r="T87" i="75"/>
  <c r="U87" i="75"/>
  <c r="AF87" i="75" s="1"/>
  <c r="AD87" i="75"/>
  <c r="AG87" i="75"/>
  <c r="AT87" i="75"/>
  <c r="AW87" i="75"/>
  <c r="AX87" i="75"/>
  <c r="AZ87" i="75"/>
  <c r="BA87" i="75"/>
  <c r="C88" i="75"/>
  <c r="D88" i="75"/>
  <c r="E88" i="75" s="1"/>
  <c r="F88" i="75"/>
  <c r="G88" i="75"/>
  <c r="H88" i="75"/>
  <c r="I88" i="75"/>
  <c r="K88" i="75"/>
  <c r="M88" i="75"/>
  <c r="N88" i="75"/>
  <c r="O88" i="75"/>
  <c r="P88" i="75"/>
  <c r="Y88" i="75" s="1"/>
  <c r="AP88" i="75" s="1"/>
  <c r="D89" i="5" s="1"/>
  <c r="Q88" i="75"/>
  <c r="Z88" i="75" s="1"/>
  <c r="R88" i="75"/>
  <c r="AA88" i="75" s="1"/>
  <c r="AJ88" i="75" s="1"/>
  <c r="S88" i="75"/>
  <c r="T88" i="75"/>
  <c r="AD88" i="75" s="1"/>
  <c r="AM88" i="75" s="1"/>
  <c r="U88" i="75"/>
  <c r="V88" i="75"/>
  <c r="W88" i="75"/>
  <c r="AB88" i="75"/>
  <c r="AF88" i="75"/>
  <c r="AN88" i="75" s="1"/>
  <c r="AG88" i="75"/>
  <c r="AT88" i="75"/>
  <c r="AW88" i="75"/>
  <c r="AX88" i="75"/>
  <c r="AZ88" i="75"/>
  <c r="BA88" i="75"/>
  <c r="C89" i="75"/>
  <c r="D89" i="75"/>
  <c r="F89" i="75"/>
  <c r="P89" i="75" s="1"/>
  <c r="Y89" i="75" s="1"/>
  <c r="AP89" i="75" s="1"/>
  <c r="D90" i="5" s="1"/>
  <c r="G89" i="75"/>
  <c r="H89" i="75"/>
  <c r="I89" i="75"/>
  <c r="K89" i="75"/>
  <c r="M89" i="75"/>
  <c r="N89" i="75"/>
  <c r="V89" i="75" s="1"/>
  <c r="O89" i="75"/>
  <c r="W89" i="75" s="1"/>
  <c r="Q89" i="75"/>
  <c r="Z89" i="75" s="1"/>
  <c r="R89" i="75"/>
  <c r="AA89" i="75" s="1"/>
  <c r="S89" i="75"/>
  <c r="T89" i="75"/>
  <c r="AD89" i="75" s="1"/>
  <c r="AM89" i="75" s="1"/>
  <c r="U89" i="75"/>
  <c r="AF89" i="75" s="1"/>
  <c r="AB89" i="75"/>
  <c r="AK89" i="75" s="1"/>
  <c r="AG89" i="75"/>
  <c r="AT89" i="75"/>
  <c r="AW89" i="75"/>
  <c r="AX89" i="75"/>
  <c r="AZ89" i="75"/>
  <c r="BA89" i="75"/>
  <c r="C90" i="75"/>
  <c r="D90" i="75"/>
  <c r="F90" i="75"/>
  <c r="P90" i="75" s="1"/>
  <c r="Y90" i="75" s="1"/>
  <c r="AP90" i="75" s="1"/>
  <c r="D91" i="5" s="1"/>
  <c r="G90" i="75"/>
  <c r="H90" i="75"/>
  <c r="I90" i="75"/>
  <c r="K90" i="75"/>
  <c r="M90" i="75"/>
  <c r="N90" i="75"/>
  <c r="O90" i="75"/>
  <c r="W90" i="75" s="1"/>
  <c r="Q90" i="75"/>
  <c r="Z90" i="75" s="1"/>
  <c r="R90" i="75"/>
  <c r="AA90" i="75" s="1"/>
  <c r="S90" i="75"/>
  <c r="AB90" i="75" s="1"/>
  <c r="T90" i="75"/>
  <c r="AD90" i="75" s="1"/>
  <c r="U90" i="75"/>
  <c r="AF90" i="75" s="1"/>
  <c r="V90" i="75"/>
  <c r="AG90" i="75"/>
  <c r="AT90" i="75"/>
  <c r="AW90" i="75"/>
  <c r="AX90" i="75"/>
  <c r="AZ90" i="75"/>
  <c r="BA90" i="75"/>
  <c r="C91" i="75"/>
  <c r="D91" i="75"/>
  <c r="F91" i="75"/>
  <c r="G91" i="75"/>
  <c r="H91" i="75"/>
  <c r="I91" i="75"/>
  <c r="K91" i="75"/>
  <c r="M91" i="75"/>
  <c r="N91" i="75"/>
  <c r="O91" i="75"/>
  <c r="P91" i="75"/>
  <c r="Y91" i="75" s="1"/>
  <c r="AP91" i="75" s="1"/>
  <c r="D92" i="5" s="1"/>
  <c r="Q91" i="75"/>
  <c r="Z91" i="75" s="1"/>
  <c r="R91" i="75"/>
  <c r="AA91" i="75" s="1"/>
  <c r="S91" i="75"/>
  <c r="AB91" i="75" s="1"/>
  <c r="AK91" i="75" s="1"/>
  <c r="T91" i="75"/>
  <c r="AD91" i="75" s="1"/>
  <c r="AM91" i="75" s="1"/>
  <c r="U91" i="75"/>
  <c r="AF91" i="75" s="1"/>
  <c r="V91" i="75"/>
  <c r="W91" i="75"/>
  <c r="X91" i="75" s="1"/>
  <c r="AG91" i="75"/>
  <c r="AT91" i="75"/>
  <c r="AW91" i="75"/>
  <c r="AX91" i="75"/>
  <c r="AZ91" i="75"/>
  <c r="BA91" i="75"/>
  <c r="C92" i="75"/>
  <c r="D92" i="75"/>
  <c r="F92" i="75"/>
  <c r="P92" i="75" s="1"/>
  <c r="Y92" i="75" s="1"/>
  <c r="AP92" i="75" s="1"/>
  <c r="D93" i="5" s="1"/>
  <c r="G92" i="75"/>
  <c r="H92" i="75"/>
  <c r="I92" i="75"/>
  <c r="K92" i="75"/>
  <c r="M92" i="75"/>
  <c r="N92" i="75"/>
  <c r="V92" i="75" s="1"/>
  <c r="O92" i="75"/>
  <c r="W92" i="75" s="1"/>
  <c r="Q92" i="75"/>
  <c r="Z92" i="75" s="1"/>
  <c r="R92" i="75"/>
  <c r="AA92" i="75" s="1"/>
  <c r="S92" i="75"/>
  <c r="AB92" i="75" s="1"/>
  <c r="T92" i="75"/>
  <c r="AD92" i="75" s="1"/>
  <c r="U92" i="75"/>
  <c r="AF92" i="75" s="1"/>
  <c r="AN92" i="75" s="1"/>
  <c r="AG92" i="75"/>
  <c r="AT92" i="75"/>
  <c r="AW92" i="75"/>
  <c r="AX92" i="75"/>
  <c r="AZ92" i="75"/>
  <c r="BA92" i="75"/>
  <c r="C93" i="75"/>
  <c r="D93" i="75"/>
  <c r="F93" i="75"/>
  <c r="G93" i="75"/>
  <c r="H93" i="75"/>
  <c r="I93" i="75"/>
  <c r="K93" i="75"/>
  <c r="M93" i="75"/>
  <c r="N93" i="75"/>
  <c r="O93" i="75"/>
  <c r="P93" i="75"/>
  <c r="Y93" i="75" s="1"/>
  <c r="AP93" i="75" s="1"/>
  <c r="D94" i="5" s="1"/>
  <c r="Q93" i="75"/>
  <c r="R93" i="75"/>
  <c r="AA93" i="75" s="1"/>
  <c r="S93" i="75"/>
  <c r="AB93" i="75" s="1"/>
  <c r="AK93" i="75" s="1"/>
  <c r="T93" i="75"/>
  <c r="U93" i="75"/>
  <c r="V93" i="75"/>
  <c r="W93" i="75"/>
  <c r="Z93" i="75"/>
  <c r="AD93" i="75"/>
  <c r="AM93" i="75" s="1"/>
  <c r="AF93" i="75"/>
  <c r="AN93" i="75" s="1"/>
  <c r="AG93" i="75"/>
  <c r="AT93" i="75"/>
  <c r="AW93" i="75"/>
  <c r="AX93" i="75"/>
  <c r="AZ93" i="75"/>
  <c r="BA93" i="75"/>
  <c r="C94" i="75"/>
  <c r="D94" i="75"/>
  <c r="F94" i="75"/>
  <c r="P94" i="75" s="1"/>
  <c r="Y94" i="75" s="1"/>
  <c r="AP94" i="75" s="1"/>
  <c r="D95" i="5" s="1"/>
  <c r="G94" i="75"/>
  <c r="H94" i="75"/>
  <c r="I94" i="75"/>
  <c r="K94" i="75"/>
  <c r="M94" i="75"/>
  <c r="N94" i="75"/>
  <c r="O94" i="75"/>
  <c r="W94" i="75" s="1"/>
  <c r="AI94" i="75" s="1"/>
  <c r="Q94" i="75"/>
  <c r="Z94" i="75" s="1"/>
  <c r="R94" i="75"/>
  <c r="AA94" i="75" s="1"/>
  <c r="AJ94" i="75" s="1"/>
  <c r="S94" i="75"/>
  <c r="AB94" i="75" s="1"/>
  <c r="T94" i="75"/>
  <c r="AD94" i="75" s="1"/>
  <c r="U94" i="75"/>
  <c r="V94" i="75"/>
  <c r="AF94" i="75"/>
  <c r="AG94" i="75"/>
  <c r="AT94" i="75"/>
  <c r="AW94" i="75"/>
  <c r="AY94" i="75" s="1"/>
  <c r="I95" i="5" s="1"/>
  <c r="AX94" i="75"/>
  <c r="AZ94" i="75"/>
  <c r="BA94" i="75"/>
  <c r="C95" i="75"/>
  <c r="D95" i="75"/>
  <c r="F95" i="75"/>
  <c r="P95" i="75" s="1"/>
  <c r="Y95" i="75" s="1"/>
  <c r="AP95" i="75" s="1"/>
  <c r="D96" i="5" s="1"/>
  <c r="G95" i="75"/>
  <c r="H95" i="75"/>
  <c r="I95" i="75"/>
  <c r="K95" i="75"/>
  <c r="M95" i="75"/>
  <c r="N95" i="75"/>
  <c r="V95" i="75" s="1"/>
  <c r="O95" i="75"/>
  <c r="W95" i="75" s="1"/>
  <c r="AI95" i="75" s="1"/>
  <c r="Q95" i="75"/>
  <c r="Z95" i="75" s="1"/>
  <c r="R95" i="75"/>
  <c r="AA95" i="75" s="1"/>
  <c r="S95" i="75"/>
  <c r="AB95" i="75" s="1"/>
  <c r="T95" i="75"/>
  <c r="AD95" i="75" s="1"/>
  <c r="U95" i="75"/>
  <c r="AF95" i="75" s="1"/>
  <c r="AG95" i="75"/>
  <c r="AT95" i="75"/>
  <c r="AW95" i="75"/>
  <c r="AX95" i="75"/>
  <c r="AZ95" i="75"/>
  <c r="BB95" i="75" s="1"/>
  <c r="BA95" i="75"/>
  <c r="C96" i="75"/>
  <c r="D96" i="75"/>
  <c r="F96" i="75"/>
  <c r="P96" i="75" s="1"/>
  <c r="Y96" i="75" s="1"/>
  <c r="AP96" i="75" s="1"/>
  <c r="D97" i="5" s="1"/>
  <c r="G96" i="75"/>
  <c r="H96" i="75"/>
  <c r="I96" i="75"/>
  <c r="K96" i="75"/>
  <c r="M96" i="75"/>
  <c r="N96" i="75"/>
  <c r="V96" i="75" s="1"/>
  <c r="O96" i="75"/>
  <c r="W96" i="75" s="1"/>
  <c r="Q96" i="75"/>
  <c r="Z96" i="75" s="1"/>
  <c r="AQ96" i="75" s="1"/>
  <c r="E97" i="5" s="1"/>
  <c r="R96" i="75"/>
  <c r="AA96" i="75" s="1"/>
  <c r="S96" i="75"/>
  <c r="AB96" i="75" s="1"/>
  <c r="T96" i="75"/>
  <c r="AD96" i="75" s="1"/>
  <c r="U96" i="75"/>
  <c r="AF96" i="75" s="1"/>
  <c r="AG96" i="75"/>
  <c r="AT96" i="75"/>
  <c r="AW96" i="75"/>
  <c r="AX96" i="75"/>
  <c r="AZ96" i="75"/>
  <c r="BA96" i="75"/>
  <c r="C97" i="75"/>
  <c r="D97" i="75"/>
  <c r="F97" i="75"/>
  <c r="G97" i="75"/>
  <c r="H97" i="75"/>
  <c r="I97" i="75"/>
  <c r="K97" i="75"/>
  <c r="M97" i="75"/>
  <c r="N97" i="75"/>
  <c r="O97" i="75"/>
  <c r="P97" i="75"/>
  <c r="Y97" i="75" s="1"/>
  <c r="AP97" i="75" s="1"/>
  <c r="D98" i="5" s="1"/>
  <c r="Q97" i="75"/>
  <c r="Z97" i="75" s="1"/>
  <c r="AQ97" i="75" s="1"/>
  <c r="E98" i="5" s="1"/>
  <c r="R97" i="75"/>
  <c r="AA97" i="75" s="1"/>
  <c r="S97" i="75"/>
  <c r="AB97" i="75" s="1"/>
  <c r="AK97" i="75" s="1"/>
  <c r="T97" i="75"/>
  <c r="AD97" i="75" s="1"/>
  <c r="U97" i="75"/>
  <c r="AF97" i="75" s="1"/>
  <c r="AN97" i="75" s="1"/>
  <c r="V97" i="75"/>
  <c r="W97" i="75"/>
  <c r="AG97" i="75"/>
  <c r="AH97" i="75"/>
  <c r="AT97" i="75"/>
  <c r="AW97" i="75"/>
  <c r="AX97" i="75"/>
  <c r="AZ97" i="75"/>
  <c r="BB97" i="75" s="1"/>
  <c r="J98" i="5" s="1"/>
  <c r="BA97" i="75"/>
  <c r="C98" i="75"/>
  <c r="D98" i="75"/>
  <c r="F98" i="75"/>
  <c r="P98" i="75" s="1"/>
  <c r="Y98" i="75" s="1"/>
  <c r="AP98" i="75" s="1"/>
  <c r="D99" i="5" s="1"/>
  <c r="G98" i="75"/>
  <c r="H98" i="75"/>
  <c r="I98" i="75"/>
  <c r="K98" i="75"/>
  <c r="M98" i="75"/>
  <c r="N98" i="75"/>
  <c r="V98" i="75" s="1"/>
  <c r="O98" i="75"/>
  <c r="W98" i="75" s="1"/>
  <c r="AI98" i="75" s="1"/>
  <c r="Q98" i="75"/>
  <c r="Z98" i="75" s="1"/>
  <c r="AQ98" i="75" s="1"/>
  <c r="E99" i="5" s="1"/>
  <c r="R98" i="75"/>
  <c r="AA98" i="75" s="1"/>
  <c r="S98" i="75"/>
  <c r="AB98" i="75" s="1"/>
  <c r="T98" i="75"/>
  <c r="AD98" i="75" s="1"/>
  <c r="U98" i="75"/>
  <c r="AF98" i="75" s="1"/>
  <c r="AG98" i="75"/>
  <c r="AT98" i="75"/>
  <c r="AW98" i="75"/>
  <c r="AX98" i="75"/>
  <c r="AZ98" i="75"/>
  <c r="BA98" i="75"/>
  <c r="C99" i="75"/>
  <c r="D99" i="75"/>
  <c r="F99" i="75"/>
  <c r="P99" i="75" s="1"/>
  <c r="Y99" i="75" s="1"/>
  <c r="AP99" i="75" s="1"/>
  <c r="D100" i="5" s="1"/>
  <c r="G99" i="75"/>
  <c r="H99" i="75"/>
  <c r="I99" i="75"/>
  <c r="K99" i="75"/>
  <c r="M99" i="75"/>
  <c r="N99" i="75"/>
  <c r="V99" i="75" s="1"/>
  <c r="O99" i="75"/>
  <c r="W99" i="75" s="1"/>
  <c r="Q99" i="75"/>
  <c r="Z99" i="75" s="1"/>
  <c r="R99" i="75"/>
  <c r="AA99" i="75" s="1"/>
  <c r="S99" i="75"/>
  <c r="AB99" i="75" s="1"/>
  <c r="T99" i="75"/>
  <c r="AD99" i="75" s="1"/>
  <c r="U99" i="75"/>
  <c r="AF99" i="75"/>
  <c r="AG99" i="75"/>
  <c r="AT99" i="75"/>
  <c r="AW99" i="75"/>
  <c r="AX99" i="75"/>
  <c r="AZ99" i="75"/>
  <c r="BA99" i="75"/>
  <c r="C100" i="75"/>
  <c r="D100" i="75"/>
  <c r="F100" i="75"/>
  <c r="G100" i="75"/>
  <c r="H100" i="75"/>
  <c r="I100" i="75"/>
  <c r="K100" i="75"/>
  <c r="M100" i="75"/>
  <c r="N100" i="75"/>
  <c r="O100" i="75"/>
  <c r="P100" i="75"/>
  <c r="Y100" i="75" s="1"/>
  <c r="AP100" i="75" s="1"/>
  <c r="D101" i="5" s="1"/>
  <c r="Q100" i="75"/>
  <c r="Z100" i="75" s="1"/>
  <c r="R100" i="75"/>
  <c r="AA100" i="75" s="1"/>
  <c r="S100" i="75"/>
  <c r="AB100" i="75" s="1"/>
  <c r="AK100" i="75" s="1"/>
  <c r="T100" i="75"/>
  <c r="AD100" i="75" s="1"/>
  <c r="U100" i="75"/>
  <c r="AF100" i="75" s="1"/>
  <c r="V100" i="75"/>
  <c r="W100" i="75"/>
  <c r="AG100" i="75"/>
  <c r="AH100" i="75"/>
  <c r="AM100" i="75"/>
  <c r="AT100" i="75"/>
  <c r="AW100" i="75"/>
  <c r="AX100" i="75"/>
  <c r="AZ100" i="75"/>
  <c r="BA100" i="75"/>
  <c r="C101" i="75"/>
  <c r="D101" i="75"/>
  <c r="F101" i="75"/>
  <c r="G101" i="75"/>
  <c r="H101" i="75"/>
  <c r="I101" i="75"/>
  <c r="K101" i="75"/>
  <c r="M101" i="75"/>
  <c r="N101" i="75"/>
  <c r="O101" i="75"/>
  <c r="P101" i="75"/>
  <c r="Y101" i="75" s="1"/>
  <c r="AP101" i="75" s="1"/>
  <c r="D102" i="5" s="1"/>
  <c r="Q101" i="75"/>
  <c r="R101" i="75"/>
  <c r="AA101" i="75" s="1"/>
  <c r="S101" i="75"/>
  <c r="AB101" i="75" s="1"/>
  <c r="T101" i="75"/>
  <c r="AD101" i="75" s="1"/>
  <c r="AM101" i="75" s="1"/>
  <c r="U101" i="75"/>
  <c r="V101" i="75"/>
  <c r="W101" i="75"/>
  <c r="Z101" i="75"/>
  <c r="AF101" i="75"/>
  <c r="AG101" i="75"/>
  <c r="AK101" i="75"/>
  <c r="AT101" i="75"/>
  <c r="AW101" i="75"/>
  <c r="AX101" i="75"/>
  <c r="AZ101" i="75"/>
  <c r="BA101" i="75"/>
  <c r="C102" i="75"/>
  <c r="D102" i="75"/>
  <c r="F102" i="75"/>
  <c r="G102" i="75"/>
  <c r="H102" i="75"/>
  <c r="J102" i="75" s="1"/>
  <c r="I102" i="75"/>
  <c r="K102" i="75"/>
  <c r="M102" i="75"/>
  <c r="N102" i="75"/>
  <c r="O102" i="75"/>
  <c r="P102" i="75"/>
  <c r="Y102" i="75" s="1"/>
  <c r="AP102" i="75" s="1"/>
  <c r="D103" i="5" s="1"/>
  <c r="Q102" i="75"/>
  <c r="Z102" i="75" s="1"/>
  <c r="AQ102" i="75" s="1"/>
  <c r="E103" i="5" s="1"/>
  <c r="R102" i="75"/>
  <c r="AA102" i="75" s="1"/>
  <c r="S102" i="75"/>
  <c r="AB102" i="75" s="1"/>
  <c r="AK102" i="75" s="1"/>
  <c r="T102" i="75"/>
  <c r="AD102" i="75" s="1"/>
  <c r="AM102" i="75" s="1"/>
  <c r="U102" i="75"/>
  <c r="AF102" i="75" s="1"/>
  <c r="V102" i="75"/>
  <c r="W102" i="75"/>
  <c r="X102" i="75"/>
  <c r="AG102" i="75"/>
  <c r="AI102" i="75"/>
  <c r="AT102" i="75"/>
  <c r="AW102" i="75"/>
  <c r="AY102" i="75" s="1"/>
  <c r="AX102" i="75"/>
  <c r="AZ102" i="75"/>
  <c r="BB102" i="75" s="1"/>
  <c r="J103" i="5" s="1"/>
  <c r="BA102" i="75"/>
  <c r="C103" i="75"/>
  <c r="D103" i="75"/>
  <c r="F103" i="75"/>
  <c r="P103" i="75" s="1"/>
  <c r="Y103" i="75" s="1"/>
  <c r="AP103" i="75" s="1"/>
  <c r="D104" i="5" s="1"/>
  <c r="G103" i="75"/>
  <c r="H103" i="75"/>
  <c r="J103" i="75" s="1"/>
  <c r="I103" i="75"/>
  <c r="K103" i="75"/>
  <c r="M103" i="75"/>
  <c r="N103" i="75"/>
  <c r="V103" i="75" s="1"/>
  <c r="O103" i="75"/>
  <c r="W103" i="75" s="1"/>
  <c r="Q103" i="75"/>
  <c r="Z103" i="75" s="1"/>
  <c r="R103" i="75"/>
  <c r="AA103" i="75" s="1"/>
  <c r="S103" i="75"/>
  <c r="AB103" i="75" s="1"/>
  <c r="T103" i="75"/>
  <c r="AD103" i="75" s="1"/>
  <c r="U103" i="75"/>
  <c r="AF103" i="75" s="1"/>
  <c r="AN103" i="75" s="1"/>
  <c r="AS103" i="75" s="1"/>
  <c r="AG103" i="75"/>
  <c r="AT103" i="75"/>
  <c r="AW103" i="75"/>
  <c r="AX103" i="75"/>
  <c r="AZ103" i="75"/>
  <c r="BA103" i="75"/>
  <c r="C104" i="75"/>
  <c r="D104" i="75"/>
  <c r="F104" i="75"/>
  <c r="G104" i="75"/>
  <c r="H104" i="75"/>
  <c r="I104" i="75"/>
  <c r="K104" i="75"/>
  <c r="M104" i="75"/>
  <c r="N104" i="75"/>
  <c r="O104" i="75"/>
  <c r="P104" i="75"/>
  <c r="Y104" i="75" s="1"/>
  <c r="AP104" i="75" s="1"/>
  <c r="D105" i="5" s="1"/>
  <c r="Q104" i="75"/>
  <c r="Z104" i="75" s="1"/>
  <c r="R104" i="75"/>
  <c r="AA104" i="75" s="1"/>
  <c r="S104" i="75"/>
  <c r="AB104" i="75" s="1"/>
  <c r="AK104" i="75" s="1"/>
  <c r="T104" i="75"/>
  <c r="AD104" i="75" s="1"/>
  <c r="U104" i="75"/>
  <c r="AF104" i="75" s="1"/>
  <c r="AN104" i="75" s="1"/>
  <c r="V104" i="75"/>
  <c r="W104" i="75"/>
  <c r="AI104" i="75" s="1"/>
  <c r="AG104" i="75"/>
  <c r="AT104" i="75"/>
  <c r="AW104" i="75"/>
  <c r="AY104" i="75" s="1"/>
  <c r="I105" i="5" s="1"/>
  <c r="AX104" i="75"/>
  <c r="AZ104" i="75"/>
  <c r="BA104" i="75"/>
  <c r="C105" i="75"/>
  <c r="D105" i="75"/>
  <c r="F105" i="75"/>
  <c r="G105" i="75"/>
  <c r="H105" i="75"/>
  <c r="J105" i="75" s="1"/>
  <c r="I105" i="75"/>
  <c r="K105" i="75"/>
  <c r="M105" i="75"/>
  <c r="N105" i="75"/>
  <c r="O105" i="75"/>
  <c r="P105" i="75"/>
  <c r="Y105" i="75" s="1"/>
  <c r="AP105" i="75" s="1"/>
  <c r="D106" i="5" s="1"/>
  <c r="Q105" i="75"/>
  <c r="Z105" i="75" s="1"/>
  <c r="R105" i="75"/>
  <c r="AA105" i="75" s="1"/>
  <c r="S105" i="75"/>
  <c r="AB105" i="75" s="1"/>
  <c r="T105" i="75"/>
  <c r="AD105" i="75" s="1"/>
  <c r="U105" i="75"/>
  <c r="AF105" i="75" s="1"/>
  <c r="V105" i="75"/>
  <c r="W105" i="75"/>
  <c r="X105" i="75"/>
  <c r="AG105" i="75"/>
  <c r="AH105" i="75"/>
  <c r="AM105" i="75"/>
  <c r="AT105" i="75"/>
  <c r="AW105" i="75"/>
  <c r="AX105" i="75"/>
  <c r="AZ105" i="75"/>
  <c r="BA105" i="75"/>
  <c r="C106" i="75"/>
  <c r="D106" i="75"/>
  <c r="F106" i="75"/>
  <c r="P106" i="75" s="1"/>
  <c r="Y106" i="75" s="1"/>
  <c r="AP106" i="75" s="1"/>
  <c r="D107" i="5" s="1"/>
  <c r="G106" i="75"/>
  <c r="H106" i="75"/>
  <c r="I106" i="75"/>
  <c r="K106" i="75"/>
  <c r="M106" i="75"/>
  <c r="N106" i="75"/>
  <c r="V106" i="75" s="1"/>
  <c r="X106" i="75" s="1"/>
  <c r="O106" i="75"/>
  <c r="W106" i="75" s="1"/>
  <c r="Q106" i="75"/>
  <c r="Z106" i="75" s="1"/>
  <c r="AQ106" i="75" s="1"/>
  <c r="E107" i="5" s="1"/>
  <c r="R106" i="75"/>
  <c r="AA106" i="75" s="1"/>
  <c r="S106" i="75"/>
  <c r="T106" i="75"/>
  <c r="AD106" i="75" s="1"/>
  <c r="U106" i="75"/>
  <c r="AF106" i="75" s="1"/>
  <c r="AB106" i="75"/>
  <c r="AG106" i="75"/>
  <c r="AT106" i="75"/>
  <c r="AW106" i="75"/>
  <c r="AY106" i="75" s="1"/>
  <c r="I107" i="5" s="1"/>
  <c r="AX106" i="75"/>
  <c r="AZ106" i="75"/>
  <c r="BA106" i="75"/>
  <c r="C107" i="75"/>
  <c r="D107" i="75"/>
  <c r="F107" i="75"/>
  <c r="G107" i="75"/>
  <c r="H107" i="75"/>
  <c r="I107" i="75"/>
  <c r="K107" i="75"/>
  <c r="M107" i="75"/>
  <c r="N107" i="75"/>
  <c r="O107" i="75"/>
  <c r="P107" i="75"/>
  <c r="Q107" i="75"/>
  <c r="Z107" i="75" s="1"/>
  <c r="R107" i="75"/>
  <c r="AA107" i="75" s="1"/>
  <c r="S107" i="75"/>
  <c r="AB107" i="75" s="1"/>
  <c r="T107" i="75"/>
  <c r="AD107" i="75" s="1"/>
  <c r="AM107" i="75" s="1"/>
  <c r="U107" i="75"/>
  <c r="AF107" i="75" s="1"/>
  <c r="AN107" i="75" s="1"/>
  <c r="V107" i="75"/>
  <c r="X107" i="75" s="1"/>
  <c r="W107" i="75"/>
  <c r="Y107" i="75"/>
  <c r="AP107" i="75" s="1"/>
  <c r="D108" i="5" s="1"/>
  <c r="AG107" i="75"/>
  <c r="AT107" i="75"/>
  <c r="AW107" i="75"/>
  <c r="AX107" i="75"/>
  <c r="AZ107" i="75"/>
  <c r="BA107" i="75"/>
  <c r="C108" i="75"/>
  <c r="D108" i="75"/>
  <c r="F108" i="75"/>
  <c r="G108" i="75"/>
  <c r="H108" i="75"/>
  <c r="I108" i="75"/>
  <c r="K108" i="75"/>
  <c r="M108" i="75"/>
  <c r="N108" i="75"/>
  <c r="O108" i="75"/>
  <c r="P108" i="75"/>
  <c r="Y108" i="75" s="1"/>
  <c r="AP108" i="75" s="1"/>
  <c r="D109" i="5" s="1"/>
  <c r="Q108" i="75"/>
  <c r="Z108" i="75" s="1"/>
  <c r="R108" i="75"/>
  <c r="AA108" i="75" s="1"/>
  <c r="S108" i="75"/>
  <c r="AB108" i="75" s="1"/>
  <c r="AK108" i="75" s="1"/>
  <c r="T108" i="75"/>
  <c r="AD108" i="75" s="1"/>
  <c r="AM108" i="75" s="1"/>
  <c r="U108" i="75"/>
  <c r="AF108" i="75" s="1"/>
  <c r="V108" i="75"/>
  <c r="W108" i="75"/>
  <c r="AG108" i="75"/>
  <c r="AT108" i="75"/>
  <c r="AW108" i="75"/>
  <c r="AX108" i="75"/>
  <c r="AZ108" i="75"/>
  <c r="BA108" i="75"/>
  <c r="C109" i="75"/>
  <c r="E109" i="75" s="1"/>
  <c r="D109" i="75"/>
  <c r="F109" i="75"/>
  <c r="P109" i="75" s="1"/>
  <c r="Y109" i="75" s="1"/>
  <c r="AP109" i="75" s="1"/>
  <c r="D110" i="5" s="1"/>
  <c r="G109" i="75"/>
  <c r="H109" i="75"/>
  <c r="J109" i="75" s="1"/>
  <c r="I109" i="75"/>
  <c r="K109" i="75"/>
  <c r="M109" i="75"/>
  <c r="N109" i="75"/>
  <c r="V109" i="75" s="1"/>
  <c r="O109" i="75"/>
  <c r="W109" i="75" s="1"/>
  <c r="Q109" i="75"/>
  <c r="Z109" i="75" s="1"/>
  <c r="R109" i="75"/>
  <c r="AA109" i="75" s="1"/>
  <c r="S109" i="75"/>
  <c r="AB109" i="75" s="1"/>
  <c r="T109" i="75"/>
  <c r="AD109" i="75" s="1"/>
  <c r="AM109" i="75" s="1"/>
  <c r="U109" i="75"/>
  <c r="AF109" i="75" s="1"/>
  <c r="AG109" i="75"/>
  <c r="AT109" i="75"/>
  <c r="AW109" i="75"/>
  <c r="AX109" i="75"/>
  <c r="AZ109" i="75"/>
  <c r="BA109" i="75"/>
  <c r="C110" i="75"/>
  <c r="D110" i="75"/>
  <c r="F110" i="75"/>
  <c r="P110" i="75" s="1"/>
  <c r="Y110" i="75" s="1"/>
  <c r="AP110" i="75" s="1"/>
  <c r="D111" i="5" s="1"/>
  <c r="G110" i="75"/>
  <c r="H110" i="75"/>
  <c r="I110" i="75"/>
  <c r="K110" i="75"/>
  <c r="M110" i="75"/>
  <c r="N110" i="75"/>
  <c r="V110" i="75" s="1"/>
  <c r="O110" i="75"/>
  <c r="W110" i="75" s="1"/>
  <c r="AI110" i="75" s="1"/>
  <c r="Q110" i="75"/>
  <c r="Z110" i="75" s="1"/>
  <c r="R110" i="75"/>
  <c r="AA110" i="75" s="1"/>
  <c r="AJ110" i="75" s="1"/>
  <c r="S110" i="75"/>
  <c r="AB110" i="75" s="1"/>
  <c r="T110" i="75"/>
  <c r="U110" i="75"/>
  <c r="AF110" i="75" s="1"/>
  <c r="AD110" i="75"/>
  <c r="AG110" i="75"/>
  <c r="AT110" i="75"/>
  <c r="AW110" i="75"/>
  <c r="AY110" i="75" s="1"/>
  <c r="I111" i="5" s="1"/>
  <c r="AX110" i="75"/>
  <c r="AZ110" i="75"/>
  <c r="BA110" i="75"/>
  <c r="C111" i="75"/>
  <c r="E111" i="75" s="1"/>
  <c r="D111" i="75"/>
  <c r="F111" i="75"/>
  <c r="P111" i="75" s="1"/>
  <c r="Y111" i="75" s="1"/>
  <c r="AP111" i="75" s="1"/>
  <c r="D112" i="5" s="1"/>
  <c r="G111" i="75"/>
  <c r="H111" i="75"/>
  <c r="I111" i="75"/>
  <c r="K111" i="75"/>
  <c r="M111" i="75"/>
  <c r="N111" i="75"/>
  <c r="V111" i="75" s="1"/>
  <c r="O111" i="75"/>
  <c r="W111" i="75" s="1"/>
  <c r="Q111" i="75"/>
  <c r="Z111" i="75" s="1"/>
  <c r="AQ111" i="75" s="1"/>
  <c r="E112" i="5" s="1"/>
  <c r="R111" i="75"/>
  <c r="AA111" i="75" s="1"/>
  <c r="S111" i="75"/>
  <c r="AB111" i="75" s="1"/>
  <c r="T111" i="75"/>
  <c r="AD111" i="75" s="1"/>
  <c r="U111" i="75"/>
  <c r="AF111" i="75" s="1"/>
  <c r="AN111" i="75" s="1"/>
  <c r="AG111" i="75"/>
  <c r="AT111" i="75"/>
  <c r="AW111" i="75"/>
  <c r="AX111" i="75"/>
  <c r="AZ111" i="75"/>
  <c r="BA111" i="75"/>
  <c r="C112" i="75"/>
  <c r="D112" i="75"/>
  <c r="F112" i="75"/>
  <c r="G112" i="75"/>
  <c r="H112" i="75"/>
  <c r="I112" i="75"/>
  <c r="K112" i="75"/>
  <c r="M112" i="75"/>
  <c r="N112" i="75"/>
  <c r="O112" i="75"/>
  <c r="P112" i="75"/>
  <c r="Q112" i="75"/>
  <c r="Z112" i="75" s="1"/>
  <c r="R112" i="75"/>
  <c r="AA112" i="75" s="1"/>
  <c r="S112" i="75"/>
  <c r="AB112" i="75" s="1"/>
  <c r="T112" i="75"/>
  <c r="AD112" i="75" s="1"/>
  <c r="AM112" i="75" s="1"/>
  <c r="U112" i="75"/>
  <c r="AF112" i="75" s="1"/>
  <c r="AN112" i="75" s="1"/>
  <c r="V112" i="75"/>
  <c r="W112" i="75"/>
  <c r="Y112" i="75"/>
  <c r="AP112" i="75" s="1"/>
  <c r="D113" i="5" s="1"/>
  <c r="AG112" i="75"/>
  <c r="AT112" i="75"/>
  <c r="AW112" i="75"/>
  <c r="AY112" i="75" s="1"/>
  <c r="I113" i="5" s="1"/>
  <c r="AX112" i="75"/>
  <c r="AZ112" i="75"/>
  <c r="BA112" i="75"/>
  <c r="C113" i="75"/>
  <c r="D113" i="75"/>
  <c r="F113" i="75"/>
  <c r="P113" i="75" s="1"/>
  <c r="Y113" i="75" s="1"/>
  <c r="AP113" i="75" s="1"/>
  <c r="D114" i="5" s="1"/>
  <c r="G113" i="75"/>
  <c r="H113" i="75"/>
  <c r="I113" i="75"/>
  <c r="K113" i="75"/>
  <c r="M113" i="75"/>
  <c r="N113" i="75"/>
  <c r="V113" i="75" s="1"/>
  <c r="O113" i="75"/>
  <c r="W113" i="75" s="1"/>
  <c r="Q113" i="75"/>
  <c r="Z113" i="75" s="1"/>
  <c r="AQ113" i="75" s="1"/>
  <c r="E114" i="5" s="1"/>
  <c r="R113" i="75"/>
  <c r="AA113" i="75" s="1"/>
  <c r="S113" i="75"/>
  <c r="AB113" i="75" s="1"/>
  <c r="AK113" i="75" s="1"/>
  <c r="T113" i="75"/>
  <c r="AD113" i="75" s="1"/>
  <c r="U113" i="75"/>
  <c r="AF113" i="75" s="1"/>
  <c r="AG113" i="75"/>
  <c r="AT113" i="75"/>
  <c r="AW113" i="75"/>
  <c r="AX113" i="75"/>
  <c r="AZ113" i="75"/>
  <c r="BA113" i="75"/>
  <c r="C114" i="75"/>
  <c r="D114" i="75"/>
  <c r="F114" i="75"/>
  <c r="P114" i="75" s="1"/>
  <c r="Y114" i="75" s="1"/>
  <c r="AP114" i="75" s="1"/>
  <c r="D115" i="5" s="1"/>
  <c r="G114" i="75"/>
  <c r="H114" i="75"/>
  <c r="I114" i="75"/>
  <c r="K114" i="75"/>
  <c r="M114" i="75"/>
  <c r="N114" i="75"/>
  <c r="V114" i="75" s="1"/>
  <c r="O114" i="75"/>
  <c r="W114" i="75" s="1"/>
  <c r="Q114" i="75"/>
  <c r="Z114" i="75" s="1"/>
  <c r="R114" i="75"/>
  <c r="AA114" i="75" s="1"/>
  <c r="S114" i="75"/>
  <c r="AB114" i="75" s="1"/>
  <c r="T114" i="75"/>
  <c r="AD114" i="75" s="1"/>
  <c r="U114" i="75"/>
  <c r="AF114" i="75" s="1"/>
  <c r="AG114" i="75"/>
  <c r="AT114" i="75"/>
  <c r="AW114" i="75"/>
  <c r="AY114" i="75" s="1"/>
  <c r="I115" i="5" s="1"/>
  <c r="AX114" i="75"/>
  <c r="AZ114" i="75"/>
  <c r="BA114" i="75"/>
  <c r="C115" i="75"/>
  <c r="D115" i="75"/>
  <c r="F115" i="75"/>
  <c r="P115" i="75" s="1"/>
  <c r="Y115" i="75" s="1"/>
  <c r="AP115" i="75" s="1"/>
  <c r="D116" i="5" s="1"/>
  <c r="G115" i="75"/>
  <c r="H115" i="75"/>
  <c r="I115" i="75"/>
  <c r="K115" i="75"/>
  <c r="M115" i="75"/>
  <c r="N115" i="75"/>
  <c r="V115" i="75" s="1"/>
  <c r="O115" i="75"/>
  <c r="W115" i="75" s="1"/>
  <c r="Q115" i="75"/>
  <c r="Z115" i="75" s="1"/>
  <c r="R115" i="75"/>
  <c r="AA115" i="75" s="1"/>
  <c r="S115" i="75"/>
  <c r="AB115" i="75" s="1"/>
  <c r="T115" i="75"/>
  <c r="AD115" i="75" s="1"/>
  <c r="U115" i="75"/>
  <c r="AF115" i="75" s="1"/>
  <c r="AN115" i="75" s="1"/>
  <c r="AG115" i="75"/>
  <c r="AT115" i="75"/>
  <c r="AW115" i="75"/>
  <c r="AX115" i="75"/>
  <c r="AZ115" i="75"/>
  <c r="BA115" i="75"/>
  <c r="C116" i="75"/>
  <c r="D116" i="75"/>
  <c r="F116" i="75"/>
  <c r="G116" i="75"/>
  <c r="H116" i="75"/>
  <c r="I116" i="75"/>
  <c r="J116" i="75" s="1"/>
  <c r="K116" i="75"/>
  <c r="M116" i="75"/>
  <c r="N116" i="75"/>
  <c r="O116" i="75"/>
  <c r="P116" i="75"/>
  <c r="Q116" i="75"/>
  <c r="R116" i="75"/>
  <c r="S116" i="75"/>
  <c r="T116" i="75"/>
  <c r="AD116" i="75" s="1"/>
  <c r="U116" i="75"/>
  <c r="AF116" i="75" s="1"/>
  <c r="V116" i="75"/>
  <c r="W116" i="75"/>
  <c r="Y116" i="75"/>
  <c r="AP116" i="75" s="1"/>
  <c r="D117" i="5" s="1"/>
  <c r="Z116" i="75"/>
  <c r="AA116" i="75"/>
  <c r="AJ116" i="75" s="1"/>
  <c r="AB116" i="75"/>
  <c r="AK116" i="75" s="1"/>
  <c r="AG116" i="75"/>
  <c r="AH116" i="75"/>
  <c r="AT116" i="75"/>
  <c r="AW116" i="75"/>
  <c r="AY116" i="75" s="1"/>
  <c r="I117" i="5" s="1"/>
  <c r="AX116" i="75"/>
  <c r="AZ116" i="75"/>
  <c r="BA116" i="75"/>
  <c r="C117" i="75"/>
  <c r="D117" i="75"/>
  <c r="F117" i="75"/>
  <c r="P117" i="75" s="1"/>
  <c r="Y117" i="75" s="1"/>
  <c r="AP117" i="75" s="1"/>
  <c r="D118" i="5" s="1"/>
  <c r="G117" i="75"/>
  <c r="H117" i="75"/>
  <c r="J117" i="75" s="1"/>
  <c r="I117" i="75"/>
  <c r="K117" i="75"/>
  <c r="M117" i="75"/>
  <c r="N117" i="75"/>
  <c r="V117" i="75" s="1"/>
  <c r="AH117" i="75" s="1"/>
  <c r="O117" i="75"/>
  <c r="W117" i="75" s="1"/>
  <c r="Q117" i="75"/>
  <c r="Z117" i="75" s="1"/>
  <c r="AQ117" i="75" s="1"/>
  <c r="E118" i="5" s="1"/>
  <c r="R117" i="75"/>
  <c r="AA117" i="75" s="1"/>
  <c r="S117" i="75"/>
  <c r="AB117" i="75" s="1"/>
  <c r="AK117" i="75" s="1"/>
  <c r="T117" i="75"/>
  <c r="U117" i="75"/>
  <c r="AF117" i="75" s="1"/>
  <c r="AN117" i="75" s="1"/>
  <c r="AD117" i="75"/>
  <c r="AG117" i="75"/>
  <c r="AT117" i="75"/>
  <c r="AW117" i="75"/>
  <c r="AX117" i="75"/>
  <c r="AZ117" i="75"/>
  <c r="BA117" i="75"/>
  <c r="C118" i="75"/>
  <c r="D118" i="75"/>
  <c r="F118" i="75"/>
  <c r="P118" i="75" s="1"/>
  <c r="Y118" i="75" s="1"/>
  <c r="AP118" i="75" s="1"/>
  <c r="D119" i="5" s="1"/>
  <c r="G118" i="75"/>
  <c r="H118" i="75"/>
  <c r="I118" i="75"/>
  <c r="K118" i="75"/>
  <c r="M118" i="75"/>
  <c r="N118" i="75"/>
  <c r="O118" i="75"/>
  <c r="W118" i="75" s="1"/>
  <c r="Q118" i="75"/>
  <c r="Z118" i="75" s="1"/>
  <c r="R118" i="75"/>
  <c r="AA118" i="75" s="1"/>
  <c r="S118" i="75"/>
  <c r="AB118" i="75" s="1"/>
  <c r="T118" i="75"/>
  <c r="AD118" i="75" s="1"/>
  <c r="U118" i="75"/>
  <c r="V118" i="75"/>
  <c r="AH118" i="75" s="1"/>
  <c r="AF118" i="75"/>
  <c r="AG118" i="75"/>
  <c r="AT118" i="75"/>
  <c r="AW118" i="75"/>
  <c r="AX118" i="75"/>
  <c r="AZ118" i="75"/>
  <c r="BA118" i="75"/>
  <c r="C119" i="75"/>
  <c r="D119" i="75"/>
  <c r="F119" i="75"/>
  <c r="P119" i="75" s="1"/>
  <c r="Y119" i="75" s="1"/>
  <c r="AP119" i="75" s="1"/>
  <c r="D120" i="5" s="1"/>
  <c r="G119" i="75"/>
  <c r="H119" i="75"/>
  <c r="I119" i="75"/>
  <c r="K119" i="75"/>
  <c r="M119" i="75"/>
  <c r="N119" i="75"/>
  <c r="V119" i="75" s="1"/>
  <c r="O119" i="75"/>
  <c r="Q119" i="75"/>
  <c r="Z119" i="75" s="1"/>
  <c r="AQ119" i="75" s="1"/>
  <c r="E120" i="5" s="1"/>
  <c r="R119" i="75"/>
  <c r="S119" i="75"/>
  <c r="AB119" i="75" s="1"/>
  <c r="AK119" i="75" s="1"/>
  <c r="T119" i="75"/>
  <c r="AD119" i="75" s="1"/>
  <c r="U119" i="75"/>
  <c r="AF119" i="75" s="1"/>
  <c r="W119" i="75"/>
  <c r="AA119" i="75"/>
  <c r="AG119" i="75"/>
  <c r="AT119" i="75"/>
  <c r="AW119" i="75"/>
  <c r="AX119" i="75"/>
  <c r="AZ119" i="75"/>
  <c r="BA119" i="75"/>
  <c r="C120" i="75"/>
  <c r="D120" i="75"/>
  <c r="F120" i="75"/>
  <c r="P120" i="75" s="1"/>
  <c r="G120" i="75"/>
  <c r="H120" i="75"/>
  <c r="I120" i="75"/>
  <c r="K120" i="75"/>
  <c r="M120" i="75"/>
  <c r="N120" i="75"/>
  <c r="V120" i="75" s="1"/>
  <c r="O120" i="75"/>
  <c r="W120" i="75" s="1"/>
  <c r="AI120" i="75" s="1"/>
  <c r="Q120" i="75"/>
  <c r="Z120" i="75" s="1"/>
  <c r="R120" i="75"/>
  <c r="AA120" i="75" s="1"/>
  <c r="S120" i="75"/>
  <c r="AB120" i="75" s="1"/>
  <c r="T120" i="75"/>
  <c r="AD120" i="75" s="1"/>
  <c r="AM120" i="75" s="1"/>
  <c r="U120" i="75"/>
  <c r="AF120" i="75" s="1"/>
  <c r="Y120" i="75"/>
  <c r="AP120" i="75" s="1"/>
  <c r="D121" i="5" s="1"/>
  <c r="AG120" i="75"/>
  <c r="AT120" i="75"/>
  <c r="AW120" i="75"/>
  <c r="AX120" i="75"/>
  <c r="AZ120" i="75"/>
  <c r="BA120" i="75"/>
  <c r="C121" i="75"/>
  <c r="D121" i="75"/>
  <c r="F121" i="75"/>
  <c r="G121" i="75"/>
  <c r="H121" i="75"/>
  <c r="I121" i="75"/>
  <c r="K121" i="75"/>
  <c r="M121" i="75"/>
  <c r="N121" i="75"/>
  <c r="O121" i="75"/>
  <c r="P121" i="75"/>
  <c r="Y121" i="75" s="1"/>
  <c r="AP121" i="75" s="1"/>
  <c r="D122" i="5" s="1"/>
  <c r="Q121" i="75"/>
  <c r="Z121" i="75" s="1"/>
  <c r="AQ121" i="75" s="1"/>
  <c r="E122" i="5" s="1"/>
  <c r="R121" i="75"/>
  <c r="S121" i="75"/>
  <c r="AB121" i="75" s="1"/>
  <c r="AK121" i="75" s="1"/>
  <c r="T121" i="75"/>
  <c r="U121" i="75"/>
  <c r="AF121" i="75" s="1"/>
  <c r="V121" i="75"/>
  <c r="W121" i="75"/>
  <c r="AA121" i="75"/>
  <c r="AJ121" i="75" s="1"/>
  <c r="AD121" i="75"/>
  <c r="AG121" i="75"/>
  <c r="AT121" i="75"/>
  <c r="AW121" i="75"/>
  <c r="AY121" i="75" s="1"/>
  <c r="AX121" i="75"/>
  <c r="AZ121" i="75"/>
  <c r="BB121" i="75" s="1"/>
  <c r="J122" i="5" s="1"/>
  <c r="BA121" i="75"/>
  <c r="C122" i="75"/>
  <c r="D122" i="75"/>
  <c r="F122" i="75"/>
  <c r="P122" i="75" s="1"/>
  <c r="Y122" i="75" s="1"/>
  <c r="AP122" i="75" s="1"/>
  <c r="D123" i="5" s="1"/>
  <c r="G122" i="75"/>
  <c r="H122" i="75"/>
  <c r="J122" i="75" s="1"/>
  <c r="I122" i="75"/>
  <c r="K122" i="75"/>
  <c r="M122" i="75"/>
  <c r="N122" i="75"/>
  <c r="V122" i="75" s="1"/>
  <c r="O122" i="75"/>
  <c r="W122" i="75" s="1"/>
  <c r="Q122" i="75"/>
  <c r="Z122" i="75" s="1"/>
  <c r="R122" i="75"/>
  <c r="AA122" i="75" s="1"/>
  <c r="S122" i="75"/>
  <c r="AB122" i="75" s="1"/>
  <c r="AK122" i="75" s="1"/>
  <c r="T122" i="75"/>
  <c r="AD122" i="75" s="1"/>
  <c r="U122" i="75"/>
  <c r="AF122" i="75" s="1"/>
  <c r="AG122" i="75"/>
  <c r="AT122" i="75"/>
  <c r="AW122" i="75"/>
  <c r="AX122" i="75"/>
  <c r="AZ122" i="75"/>
  <c r="BA122" i="75"/>
  <c r="C123" i="75"/>
  <c r="D123" i="75"/>
  <c r="F123" i="75"/>
  <c r="P123" i="75" s="1"/>
  <c r="Y123" i="75" s="1"/>
  <c r="AP123" i="75" s="1"/>
  <c r="D124" i="5" s="1"/>
  <c r="G123" i="75"/>
  <c r="H123" i="75"/>
  <c r="I123" i="75"/>
  <c r="K123" i="75"/>
  <c r="M123" i="75"/>
  <c r="N123" i="75"/>
  <c r="V123" i="75" s="1"/>
  <c r="O123" i="75"/>
  <c r="W123" i="75" s="1"/>
  <c r="Q123" i="75"/>
  <c r="Z123" i="75" s="1"/>
  <c r="R123" i="75"/>
  <c r="AA123" i="75" s="1"/>
  <c r="AJ123" i="75" s="1"/>
  <c r="S123" i="75"/>
  <c r="AB123" i="75" s="1"/>
  <c r="AK123" i="75" s="1"/>
  <c r="T123" i="75"/>
  <c r="AD123" i="75" s="1"/>
  <c r="U123" i="75"/>
  <c r="AF123" i="75" s="1"/>
  <c r="AG123" i="75"/>
  <c r="AT123" i="75"/>
  <c r="AW123" i="75"/>
  <c r="AX123" i="75"/>
  <c r="AZ123" i="75"/>
  <c r="BA123" i="75"/>
  <c r="C124" i="75"/>
  <c r="D124" i="75"/>
  <c r="F124" i="75"/>
  <c r="G124" i="75"/>
  <c r="H124" i="75"/>
  <c r="I124" i="75"/>
  <c r="K124" i="75"/>
  <c r="M124" i="75"/>
  <c r="N124" i="75"/>
  <c r="O124" i="75"/>
  <c r="P124" i="75"/>
  <c r="Q124" i="75"/>
  <c r="Z124" i="75" s="1"/>
  <c r="R124" i="75"/>
  <c r="S124" i="75"/>
  <c r="AB124" i="75" s="1"/>
  <c r="T124" i="75"/>
  <c r="AD124" i="75" s="1"/>
  <c r="AM124" i="75" s="1"/>
  <c r="U124" i="75"/>
  <c r="AF124" i="75" s="1"/>
  <c r="V124" i="75"/>
  <c r="W124" i="75"/>
  <c r="Y124" i="75"/>
  <c r="AP124" i="75" s="1"/>
  <c r="D125" i="5" s="1"/>
  <c r="AA124" i="75"/>
  <c r="AJ124" i="75" s="1"/>
  <c r="AG124" i="75"/>
  <c r="AT124" i="75"/>
  <c r="AW124" i="75"/>
  <c r="AX124" i="75"/>
  <c r="AZ124" i="75"/>
  <c r="BA124" i="75"/>
  <c r="C125" i="75"/>
  <c r="D125" i="75"/>
  <c r="F125" i="75"/>
  <c r="G125" i="75"/>
  <c r="H125" i="75"/>
  <c r="I125" i="75"/>
  <c r="K125" i="75"/>
  <c r="M125" i="75"/>
  <c r="N125" i="75"/>
  <c r="O125" i="75"/>
  <c r="P125" i="75"/>
  <c r="Y125" i="75" s="1"/>
  <c r="AP125" i="75" s="1"/>
  <c r="D126" i="5" s="1"/>
  <c r="Q125" i="75"/>
  <c r="Z125" i="75" s="1"/>
  <c r="R125" i="75"/>
  <c r="AA125" i="75" s="1"/>
  <c r="AJ125" i="75" s="1"/>
  <c r="S125" i="75"/>
  <c r="AB125" i="75" s="1"/>
  <c r="T125" i="75"/>
  <c r="U125" i="75"/>
  <c r="AF125" i="75" s="1"/>
  <c r="V125" i="75"/>
  <c r="W125" i="75"/>
  <c r="AD125" i="75"/>
  <c r="AM125" i="75" s="1"/>
  <c r="AG125" i="75"/>
  <c r="AT125" i="75"/>
  <c r="AW125" i="75"/>
  <c r="AX125" i="75"/>
  <c r="AZ125" i="75"/>
  <c r="BA125" i="75"/>
  <c r="C126" i="75"/>
  <c r="D126" i="75"/>
  <c r="F126" i="75"/>
  <c r="P126" i="75" s="1"/>
  <c r="Y126" i="75" s="1"/>
  <c r="AP126" i="75" s="1"/>
  <c r="D127" i="5" s="1"/>
  <c r="G126" i="75"/>
  <c r="H126" i="75"/>
  <c r="I126" i="75"/>
  <c r="K126" i="75"/>
  <c r="M126" i="75"/>
  <c r="N126" i="75"/>
  <c r="V126" i="75" s="1"/>
  <c r="O126" i="75"/>
  <c r="W126" i="75" s="1"/>
  <c r="Q126" i="75"/>
  <c r="Z126" i="75" s="1"/>
  <c r="R126" i="75"/>
  <c r="AA126" i="75" s="1"/>
  <c r="S126" i="75"/>
  <c r="AB126" i="75" s="1"/>
  <c r="T126" i="75"/>
  <c r="AD126" i="75" s="1"/>
  <c r="AM126" i="75" s="1"/>
  <c r="U126" i="75"/>
  <c r="AF126" i="75"/>
  <c r="AG126" i="75"/>
  <c r="AT126" i="75"/>
  <c r="AW126" i="75"/>
  <c r="AX126" i="75"/>
  <c r="AZ126" i="75"/>
  <c r="BA126" i="75"/>
  <c r="C127" i="75"/>
  <c r="D127" i="75"/>
  <c r="F127" i="75"/>
  <c r="G127" i="75"/>
  <c r="H127" i="75"/>
  <c r="I127" i="75"/>
  <c r="J127" i="75" s="1"/>
  <c r="L127" i="75" s="1"/>
  <c r="K127" i="75"/>
  <c r="M127" i="75"/>
  <c r="N127" i="75"/>
  <c r="O127" i="75"/>
  <c r="P127" i="75"/>
  <c r="Y127" i="75" s="1"/>
  <c r="AP127" i="75" s="1"/>
  <c r="D128" i="5" s="1"/>
  <c r="Q127" i="75"/>
  <c r="Z127" i="75" s="1"/>
  <c r="AQ127" i="75" s="1"/>
  <c r="E128" i="5" s="1"/>
  <c r="R127" i="75"/>
  <c r="AA127" i="75" s="1"/>
  <c r="AJ127" i="75" s="1"/>
  <c r="S127" i="75"/>
  <c r="AB127" i="75" s="1"/>
  <c r="AK127" i="75" s="1"/>
  <c r="T127" i="75"/>
  <c r="AD127" i="75" s="1"/>
  <c r="AM127" i="75" s="1"/>
  <c r="U127" i="75"/>
  <c r="AF127" i="75" s="1"/>
  <c r="V127" i="75"/>
  <c r="W127" i="75"/>
  <c r="AG127" i="75"/>
  <c r="AT127" i="75"/>
  <c r="AW127" i="75"/>
  <c r="AX127" i="75"/>
  <c r="AZ127" i="75"/>
  <c r="BA127" i="75"/>
  <c r="C128" i="75"/>
  <c r="D128" i="75"/>
  <c r="F128" i="75"/>
  <c r="P128" i="75" s="1"/>
  <c r="Y128" i="75" s="1"/>
  <c r="AP128" i="75" s="1"/>
  <c r="D129" i="5" s="1"/>
  <c r="G128" i="75"/>
  <c r="H128" i="75"/>
  <c r="I128" i="75"/>
  <c r="K128" i="75"/>
  <c r="M128" i="75"/>
  <c r="N128" i="75"/>
  <c r="O128" i="75"/>
  <c r="W128" i="75" s="1"/>
  <c r="Q128" i="75"/>
  <c r="Z128" i="75" s="1"/>
  <c r="R128" i="75"/>
  <c r="AA128" i="75" s="1"/>
  <c r="AJ128" i="75" s="1"/>
  <c r="S128" i="75"/>
  <c r="AB128" i="75" s="1"/>
  <c r="T128" i="75"/>
  <c r="AD128" i="75" s="1"/>
  <c r="U128" i="75"/>
  <c r="AF128" i="75" s="1"/>
  <c r="V128" i="75"/>
  <c r="AG128" i="75"/>
  <c r="AM128" i="75"/>
  <c r="AT128" i="75"/>
  <c r="AW128" i="75"/>
  <c r="AX128" i="75"/>
  <c r="AZ128" i="75"/>
  <c r="BA128" i="75"/>
  <c r="C129" i="75"/>
  <c r="D129" i="75"/>
  <c r="F129" i="75"/>
  <c r="P129" i="75" s="1"/>
  <c r="Y129" i="75" s="1"/>
  <c r="AP129" i="75" s="1"/>
  <c r="D130" i="5" s="1"/>
  <c r="G129" i="75"/>
  <c r="H129" i="75"/>
  <c r="I129" i="75"/>
  <c r="K129" i="75"/>
  <c r="M129" i="75"/>
  <c r="N129" i="75"/>
  <c r="V129" i="75" s="1"/>
  <c r="X129" i="75" s="1"/>
  <c r="O129" i="75"/>
  <c r="Q129" i="75"/>
  <c r="Z129" i="75" s="1"/>
  <c r="AQ129" i="75" s="1"/>
  <c r="E130" i="5" s="1"/>
  <c r="R129" i="75"/>
  <c r="AA129" i="75" s="1"/>
  <c r="S129" i="75"/>
  <c r="T129" i="75"/>
  <c r="AD129" i="75" s="1"/>
  <c r="U129" i="75"/>
  <c r="AF129" i="75" s="1"/>
  <c r="W129" i="75"/>
  <c r="AI129" i="75" s="1"/>
  <c r="AB129" i="75"/>
  <c r="AG129" i="75"/>
  <c r="AT129" i="75"/>
  <c r="AW129" i="75"/>
  <c r="AX129" i="75"/>
  <c r="AZ129" i="75"/>
  <c r="BA129" i="75"/>
  <c r="C130" i="75"/>
  <c r="D130" i="75"/>
  <c r="F130" i="75"/>
  <c r="P130" i="75" s="1"/>
  <c r="Y130" i="75" s="1"/>
  <c r="AP130" i="75" s="1"/>
  <c r="D131" i="5" s="1"/>
  <c r="G130" i="75"/>
  <c r="H130" i="75"/>
  <c r="I130" i="75"/>
  <c r="K130" i="75"/>
  <c r="M130" i="75"/>
  <c r="N130" i="75"/>
  <c r="V130" i="75" s="1"/>
  <c r="O130" i="75"/>
  <c r="W130" i="75" s="1"/>
  <c r="Q130" i="75"/>
  <c r="Z130" i="75" s="1"/>
  <c r="R130" i="75"/>
  <c r="AA130" i="75" s="1"/>
  <c r="S130" i="75"/>
  <c r="AB130" i="75" s="1"/>
  <c r="T130" i="75"/>
  <c r="AD130" i="75" s="1"/>
  <c r="AM130" i="75" s="1"/>
  <c r="U130" i="75"/>
  <c r="AF130" i="75" s="1"/>
  <c r="AG130" i="75"/>
  <c r="AT130" i="75"/>
  <c r="AW130" i="75"/>
  <c r="AX130" i="75"/>
  <c r="AZ130" i="75"/>
  <c r="BA130" i="75"/>
  <c r="C131" i="75"/>
  <c r="AH131" i="75" s="1"/>
  <c r="D131" i="75"/>
  <c r="F131" i="75"/>
  <c r="G131" i="75"/>
  <c r="H131" i="75"/>
  <c r="I131" i="75"/>
  <c r="K131" i="75"/>
  <c r="M131" i="75"/>
  <c r="N131" i="75"/>
  <c r="O131" i="75"/>
  <c r="P131" i="75"/>
  <c r="Y131" i="75" s="1"/>
  <c r="AP131" i="75" s="1"/>
  <c r="D132" i="5" s="1"/>
  <c r="Q131" i="75"/>
  <c r="Z131" i="75" s="1"/>
  <c r="R131" i="75"/>
  <c r="AA131" i="75" s="1"/>
  <c r="S131" i="75"/>
  <c r="AB131" i="75" s="1"/>
  <c r="AC131" i="75" s="1"/>
  <c r="T131" i="75"/>
  <c r="AD131" i="75" s="1"/>
  <c r="AM131" i="75" s="1"/>
  <c r="U131" i="75"/>
  <c r="AF131" i="75" s="1"/>
  <c r="AN131" i="75" s="1"/>
  <c r="V131" i="75"/>
  <c r="W131" i="75"/>
  <c r="AG131" i="75"/>
  <c r="AT131" i="75"/>
  <c r="AW131" i="75"/>
  <c r="AX131" i="75"/>
  <c r="AZ131" i="75"/>
  <c r="BA131" i="75"/>
  <c r="C132" i="75"/>
  <c r="D132" i="75"/>
  <c r="F132" i="75"/>
  <c r="G132" i="75"/>
  <c r="H132" i="75"/>
  <c r="I132" i="75"/>
  <c r="K132" i="75"/>
  <c r="M132" i="75"/>
  <c r="N132" i="75"/>
  <c r="O132" i="75"/>
  <c r="P132" i="75"/>
  <c r="Y132" i="75" s="1"/>
  <c r="AP132" i="75" s="1"/>
  <c r="D133" i="5" s="1"/>
  <c r="Q132" i="75"/>
  <c r="Z132" i="75" s="1"/>
  <c r="R132" i="75"/>
  <c r="AA132" i="75" s="1"/>
  <c r="AC132" i="75" s="1"/>
  <c r="S132" i="75"/>
  <c r="AB132" i="75" s="1"/>
  <c r="AK132" i="75" s="1"/>
  <c r="T132" i="75"/>
  <c r="AD132" i="75" s="1"/>
  <c r="U132" i="75"/>
  <c r="AF132" i="75" s="1"/>
  <c r="V132" i="75"/>
  <c r="W132" i="75"/>
  <c r="X132" i="75" s="1"/>
  <c r="AG132" i="75"/>
  <c r="AM132" i="75"/>
  <c r="AT132" i="75"/>
  <c r="AW132" i="75"/>
  <c r="AX132" i="75"/>
  <c r="AZ132" i="75"/>
  <c r="BA132" i="75"/>
  <c r="C133" i="75"/>
  <c r="D133" i="75"/>
  <c r="F133" i="75"/>
  <c r="P133" i="75" s="1"/>
  <c r="Y133" i="75" s="1"/>
  <c r="AP133" i="75" s="1"/>
  <c r="D134" i="5" s="1"/>
  <c r="G133" i="75"/>
  <c r="H133" i="75"/>
  <c r="I133" i="75"/>
  <c r="K133" i="75"/>
  <c r="M133" i="75"/>
  <c r="N133" i="75"/>
  <c r="V133" i="75" s="1"/>
  <c r="O133" i="75"/>
  <c r="W133" i="75" s="1"/>
  <c r="Q133" i="75"/>
  <c r="Z133" i="75" s="1"/>
  <c r="R133" i="75"/>
  <c r="AA133" i="75" s="1"/>
  <c r="S133" i="75"/>
  <c r="AB133" i="75" s="1"/>
  <c r="T133" i="75"/>
  <c r="AD133" i="75" s="1"/>
  <c r="U133" i="75"/>
  <c r="AF133" i="75" s="1"/>
  <c r="AG133" i="75"/>
  <c r="AT133" i="75"/>
  <c r="AW133" i="75"/>
  <c r="AX133" i="75"/>
  <c r="AZ133" i="75"/>
  <c r="BA133" i="75"/>
  <c r="C134" i="75"/>
  <c r="D134" i="75"/>
  <c r="F134" i="75"/>
  <c r="P134" i="75" s="1"/>
  <c r="Y134" i="75" s="1"/>
  <c r="AP134" i="75" s="1"/>
  <c r="D135" i="5" s="1"/>
  <c r="G134" i="75"/>
  <c r="H134" i="75"/>
  <c r="I134" i="75"/>
  <c r="K134" i="75"/>
  <c r="M134" i="75"/>
  <c r="N134" i="75"/>
  <c r="V134" i="75" s="1"/>
  <c r="AH134" i="75" s="1"/>
  <c r="O134" i="75"/>
  <c r="W134" i="75" s="1"/>
  <c r="Q134" i="75"/>
  <c r="R134" i="75"/>
  <c r="AA134" i="75" s="1"/>
  <c r="AC134" i="75" s="1"/>
  <c r="S134" i="75"/>
  <c r="AB134" i="75" s="1"/>
  <c r="T134" i="75"/>
  <c r="AD134" i="75" s="1"/>
  <c r="U134" i="75"/>
  <c r="AF134" i="75" s="1"/>
  <c r="Z134" i="75"/>
  <c r="AQ134" i="75" s="1"/>
  <c r="E135" i="5" s="1"/>
  <c r="AG134" i="75"/>
  <c r="AT134" i="75"/>
  <c r="AW134" i="75"/>
  <c r="AX134" i="75"/>
  <c r="AZ134" i="75"/>
  <c r="BB134" i="75" s="1"/>
  <c r="J135" i="5" s="1"/>
  <c r="BA134" i="75"/>
  <c r="C135" i="75"/>
  <c r="D135" i="75"/>
  <c r="F135" i="75"/>
  <c r="G135" i="75"/>
  <c r="H135" i="75"/>
  <c r="I135" i="75"/>
  <c r="K135" i="75"/>
  <c r="M135" i="75"/>
  <c r="N135" i="75"/>
  <c r="O135" i="75"/>
  <c r="P135" i="75"/>
  <c r="Q135" i="75"/>
  <c r="R135" i="75"/>
  <c r="AA135" i="75" s="1"/>
  <c r="S135" i="75"/>
  <c r="AB135" i="75" s="1"/>
  <c r="T135" i="75"/>
  <c r="AD135" i="75" s="1"/>
  <c r="U135" i="75"/>
  <c r="AF135" i="75" s="1"/>
  <c r="V135" i="75"/>
  <c r="X135" i="75" s="1"/>
  <c r="W135" i="75"/>
  <c r="Y135" i="75"/>
  <c r="AP135" i="75" s="1"/>
  <c r="D136" i="5" s="1"/>
  <c r="Z135" i="75"/>
  <c r="AQ135" i="75" s="1"/>
  <c r="E136" i="5" s="1"/>
  <c r="AG135" i="75"/>
  <c r="AT135" i="75"/>
  <c r="AW135" i="75"/>
  <c r="AX135" i="75"/>
  <c r="AZ135" i="75"/>
  <c r="BA135" i="75"/>
  <c r="C136" i="75"/>
  <c r="D136" i="75"/>
  <c r="E136" i="75" s="1"/>
  <c r="F136" i="75"/>
  <c r="G136" i="75"/>
  <c r="H136" i="75"/>
  <c r="I136" i="75"/>
  <c r="K136" i="75"/>
  <c r="M136" i="75"/>
  <c r="N136" i="75"/>
  <c r="O136" i="75"/>
  <c r="P136" i="75"/>
  <c r="Y136" i="75" s="1"/>
  <c r="AP136" i="75" s="1"/>
  <c r="D137" i="5" s="1"/>
  <c r="Q136" i="75"/>
  <c r="Z136" i="75" s="1"/>
  <c r="R136" i="75"/>
  <c r="AA136" i="75" s="1"/>
  <c r="S136" i="75"/>
  <c r="AB136" i="75" s="1"/>
  <c r="AK136" i="75" s="1"/>
  <c r="T136" i="75"/>
  <c r="AD136" i="75" s="1"/>
  <c r="AM136" i="75" s="1"/>
  <c r="U136" i="75"/>
  <c r="AF136" i="75" s="1"/>
  <c r="V136" i="75"/>
  <c r="W136" i="75"/>
  <c r="X136" i="75" s="1"/>
  <c r="AG136" i="75"/>
  <c r="AT136" i="75"/>
  <c r="AW136" i="75"/>
  <c r="AY136" i="75" s="1"/>
  <c r="I137" i="5" s="1"/>
  <c r="AX136" i="75"/>
  <c r="AZ136" i="75"/>
  <c r="BA136" i="75"/>
  <c r="C137" i="75"/>
  <c r="D137" i="75"/>
  <c r="F137" i="75"/>
  <c r="G137" i="75"/>
  <c r="H137" i="75"/>
  <c r="I137" i="75"/>
  <c r="K137" i="75"/>
  <c r="M137" i="75"/>
  <c r="N137" i="75"/>
  <c r="O137" i="75"/>
  <c r="P137" i="75"/>
  <c r="Y137" i="75" s="1"/>
  <c r="AP137" i="75" s="1"/>
  <c r="D138" i="5" s="1"/>
  <c r="Q137" i="75"/>
  <c r="Z137" i="75" s="1"/>
  <c r="R137" i="75"/>
  <c r="AA137" i="75" s="1"/>
  <c r="S137" i="75"/>
  <c r="AB137" i="75" s="1"/>
  <c r="T137" i="75"/>
  <c r="AD137" i="75" s="1"/>
  <c r="AM137" i="75" s="1"/>
  <c r="U137" i="75"/>
  <c r="V137" i="75"/>
  <c r="W137" i="75"/>
  <c r="AF137" i="75"/>
  <c r="AN137" i="75" s="1"/>
  <c r="AG137" i="75"/>
  <c r="AT137" i="75"/>
  <c r="AW137" i="75"/>
  <c r="AX137" i="75"/>
  <c r="AZ137" i="75"/>
  <c r="BA137" i="75"/>
  <c r="C138" i="75"/>
  <c r="D138" i="75"/>
  <c r="F138" i="75"/>
  <c r="P138" i="75" s="1"/>
  <c r="Y138" i="75" s="1"/>
  <c r="AP138" i="75" s="1"/>
  <c r="D139" i="5" s="1"/>
  <c r="G138" i="75"/>
  <c r="H138" i="75"/>
  <c r="I138" i="75"/>
  <c r="J138" i="75"/>
  <c r="K138" i="75"/>
  <c r="M138" i="75"/>
  <c r="N138" i="75"/>
  <c r="V138" i="75" s="1"/>
  <c r="O138" i="75"/>
  <c r="W138" i="75" s="1"/>
  <c r="Q138" i="75"/>
  <c r="Z138" i="75" s="1"/>
  <c r="R138" i="75"/>
  <c r="AA138" i="75" s="1"/>
  <c r="AJ138" i="75" s="1"/>
  <c r="S138" i="75"/>
  <c r="AB138" i="75" s="1"/>
  <c r="T138" i="75"/>
  <c r="AD138" i="75" s="1"/>
  <c r="U138" i="75"/>
  <c r="AF138" i="75" s="1"/>
  <c r="AG138" i="75"/>
  <c r="AT138" i="75"/>
  <c r="AW138" i="75"/>
  <c r="AX138" i="75"/>
  <c r="AZ138" i="75"/>
  <c r="BA138" i="75"/>
  <c r="C139" i="75"/>
  <c r="D139" i="75"/>
  <c r="F139" i="75"/>
  <c r="G139" i="75"/>
  <c r="H139" i="75"/>
  <c r="I139" i="75"/>
  <c r="K139" i="75"/>
  <c r="M139" i="75"/>
  <c r="N139" i="75"/>
  <c r="O139" i="75"/>
  <c r="P139" i="75"/>
  <c r="Y139" i="75" s="1"/>
  <c r="AP139" i="75" s="1"/>
  <c r="D140" i="5" s="1"/>
  <c r="Q139" i="75"/>
  <c r="Z139" i="75" s="1"/>
  <c r="R139" i="75"/>
  <c r="AA139" i="75" s="1"/>
  <c r="AJ139" i="75" s="1"/>
  <c r="S139" i="75"/>
  <c r="AB139" i="75" s="1"/>
  <c r="T139" i="75"/>
  <c r="U139" i="75"/>
  <c r="AF139" i="75" s="1"/>
  <c r="AN139" i="75" s="1"/>
  <c r="V139" i="75"/>
  <c r="W139" i="75"/>
  <c r="AD139" i="75"/>
  <c r="AM139" i="75" s="1"/>
  <c r="AG139" i="75"/>
  <c r="AT139" i="75"/>
  <c r="AW139" i="75"/>
  <c r="AX139" i="75"/>
  <c r="AZ139" i="75"/>
  <c r="BA139" i="75"/>
  <c r="C140" i="75"/>
  <c r="D140" i="75"/>
  <c r="F140" i="75"/>
  <c r="G140" i="75"/>
  <c r="H140" i="75"/>
  <c r="I140" i="75"/>
  <c r="K140" i="75"/>
  <c r="M140" i="75"/>
  <c r="N140" i="75"/>
  <c r="O140" i="75"/>
  <c r="P140" i="75"/>
  <c r="Q140" i="75"/>
  <c r="R140" i="75"/>
  <c r="S140" i="75"/>
  <c r="T140" i="75"/>
  <c r="AD140" i="75" s="1"/>
  <c r="AM140" i="75" s="1"/>
  <c r="U140" i="75"/>
  <c r="AF140" i="75" s="1"/>
  <c r="AN140" i="75" s="1"/>
  <c r="AS140" i="75" s="1"/>
  <c r="V140" i="75"/>
  <c r="W140" i="75"/>
  <c r="Y140" i="75"/>
  <c r="AP140" i="75" s="1"/>
  <c r="D141" i="5" s="1"/>
  <c r="Z140" i="75"/>
  <c r="AA140" i="75"/>
  <c r="AB140" i="75"/>
  <c r="AG140" i="75"/>
  <c r="AT140" i="75"/>
  <c r="AW140" i="75"/>
  <c r="AY140" i="75" s="1"/>
  <c r="AX140" i="75"/>
  <c r="AZ140" i="75"/>
  <c r="BA140" i="75"/>
  <c r="C141" i="75"/>
  <c r="D141" i="75"/>
  <c r="F141" i="75"/>
  <c r="P141" i="75" s="1"/>
  <c r="Y141" i="75" s="1"/>
  <c r="AP141" i="75" s="1"/>
  <c r="D142" i="5" s="1"/>
  <c r="G141" i="75"/>
  <c r="H141" i="75"/>
  <c r="J141" i="75" s="1"/>
  <c r="L141" i="75" s="1"/>
  <c r="I141" i="75"/>
  <c r="K141" i="75"/>
  <c r="M141" i="75"/>
  <c r="N141" i="75"/>
  <c r="V141" i="75" s="1"/>
  <c r="O141" i="75"/>
  <c r="W141" i="75" s="1"/>
  <c r="Q141" i="75"/>
  <c r="R141" i="75"/>
  <c r="AA141" i="75" s="1"/>
  <c r="AJ141" i="75" s="1"/>
  <c r="S141" i="75"/>
  <c r="AB141" i="75" s="1"/>
  <c r="AK141" i="75" s="1"/>
  <c r="T141" i="75"/>
  <c r="U141" i="75"/>
  <c r="AF141" i="75" s="1"/>
  <c r="Z141" i="75"/>
  <c r="AD141" i="75"/>
  <c r="AM141" i="75" s="1"/>
  <c r="AG141" i="75"/>
  <c r="AT141" i="75"/>
  <c r="AW141" i="75"/>
  <c r="AX141" i="75"/>
  <c r="AZ141" i="75"/>
  <c r="BA141" i="75"/>
  <c r="C142" i="75"/>
  <c r="E142" i="75" s="1"/>
  <c r="D142" i="75"/>
  <c r="F142" i="75"/>
  <c r="G142" i="75"/>
  <c r="H142" i="75"/>
  <c r="I142" i="75"/>
  <c r="K142" i="75"/>
  <c r="M142" i="75"/>
  <c r="N142" i="75"/>
  <c r="O142" i="75"/>
  <c r="P142" i="75"/>
  <c r="Y142" i="75" s="1"/>
  <c r="AP142" i="75" s="1"/>
  <c r="D143" i="5" s="1"/>
  <c r="Q142" i="75"/>
  <c r="Z142" i="75" s="1"/>
  <c r="R142" i="75"/>
  <c r="S142" i="75"/>
  <c r="AB142" i="75" s="1"/>
  <c r="AK142" i="75" s="1"/>
  <c r="T142" i="75"/>
  <c r="AD142" i="75" s="1"/>
  <c r="AM142" i="75" s="1"/>
  <c r="U142" i="75"/>
  <c r="V142" i="75"/>
  <c r="X142" i="75" s="1"/>
  <c r="W142" i="75"/>
  <c r="AA142" i="75"/>
  <c r="AJ142" i="75" s="1"/>
  <c r="AF142" i="75"/>
  <c r="AN142" i="75" s="1"/>
  <c r="AG142" i="75"/>
  <c r="AI142" i="75"/>
  <c r="AT142" i="75"/>
  <c r="AW142" i="75"/>
  <c r="AX142" i="75"/>
  <c r="AZ142" i="75"/>
  <c r="BB142" i="75" s="1"/>
  <c r="BA142" i="75"/>
  <c r="C143" i="75"/>
  <c r="D143" i="75"/>
  <c r="F143" i="75"/>
  <c r="P143" i="75" s="1"/>
  <c r="Y143" i="75" s="1"/>
  <c r="AP143" i="75" s="1"/>
  <c r="D144" i="5" s="1"/>
  <c r="G143" i="75"/>
  <c r="H143" i="75"/>
  <c r="AJ143" i="75" s="1"/>
  <c r="I143" i="75"/>
  <c r="K143" i="75"/>
  <c r="M143" i="75"/>
  <c r="N143" i="75"/>
  <c r="V143" i="75" s="1"/>
  <c r="O143" i="75"/>
  <c r="W143" i="75" s="1"/>
  <c r="Q143" i="75"/>
  <c r="Z143" i="75" s="1"/>
  <c r="R143" i="75"/>
  <c r="AA143" i="75" s="1"/>
  <c r="S143" i="75"/>
  <c r="AB143" i="75" s="1"/>
  <c r="T143" i="75"/>
  <c r="AD143" i="75" s="1"/>
  <c r="U143" i="75"/>
  <c r="AF143" i="75" s="1"/>
  <c r="AN143" i="75" s="1"/>
  <c r="AS143" i="75" s="1"/>
  <c r="AG143" i="75"/>
  <c r="AT143" i="75"/>
  <c r="AW143" i="75"/>
  <c r="AX143" i="75"/>
  <c r="AZ143" i="75"/>
  <c r="BA143" i="75"/>
  <c r="C144" i="75"/>
  <c r="D144" i="75"/>
  <c r="F144" i="75"/>
  <c r="P144" i="75" s="1"/>
  <c r="Y144" i="75" s="1"/>
  <c r="AP144" i="75" s="1"/>
  <c r="D145" i="5" s="1"/>
  <c r="G144" i="75"/>
  <c r="H144" i="75"/>
  <c r="I144" i="75"/>
  <c r="K144" i="75"/>
  <c r="M144" i="75"/>
  <c r="N144" i="75"/>
  <c r="V144" i="75" s="1"/>
  <c r="O144" i="75"/>
  <c r="W144" i="75" s="1"/>
  <c r="Q144" i="75"/>
  <c r="Z144" i="75" s="1"/>
  <c r="R144" i="75"/>
  <c r="S144" i="75"/>
  <c r="AB144" i="75" s="1"/>
  <c r="T144" i="75"/>
  <c r="AD144" i="75" s="1"/>
  <c r="U144" i="75"/>
  <c r="AF144" i="75" s="1"/>
  <c r="AA144" i="75"/>
  <c r="AG144" i="75"/>
  <c r="AT144" i="75"/>
  <c r="AW144" i="75"/>
  <c r="AX144" i="75"/>
  <c r="AZ144" i="75"/>
  <c r="BA144" i="75"/>
  <c r="C145" i="75"/>
  <c r="D145" i="75"/>
  <c r="AI145" i="75" s="1"/>
  <c r="F145" i="75"/>
  <c r="G145" i="75"/>
  <c r="H145" i="75"/>
  <c r="I145" i="75"/>
  <c r="K145" i="75"/>
  <c r="M145" i="75"/>
  <c r="N145" i="75"/>
  <c r="O145" i="75"/>
  <c r="P145" i="75"/>
  <c r="Y145" i="75" s="1"/>
  <c r="AP145" i="75" s="1"/>
  <c r="D146" i="5" s="1"/>
  <c r="Q145" i="75"/>
  <c r="Z145" i="75" s="1"/>
  <c r="R145" i="75"/>
  <c r="AA145" i="75" s="1"/>
  <c r="AJ145" i="75" s="1"/>
  <c r="S145" i="75"/>
  <c r="AB145" i="75" s="1"/>
  <c r="AK145" i="75" s="1"/>
  <c r="T145" i="75"/>
  <c r="U145" i="75"/>
  <c r="AF145" i="75" s="1"/>
  <c r="AN145" i="75" s="1"/>
  <c r="V145" i="75"/>
  <c r="AH145" i="75" s="1"/>
  <c r="W145" i="75"/>
  <c r="AD145" i="75"/>
  <c r="AG145" i="75"/>
  <c r="AT145" i="75"/>
  <c r="AW145" i="75"/>
  <c r="AY145" i="75" s="1"/>
  <c r="I146" i="5" s="1"/>
  <c r="AX145" i="75"/>
  <c r="AZ145" i="75"/>
  <c r="BA145" i="75"/>
  <c r="C146" i="75"/>
  <c r="D146" i="75"/>
  <c r="F146" i="75"/>
  <c r="P146" i="75" s="1"/>
  <c r="Y146" i="75" s="1"/>
  <c r="AP146" i="75" s="1"/>
  <c r="D147" i="5" s="1"/>
  <c r="G146" i="75"/>
  <c r="H146" i="75"/>
  <c r="J146" i="75" s="1"/>
  <c r="I146" i="75"/>
  <c r="K146" i="75"/>
  <c r="M146" i="75"/>
  <c r="N146" i="75"/>
  <c r="V146" i="75" s="1"/>
  <c r="AH146" i="75" s="1"/>
  <c r="O146" i="75"/>
  <c r="W146" i="75" s="1"/>
  <c r="Q146" i="75"/>
  <c r="Z146" i="75" s="1"/>
  <c r="R146" i="75"/>
  <c r="AA146" i="75" s="1"/>
  <c r="S146" i="75"/>
  <c r="AB146" i="75" s="1"/>
  <c r="AK146" i="75" s="1"/>
  <c r="T146" i="75"/>
  <c r="U146" i="75"/>
  <c r="AF146" i="75" s="1"/>
  <c r="AD146" i="75"/>
  <c r="AG146" i="75"/>
  <c r="AT146" i="75"/>
  <c r="AW146" i="75"/>
  <c r="AX146" i="75"/>
  <c r="AZ146" i="75"/>
  <c r="BA146" i="75"/>
  <c r="C147" i="75"/>
  <c r="E147" i="75" s="1"/>
  <c r="D147" i="75"/>
  <c r="F147" i="75"/>
  <c r="P147" i="75" s="1"/>
  <c r="Y147" i="75" s="1"/>
  <c r="AP147" i="75" s="1"/>
  <c r="D148" i="5" s="1"/>
  <c r="G147" i="75"/>
  <c r="H147" i="75"/>
  <c r="I147" i="75"/>
  <c r="K147" i="75"/>
  <c r="M147" i="75"/>
  <c r="N147" i="75"/>
  <c r="V147" i="75" s="1"/>
  <c r="O147" i="75"/>
  <c r="Q147" i="75"/>
  <c r="Z147" i="75" s="1"/>
  <c r="R147" i="75"/>
  <c r="AA147" i="75" s="1"/>
  <c r="S147" i="75"/>
  <c r="AB147" i="75" s="1"/>
  <c r="T147" i="75"/>
  <c r="AD147" i="75" s="1"/>
  <c r="U147" i="75"/>
  <c r="AF147" i="75" s="1"/>
  <c r="W147" i="75"/>
  <c r="AG147" i="75"/>
  <c r="AT147" i="75"/>
  <c r="AW147" i="75"/>
  <c r="AY147" i="75" s="1"/>
  <c r="I148" i="5" s="1"/>
  <c r="AX147" i="75"/>
  <c r="AZ147" i="75"/>
  <c r="BA147" i="75"/>
  <c r="C148" i="75"/>
  <c r="D148" i="75"/>
  <c r="F148" i="75"/>
  <c r="P148" i="75" s="1"/>
  <c r="Y148" i="75" s="1"/>
  <c r="AP148" i="75" s="1"/>
  <c r="D149" i="5" s="1"/>
  <c r="G148" i="75"/>
  <c r="H148" i="75"/>
  <c r="I148" i="75"/>
  <c r="K148" i="75"/>
  <c r="M148" i="75"/>
  <c r="N148" i="75"/>
  <c r="V148" i="75" s="1"/>
  <c r="O148" i="75"/>
  <c r="Q148" i="75"/>
  <c r="Z148" i="75" s="1"/>
  <c r="AQ148" i="75" s="1"/>
  <c r="E149" i="5" s="1"/>
  <c r="R148" i="75"/>
  <c r="AA148" i="75" s="1"/>
  <c r="S148" i="75"/>
  <c r="AB148" i="75" s="1"/>
  <c r="T148" i="75"/>
  <c r="U148" i="75"/>
  <c r="AF148" i="75" s="1"/>
  <c r="W148" i="75"/>
  <c r="AD148" i="75"/>
  <c r="AM148" i="75" s="1"/>
  <c r="AG148" i="75"/>
  <c r="AT148" i="75"/>
  <c r="AW148" i="75"/>
  <c r="AX148" i="75"/>
  <c r="AZ148" i="75"/>
  <c r="BA148" i="75"/>
  <c r="C149" i="75"/>
  <c r="D149" i="75"/>
  <c r="F149" i="75"/>
  <c r="P149" i="75" s="1"/>
  <c r="Y149" i="75" s="1"/>
  <c r="AP149" i="75" s="1"/>
  <c r="D150" i="5" s="1"/>
  <c r="G149" i="75"/>
  <c r="H149" i="75"/>
  <c r="I149" i="75"/>
  <c r="K149" i="75"/>
  <c r="M149" i="75"/>
  <c r="AN149" i="75" s="1"/>
  <c r="N149" i="75"/>
  <c r="V149" i="75" s="1"/>
  <c r="O149" i="75"/>
  <c r="Q149" i="75"/>
  <c r="Z149" i="75" s="1"/>
  <c r="R149" i="75"/>
  <c r="AA149" i="75" s="1"/>
  <c r="S149" i="75"/>
  <c r="AB149" i="75" s="1"/>
  <c r="T149" i="75"/>
  <c r="AD149" i="75" s="1"/>
  <c r="U149" i="75"/>
  <c r="AF149" i="75" s="1"/>
  <c r="W149" i="75"/>
  <c r="AG149" i="75"/>
  <c r="AT149" i="75"/>
  <c r="AW149" i="75"/>
  <c r="AX149" i="75"/>
  <c r="AZ149" i="75"/>
  <c r="BA149" i="75"/>
  <c r="C150" i="75"/>
  <c r="D150" i="75"/>
  <c r="F150" i="75"/>
  <c r="P150" i="75" s="1"/>
  <c r="Y150" i="75" s="1"/>
  <c r="AP150" i="75" s="1"/>
  <c r="D151" i="5" s="1"/>
  <c r="G150" i="75"/>
  <c r="H150" i="75"/>
  <c r="I150" i="75"/>
  <c r="K150" i="75"/>
  <c r="M150" i="75"/>
  <c r="N150" i="75"/>
  <c r="V150" i="75" s="1"/>
  <c r="O150" i="75"/>
  <c r="W150" i="75" s="1"/>
  <c r="Q150" i="75"/>
  <c r="R150" i="75"/>
  <c r="AA150" i="75" s="1"/>
  <c r="S150" i="75"/>
  <c r="AB150" i="75" s="1"/>
  <c r="T150" i="75"/>
  <c r="AD150" i="75" s="1"/>
  <c r="U150" i="75"/>
  <c r="AF150" i="75" s="1"/>
  <c r="Z150" i="75"/>
  <c r="AG150" i="75"/>
  <c r="AT150" i="75"/>
  <c r="AW150" i="75"/>
  <c r="AX150" i="75"/>
  <c r="AZ150" i="75"/>
  <c r="BA150" i="75"/>
  <c r="C151" i="75"/>
  <c r="D151" i="75"/>
  <c r="F151" i="75"/>
  <c r="P151" i="75" s="1"/>
  <c r="Y151" i="75" s="1"/>
  <c r="AP151" i="75" s="1"/>
  <c r="D152" i="5" s="1"/>
  <c r="G151" i="75"/>
  <c r="H151" i="75"/>
  <c r="I151" i="75"/>
  <c r="J151" i="75" s="1"/>
  <c r="L151" i="75" s="1"/>
  <c r="K151" i="75"/>
  <c r="M151" i="75"/>
  <c r="N151" i="75"/>
  <c r="V151" i="75" s="1"/>
  <c r="X151" i="75" s="1"/>
  <c r="O151" i="75"/>
  <c r="W151" i="75" s="1"/>
  <c r="Q151" i="75"/>
  <c r="Z151" i="75" s="1"/>
  <c r="R151" i="75"/>
  <c r="AA151" i="75" s="1"/>
  <c r="AJ151" i="75" s="1"/>
  <c r="S151" i="75"/>
  <c r="AB151" i="75" s="1"/>
  <c r="T151" i="75"/>
  <c r="AD151" i="75" s="1"/>
  <c r="AM151" i="75" s="1"/>
  <c r="U151" i="75"/>
  <c r="AF151" i="75" s="1"/>
  <c r="AG151" i="75"/>
  <c r="AT151" i="75"/>
  <c r="AW151" i="75"/>
  <c r="AX151" i="75"/>
  <c r="AZ151" i="75"/>
  <c r="BA151" i="75"/>
  <c r="C152" i="75"/>
  <c r="D152" i="75"/>
  <c r="F152" i="75"/>
  <c r="G152" i="75"/>
  <c r="H152" i="75"/>
  <c r="I152" i="75"/>
  <c r="K152" i="75"/>
  <c r="M152" i="75"/>
  <c r="N152" i="75"/>
  <c r="O152" i="75"/>
  <c r="P152" i="75"/>
  <c r="Q152" i="75"/>
  <c r="Z152" i="75" s="1"/>
  <c r="R152" i="75"/>
  <c r="AA152" i="75" s="1"/>
  <c r="S152" i="75"/>
  <c r="AB152" i="75" s="1"/>
  <c r="AK152" i="75" s="1"/>
  <c r="T152" i="75"/>
  <c r="AD152" i="75" s="1"/>
  <c r="U152" i="75"/>
  <c r="AF152" i="75" s="1"/>
  <c r="AN152" i="75" s="1"/>
  <c r="V152" i="75"/>
  <c r="W152" i="75"/>
  <c r="Y152" i="75"/>
  <c r="AP152" i="75" s="1"/>
  <c r="D153" i="5" s="1"/>
  <c r="AG152" i="75"/>
  <c r="AH152" i="75"/>
  <c r="AT152" i="75"/>
  <c r="AW152" i="75"/>
  <c r="AY152" i="75" s="1"/>
  <c r="I153" i="5" s="1"/>
  <c r="AX152" i="75"/>
  <c r="AZ152" i="75"/>
  <c r="BA152" i="75"/>
  <c r="C153" i="75"/>
  <c r="AH153" i="75" s="1"/>
  <c r="D153" i="75"/>
  <c r="F153" i="75"/>
  <c r="G153" i="75"/>
  <c r="H153" i="75"/>
  <c r="I153" i="75"/>
  <c r="K153" i="75"/>
  <c r="M153" i="75"/>
  <c r="N153" i="75"/>
  <c r="O153" i="75"/>
  <c r="P153" i="75"/>
  <c r="Y153" i="75" s="1"/>
  <c r="Q153" i="75"/>
  <c r="Z153" i="75" s="1"/>
  <c r="R153" i="75"/>
  <c r="AA153" i="75" s="1"/>
  <c r="S153" i="75"/>
  <c r="T153" i="75"/>
  <c r="AD153" i="75" s="1"/>
  <c r="AM153" i="75" s="1"/>
  <c r="U153" i="75"/>
  <c r="AF153" i="75" s="1"/>
  <c r="V153" i="75"/>
  <c r="W153" i="75"/>
  <c r="X153" i="75" s="1"/>
  <c r="AB153" i="75"/>
  <c r="AG153" i="75"/>
  <c r="AP153" i="75"/>
  <c r="D154" i="5" s="1"/>
  <c r="AT153" i="75"/>
  <c r="AW153" i="75"/>
  <c r="AX153" i="75"/>
  <c r="AZ153" i="75"/>
  <c r="BA153" i="75"/>
  <c r="C154" i="75"/>
  <c r="E154" i="75" s="1"/>
  <c r="D154" i="75"/>
  <c r="F154" i="75"/>
  <c r="P154" i="75" s="1"/>
  <c r="Y154" i="75" s="1"/>
  <c r="AP154" i="75" s="1"/>
  <c r="D155" i="5" s="1"/>
  <c r="G154" i="75"/>
  <c r="H154" i="75"/>
  <c r="I154" i="75"/>
  <c r="K154" i="75"/>
  <c r="M154" i="75"/>
  <c r="N154" i="75"/>
  <c r="V154" i="75" s="1"/>
  <c r="O154" i="75"/>
  <c r="W154" i="75" s="1"/>
  <c r="AI154" i="75" s="1"/>
  <c r="Q154" i="75"/>
  <c r="Z154" i="75" s="1"/>
  <c r="AQ154" i="75" s="1"/>
  <c r="E155" i="5" s="1"/>
  <c r="R154" i="75"/>
  <c r="AA154" i="75" s="1"/>
  <c r="S154" i="75"/>
  <c r="AB154" i="75" s="1"/>
  <c r="T154" i="75"/>
  <c r="AD154" i="75" s="1"/>
  <c r="U154" i="75"/>
  <c r="AF154" i="75"/>
  <c r="AG154" i="75"/>
  <c r="AT154" i="75"/>
  <c r="AW154" i="75"/>
  <c r="AX154" i="75"/>
  <c r="AZ154" i="75"/>
  <c r="BA154" i="75"/>
  <c r="BB154" i="75" s="1"/>
  <c r="J155" i="5" s="1"/>
  <c r="C155" i="75"/>
  <c r="D155" i="75"/>
  <c r="F155" i="75"/>
  <c r="G155" i="75"/>
  <c r="H155" i="75"/>
  <c r="J155" i="75" s="1"/>
  <c r="I155" i="75"/>
  <c r="K155" i="75"/>
  <c r="M155" i="75"/>
  <c r="N155" i="75"/>
  <c r="O155" i="75"/>
  <c r="P155" i="75"/>
  <c r="Y155" i="75" s="1"/>
  <c r="AP155" i="75" s="1"/>
  <c r="D156" i="5" s="1"/>
  <c r="Q155" i="75"/>
  <c r="Z155" i="75" s="1"/>
  <c r="AQ155" i="75" s="1"/>
  <c r="E156" i="5" s="1"/>
  <c r="R155" i="75"/>
  <c r="S155" i="75"/>
  <c r="AB155" i="75" s="1"/>
  <c r="AK155" i="75" s="1"/>
  <c r="T155" i="75"/>
  <c r="AD155" i="75" s="1"/>
  <c r="U155" i="75"/>
  <c r="AF155" i="75" s="1"/>
  <c r="V155" i="75"/>
  <c r="W155" i="75"/>
  <c r="AA155" i="75"/>
  <c r="AG155" i="75"/>
  <c r="AT155" i="75"/>
  <c r="AW155" i="75"/>
  <c r="AY155" i="75" s="1"/>
  <c r="I156" i="5" s="1"/>
  <c r="AX155" i="75"/>
  <c r="AZ155" i="75"/>
  <c r="BA155" i="75"/>
  <c r="C156" i="75"/>
  <c r="D156" i="75"/>
  <c r="F156" i="75"/>
  <c r="G156" i="75"/>
  <c r="H156" i="75"/>
  <c r="I156" i="75"/>
  <c r="K156" i="75"/>
  <c r="M156" i="75"/>
  <c r="N156" i="75"/>
  <c r="O156" i="75"/>
  <c r="P156" i="75"/>
  <c r="Y156" i="75" s="1"/>
  <c r="AP156" i="75" s="1"/>
  <c r="D157" i="5" s="1"/>
  <c r="Q156" i="75"/>
  <c r="Z156" i="75" s="1"/>
  <c r="R156" i="75"/>
  <c r="AA156" i="75" s="1"/>
  <c r="S156" i="75"/>
  <c r="AB156" i="75" s="1"/>
  <c r="AK156" i="75" s="1"/>
  <c r="T156" i="75"/>
  <c r="AD156" i="75" s="1"/>
  <c r="U156" i="75"/>
  <c r="AF156" i="75" s="1"/>
  <c r="V156" i="75"/>
  <c r="W156" i="75"/>
  <c r="AG156" i="75"/>
  <c r="AT156" i="75"/>
  <c r="AW156" i="75"/>
  <c r="AX156" i="75"/>
  <c r="AZ156" i="75"/>
  <c r="BA156" i="75"/>
  <c r="C157" i="75"/>
  <c r="D157" i="75"/>
  <c r="F157" i="75"/>
  <c r="P157" i="75" s="1"/>
  <c r="Y157" i="75" s="1"/>
  <c r="AP157" i="75" s="1"/>
  <c r="D158" i="5" s="1"/>
  <c r="G157" i="75"/>
  <c r="H157" i="75"/>
  <c r="I157" i="75"/>
  <c r="K157" i="75"/>
  <c r="M157" i="75"/>
  <c r="N157" i="75"/>
  <c r="V157" i="75" s="1"/>
  <c r="O157" i="75"/>
  <c r="W157" i="75" s="1"/>
  <c r="AI157" i="75" s="1"/>
  <c r="Q157" i="75"/>
  <c r="Z157" i="75" s="1"/>
  <c r="R157" i="75"/>
  <c r="AA157" i="75" s="1"/>
  <c r="S157" i="75"/>
  <c r="AB157" i="75" s="1"/>
  <c r="T157" i="75"/>
  <c r="AD157" i="75" s="1"/>
  <c r="U157" i="75"/>
  <c r="AF157" i="75" s="1"/>
  <c r="AN157" i="75" s="1"/>
  <c r="AG157" i="75"/>
  <c r="AH157" i="75"/>
  <c r="AT157" i="75"/>
  <c r="AW157" i="75"/>
  <c r="AX157" i="75"/>
  <c r="AZ157" i="75"/>
  <c r="BA157" i="75"/>
  <c r="C158" i="75"/>
  <c r="D158" i="75"/>
  <c r="F158" i="75"/>
  <c r="P158" i="75" s="1"/>
  <c r="Y158" i="75" s="1"/>
  <c r="AP158" i="75" s="1"/>
  <c r="D159" i="5" s="1"/>
  <c r="G158" i="75"/>
  <c r="H158" i="75"/>
  <c r="I158" i="75"/>
  <c r="K158" i="75"/>
  <c r="M158" i="75"/>
  <c r="N158" i="75"/>
  <c r="V158" i="75" s="1"/>
  <c r="O158" i="75"/>
  <c r="Q158" i="75"/>
  <c r="Z158" i="75" s="1"/>
  <c r="AQ158" i="75" s="1"/>
  <c r="E159" i="5" s="1"/>
  <c r="R158" i="75"/>
  <c r="AA158" i="75" s="1"/>
  <c r="S158" i="75"/>
  <c r="AB158" i="75" s="1"/>
  <c r="T158" i="75"/>
  <c r="AD158" i="75" s="1"/>
  <c r="AM158" i="75" s="1"/>
  <c r="U158" i="75"/>
  <c r="AF158" i="75" s="1"/>
  <c r="W158" i="75"/>
  <c r="AG158" i="75"/>
  <c r="AT158" i="75"/>
  <c r="AW158" i="75"/>
  <c r="AX158" i="75"/>
  <c r="AZ158" i="75"/>
  <c r="BA158" i="75"/>
  <c r="C159" i="75"/>
  <c r="D159" i="75"/>
  <c r="F159" i="75"/>
  <c r="G159" i="75"/>
  <c r="H159" i="75"/>
  <c r="I159" i="75"/>
  <c r="K159" i="75"/>
  <c r="M159" i="75"/>
  <c r="N159" i="75"/>
  <c r="O159" i="75"/>
  <c r="P159" i="75"/>
  <c r="Q159" i="75"/>
  <c r="Z159" i="75" s="1"/>
  <c r="R159" i="75"/>
  <c r="AA159" i="75" s="1"/>
  <c r="AC159" i="75" s="1"/>
  <c r="S159" i="75"/>
  <c r="AB159" i="75" s="1"/>
  <c r="T159" i="75"/>
  <c r="AD159" i="75" s="1"/>
  <c r="AM159" i="75" s="1"/>
  <c r="U159" i="75"/>
  <c r="AF159" i="75" s="1"/>
  <c r="AN159" i="75" s="1"/>
  <c r="V159" i="75"/>
  <c r="W159" i="75"/>
  <c r="X159" i="75" s="1"/>
  <c r="Y159" i="75"/>
  <c r="AP159" i="75" s="1"/>
  <c r="D160" i="5" s="1"/>
  <c r="AG159" i="75"/>
  <c r="AT159" i="75"/>
  <c r="AW159" i="75"/>
  <c r="AX159" i="75"/>
  <c r="AZ159" i="75"/>
  <c r="BA159" i="75"/>
  <c r="C160" i="75"/>
  <c r="D160" i="75"/>
  <c r="F160" i="75"/>
  <c r="G160" i="75"/>
  <c r="H160" i="75"/>
  <c r="I160" i="75"/>
  <c r="K160" i="75"/>
  <c r="M160" i="75"/>
  <c r="N160" i="75"/>
  <c r="O160" i="75"/>
  <c r="P160" i="75"/>
  <c r="Q160" i="75"/>
  <c r="Z160" i="75" s="1"/>
  <c r="AQ160" i="75" s="1"/>
  <c r="E161" i="5" s="1"/>
  <c r="R160" i="75"/>
  <c r="AA160" i="75" s="1"/>
  <c r="S160" i="75"/>
  <c r="AB160" i="75" s="1"/>
  <c r="AK160" i="75" s="1"/>
  <c r="T160" i="75"/>
  <c r="AD160" i="75" s="1"/>
  <c r="AM160" i="75" s="1"/>
  <c r="U160" i="75"/>
  <c r="AF160" i="75" s="1"/>
  <c r="V160" i="75"/>
  <c r="W160" i="75"/>
  <c r="Y160" i="75"/>
  <c r="AP160" i="75" s="1"/>
  <c r="D161" i="5" s="1"/>
  <c r="AG160" i="75"/>
  <c r="AT160" i="75"/>
  <c r="AW160" i="75"/>
  <c r="AX160" i="75"/>
  <c r="AZ160" i="75"/>
  <c r="BA160" i="75"/>
  <c r="C161" i="75"/>
  <c r="D161" i="75"/>
  <c r="F161" i="75"/>
  <c r="P161" i="75" s="1"/>
  <c r="Y161" i="75" s="1"/>
  <c r="AP161" i="75" s="1"/>
  <c r="D162" i="5" s="1"/>
  <c r="G161" i="75"/>
  <c r="H161" i="75"/>
  <c r="I161" i="75"/>
  <c r="J161" i="75" s="1"/>
  <c r="L161" i="75" s="1"/>
  <c r="K161" i="75"/>
  <c r="M161" i="75"/>
  <c r="N161" i="75"/>
  <c r="V161" i="75" s="1"/>
  <c r="O161" i="75"/>
  <c r="Q161" i="75"/>
  <c r="Z161" i="75" s="1"/>
  <c r="R161" i="75"/>
  <c r="AA161" i="75" s="1"/>
  <c r="S161" i="75"/>
  <c r="AB161" i="75" s="1"/>
  <c r="T161" i="75"/>
  <c r="AD161" i="75" s="1"/>
  <c r="AM161" i="75" s="1"/>
  <c r="U161" i="75"/>
  <c r="AF161" i="75" s="1"/>
  <c r="W161" i="75"/>
  <c r="AG161" i="75"/>
  <c r="AT161" i="75"/>
  <c r="AW161" i="75"/>
  <c r="AX161" i="75"/>
  <c r="AZ161" i="75"/>
  <c r="BA161" i="75"/>
  <c r="C162" i="75"/>
  <c r="D162" i="75"/>
  <c r="F162" i="75"/>
  <c r="G162" i="75"/>
  <c r="H162" i="75"/>
  <c r="I162" i="75"/>
  <c r="K162" i="75"/>
  <c r="M162" i="75"/>
  <c r="N162" i="75"/>
  <c r="O162" i="75"/>
  <c r="P162" i="75"/>
  <c r="Y162" i="75" s="1"/>
  <c r="AP162" i="75" s="1"/>
  <c r="D163" i="5" s="1"/>
  <c r="Q162" i="75"/>
  <c r="Z162" i="75" s="1"/>
  <c r="R162" i="75"/>
  <c r="AA162" i="75" s="1"/>
  <c r="S162" i="75"/>
  <c r="AB162" i="75" s="1"/>
  <c r="AK162" i="75" s="1"/>
  <c r="T162" i="75"/>
  <c r="U162" i="75"/>
  <c r="AF162" i="75" s="1"/>
  <c r="V162" i="75"/>
  <c r="W162" i="75"/>
  <c r="AI162" i="75" s="1"/>
  <c r="AD162" i="75"/>
  <c r="AM162" i="75" s="1"/>
  <c r="AG162" i="75"/>
  <c r="AT162" i="75"/>
  <c r="AW162" i="75"/>
  <c r="AX162" i="75"/>
  <c r="AZ162" i="75"/>
  <c r="BA162" i="75"/>
  <c r="C163" i="75"/>
  <c r="E163" i="75" s="1"/>
  <c r="D163" i="75"/>
  <c r="F163" i="75"/>
  <c r="P163" i="75" s="1"/>
  <c r="Y163" i="75" s="1"/>
  <c r="AP163" i="75" s="1"/>
  <c r="D164" i="5" s="1"/>
  <c r="G163" i="75"/>
  <c r="H163" i="75"/>
  <c r="I163" i="75"/>
  <c r="K163" i="75"/>
  <c r="M163" i="75"/>
  <c r="N163" i="75"/>
  <c r="V163" i="75" s="1"/>
  <c r="O163" i="75"/>
  <c r="W163" i="75" s="1"/>
  <c r="Q163" i="75"/>
  <c r="Z163" i="75" s="1"/>
  <c r="R163" i="75"/>
  <c r="AA163" i="75" s="1"/>
  <c r="AJ163" i="75" s="1"/>
  <c r="S163" i="75"/>
  <c r="AB163" i="75" s="1"/>
  <c r="T163" i="75"/>
  <c r="AD163" i="75" s="1"/>
  <c r="AM163" i="75" s="1"/>
  <c r="U163" i="75"/>
  <c r="AF163" i="75" s="1"/>
  <c r="AG163" i="75"/>
  <c r="AT163" i="75"/>
  <c r="AW163" i="75"/>
  <c r="AX163" i="75"/>
  <c r="AZ163" i="75"/>
  <c r="BA163" i="75"/>
  <c r="C164" i="75"/>
  <c r="D164" i="75"/>
  <c r="F164" i="75"/>
  <c r="G164" i="75"/>
  <c r="H164" i="75"/>
  <c r="I164" i="75"/>
  <c r="K164" i="75"/>
  <c r="M164" i="75"/>
  <c r="N164" i="75"/>
  <c r="O164" i="75"/>
  <c r="P164" i="75"/>
  <c r="Y164" i="75" s="1"/>
  <c r="AP164" i="75" s="1"/>
  <c r="D165" i="5" s="1"/>
  <c r="Q164" i="75"/>
  <c r="Z164" i="75" s="1"/>
  <c r="R164" i="75"/>
  <c r="AA164" i="75" s="1"/>
  <c r="S164" i="75"/>
  <c r="AB164" i="75" s="1"/>
  <c r="AK164" i="75" s="1"/>
  <c r="T164" i="75"/>
  <c r="U164" i="75"/>
  <c r="AF164" i="75" s="1"/>
  <c r="V164" i="75"/>
  <c r="W164" i="75"/>
  <c r="AD164" i="75"/>
  <c r="AM164" i="75" s="1"/>
  <c r="AG164" i="75"/>
  <c r="AT164" i="75"/>
  <c r="AW164" i="75"/>
  <c r="AX164" i="75"/>
  <c r="AZ164" i="75"/>
  <c r="BA164" i="75"/>
  <c r="C165" i="75"/>
  <c r="D165" i="75"/>
  <c r="F165" i="75"/>
  <c r="P165" i="75" s="1"/>
  <c r="Y165" i="75" s="1"/>
  <c r="AP165" i="75" s="1"/>
  <c r="D166" i="5" s="1"/>
  <c r="G165" i="75"/>
  <c r="H165" i="75"/>
  <c r="I165" i="75"/>
  <c r="K165" i="75"/>
  <c r="M165" i="75"/>
  <c r="N165" i="75"/>
  <c r="V165" i="75" s="1"/>
  <c r="O165" i="75"/>
  <c r="W165" i="75" s="1"/>
  <c r="Q165" i="75"/>
  <c r="Z165" i="75" s="1"/>
  <c r="R165" i="75"/>
  <c r="AA165" i="75" s="1"/>
  <c r="S165" i="75"/>
  <c r="AB165" i="75" s="1"/>
  <c r="T165" i="75"/>
  <c r="AD165" i="75" s="1"/>
  <c r="U165" i="75"/>
  <c r="AF165" i="75" s="1"/>
  <c r="AG165" i="75"/>
  <c r="AT165" i="75"/>
  <c r="AW165" i="75"/>
  <c r="AY165" i="75" s="1"/>
  <c r="I166" i="5" s="1"/>
  <c r="AX165" i="75"/>
  <c r="AZ165" i="75"/>
  <c r="BA165" i="75"/>
  <c r="C166" i="75"/>
  <c r="D166" i="75"/>
  <c r="E166" i="75" s="1"/>
  <c r="F166" i="75"/>
  <c r="P166" i="75" s="1"/>
  <c r="Y166" i="75" s="1"/>
  <c r="AP166" i="75" s="1"/>
  <c r="D167" i="5" s="1"/>
  <c r="G166" i="75"/>
  <c r="H166" i="75"/>
  <c r="J166" i="75" s="1"/>
  <c r="L166" i="75" s="1"/>
  <c r="I166" i="75"/>
  <c r="K166" i="75"/>
  <c r="M166" i="75"/>
  <c r="N166" i="75"/>
  <c r="V166" i="75" s="1"/>
  <c r="O166" i="75"/>
  <c r="W166" i="75" s="1"/>
  <c r="Q166" i="75"/>
  <c r="Z166" i="75" s="1"/>
  <c r="R166" i="75"/>
  <c r="AA166" i="75" s="1"/>
  <c r="S166" i="75"/>
  <c r="AB166" i="75" s="1"/>
  <c r="AC166" i="75" s="1"/>
  <c r="T166" i="75"/>
  <c r="AD166" i="75" s="1"/>
  <c r="U166" i="75"/>
  <c r="AF166" i="75" s="1"/>
  <c r="AG166" i="75"/>
  <c r="AT166" i="75"/>
  <c r="AW166" i="75"/>
  <c r="AX166" i="75"/>
  <c r="AZ166" i="75"/>
  <c r="BA166" i="75"/>
  <c r="C167" i="75"/>
  <c r="D167" i="75"/>
  <c r="F167" i="75"/>
  <c r="P167" i="75" s="1"/>
  <c r="Y167" i="75" s="1"/>
  <c r="AP167" i="75" s="1"/>
  <c r="D168" i="5" s="1"/>
  <c r="G167" i="75"/>
  <c r="H167" i="75"/>
  <c r="I167" i="75"/>
  <c r="K167" i="75"/>
  <c r="M167" i="75"/>
  <c r="N167" i="75"/>
  <c r="V167" i="75" s="1"/>
  <c r="AH167" i="75" s="1"/>
  <c r="O167" i="75"/>
  <c r="W167" i="75" s="1"/>
  <c r="Q167" i="75"/>
  <c r="R167" i="75"/>
  <c r="AA167" i="75" s="1"/>
  <c r="S167" i="75"/>
  <c r="AB167" i="75" s="1"/>
  <c r="T167" i="75"/>
  <c r="AD167" i="75" s="1"/>
  <c r="AM167" i="75" s="1"/>
  <c r="U167" i="75"/>
  <c r="AF167" i="75" s="1"/>
  <c r="Z167" i="75"/>
  <c r="AG167" i="75"/>
  <c r="AT167" i="75"/>
  <c r="AW167" i="75"/>
  <c r="AX167" i="75"/>
  <c r="AZ167" i="75"/>
  <c r="BA167" i="75"/>
  <c r="C168" i="75"/>
  <c r="D168" i="75"/>
  <c r="F168" i="75"/>
  <c r="G168" i="75"/>
  <c r="H168" i="75"/>
  <c r="I168" i="75"/>
  <c r="K168" i="75"/>
  <c r="M168" i="75"/>
  <c r="N168" i="75"/>
  <c r="O168" i="75"/>
  <c r="P168" i="75"/>
  <c r="Q168" i="75"/>
  <c r="R168" i="75"/>
  <c r="S168" i="75"/>
  <c r="T168" i="75"/>
  <c r="AD168" i="75" s="1"/>
  <c r="AM168" i="75" s="1"/>
  <c r="U168" i="75"/>
  <c r="AF168" i="75" s="1"/>
  <c r="AN168" i="75" s="1"/>
  <c r="V168" i="75"/>
  <c r="W168" i="75"/>
  <c r="Y168" i="75"/>
  <c r="AP168" i="75" s="1"/>
  <c r="D169" i="5" s="1"/>
  <c r="Z168" i="75"/>
  <c r="AA168" i="75"/>
  <c r="AJ168" i="75" s="1"/>
  <c r="AB168" i="75"/>
  <c r="AG168" i="75"/>
  <c r="AT168" i="75"/>
  <c r="AW168" i="75"/>
  <c r="AX168" i="75"/>
  <c r="AZ168" i="75"/>
  <c r="BA168" i="75"/>
  <c r="C169" i="75"/>
  <c r="D169" i="75"/>
  <c r="F169" i="75"/>
  <c r="G169" i="75"/>
  <c r="H169" i="75"/>
  <c r="I169" i="75"/>
  <c r="K169" i="75"/>
  <c r="M169" i="75"/>
  <c r="N169" i="75"/>
  <c r="O169" i="75"/>
  <c r="P169" i="75"/>
  <c r="Y169" i="75" s="1"/>
  <c r="AP169" i="75" s="1"/>
  <c r="D170" i="5" s="1"/>
  <c r="Q169" i="75"/>
  <c r="Z169" i="75" s="1"/>
  <c r="R169" i="75"/>
  <c r="AA169" i="75" s="1"/>
  <c r="S169" i="75"/>
  <c r="T169" i="75"/>
  <c r="AD169" i="75" s="1"/>
  <c r="U169" i="75"/>
  <c r="AF169" i="75" s="1"/>
  <c r="AN169" i="75" s="1"/>
  <c r="V169" i="75"/>
  <c r="W169" i="75"/>
  <c r="AB169" i="75"/>
  <c r="AK169" i="75" s="1"/>
  <c r="AG169" i="75"/>
  <c r="AT169" i="75"/>
  <c r="AW169" i="75"/>
  <c r="AX169" i="75"/>
  <c r="AZ169" i="75"/>
  <c r="BA169" i="75"/>
  <c r="C170" i="75"/>
  <c r="D170" i="75"/>
  <c r="F170" i="75"/>
  <c r="P170" i="75" s="1"/>
  <c r="Y170" i="75" s="1"/>
  <c r="AP170" i="75" s="1"/>
  <c r="D171" i="5" s="1"/>
  <c r="G170" i="75"/>
  <c r="H170" i="75"/>
  <c r="I170" i="75"/>
  <c r="K170" i="75"/>
  <c r="M170" i="75"/>
  <c r="N170" i="75"/>
  <c r="V170" i="75" s="1"/>
  <c r="AH170" i="75" s="1"/>
  <c r="O170" i="75"/>
  <c r="W170" i="75" s="1"/>
  <c r="Q170" i="75"/>
  <c r="Z170" i="75" s="1"/>
  <c r="AQ170" i="75" s="1"/>
  <c r="E171" i="5" s="1"/>
  <c r="R170" i="75"/>
  <c r="AA170" i="75" s="1"/>
  <c r="S170" i="75"/>
  <c r="AB170" i="75" s="1"/>
  <c r="T170" i="75"/>
  <c r="U170" i="75"/>
  <c r="AF170" i="75" s="1"/>
  <c r="AD170" i="75"/>
  <c r="AG170" i="75"/>
  <c r="AT170" i="75"/>
  <c r="AW170" i="75"/>
  <c r="AX170" i="75"/>
  <c r="AZ170" i="75"/>
  <c r="BA170" i="75"/>
  <c r="C171" i="75"/>
  <c r="D171" i="75"/>
  <c r="F171" i="75"/>
  <c r="G171" i="75"/>
  <c r="H171" i="75"/>
  <c r="I171" i="75"/>
  <c r="K171" i="75"/>
  <c r="M171" i="75"/>
  <c r="N171" i="75"/>
  <c r="O171" i="75"/>
  <c r="P171" i="75"/>
  <c r="Y171" i="75" s="1"/>
  <c r="AP171" i="75" s="1"/>
  <c r="D172" i="5" s="1"/>
  <c r="Q171" i="75"/>
  <c r="Z171" i="75" s="1"/>
  <c r="R171" i="75"/>
  <c r="AA171" i="75" s="1"/>
  <c r="S171" i="75"/>
  <c r="T171" i="75"/>
  <c r="AD171" i="75" s="1"/>
  <c r="AM171" i="75" s="1"/>
  <c r="U171" i="75"/>
  <c r="V171" i="75"/>
  <c r="W171" i="75"/>
  <c r="AB171" i="75"/>
  <c r="AK171" i="75" s="1"/>
  <c r="AF171" i="75"/>
  <c r="AN171" i="75" s="1"/>
  <c r="AS171" i="75" s="1"/>
  <c r="AU171" i="75" s="1"/>
  <c r="G172" i="5" s="1"/>
  <c r="AG171" i="75"/>
  <c r="AT171" i="75"/>
  <c r="AW171" i="75"/>
  <c r="AX171" i="75"/>
  <c r="AZ171" i="75"/>
  <c r="BA171" i="75"/>
  <c r="C172" i="75"/>
  <c r="D172" i="75"/>
  <c r="F172" i="75"/>
  <c r="P172" i="75" s="1"/>
  <c r="Y172" i="75" s="1"/>
  <c r="AP172" i="75" s="1"/>
  <c r="D173" i="5" s="1"/>
  <c r="G172" i="75"/>
  <c r="H172" i="75"/>
  <c r="I172" i="75"/>
  <c r="K172" i="75"/>
  <c r="M172" i="75"/>
  <c r="N172" i="75"/>
  <c r="V172" i="75" s="1"/>
  <c r="O172" i="75"/>
  <c r="W172" i="75" s="1"/>
  <c r="Q172" i="75"/>
  <c r="Z172" i="75" s="1"/>
  <c r="R172" i="75"/>
  <c r="AA172" i="75" s="1"/>
  <c r="S172" i="75"/>
  <c r="AB172" i="75" s="1"/>
  <c r="T172" i="75"/>
  <c r="AD172" i="75" s="1"/>
  <c r="U172" i="75"/>
  <c r="AF172" i="75"/>
  <c r="AG172" i="75"/>
  <c r="AT172" i="75"/>
  <c r="AW172" i="75"/>
  <c r="AX172" i="75"/>
  <c r="AZ172" i="75"/>
  <c r="BA172" i="75"/>
  <c r="C173" i="75"/>
  <c r="D173" i="75"/>
  <c r="F173" i="75"/>
  <c r="G173" i="75"/>
  <c r="H173" i="75"/>
  <c r="J173" i="75" s="1"/>
  <c r="I173" i="75"/>
  <c r="K173" i="75"/>
  <c r="M173" i="75"/>
  <c r="N173" i="75"/>
  <c r="O173" i="75"/>
  <c r="P173" i="75"/>
  <c r="Y173" i="75" s="1"/>
  <c r="AP173" i="75" s="1"/>
  <c r="D174" i="5" s="1"/>
  <c r="Q173" i="75"/>
  <c r="R173" i="75"/>
  <c r="AA173" i="75" s="1"/>
  <c r="S173" i="75"/>
  <c r="T173" i="75"/>
  <c r="AD173" i="75" s="1"/>
  <c r="AM173" i="75" s="1"/>
  <c r="U173" i="75"/>
  <c r="AF173" i="75" s="1"/>
  <c r="AN173" i="75" s="1"/>
  <c r="V173" i="75"/>
  <c r="W173" i="75"/>
  <c r="Z173" i="75"/>
  <c r="AB173" i="75"/>
  <c r="AK173" i="75" s="1"/>
  <c r="AG173" i="75"/>
  <c r="AT173" i="75"/>
  <c r="AW173" i="75"/>
  <c r="AX173" i="75"/>
  <c r="AZ173" i="75"/>
  <c r="BA173" i="75"/>
  <c r="C174" i="75"/>
  <c r="D174" i="75"/>
  <c r="E174" i="75" s="1"/>
  <c r="F174" i="75"/>
  <c r="P174" i="75" s="1"/>
  <c r="Y174" i="75" s="1"/>
  <c r="AP174" i="75" s="1"/>
  <c r="D175" i="5" s="1"/>
  <c r="G174" i="75"/>
  <c r="H174" i="75"/>
  <c r="I174" i="75"/>
  <c r="K174" i="75"/>
  <c r="M174" i="75"/>
  <c r="N174" i="75"/>
  <c r="V174" i="75" s="1"/>
  <c r="O174" i="75"/>
  <c r="W174" i="75" s="1"/>
  <c r="Q174" i="75"/>
  <c r="Z174" i="75" s="1"/>
  <c r="R174" i="75"/>
  <c r="AA174" i="75" s="1"/>
  <c r="S174" i="75"/>
  <c r="AB174" i="75" s="1"/>
  <c r="AK174" i="75" s="1"/>
  <c r="T174" i="75"/>
  <c r="U174" i="75"/>
  <c r="AF174" i="75" s="1"/>
  <c r="AD174" i="75"/>
  <c r="AG174" i="75"/>
  <c r="AT174" i="75"/>
  <c r="AW174" i="75"/>
  <c r="AX174" i="75"/>
  <c r="AZ174" i="75"/>
  <c r="BA174" i="75"/>
  <c r="C175" i="75"/>
  <c r="AH175" i="75" s="1"/>
  <c r="D175" i="75"/>
  <c r="F175" i="75"/>
  <c r="G175" i="75"/>
  <c r="H175" i="75"/>
  <c r="I175" i="75"/>
  <c r="K175" i="75"/>
  <c r="M175" i="75"/>
  <c r="N175" i="75"/>
  <c r="O175" i="75"/>
  <c r="P175" i="75"/>
  <c r="Y175" i="75" s="1"/>
  <c r="AP175" i="75" s="1"/>
  <c r="D176" i="5" s="1"/>
  <c r="Q175" i="75"/>
  <c r="Z175" i="75" s="1"/>
  <c r="R175" i="75"/>
  <c r="AA175" i="75" s="1"/>
  <c r="AJ175" i="75" s="1"/>
  <c r="S175" i="75"/>
  <c r="AB175" i="75" s="1"/>
  <c r="T175" i="75"/>
  <c r="AD175" i="75" s="1"/>
  <c r="AM175" i="75" s="1"/>
  <c r="U175" i="75"/>
  <c r="AF175" i="75" s="1"/>
  <c r="V175" i="75"/>
  <c r="W175" i="75"/>
  <c r="AG175" i="75"/>
  <c r="AT175" i="75"/>
  <c r="AW175" i="75"/>
  <c r="AX175" i="75"/>
  <c r="AZ175" i="75"/>
  <c r="BA175" i="75"/>
  <c r="C176" i="75"/>
  <c r="E176" i="75" s="1"/>
  <c r="D176" i="75"/>
  <c r="F176" i="75"/>
  <c r="G176" i="75"/>
  <c r="H176" i="75"/>
  <c r="I176" i="75"/>
  <c r="K176" i="75"/>
  <c r="M176" i="75"/>
  <c r="N176" i="75"/>
  <c r="O176" i="75"/>
  <c r="P176" i="75"/>
  <c r="Q176" i="75"/>
  <c r="Z176" i="75" s="1"/>
  <c r="R176" i="75"/>
  <c r="S176" i="75"/>
  <c r="AB176" i="75" s="1"/>
  <c r="T176" i="75"/>
  <c r="AD176" i="75" s="1"/>
  <c r="U176" i="75"/>
  <c r="AF176" i="75" s="1"/>
  <c r="AN176" i="75" s="1"/>
  <c r="V176" i="75"/>
  <c r="W176" i="75"/>
  <c r="Y176" i="75"/>
  <c r="AP176" i="75" s="1"/>
  <c r="D177" i="5" s="1"/>
  <c r="AA176" i="75"/>
  <c r="AJ176" i="75" s="1"/>
  <c r="AG176" i="75"/>
  <c r="AT176" i="75"/>
  <c r="AW176" i="75"/>
  <c r="AX176" i="75"/>
  <c r="AZ176" i="75"/>
  <c r="BA176" i="75"/>
  <c r="C177" i="75"/>
  <c r="D177" i="75"/>
  <c r="F177" i="75"/>
  <c r="G177" i="75"/>
  <c r="H177" i="75"/>
  <c r="I177" i="75"/>
  <c r="K177" i="75"/>
  <c r="M177" i="75"/>
  <c r="N177" i="75"/>
  <c r="O177" i="75"/>
  <c r="P177" i="75"/>
  <c r="Y177" i="75" s="1"/>
  <c r="AP177" i="75" s="1"/>
  <c r="D178" i="5" s="1"/>
  <c r="Q177" i="75"/>
  <c r="Z177" i="75" s="1"/>
  <c r="R177" i="75"/>
  <c r="AA177" i="75" s="1"/>
  <c r="S177" i="75"/>
  <c r="AB177" i="75" s="1"/>
  <c r="T177" i="75"/>
  <c r="AD177" i="75" s="1"/>
  <c r="AM177" i="75" s="1"/>
  <c r="U177" i="75"/>
  <c r="V177" i="75"/>
  <c r="X177" i="75" s="1"/>
  <c r="W177" i="75"/>
  <c r="AF177" i="75"/>
  <c r="AN177" i="75" s="1"/>
  <c r="AG177" i="75"/>
  <c r="AT177" i="75"/>
  <c r="AW177" i="75"/>
  <c r="AY177" i="75" s="1"/>
  <c r="I178" i="5" s="1"/>
  <c r="AX177" i="75"/>
  <c r="AZ177" i="75"/>
  <c r="BA177" i="75"/>
  <c r="C178" i="75"/>
  <c r="D178" i="75"/>
  <c r="F178" i="75"/>
  <c r="P178" i="75" s="1"/>
  <c r="Y178" i="75" s="1"/>
  <c r="AP178" i="75" s="1"/>
  <c r="D179" i="5" s="1"/>
  <c r="G178" i="75"/>
  <c r="H178" i="75"/>
  <c r="J178" i="75" s="1"/>
  <c r="I178" i="75"/>
  <c r="K178" i="75"/>
  <c r="M178" i="75"/>
  <c r="N178" i="75"/>
  <c r="V178" i="75" s="1"/>
  <c r="O178" i="75"/>
  <c r="W178" i="75" s="1"/>
  <c r="Q178" i="75"/>
  <c r="Z178" i="75" s="1"/>
  <c r="AQ178" i="75" s="1"/>
  <c r="E179" i="5" s="1"/>
  <c r="R178" i="75"/>
  <c r="AA178" i="75" s="1"/>
  <c r="S178" i="75"/>
  <c r="AB178" i="75" s="1"/>
  <c r="AK178" i="75" s="1"/>
  <c r="T178" i="75"/>
  <c r="AD178" i="75" s="1"/>
  <c r="U178" i="75"/>
  <c r="AF178" i="75" s="1"/>
  <c r="AN178" i="75" s="1"/>
  <c r="AG178" i="75"/>
  <c r="AT178" i="75"/>
  <c r="AW178" i="75"/>
  <c r="AX178" i="75"/>
  <c r="AZ178" i="75"/>
  <c r="BA178" i="75"/>
  <c r="C179" i="75"/>
  <c r="D179" i="75"/>
  <c r="F179" i="75"/>
  <c r="P179" i="75" s="1"/>
  <c r="Y179" i="75" s="1"/>
  <c r="AP179" i="75" s="1"/>
  <c r="D180" i="5" s="1"/>
  <c r="G179" i="75"/>
  <c r="H179" i="75"/>
  <c r="I179" i="75"/>
  <c r="K179" i="75"/>
  <c r="M179" i="75"/>
  <c r="N179" i="75"/>
  <c r="O179" i="75"/>
  <c r="W179" i="75" s="1"/>
  <c r="Q179" i="75"/>
  <c r="Z179" i="75" s="1"/>
  <c r="R179" i="75"/>
  <c r="AA179" i="75" s="1"/>
  <c r="S179" i="75"/>
  <c r="AB179" i="75" s="1"/>
  <c r="T179" i="75"/>
  <c r="AD179" i="75" s="1"/>
  <c r="U179" i="75"/>
  <c r="AF179" i="75" s="1"/>
  <c r="V179" i="75"/>
  <c r="AH179" i="75" s="1"/>
  <c r="AG179" i="75"/>
  <c r="AT179" i="75"/>
  <c r="AW179" i="75"/>
  <c r="AX179" i="75"/>
  <c r="AZ179" i="75"/>
  <c r="BA179" i="75"/>
  <c r="C180" i="75"/>
  <c r="E180" i="75" s="1"/>
  <c r="D180" i="75"/>
  <c r="F180" i="75"/>
  <c r="P180" i="75" s="1"/>
  <c r="Y180" i="75" s="1"/>
  <c r="AP180" i="75" s="1"/>
  <c r="D181" i="5" s="1"/>
  <c r="G180" i="75"/>
  <c r="AQ180" i="75" s="1"/>
  <c r="E181" i="5" s="1"/>
  <c r="H180" i="75"/>
  <c r="I180" i="75"/>
  <c r="K180" i="75"/>
  <c r="M180" i="75"/>
  <c r="N180" i="75"/>
  <c r="O180" i="75"/>
  <c r="W180" i="75" s="1"/>
  <c r="Q180" i="75"/>
  <c r="Z180" i="75" s="1"/>
  <c r="R180" i="75"/>
  <c r="AA180" i="75" s="1"/>
  <c r="AJ180" i="75" s="1"/>
  <c r="S180" i="75"/>
  <c r="T180" i="75"/>
  <c r="AD180" i="75" s="1"/>
  <c r="U180" i="75"/>
  <c r="AF180" i="75" s="1"/>
  <c r="V180" i="75"/>
  <c r="AB180" i="75"/>
  <c r="AG180" i="75"/>
  <c r="AT180" i="75"/>
  <c r="AW180" i="75"/>
  <c r="AX180" i="75"/>
  <c r="AZ180" i="75"/>
  <c r="BA180" i="75"/>
  <c r="C181" i="75"/>
  <c r="D181" i="75"/>
  <c r="F181" i="75"/>
  <c r="G181" i="75"/>
  <c r="H181" i="75"/>
  <c r="J181" i="75" s="1"/>
  <c r="I181" i="75"/>
  <c r="K181" i="75"/>
  <c r="M181" i="75"/>
  <c r="N181" i="75"/>
  <c r="O181" i="75"/>
  <c r="P181" i="75"/>
  <c r="Y181" i="75" s="1"/>
  <c r="AP181" i="75" s="1"/>
  <c r="D182" i="5" s="1"/>
  <c r="Q181" i="75"/>
  <c r="R181" i="75"/>
  <c r="AA181" i="75" s="1"/>
  <c r="S181" i="75"/>
  <c r="T181" i="75"/>
  <c r="AD181" i="75" s="1"/>
  <c r="AM181" i="75" s="1"/>
  <c r="U181" i="75"/>
  <c r="AF181" i="75" s="1"/>
  <c r="V181" i="75"/>
  <c r="X181" i="75" s="1"/>
  <c r="W181" i="75"/>
  <c r="Z181" i="75"/>
  <c r="AB181" i="75"/>
  <c r="AK181" i="75" s="1"/>
  <c r="AG181" i="75"/>
  <c r="AN181" i="75"/>
  <c r="AS181" i="75" s="1"/>
  <c r="AU181" i="75" s="1"/>
  <c r="G182" i="5" s="1"/>
  <c r="AT181" i="75"/>
  <c r="AW181" i="75"/>
  <c r="AX181" i="75"/>
  <c r="AZ181" i="75"/>
  <c r="BA181" i="75"/>
  <c r="C182" i="75"/>
  <c r="D182" i="75"/>
  <c r="F182" i="75"/>
  <c r="P182" i="75" s="1"/>
  <c r="Y182" i="75" s="1"/>
  <c r="AP182" i="75" s="1"/>
  <c r="D183" i="5" s="1"/>
  <c r="G182" i="75"/>
  <c r="H182" i="75"/>
  <c r="I182" i="75"/>
  <c r="K182" i="75"/>
  <c r="M182" i="75"/>
  <c r="N182" i="75"/>
  <c r="O182" i="75"/>
  <c r="W182" i="75" s="1"/>
  <c r="Q182" i="75"/>
  <c r="Z182" i="75" s="1"/>
  <c r="AQ182" i="75" s="1"/>
  <c r="E183" i="5" s="1"/>
  <c r="R182" i="75"/>
  <c r="AA182" i="75" s="1"/>
  <c r="S182" i="75"/>
  <c r="AB182" i="75" s="1"/>
  <c r="AK182" i="75" s="1"/>
  <c r="T182" i="75"/>
  <c r="AD182" i="75" s="1"/>
  <c r="U182" i="75"/>
  <c r="V182" i="75"/>
  <c r="X182" i="75" s="1"/>
  <c r="AF182" i="75"/>
  <c r="AG182" i="75"/>
  <c r="AT182" i="75"/>
  <c r="AW182" i="75"/>
  <c r="AX182" i="75"/>
  <c r="AZ182" i="75"/>
  <c r="BA182" i="75"/>
  <c r="C183" i="75"/>
  <c r="D183" i="75"/>
  <c r="F183" i="75"/>
  <c r="G183" i="75"/>
  <c r="H183" i="75"/>
  <c r="I183" i="75"/>
  <c r="K183" i="75"/>
  <c r="M183" i="75"/>
  <c r="N183" i="75"/>
  <c r="O183" i="75"/>
  <c r="P183" i="75"/>
  <c r="Y183" i="75" s="1"/>
  <c r="AP183" i="75" s="1"/>
  <c r="D184" i="5" s="1"/>
  <c r="Q183" i="75"/>
  <c r="Z183" i="75" s="1"/>
  <c r="R183" i="75"/>
  <c r="AA183" i="75" s="1"/>
  <c r="S183" i="75"/>
  <c r="AB183" i="75" s="1"/>
  <c r="T183" i="75"/>
  <c r="AD183" i="75" s="1"/>
  <c r="U183" i="75"/>
  <c r="AF183" i="75" s="1"/>
  <c r="AN183" i="75" s="1"/>
  <c r="V183" i="75"/>
  <c r="W183" i="75"/>
  <c r="AG183" i="75"/>
  <c r="AS183" i="75" s="1"/>
  <c r="AU183" i="75" s="1"/>
  <c r="G184" i="5" s="1"/>
  <c r="AT183" i="75"/>
  <c r="AW183" i="75"/>
  <c r="AX183" i="75"/>
  <c r="AZ183" i="75"/>
  <c r="BA183" i="75"/>
  <c r="C184" i="75"/>
  <c r="D184" i="75"/>
  <c r="F184" i="75"/>
  <c r="G184" i="75"/>
  <c r="H184" i="75"/>
  <c r="I184" i="75"/>
  <c r="K184" i="75"/>
  <c r="M184" i="75"/>
  <c r="N184" i="75"/>
  <c r="O184" i="75"/>
  <c r="P184" i="75"/>
  <c r="Y184" i="75" s="1"/>
  <c r="AP184" i="75" s="1"/>
  <c r="D185" i="5" s="1"/>
  <c r="Q184" i="75"/>
  <c r="R184" i="75"/>
  <c r="AA184" i="75" s="1"/>
  <c r="S184" i="75"/>
  <c r="AB184" i="75" s="1"/>
  <c r="AK184" i="75" s="1"/>
  <c r="T184" i="75"/>
  <c r="AD184" i="75" s="1"/>
  <c r="AM184" i="75" s="1"/>
  <c r="U184" i="75"/>
  <c r="AF184" i="75" s="1"/>
  <c r="AN184" i="75" s="1"/>
  <c r="V184" i="75"/>
  <c r="W184" i="75"/>
  <c r="Z184" i="75"/>
  <c r="AQ184" i="75" s="1"/>
  <c r="E185" i="5" s="1"/>
  <c r="AG184" i="75"/>
  <c r="AT184" i="75"/>
  <c r="AW184" i="75"/>
  <c r="AX184" i="75"/>
  <c r="AZ184" i="75"/>
  <c r="BA184" i="75"/>
  <c r="C185" i="75"/>
  <c r="D185" i="75"/>
  <c r="F185" i="75"/>
  <c r="G185" i="75"/>
  <c r="H185" i="75"/>
  <c r="I185" i="75"/>
  <c r="K185" i="75"/>
  <c r="M185" i="75"/>
  <c r="N185" i="75"/>
  <c r="O185" i="75"/>
  <c r="P185" i="75"/>
  <c r="Y185" i="75" s="1"/>
  <c r="AP185" i="75" s="1"/>
  <c r="D186" i="5" s="1"/>
  <c r="Q185" i="75"/>
  <c r="Z185" i="75" s="1"/>
  <c r="R185" i="75"/>
  <c r="S185" i="75"/>
  <c r="AB185" i="75" s="1"/>
  <c r="T185" i="75"/>
  <c r="AD185" i="75" s="1"/>
  <c r="AM185" i="75" s="1"/>
  <c r="U185" i="75"/>
  <c r="AF185" i="75" s="1"/>
  <c r="AN185" i="75" s="1"/>
  <c r="V185" i="75"/>
  <c r="W185" i="75"/>
  <c r="AA185" i="75"/>
  <c r="AG185" i="75"/>
  <c r="AT185" i="75"/>
  <c r="AW185" i="75"/>
  <c r="AX185" i="75"/>
  <c r="AZ185" i="75"/>
  <c r="BA185" i="75"/>
  <c r="C186" i="75"/>
  <c r="D186" i="75"/>
  <c r="F186" i="75"/>
  <c r="P186" i="75" s="1"/>
  <c r="Y186" i="75" s="1"/>
  <c r="AP186" i="75" s="1"/>
  <c r="D187" i="5" s="1"/>
  <c r="G186" i="75"/>
  <c r="H186" i="75"/>
  <c r="I186" i="75"/>
  <c r="K186" i="75"/>
  <c r="M186" i="75"/>
  <c r="N186" i="75"/>
  <c r="V186" i="75" s="1"/>
  <c r="O186" i="75"/>
  <c r="W186" i="75" s="1"/>
  <c r="Q186" i="75"/>
  <c r="Z186" i="75" s="1"/>
  <c r="R186" i="75"/>
  <c r="AA186" i="75" s="1"/>
  <c r="S186" i="75"/>
  <c r="AB186" i="75" s="1"/>
  <c r="AK186" i="75" s="1"/>
  <c r="T186" i="75"/>
  <c r="AD186" i="75" s="1"/>
  <c r="U186" i="75"/>
  <c r="AF186" i="75" s="1"/>
  <c r="AN186" i="75" s="1"/>
  <c r="AG186" i="75"/>
  <c r="AT186" i="75"/>
  <c r="AW186" i="75"/>
  <c r="AX186" i="75"/>
  <c r="AZ186" i="75"/>
  <c r="BA186" i="75"/>
  <c r="C187" i="75"/>
  <c r="D187" i="75"/>
  <c r="E187" i="75" s="1"/>
  <c r="F187" i="75"/>
  <c r="P187" i="75" s="1"/>
  <c r="Y187" i="75" s="1"/>
  <c r="AP187" i="75" s="1"/>
  <c r="D188" i="5" s="1"/>
  <c r="G187" i="75"/>
  <c r="H187" i="75"/>
  <c r="I187" i="75"/>
  <c r="K187" i="75"/>
  <c r="M187" i="75"/>
  <c r="N187" i="75"/>
  <c r="V187" i="75" s="1"/>
  <c r="O187" i="75"/>
  <c r="W187" i="75" s="1"/>
  <c r="Q187" i="75"/>
  <c r="Z187" i="75" s="1"/>
  <c r="R187" i="75"/>
  <c r="AA187" i="75" s="1"/>
  <c r="S187" i="75"/>
  <c r="AB187" i="75" s="1"/>
  <c r="T187" i="75"/>
  <c r="AD187" i="75" s="1"/>
  <c r="U187" i="75"/>
  <c r="AF187" i="75" s="1"/>
  <c r="AG187" i="75"/>
  <c r="AT187" i="75"/>
  <c r="AW187" i="75"/>
  <c r="AX187" i="75"/>
  <c r="AZ187" i="75"/>
  <c r="BA187" i="75"/>
  <c r="C188" i="75"/>
  <c r="E188" i="75" s="1"/>
  <c r="D188" i="75"/>
  <c r="F188" i="75"/>
  <c r="G188" i="75"/>
  <c r="H188" i="75"/>
  <c r="I188" i="75"/>
  <c r="K188" i="75"/>
  <c r="M188" i="75"/>
  <c r="N188" i="75"/>
  <c r="O188" i="75"/>
  <c r="P188" i="75"/>
  <c r="Q188" i="75"/>
  <c r="Z188" i="75" s="1"/>
  <c r="AQ188" i="75" s="1"/>
  <c r="E189" i="5" s="1"/>
  <c r="R188" i="75"/>
  <c r="AA188" i="75" s="1"/>
  <c r="S188" i="75"/>
  <c r="AB188" i="75" s="1"/>
  <c r="T188" i="75"/>
  <c r="AD188" i="75" s="1"/>
  <c r="AM188" i="75" s="1"/>
  <c r="U188" i="75"/>
  <c r="AF188" i="75" s="1"/>
  <c r="V188" i="75"/>
  <c r="AH188" i="75" s="1"/>
  <c r="W188" i="75"/>
  <c r="Y188" i="75"/>
  <c r="AP188" i="75" s="1"/>
  <c r="D189" i="5" s="1"/>
  <c r="AG188" i="75"/>
  <c r="AI188" i="75"/>
  <c r="AT188" i="75"/>
  <c r="AW188" i="75"/>
  <c r="AX188" i="75"/>
  <c r="AZ188" i="75"/>
  <c r="BA188" i="75"/>
  <c r="C189" i="75"/>
  <c r="D189" i="75"/>
  <c r="F189" i="75"/>
  <c r="P189" i="75" s="1"/>
  <c r="Y189" i="75" s="1"/>
  <c r="AP189" i="75" s="1"/>
  <c r="D190" i="5" s="1"/>
  <c r="G189" i="75"/>
  <c r="H189" i="75"/>
  <c r="I189" i="75"/>
  <c r="K189" i="75"/>
  <c r="M189" i="75"/>
  <c r="N189" i="75"/>
  <c r="V189" i="75" s="1"/>
  <c r="AH189" i="75" s="1"/>
  <c r="O189" i="75"/>
  <c r="W189" i="75" s="1"/>
  <c r="Q189" i="75"/>
  <c r="Z189" i="75" s="1"/>
  <c r="R189" i="75"/>
  <c r="AA189" i="75" s="1"/>
  <c r="S189" i="75"/>
  <c r="AB189" i="75" s="1"/>
  <c r="T189" i="75"/>
  <c r="AD189" i="75" s="1"/>
  <c r="U189" i="75"/>
  <c r="AF189" i="75" s="1"/>
  <c r="AN189" i="75" s="1"/>
  <c r="AS189" i="75" s="1"/>
  <c r="AU189" i="75" s="1"/>
  <c r="G190" i="5" s="1"/>
  <c r="AG189" i="75"/>
  <c r="AT189" i="75"/>
  <c r="AW189" i="75"/>
  <c r="AX189" i="75"/>
  <c r="AZ189" i="75"/>
  <c r="BA189" i="75"/>
  <c r="C190" i="75"/>
  <c r="D190" i="75"/>
  <c r="F190" i="75"/>
  <c r="G190" i="75"/>
  <c r="H190" i="75"/>
  <c r="I190" i="75"/>
  <c r="K190" i="75"/>
  <c r="M190" i="75"/>
  <c r="N190" i="75"/>
  <c r="O190" i="75"/>
  <c r="P190" i="75"/>
  <c r="Q190" i="75"/>
  <c r="Z190" i="75" s="1"/>
  <c r="R190" i="75"/>
  <c r="S190" i="75"/>
  <c r="AB190" i="75" s="1"/>
  <c r="AK190" i="75" s="1"/>
  <c r="T190" i="75"/>
  <c r="AD190" i="75" s="1"/>
  <c r="U190" i="75"/>
  <c r="AF190" i="75" s="1"/>
  <c r="V190" i="75"/>
  <c r="W190" i="75"/>
  <c r="Y190" i="75"/>
  <c r="AP190" i="75" s="1"/>
  <c r="D191" i="5" s="1"/>
  <c r="AA190" i="75"/>
  <c r="AG190" i="75"/>
  <c r="AT190" i="75"/>
  <c r="AW190" i="75"/>
  <c r="AX190" i="75"/>
  <c r="AZ190" i="75"/>
  <c r="BA190" i="75"/>
  <c r="C191" i="75"/>
  <c r="D191" i="75"/>
  <c r="F191" i="75"/>
  <c r="P191" i="75" s="1"/>
  <c r="Y191" i="75" s="1"/>
  <c r="G191" i="75"/>
  <c r="H191" i="75"/>
  <c r="I191" i="75"/>
  <c r="K191" i="75"/>
  <c r="M191" i="75"/>
  <c r="N191" i="75"/>
  <c r="O191" i="75"/>
  <c r="W191" i="75" s="1"/>
  <c r="Q191" i="75"/>
  <c r="Z191" i="75" s="1"/>
  <c r="AQ191" i="75" s="1"/>
  <c r="E192" i="5" s="1"/>
  <c r="R191" i="75"/>
  <c r="AA191" i="75" s="1"/>
  <c r="AC191" i="75" s="1"/>
  <c r="S191" i="75"/>
  <c r="T191" i="75"/>
  <c r="AD191" i="75" s="1"/>
  <c r="U191" i="75"/>
  <c r="AF191" i="75" s="1"/>
  <c r="V191" i="75"/>
  <c r="AB191" i="75"/>
  <c r="AG191" i="75"/>
  <c r="AP191" i="75"/>
  <c r="D192" i="5" s="1"/>
  <c r="AT191" i="75"/>
  <c r="AW191" i="75"/>
  <c r="AX191" i="75"/>
  <c r="AZ191" i="75"/>
  <c r="BB191" i="75" s="1"/>
  <c r="BA191" i="75"/>
  <c r="C192" i="75"/>
  <c r="D192" i="75"/>
  <c r="F192" i="75"/>
  <c r="P192" i="75" s="1"/>
  <c r="Y192" i="75" s="1"/>
  <c r="AP192" i="75" s="1"/>
  <c r="D193" i="5" s="1"/>
  <c r="G192" i="75"/>
  <c r="H192" i="75"/>
  <c r="I192" i="75"/>
  <c r="K192" i="75"/>
  <c r="M192" i="75"/>
  <c r="N192" i="75"/>
  <c r="O192" i="75"/>
  <c r="W192" i="75" s="1"/>
  <c r="AI192" i="75" s="1"/>
  <c r="Q192" i="75"/>
  <c r="Z192" i="75" s="1"/>
  <c r="R192" i="75"/>
  <c r="AA192" i="75" s="1"/>
  <c r="S192" i="75"/>
  <c r="AB192" i="75" s="1"/>
  <c r="T192" i="75"/>
  <c r="AD192" i="75" s="1"/>
  <c r="U192" i="75"/>
  <c r="AF192" i="75" s="1"/>
  <c r="V192" i="75"/>
  <c r="AG192" i="75"/>
  <c r="AT192" i="75"/>
  <c r="AW192" i="75"/>
  <c r="AX192" i="75"/>
  <c r="AZ192" i="75"/>
  <c r="BA192" i="75"/>
  <c r="C193" i="75"/>
  <c r="E193" i="75" s="1"/>
  <c r="D193" i="75"/>
  <c r="F193" i="75"/>
  <c r="P193" i="75" s="1"/>
  <c r="Y193" i="75" s="1"/>
  <c r="AP193" i="75" s="1"/>
  <c r="D194" i="5" s="1"/>
  <c r="G193" i="75"/>
  <c r="H193" i="75"/>
  <c r="I193" i="75"/>
  <c r="K193" i="75"/>
  <c r="M193" i="75"/>
  <c r="N193" i="75"/>
  <c r="V193" i="75" s="1"/>
  <c r="X193" i="75" s="1"/>
  <c r="O193" i="75"/>
  <c r="Q193" i="75"/>
  <c r="Z193" i="75" s="1"/>
  <c r="R193" i="75"/>
  <c r="AA193" i="75" s="1"/>
  <c r="S193" i="75"/>
  <c r="AB193" i="75" s="1"/>
  <c r="T193" i="75"/>
  <c r="AD193" i="75" s="1"/>
  <c r="AM193" i="75" s="1"/>
  <c r="U193" i="75"/>
  <c r="AF193" i="75" s="1"/>
  <c r="W193" i="75"/>
  <c r="AG193" i="75"/>
  <c r="AT193" i="75"/>
  <c r="AW193" i="75"/>
  <c r="AX193" i="75"/>
  <c r="AZ193" i="75"/>
  <c r="BA193" i="75"/>
  <c r="C4" i="3"/>
  <c r="D4" i="3"/>
  <c r="F4" i="3"/>
  <c r="G4" i="3"/>
  <c r="I4" i="3"/>
  <c r="J4" i="3" s="1"/>
  <c r="K4" i="3" s="1"/>
  <c r="L4" i="3"/>
  <c r="O4" i="3"/>
  <c r="Q4" i="3" s="1"/>
  <c r="R4" i="3" s="1"/>
  <c r="T4" i="3"/>
  <c r="U4" i="3"/>
  <c r="V4" i="3"/>
  <c r="X4" i="3"/>
  <c r="Y4" i="3"/>
  <c r="AA4" i="3"/>
  <c r="AB4" i="3" s="1"/>
  <c r="AC4" i="3" s="1"/>
  <c r="T5" i="5" s="1"/>
  <c r="AD4" i="3"/>
  <c r="AE4" i="3"/>
  <c r="AF4" i="3"/>
  <c r="AG4" i="3"/>
  <c r="C5" i="3"/>
  <c r="D5" i="3"/>
  <c r="F5" i="3"/>
  <c r="G5" i="3"/>
  <c r="I5" i="3"/>
  <c r="J5" i="3" s="1"/>
  <c r="K5" i="3" s="1"/>
  <c r="M5" i="3" s="1"/>
  <c r="O6" i="5" s="1"/>
  <c r="L5" i="3"/>
  <c r="O5" i="3"/>
  <c r="T5" i="3"/>
  <c r="U5" i="3"/>
  <c r="V5" i="3"/>
  <c r="X5" i="3"/>
  <c r="Y5" i="3"/>
  <c r="AA5" i="3"/>
  <c r="AB5" i="3" s="1"/>
  <c r="AC5" i="3" s="1"/>
  <c r="T6" i="5" s="1"/>
  <c r="AD5" i="3"/>
  <c r="AE5" i="3"/>
  <c r="AF5" i="3"/>
  <c r="AH5" i="3" s="1"/>
  <c r="AG5" i="3"/>
  <c r="C6" i="3"/>
  <c r="D6" i="3"/>
  <c r="F6" i="3"/>
  <c r="H6" i="3" s="1"/>
  <c r="N7" i="5" s="1"/>
  <c r="G6" i="3"/>
  <c r="I6" i="3"/>
  <c r="J6" i="3" s="1"/>
  <c r="K6" i="3" s="1"/>
  <c r="L6" i="3"/>
  <c r="O6" i="3"/>
  <c r="P6" i="3" s="1"/>
  <c r="T6" i="3"/>
  <c r="U6" i="3"/>
  <c r="V6" i="3"/>
  <c r="X6" i="3"/>
  <c r="Y6" i="3"/>
  <c r="AA6" i="3"/>
  <c r="AB6" i="3" s="1"/>
  <c r="AC6" i="3" s="1"/>
  <c r="T7" i="5" s="1"/>
  <c r="AD6" i="3"/>
  <c r="AE6" i="3"/>
  <c r="AF6" i="3"/>
  <c r="AG6" i="3"/>
  <c r="C7" i="3"/>
  <c r="D7" i="3"/>
  <c r="F7" i="3"/>
  <c r="G7" i="3"/>
  <c r="I7" i="3"/>
  <c r="J7" i="3" s="1"/>
  <c r="K7" i="3" s="1"/>
  <c r="L7" i="3"/>
  <c r="O7" i="3"/>
  <c r="P7" i="3" s="1"/>
  <c r="T7" i="3"/>
  <c r="U7" i="3"/>
  <c r="W7" i="3" s="1"/>
  <c r="R8" i="5" s="1"/>
  <c r="V7" i="3"/>
  <c r="X7" i="3"/>
  <c r="Y7" i="3"/>
  <c r="AA7" i="3"/>
  <c r="AB7" i="3" s="1"/>
  <c r="AC7" i="3" s="1"/>
  <c r="T8" i="5" s="1"/>
  <c r="AD7" i="3"/>
  <c r="AE7" i="3"/>
  <c r="AF7" i="3"/>
  <c r="AG7" i="3"/>
  <c r="C8" i="3"/>
  <c r="D8" i="3"/>
  <c r="F8" i="3"/>
  <c r="H8" i="3" s="1"/>
  <c r="N9" i="5" s="1"/>
  <c r="G8" i="3"/>
  <c r="I8" i="3"/>
  <c r="J8" i="3" s="1"/>
  <c r="K8" i="3" s="1"/>
  <c r="L8" i="3"/>
  <c r="O8" i="3"/>
  <c r="P8" i="3" s="1"/>
  <c r="T8" i="3"/>
  <c r="U8" i="3"/>
  <c r="V8" i="3"/>
  <c r="X8" i="3"/>
  <c r="Y8" i="3"/>
  <c r="AA8" i="3"/>
  <c r="AB8" i="3" s="1"/>
  <c r="AC8" i="3" s="1"/>
  <c r="T9" i="5" s="1"/>
  <c r="AD8" i="3"/>
  <c r="AE8" i="3"/>
  <c r="AF8" i="3"/>
  <c r="AH8" i="3" s="1"/>
  <c r="AG8" i="3"/>
  <c r="C9" i="3"/>
  <c r="D9" i="3"/>
  <c r="F9" i="3"/>
  <c r="G9" i="3"/>
  <c r="I9" i="3"/>
  <c r="J9" i="3" s="1"/>
  <c r="K9" i="3" s="1"/>
  <c r="L9" i="3"/>
  <c r="O9" i="3"/>
  <c r="P9" i="3" s="1"/>
  <c r="T9" i="3"/>
  <c r="U9" i="3"/>
  <c r="V9" i="3"/>
  <c r="X9" i="3"/>
  <c r="Y9" i="3"/>
  <c r="AA9" i="3"/>
  <c r="AB9" i="3" s="1"/>
  <c r="AC9" i="3" s="1"/>
  <c r="T10" i="5" s="1"/>
  <c r="AD9" i="3"/>
  <c r="AE9" i="3"/>
  <c r="AF9" i="3"/>
  <c r="AG9" i="3"/>
  <c r="C10" i="3"/>
  <c r="D10" i="3"/>
  <c r="F10" i="3"/>
  <c r="G10" i="3"/>
  <c r="I10" i="3"/>
  <c r="J10" i="3" s="1"/>
  <c r="K10" i="3" s="1"/>
  <c r="L10" i="3"/>
  <c r="O10" i="3"/>
  <c r="Q10" i="3" s="1"/>
  <c r="R10" i="3" s="1"/>
  <c r="T10" i="3"/>
  <c r="U10" i="3"/>
  <c r="V10" i="3"/>
  <c r="X10" i="3"/>
  <c r="Y10" i="3"/>
  <c r="AA10" i="3"/>
  <c r="AB10" i="3" s="1"/>
  <c r="AC10" i="3" s="1"/>
  <c r="T11" i="5" s="1"/>
  <c r="AD10" i="3"/>
  <c r="AE10" i="3"/>
  <c r="AF10" i="3"/>
  <c r="AG10" i="3"/>
  <c r="C11" i="3"/>
  <c r="D11" i="3"/>
  <c r="F11" i="3"/>
  <c r="G11" i="3"/>
  <c r="I11" i="3"/>
  <c r="J11" i="3" s="1"/>
  <c r="K11" i="3" s="1"/>
  <c r="L11" i="3"/>
  <c r="O11" i="3"/>
  <c r="P11" i="3" s="1"/>
  <c r="Q11" i="3"/>
  <c r="R11" i="3" s="1"/>
  <c r="T11" i="3"/>
  <c r="U11" i="3"/>
  <c r="V11" i="3"/>
  <c r="X11" i="3"/>
  <c r="Y11" i="3"/>
  <c r="AA11" i="3"/>
  <c r="AB11" i="3" s="1"/>
  <c r="AC11" i="3" s="1"/>
  <c r="T12" i="5" s="1"/>
  <c r="AD11" i="3"/>
  <c r="AE11" i="3"/>
  <c r="AF11" i="3"/>
  <c r="AG11" i="3"/>
  <c r="C12" i="3"/>
  <c r="D12" i="3"/>
  <c r="F12" i="3"/>
  <c r="G12" i="3"/>
  <c r="I12" i="3"/>
  <c r="J12" i="3" s="1"/>
  <c r="K12" i="3" s="1"/>
  <c r="L12" i="3"/>
  <c r="O12" i="3"/>
  <c r="Q12" i="3" s="1"/>
  <c r="R12" i="3" s="1"/>
  <c r="T12" i="3"/>
  <c r="U12" i="3"/>
  <c r="V12" i="3"/>
  <c r="X12" i="3"/>
  <c r="Y12" i="3"/>
  <c r="AA12" i="3"/>
  <c r="AB12" i="3" s="1"/>
  <c r="AC12" i="3" s="1"/>
  <c r="T13" i="5" s="1"/>
  <c r="AD12" i="3"/>
  <c r="AE12" i="3"/>
  <c r="AF12" i="3"/>
  <c r="AH12" i="3" s="1"/>
  <c r="AG12" i="3"/>
  <c r="C13" i="3"/>
  <c r="D13" i="3"/>
  <c r="F13" i="3"/>
  <c r="G13" i="3"/>
  <c r="I13" i="3"/>
  <c r="J13" i="3" s="1"/>
  <c r="K13" i="3" s="1"/>
  <c r="L13" i="3"/>
  <c r="O13" i="3"/>
  <c r="T13" i="3"/>
  <c r="U13" i="3"/>
  <c r="V13" i="3"/>
  <c r="X13" i="3"/>
  <c r="Y13" i="3"/>
  <c r="Z13" i="3" s="1"/>
  <c r="S14" i="5" s="1"/>
  <c r="AA13" i="3"/>
  <c r="AB13" i="3" s="1"/>
  <c r="AC13" i="3" s="1"/>
  <c r="T14" i="5" s="1"/>
  <c r="AD13" i="3"/>
  <c r="AE13" i="3"/>
  <c r="AF13" i="3"/>
  <c r="AG13" i="3"/>
  <c r="C14" i="3"/>
  <c r="D14" i="3"/>
  <c r="F14" i="3"/>
  <c r="H14" i="3" s="1"/>
  <c r="N15" i="5" s="1"/>
  <c r="G14" i="3"/>
  <c r="I14" i="3"/>
  <c r="J14" i="3" s="1"/>
  <c r="K14" i="3" s="1"/>
  <c r="L14" i="3"/>
  <c r="O14" i="3"/>
  <c r="P14" i="3" s="1"/>
  <c r="T14" i="3"/>
  <c r="U14" i="3"/>
  <c r="V14" i="3"/>
  <c r="X14" i="3"/>
  <c r="Y14" i="3"/>
  <c r="AA14" i="3"/>
  <c r="AB14" i="3" s="1"/>
  <c r="AC14" i="3" s="1"/>
  <c r="T15" i="5" s="1"/>
  <c r="AD14" i="3"/>
  <c r="AE14" i="3"/>
  <c r="AF14" i="3"/>
  <c r="AG14" i="3"/>
  <c r="C15" i="3"/>
  <c r="D15" i="3"/>
  <c r="F15" i="3"/>
  <c r="G15" i="3"/>
  <c r="I15" i="3"/>
  <c r="J15" i="3" s="1"/>
  <c r="K15" i="3" s="1"/>
  <c r="M15" i="3" s="1"/>
  <c r="O16" i="5" s="1"/>
  <c r="L15" i="3"/>
  <c r="O15" i="3"/>
  <c r="P15" i="3" s="1"/>
  <c r="T15" i="3"/>
  <c r="U15" i="3"/>
  <c r="V15" i="3"/>
  <c r="X15" i="3"/>
  <c r="Y15" i="3"/>
  <c r="AA15" i="3"/>
  <c r="AB15" i="3" s="1"/>
  <c r="AC15" i="3" s="1"/>
  <c r="T16" i="5" s="1"/>
  <c r="AD15" i="3"/>
  <c r="AE15" i="3"/>
  <c r="AF15" i="3"/>
  <c r="AG15" i="3"/>
  <c r="C16" i="3"/>
  <c r="D16" i="3"/>
  <c r="F16" i="3"/>
  <c r="G16" i="3"/>
  <c r="I16" i="3"/>
  <c r="J16" i="3" s="1"/>
  <c r="K16" i="3" s="1"/>
  <c r="L16" i="3"/>
  <c r="O16" i="3"/>
  <c r="P16" i="3" s="1"/>
  <c r="T16" i="3"/>
  <c r="U16" i="3"/>
  <c r="V16" i="3"/>
  <c r="X16" i="3"/>
  <c r="Y16" i="3"/>
  <c r="AA16" i="3"/>
  <c r="AB16" i="3" s="1"/>
  <c r="AC16" i="3" s="1"/>
  <c r="T17" i="5" s="1"/>
  <c r="AD16" i="3"/>
  <c r="AE16" i="3"/>
  <c r="AF16" i="3"/>
  <c r="AG16" i="3"/>
  <c r="C17" i="3"/>
  <c r="D17" i="3"/>
  <c r="F17" i="3"/>
  <c r="G17" i="3"/>
  <c r="I17" i="3"/>
  <c r="J17" i="3" s="1"/>
  <c r="K17" i="3" s="1"/>
  <c r="L17" i="3"/>
  <c r="O17" i="3"/>
  <c r="P17" i="3" s="1"/>
  <c r="T17" i="3"/>
  <c r="U17" i="3"/>
  <c r="V17" i="3"/>
  <c r="X17" i="3"/>
  <c r="Y17" i="3"/>
  <c r="AA17" i="3"/>
  <c r="AB17" i="3" s="1"/>
  <c r="AC17" i="3" s="1"/>
  <c r="T18" i="5" s="1"/>
  <c r="AD17" i="3"/>
  <c r="AE17" i="3"/>
  <c r="AF17" i="3"/>
  <c r="AG17" i="3"/>
  <c r="C18" i="3"/>
  <c r="D18" i="3"/>
  <c r="F18" i="3"/>
  <c r="G18" i="3"/>
  <c r="I18" i="3"/>
  <c r="J18" i="3" s="1"/>
  <c r="K18" i="3" s="1"/>
  <c r="M18" i="3" s="1"/>
  <c r="O19" i="5" s="1"/>
  <c r="L18" i="3"/>
  <c r="O18" i="3"/>
  <c r="Q18" i="3" s="1"/>
  <c r="R18" i="3" s="1"/>
  <c r="T18" i="3"/>
  <c r="U18" i="3"/>
  <c r="V18" i="3"/>
  <c r="X18" i="3"/>
  <c r="Y18" i="3"/>
  <c r="AA18" i="3"/>
  <c r="AB18" i="3" s="1"/>
  <c r="AC18" i="3" s="1"/>
  <c r="T19" i="5" s="1"/>
  <c r="AD18" i="3"/>
  <c r="AE18" i="3"/>
  <c r="AF18" i="3"/>
  <c r="AH18" i="3" s="1"/>
  <c r="AG18" i="3"/>
  <c r="C19" i="3"/>
  <c r="D19" i="3"/>
  <c r="F19" i="3"/>
  <c r="G19" i="3"/>
  <c r="I19" i="3"/>
  <c r="J19" i="3" s="1"/>
  <c r="K19" i="3" s="1"/>
  <c r="L19" i="3"/>
  <c r="O19" i="3"/>
  <c r="P19" i="3" s="1"/>
  <c r="T19" i="3"/>
  <c r="U19" i="3"/>
  <c r="V19" i="3"/>
  <c r="X19" i="3"/>
  <c r="Y19" i="3"/>
  <c r="AA19" i="3"/>
  <c r="AB19" i="3" s="1"/>
  <c r="AC19" i="3" s="1"/>
  <c r="T20" i="5" s="1"/>
  <c r="AD19" i="3"/>
  <c r="AE19" i="3"/>
  <c r="AF19" i="3"/>
  <c r="AG19" i="3"/>
  <c r="C20" i="3"/>
  <c r="D20" i="3"/>
  <c r="F20" i="3"/>
  <c r="G20" i="3"/>
  <c r="I20" i="3"/>
  <c r="J20" i="3" s="1"/>
  <c r="K20" i="3" s="1"/>
  <c r="M20" i="3" s="1"/>
  <c r="O21" i="5" s="1"/>
  <c r="L20" i="3"/>
  <c r="O20" i="3"/>
  <c r="P20" i="3" s="1"/>
  <c r="T20" i="3"/>
  <c r="U20" i="3"/>
  <c r="V20" i="3"/>
  <c r="X20" i="3"/>
  <c r="Y20" i="3"/>
  <c r="AA20" i="3"/>
  <c r="AB20" i="3" s="1"/>
  <c r="AC20" i="3" s="1"/>
  <c r="T21" i="5" s="1"/>
  <c r="AD20" i="3"/>
  <c r="AE20" i="3"/>
  <c r="AF20" i="3"/>
  <c r="AG20" i="3"/>
  <c r="C21" i="3"/>
  <c r="D21" i="3"/>
  <c r="F21" i="3"/>
  <c r="G21" i="3"/>
  <c r="I21" i="3"/>
  <c r="J21" i="3" s="1"/>
  <c r="K21" i="3" s="1"/>
  <c r="L21" i="3"/>
  <c r="O21" i="3"/>
  <c r="T21" i="3"/>
  <c r="U21" i="3"/>
  <c r="V21" i="3"/>
  <c r="X21" i="3"/>
  <c r="Y21" i="3"/>
  <c r="AA21" i="3"/>
  <c r="AB21" i="3" s="1"/>
  <c r="AC21" i="3" s="1"/>
  <c r="T22" i="5" s="1"/>
  <c r="AD21" i="3"/>
  <c r="AE21" i="3"/>
  <c r="AF21" i="3"/>
  <c r="AG21" i="3"/>
  <c r="C22" i="3"/>
  <c r="D22" i="3"/>
  <c r="F22" i="3"/>
  <c r="G22" i="3"/>
  <c r="H22" i="3"/>
  <c r="N23" i="5" s="1"/>
  <c r="I22" i="3"/>
  <c r="J22" i="3" s="1"/>
  <c r="K22" i="3" s="1"/>
  <c r="L22" i="3"/>
  <c r="O22" i="3"/>
  <c r="Q22" i="3" s="1"/>
  <c r="R22" i="3" s="1"/>
  <c r="T22" i="3"/>
  <c r="U22" i="3"/>
  <c r="V22" i="3"/>
  <c r="X22" i="3"/>
  <c r="Y22" i="3"/>
  <c r="AA22" i="3"/>
  <c r="AB22" i="3" s="1"/>
  <c r="AC22" i="3" s="1"/>
  <c r="T23" i="5" s="1"/>
  <c r="AD22" i="3"/>
  <c r="AE22" i="3"/>
  <c r="AF22" i="3"/>
  <c r="AG22" i="3"/>
  <c r="C23" i="3"/>
  <c r="D23" i="3"/>
  <c r="F23" i="3"/>
  <c r="H23" i="3" s="1"/>
  <c r="N24" i="5" s="1"/>
  <c r="G23" i="3"/>
  <c r="I23" i="3"/>
  <c r="J23" i="3" s="1"/>
  <c r="K23" i="3" s="1"/>
  <c r="M23" i="3" s="1"/>
  <c r="O24" i="5" s="1"/>
  <c r="L23" i="3"/>
  <c r="O23" i="3"/>
  <c r="P23" i="3" s="1"/>
  <c r="T23" i="3"/>
  <c r="U23" i="3"/>
  <c r="V23" i="3"/>
  <c r="X23" i="3"/>
  <c r="Y23" i="3"/>
  <c r="AA23" i="3"/>
  <c r="AB23" i="3" s="1"/>
  <c r="AC23" i="3" s="1"/>
  <c r="T24" i="5" s="1"/>
  <c r="AD23" i="3"/>
  <c r="AE23" i="3"/>
  <c r="AF23" i="3"/>
  <c r="AG23" i="3"/>
  <c r="C24" i="3"/>
  <c r="D24" i="3"/>
  <c r="F24" i="3"/>
  <c r="G24" i="3"/>
  <c r="I24" i="3"/>
  <c r="J24" i="3" s="1"/>
  <c r="K24" i="3" s="1"/>
  <c r="M24" i="3" s="1"/>
  <c r="O25" i="5" s="1"/>
  <c r="L24" i="3"/>
  <c r="O24" i="3"/>
  <c r="P24" i="3" s="1"/>
  <c r="T24" i="3"/>
  <c r="U24" i="3"/>
  <c r="V24" i="3"/>
  <c r="X24" i="3"/>
  <c r="Y24" i="3"/>
  <c r="AA24" i="3"/>
  <c r="AB24" i="3" s="1"/>
  <c r="AC24" i="3" s="1"/>
  <c r="T25" i="5" s="1"/>
  <c r="AD24" i="3"/>
  <c r="AE24" i="3"/>
  <c r="AF24" i="3"/>
  <c r="AG24" i="3"/>
  <c r="C25" i="3"/>
  <c r="D25" i="3"/>
  <c r="F25" i="3"/>
  <c r="G25" i="3"/>
  <c r="I25" i="3"/>
  <c r="J25" i="3" s="1"/>
  <c r="K25" i="3" s="1"/>
  <c r="L25" i="3"/>
  <c r="O25" i="3"/>
  <c r="P25" i="3" s="1"/>
  <c r="T25" i="3"/>
  <c r="U25" i="3"/>
  <c r="V25" i="3"/>
  <c r="X25" i="3"/>
  <c r="Y25" i="3"/>
  <c r="AA25" i="3"/>
  <c r="AB25" i="3" s="1"/>
  <c r="AC25" i="3" s="1"/>
  <c r="T26" i="5" s="1"/>
  <c r="AD25" i="3"/>
  <c r="AE25" i="3"/>
  <c r="AF25" i="3"/>
  <c r="AG25" i="3"/>
  <c r="C26" i="3"/>
  <c r="D26" i="3"/>
  <c r="F26" i="3"/>
  <c r="G26" i="3"/>
  <c r="I26" i="3"/>
  <c r="J26" i="3" s="1"/>
  <c r="K26" i="3" s="1"/>
  <c r="L26" i="3"/>
  <c r="O26" i="3"/>
  <c r="Q26" i="3" s="1"/>
  <c r="R26" i="3" s="1"/>
  <c r="T26" i="3"/>
  <c r="U26" i="3"/>
  <c r="V26" i="3"/>
  <c r="X26" i="3"/>
  <c r="Y26" i="3"/>
  <c r="AA26" i="3"/>
  <c r="AB26" i="3" s="1"/>
  <c r="AC26" i="3" s="1"/>
  <c r="T27" i="5" s="1"/>
  <c r="AD26" i="3"/>
  <c r="AE26" i="3"/>
  <c r="AF26" i="3"/>
  <c r="AG26" i="3"/>
  <c r="C27" i="3"/>
  <c r="D27" i="3"/>
  <c r="F27" i="3"/>
  <c r="G27" i="3"/>
  <c r="I27" i="3"/>
  <c r="J27" i="3" s="1"/>
  <c r="K27" i="3" s="1"/>
  <c r="L27" i="3"/>
  <c r="O27" i="3"/>
  <c r="T27" i="3"/>
  <c r="U27" i="3"/>
  <c r="V27" i="3"/>
  <c r="X27" i="3"/>
  <c r="Y27" i="3"/>
  <c r="AA27" i="3"/>
  <c r="AB27" i="3" s="1"/>
  <c r="AC27" i="3" s="1"/>
  <c r="T28" i="5" s="1"/>
  <c r="AD27" i="3"/>
  <c r="AE27" i="3"/>
  <c r="AF27" i="3"/>
  <c r="AG27" i="3"/>
  <c r="C28" i="3"/>
  <c r="D28" i="3"/>
  <c r="F28" i="3"/>
  <c r="G28" i="3"/>
  <c r="I28" i="3"/>
  <c r="J28" i="3" s="1"/>
  <c r="K28" i="3" s="1"/>
  <c r="L28" i="3"/>
  <c r="O28" i="3"/>
  <c r="T28" i="3"/>
  <c r="U28" i="3"/>
  <c r="V28" i="3"/>
  <c r="X28" i="3"/>
  <c r="Y28" i="3"/>
  <c r="AA28" i="3"/>
  <c r="AB28" i="3" s="1"/>
  <c r="AC28" i="3" s="1"/>
  <c r="T29" i="5" s="1"/>
  <c r="AD28" i="3"/>
  <c r="AE28" i="3"/>
  <c r="AF28" i="3"/>
  <c r="AH28" i="3" s="1"/>
  <c r="AG28" i="3"/>
  <c r="C29" i="3"/>
  <c r="D29" i="3"/>
  <c r="F29" i="3"/>
  <c r="G29" i="3"/>
  <c r="I29" i="3"/>
  <c r="J29" i="3" s="1"/>
  <c r="K29" i="3" s="1"/>
  <c r="M29" i="3" s="1"/>
  <c r="O30" i="5" s="1"/>
  <c r="L29" i="3"/>
  <c r="O29" i="3"/>
  <c r="T29" i="3"/>
  <c r="U29" i="3"/>
  <c r="V29" i="3"/>
  <c r="X29" i="3"/>
  <c r="Y29" i="3"/>
  <c r="AA29" i="3"/>
  <c r="AB29" i="3" s="1"/>
  <c r="AC29" i="3" s="1"/>
  <c r="T30" i="5" s="1"/>
  <c r="AD29" i="3"/>
  <c r="AE29" i="3"/>
  <c r="AF29" i="3"/>
  <c r="AG29" i="3"/>
  <c r="C30" i="3"/>
  <c r="D30" i="3"/>
  <c r="F30" i="3"/>
  <c r="G30" i="3"/>
  <c r="I30" i="3"/>
  <c r="J30" i="3" s="1"/>
  <c r="K30" i="3" s="1"/>
  <c r="L30" i="3"/>
  <c r="O30" i="3"/>
  <c r="T30" i="3"/>
  <c r="U30" i="3"/>
  <c r="V30" i="3"/>
  <c r="X30" i="3"/>
  <c r="Y30" i="3"/>
  <c r="AA30" i="3"/>
  <c r="AB30" i="3" s="1"/>
  <c r="AC30" i="3" s="1"/>
  <c r="T31" i="5" s="1"/>
  <c r="AD30" i="3"/>
  <c r="AE30" i="3"/>
  <c r="AF30" i="3"/>
  <c r="AG30" i="3"/>
  <c r="C31" i="3"/>
  <c r="D31" i="3"/>
  <c r="F31" i="3"/>
  <c r="G31" i="3"/>
  <c r="I31" i="3"/>
  <c r="J31" i="3" s="1"/>
  <c r="K31" i="3" s="1"/>
  <c r="M31" i="3" s="1"/>
  <c r="O32" i="5" s="1"/>
  <c r="L31" i="3"/>
  <c r="O31" i="3"/>
  <c r="T31" i="3"/>
  <c r="U31" i="3"/>
  <c r="V31" i="3"/>
  <c r="X31" i="3"/>
  <c r="Y31" i="3"/>
  <c r="AA31" i="3"/>
  <c r="AB31" i="3" s="1"/>
  <c r="AC31" i="3" s="1"/>
  <c r="T32" i="5" s="1"/>
  <c r="AD31" i="3"/>
  <c r="AE31" i="3"/>
  <c r="AF31" i="3"/>
  <c r="AG31" i="3"/>
  <c r="C32" i="3"/>
  <c r="D32" i="3"/>
  <c r="F32" i="3"/>
  <c r="G32" i="3"/>
  <c r="I32" i="3"/>
  <c r="J32" i="3" s="1"/>
  <c r="K32" i="3" s="1"/>
  <c r="L32" i="3"/>
  <c r="O32" i="3"/>
  <c r="P32" i="3" s="1"/>
  <c r="T32" i="3"/>
  <c r="U32" i="3"/>
  <c r="V32" i="3"/>
  <c r="X32" i="3"/>
  <c r="Y32" i="3"/>
  <c r="AA32" i="3"/>
  <c r="AB32" i="3" s="1"/>
  <c r="AC32" i="3" s="1"/>
  <c r="T33" i="5" s="1"/>
  <c r="AD32" i="3"/>
  <c r="AE32" i="3"/>
  <c r="AF32" i="3"/>
  <c r="AG32" i="3"/>
  <c r="C33" i="3"/>
  <c r="D33" i="3"/>
  <c r="F33" i="3"/>
  <c r="H33" i="3" s="1"/>
  <c r="N34" i="5" s="1"/>
  <c r="G33" i="3"/>
  <c r="I33" i="3"/>
  <c r="J33" i="3" s="1"/>
  <c r="K33" i="3" s="1"/>
  <c r="L33" i="3"/>
  <c r="O33" i="3"/>
  <c r="T33" i="3"/>
  <c r="U33" i="3"/>
  <c r="V33" i="3"/>
  <c r="X33" i="3"/>
  <c r="Z33" i="3" s="1"/>
  <c r="S34" i="5" s="1"/>
  <c r="Y33" i="3"/>
  <c r="AA33" i="3"/>
  <c r="AB33" i="3" s="1"/>
  <c r="AC33" i="3" s="1"/>
  <c r="T34" i="5" s="1"/>
  <c r="AD33" i="3"/>
  <c r="AE33" i="3"/>
  <c r="AF33" i="3"/>
  <c r="AG33" i="3"/>
  <c r="C34" i="3"/>
  <c r="D34" i="3"/>
  <c r="F34" i="3"/>
  <c r="G34" i="3"/>
  <c r="I34" i="3"/>
  <c r="J34" i="3" s="1"/>
  <c r="K34" i="3" s="1"/>
  <c r="L34" i="3"/>
  <c r="O34" i="3"/>
  <c r="Q34" i="3" s="1"/>
  <c r="R34" i="3" s="1"/>
  <c r="T34" i="3"/>
  <c r="U34" i="3"/>
  <c r="V34" i="3"/>
  <c r="X34" i="3"/>
  <c r="Y34" i="3"/>
  <c r="AA34" i="3"/>
  <c r="AB34" i="3" s="1"/>
  <c r="AC34" i="3" s="1"/>
  <c r="T35" i="5" s="1"/>
  <c r="AD34" i="3"/>
  <c r="AE34" i="3"/>
  <c r="AF34" i="3"/>
  <c r="AH34" i="3" s="1"/>
  <c r="AG34" i="3"/>
  <c r="C35" i="3"/>
  <c r="D35" i="3"/>
  <c r="F35" i="3"/>
  <c r="G35" i="3"/>
  <c r="I35" i="3"/>
  <c r="J35" i="3" s="1"/>
  <c r="K35" i="3" s="1"/>
  <c r="L35" i="3"/>
  <c r="O35" i="3"/>
  <c r="Q35" i="3" s="1"/>
  <c r="R35" i="3" s="1"/>
  <c r="T35" i="3"/>
  <c r="U35" i="3"/>
  <c r="V35" i="3"/>
  <c r="X35" i="3"/>
  <c r="Y35" i="3"/>
  <c r="AA35" i="3"/>
  <c r="AB35" i="3" s="1"/>
  <c r="AC35" i="3" s="1"/>
  <c r="T36" i="5" s="1"/>
  <c r="AD35" i="3"/>
  <c r="AE35" i="3"/>
  <c r="AF35" i="3"/>
  <c r="AG35" i="3"/>
  <c r="C36" i="3"/>
  <c r="D36" i="3"/>
  <c r="F36" i="3"/>
  <c r="G36" i="3"/>
  <c r="I36" i="3"/>
  <c r="J36" i="3" s="1"/>
  <c r="K36" i="3" s="1"/>
  <c r="L36" i="3"/>
  <c r="O36" i="3"/>
  <c r="Q36" i="3" s="1"/>
  <c r="R36" i="3" s="1"/>
  <c r="T36" i="3"/>
  <c r="U36" i="3"/>
  <c r="V36" i="3"/>
  <c r="X36" i="3"/>
  <c r="Z36" i="3" s="1"/>
  <c r="S37" i="5" s="1"/>
  <c r="Y36" i="3"/>
  <c r="AA36" i="3"/>
  <c r="AB36" i="3" s="1"/>
  <c r="AC36" i="3" s="1"/>
  <c r="T37" i="5" s="1"/>
  <c r="AD36" i="3"/>
  <c r="AE36" i="3"/>
  <c r="AF36" i="3"/>
  <c r="AG36" i="3"/>
  <c r="C37" i="3"/>
  <c r="D37" i="3"/>
  <c r="F37" i="3"/>
  <c r="G37" i="3"/>
  <c r="I37" i="3"/>
  <c r="J37" i="3" s="1"/>
  <c r="K37" i="3" s="1"/>
  <c r="L37" i="3"/>
  <c r="O37" i="3"/>
  <c r="P37" i="3" s="1"/>
  <c r="T37" i="3"/>
  <c r="U37" i="3"/>
  <c r="V37" i="3"/>
  <c r="X37" i="3"/>
  <c r="Y37" i="3"/>
  <c r="AA37" i="3"/>
  <c r="AB37" i="3" s="1"/>
  <c r="AC37" i="3" s="1"/>
  <c r="T38" i="5" s="1"/>
  <c r="AD37" i="3"/>
  <c r="AE37" i="3"/>
  <c r="AF37" i="3"/>
  <c r="AG37" i="3"/>
  <c r="C38" i="3"/>
  <c r="D38" i="3"/>
  <c r="F38" i="3"/>
  <c r="G38" i="3"/>
  <c r="I38" i="3"/>
  <c r="J38" i="3" s="1"/>
  <c r="K38" i="3" s="1"/>
  <c r="L38" i="3"/>
  <c r="O38" i="3"/>
  <c r="P38" i="3" s="1"/>
  <c r="T38" i="3"/>
  <c r="U38" i="3"/>
  <c r="V38" i="3"/>
  <c r="X38" i="3"/>
  <c r="Z38" i="3" s="1"/>
  <c r="S39" i="5" s="1"/>
  <c r="Y38" i="3"/>
  <c r="AA38" i="3"/>
  <c r="AB38" i="3" s="1"/>
  <c r="AC38" i="3" s="1"/>
  <c r="T39" i="5" s="1"/>
  <c r="AD38" i="3"/>
  <c r="AE38" i="3"/>
  <c r="AF38" i="3"/>
  <c r="AG38" i="3"/>
  <c r="C39" i="3"/>
  <c r="D39" i="3"/>
  <c r="F39" i="3"/>
  <c r="G39" i="3"/>
  <c r="I39" i="3"/>
  <c r="J39" i="3" s="1"/>
  <c r="K39" i="3" s="1"/>
  <c r="M39" i="3" s="1"/>
  <c r="O40" i="5" s="1"/>
  <c r="L39" i="3"/>
  <c r="O39" i="3"/>
  <c r="P39" i="3" s="1"/>
  <c r="T39" i="3"/>
  <c r="U39" i="3"/>
  <c r="V39" i="3"/>
  <c r="X39" i="3"/>
  <c r="Y39" i="3"/>
  <c r="AA39" i="3"/>
  <c r="AB39" i="3" s="1"/>
  <c r="AC39" i="3" s="1"/>
  <c r="T40" i="5" s="1"/>
  <c r="AD39" i="3"/>
  <c r="AE39" i="3"/>
  <c r="AF39" i="3"/>
  <c r="AH39" i="3" s="1"/>
  <c r="AG39" i="3"/>
  <c r="C40" i="3"/>
  <c r="D40" i="3"/>
  <c r="F40" i="3"/>
  <c r="G40" i="3"/>
  <c r="I40" i="3"/>
  <c r="J40" i="3" s="1"/>
  <c r="K40" i="3" s="1"/>
  <c r="L40" i="3"/>
  <c r="O40" i="3"/>
  <c r="Q40" i="3" s="1"/>
  <c r="R40" i="3" s="1"/>
  <c r="T40" i="3"/>
  <c r="U40" i="3"/>
  <c r="V40" i="3"/>
  <c r="X40" i="3"/>
  <c r="Y40" i="3"/>
  <c r="AA40" i="3"/>
  <c r="AB40" i="3" s="1"/>
  <c r="AC40" i="3" s="1"/>
  <c r="T41" i="5" s="1"/>
  <c r="AD40" i="3"/>
  <c r="AE40" i="3"/>
  <c r="AF40" i="3"/>
  <c r="AG40" i="3"/>
  <c r="C41" i="3"/>
  <c r="D41" i="3"/>
  <c r="F41" i="3"/>
  <c r="H41" i="3" s="1"/>
  <c r="N42" i="5" s="1"/>
  <c r="G41" i="3"/>
  <c r="I41" i="3"/>
  <c r="J41" i="3" s="1"/>
  <c r="K41" i="3" s="1"/>
  <c r="L41" i="3"/>
  <c r="O41" i="3"/>
  <c r="T41" i="3"/>
  <c r="U41" i="3"/>
  <c r="V41" i="3"/>
  <c r="X41" i="3"/>
  <c r="Y41" i="3"/>
  <c r="AA41" i="3"/>
  <c r="AB41" i="3" s="1"/>
  <c r="AC41" i="3" s="1"/>
  <c r="T42" i="5" s="1"/>
  <c r="AD41" i="3"/>
  <c r="AE41" i="3"/>
  <c r="AF41" i="3"/>
  <c r="AH41" i="3" s="1"/>
  <c r="AG41" i="3"/>
  <c r="C42" i="3"/>
  <c r="D42" i="3"/>
  <c r="F42" i="3"/>
  <c r="G42" i="3"/>
  <c r="I42" i="3"/>
  <c r="J42" i="3" s="1"/>
  <c r="K42" i="3" s="1"/>
  <c r="L42" i="3"/>
  <c r="O42" i="3"/>
  <c r="P42" i="3" s="1"/>
  <c r="T42" i="3"/>
  <c r="U42" i="3"/>
  <c r="W42" i="3" s="1"/>
  <c r="R43" i="5" s="1"/>
  <c r="V42" i="3"/>
  <c r="X42" i="3"/>
  <c r="Y42" i="3"/>
  <c r="AA42" i="3"/>
  <c r="AB42" i="3" s="1"/>
  <c r="AC42" i="3" s="1"/>
  <c r="T43" i="5" s="1"/>
  <c r="AD42" i="3"/>
  <c r="AE42" i="3"/>
  <c r="AF42" i="3"/>
  <c r="AG42" i="3"/>
  <c r="C43" i="3"/>
  <c r="D43" i="3"/>
  <c r="F43" i="3"/>
  <c r="H43" i="3" s="1"/>
  <c r="N44" i="5" s="1"/>
  <c r="G43" i="3"/>
  <c r="I43" i="3"/>
  <c r="J43" i="3" s="1"/>
  <c r="K43" i="3" s="1"/>
  <c r="L43" i="3"/>
  <c r="O43" i="3"/>
  <c r="Q43" i="3" s="1"/>
  <c r="R43" i="3" s="1"/>
  <c r="T43" i="3"/>
  <c r="U43" i="3"/>
  <c r="V43" i="3"/>
  <c r="X43" i="3"/>
  <c r="Y43" i="3"/>
  <c r="AA43" i="3"/>
  <c r="AB43" i="3" s="1"/>
  <c r="AC43" i="3" s="1"/>
  <c r="T44" i="5" s="1"/>
  <c r="AD43" i="3"/>
  <c r="AE43" i="3"/>
  <c r="AF43" i="3"/>
  <c r="AG43" i="3"/>
  <c r="C44" i="3"/>
  <c r="D44" i="3"/>
  <c r="F44" i="3"/>
  <c r="G44" i="3"/>
  <c r="I44" i="3"/>
  <c r="J44" i="3" s="1"/>
  <c r="K44" i="3" s="1"/>
  <c r="L44" i="3"/>
  <c r="O44" i="3"/>
  <c r="Q44" i="3" s="1"/>
  <c r="R44" i="3" s="1"/>
  <c r="T44" i="3"/>
  <c r="U44" i="3"/>
  <c r="V44" i="3"/>
  <c r="X44" i="3"/>
  <c r="Y44" i="3"/>
  <c r="AA44" i="3"/>
  <c r="AB44" i="3" s="1"/>
  <c r="AC44" i="3" s="1"/>
  <c r="T45" i="5" s="1"/>
  <c r="AD44" i="3"/>
  <c r="AE44" i="3"/>
  <c r="AF44" i="3"/>
  <c r="AG44" i="3"/>
  <c r="C45" i="3"/>
  <c r="D45" i="3"/>
  <c r="F45" i="3"/>
  <c r="G45" i="3"/>
  <c r="I45" i="3"/>
  <c r="J45" i="3" s="1"/>
  <c r="K45" i="3" s="1"/>
  <c r="L45" i="3"/>
  <c r="O45" i="3"/>
  <c r="P45" i="3" s="1"/>
  <c r="T45" i="3"/>
  <c r="U45" i="3"/>
  <c r="V45" i="3"/>
  <c r="X45" i="3"/>
  <c r="Y45" i="3"/>
  <c r="AA45" i="3"/>
  <c r="AB45" i="3" s="1"/>
  <c r="AC45" i="3" s="1"/>
  <c r="T46" i="5" s="1"/>
  <c r="AD45" i="3"/>
  <c r="AE45" i="3"/>
  <c r="AF45" i="3"/>
  <c r="AH45" i="3" s="1"/>
  <c r="AG45" i="3"/>
  <c r="C46" i="3"/>
  <c r="D46" i="3"/>
  <c r="F46" i="3"/>
  <c r="G46" i="3"/>
  <c r="I46" i="3"/>
  <c r="J46" i="3" s="1"/>
  <c r="K46" i="3" s="1"/>
  <c r="L46" i="3"/>
  <c r="O46" i="3"/>
  <c r="T46" i="3"/>
  <c r="U46" i="3"/>
  <c r="V46" i="3"/>
  <c r="X46" i="3"/>
  <c r="Y46" i="3"/>
  <c r="AA46" i="3"/>
  <c r="AB46" i="3" s="1"/>
  <c r="AC46" i="3" s="1"/>
  <c r="T47" i="5" s="1"/>
  <c r="AD46" i="3"/>
  <c r="AE46" i="3"/>
  <c r="AF46" i="3"/>
  <c r="AH46" i="3" s="1"/>
  <c r="AG46" i="3"/>
  <c r="C47" i="3"/>
  <c r="D47" i="3"/>
  <c r="F47" i="3"/>
  <c r="G47" i="3"/>
  <c r="I47" i="3"/>
  <c r="J47" i="3" s="1"/>
  <c r="K47" i="3" s="1"/>
  <c r="L47" i="3"/>
  <c r="O47" i="3"/>
  <c r="T47" i="3"/>
  <c r="U47" i="3"/>
  <c r="V47" i="3"/>
  <c r="X47" i="3"/>
  <c r="Y47" i="3"/>
  <c r="AA47" i="3"/>
  <c r="AB47" i="3" s="1"/>
  <c r="AC47" i="3" s="1"/>
  <c r="T48" i="5" s="1"/>
  <c r="AD47" i="3"/>
  <c r="AE47" i="3"/>
  <c r="AF47" i="3"/>
  <c r="AG47" i="3"/>
  <c r="C48" i="3"/>
  <c r="D48" i="3"/>
  <c r="F48" i="3"/>
  <c r="G48" i="3"/>
  <c r="I48" i="3"/>
  <c r="J48" i="3" s="1"/>
  <c r="K48" i="3" s="1"/>
  <c r="L48" i="3"/>
  <c r="O48" i="3"/>
  <c r="T48" i="3"/>
  <c r="U48" i="3"/>
  <c r="V48" i="3"/>
  <c r="X48" i="3"/>
  <c r="Y48" i="3"/>
  <c r="AA48" i="3"/>
  <c r="AB48" i="3" s="1"/>
  <c r="AC48" i="3" s="1"/>
  <c r="T49" i="5" s="1"/>
  <c r="AD48" i="3"/>
  <c r="AE48" i="3"/>
  <c r="AF48" i="3"/>
  <c r="AG48" i="3"/>
  <c r="C49" i="3"/>
  <c r="D49" i="3"/>
  <c r="F49" i="3"/>
  <c r="G49" i="3"/>
  <c r="I49" i="3"/>
  <c r="J49" i="3" s="1"/>
  <c r="K49" i="3" s="1"/>
  <c r="L49" i="3"/>
  <c r="O49" i="3"/>
  <c r="P49" i="3" s="1"/>
  <c r="T49" i="3"/>
  <c r="U49" i="3"/>
  <c r="V49" i="3"/>
  <c r="X49" i="3"/>
  <c r="Y49" i="3"/>
  <c r="AA49" i="3"/>
  <c r="AB49" i="3" s="1"/>
  <c r="AC49" i="3" s="1"/>
  <c r="T50" i="5" s="1"/>
  <c r="AD49" i="3"/>
  <c r="AE49" i="3"/>
  <c r="AF49" i="3"/>
  <c r="AH49" i="3" s="1"/>
  <c r="AG49" i="3"/>
  <c r="C50" i="3"/>
  <c r="D50" i="3"/>
  <c r="F50" i="3"/>
  <c r="G50" i="3"/>
  <c r="I50" i="3"/>
  <c r="J50" i="3" s="1"/>
  <c r="K50" i="3" s="1"/>
  <c r="L50" i="3"/>
  <c r="O50" i="3"/>
  <c r="P50" i="3" s="1"/>
  <c r="T50" i="3"/>
  <c r="U50" i="3"/>
  <c r="V50" i="3"/>
  <c r="X50" i="3"/>
  <c r="Y50" i="3"/>
  <c r="AA50" i="3"/>
  <c r="AB50" i="3" s="1"/>
  <c r="AC50" i="3" s="1"/>
  <c r="T51" i="5" s="1"/>
  <c r="AD50" i="3"/>
  <c r="AE50" i="3"/>
  <c r="AF50" i="3"/>
  <c r="AH50" i="3" s="1"/>
  <c r="AI50" i="3" s="1"/>
  <c r="U51" i="5" s="1"/>
  <c r="AG50" i="3"/>
  <c r="C51" i="3"/>
  <c r="D51" i="3"/>
  <c r="F51" i="3"/>
  <c r="G51" i="3"/>
  <c r="I51" i="3"/>
  <c r="J51" i="3" s="1"/>
  <c r="K51" i="3" s="1"/>
  <c r="L51" i="3"/>
  <c r="O51" i="3"/>
  <c r="Q51" i="3" s="1"/>
  <c r="R51" i="3" s="1"/>
  <c r="T51" i="3"/>
  <c r="U51" i="3"/>
  <c r="V51" i="3"/>
  <c r="X51" i="3"/>
  <c r="Y51" i="3"/>
  <c r="AA51" i="3"/>
  <c r="AB51" i="3" s="1"/>
  <c r="AC51" i="3" s="1"/>
  <c r="T52" i="5" s="1"/>
  <c r="AD51" i="3"/>
  <c r="AE51" i="3"/>
  <c r="AF51" i="3"/>
  <c r="AG51" i="3"/>
  <c r="C52" i="3"/>
  <c r="D52" i="3"/>
  <c r="F52" i="3"/>
  <c r="H52" i="3" s="1"/>
  <c r="N53" i="5" s="1"/>
  <c r="G52" i="3"/>
  <c r="I52" i="3"/>
  <c r="J52" i="3" s="1"/>
  <c r="K52" i="3" s="1"/>
  <c r="M52" i="3" s="1"/>
  <c r="O53" i="5" s="1"/>
  <c r="L52" i="3"/>
  <c r="O52" i="3"/>
  <c r="T52" i="3"/>
  <c r="U52" i="3"/>
  <c r="V52" i="3"/>
  <c r="X52" i="3"/>
  <c r="Y52" i="3"/>
  <c r="AA52" i="3"/>
  <c r="AB52" i="3" s="1"/>
  <c r="AC52" i="3" s="1"/>
  <c r="T53" i="5" s="1"/>
  <c r="AD52" i="3"/>
  <c r="AE52" i="3"/>
  <c r="AF52" i="3"/>
  <c r="AG52" i="3"/>
  <c r="C53" i="3"/>
  <c r="D53" i="3"/>
  <c r="F53" i="3"/>
  <c r="G53" i="3"/>
  <c r="H53" i="3" s="1"/>
  <c r="N54" i="5" s="1"/>
  <c r="I53" i="3"/>
  <c r="J53" i="3" s="1"/>
  <c r="K53" i="3" s="1"/>
  <c r="L53" i="3"/>
  <c r="O53" i="3"/>
  <c r="P53" i="3" s="1"/>
  <c r="T53" i="3"/>
  <c r="U53" i="3"/>
  <c r="V53" i="3"/>
  <c r="X53" i="3"/>
  <c r="Y53" i="3"/>
  <c r="AA53" i="3"/>
  <c r="AB53" i="3" s="1"/>
  <c r="AC53" i="3" s="1"/>
  <c r="T54" i="5" s="1"/>
  <c r="AD53" i="3"/>
  <c r="AE53" i="3"/>
  <c r="AF53" i="3"/>
  <c r="AG53" i="3"/>
  <c r="C54" i="3"/>
  <c r="D54" i="3"/>
  <c r="F54" i="3"/>
  <c r="H54" i="3" s="1"/>
  <c r="N55" i="5" s="1"/>
  <c r="G54" i="3"/>
  <c r="I54" i="3"/>
  <c r="J54" i="3" s="1"/>
  <c r="K54" i="3" s="1"/>
  <c r="M54" i="3" s="1"/>
  <c r="O55" i="5" s="1"/>
  <c r="L54" i="3"/>
  <c r="O54" i="3"/>
  <c r="T54" i="3"/>
  <c r="U54" i="3"/>
  <c r="V54" i="3"/>
  <c r="X54" i="3"/>
  <c r="Z54" i="3" s="1"/>
  <c r="S55" i="5" s="1"/>
  <c r="Y54" i="3"/>
  <c r="AA54" i="3"/>
  <c r="AB54" i="3" s="1"/>
  <c r="AC54" i="3" s="1"/>
  <c r="T55" i="5" s="1"/>
  <c r="AD54" i="3"/>
  <c r="AE54" i="3"/>
  <c r="AF54" i="3"/>
  <c r="AG54" i="3"/>
  <c r="C55" i="3"/>
  <c r="D55" i="3"/>
  <c r="F55" i="3"/>
  <c r="G55" i="3"/>
  <c r="I55" i="3"/>
  <c r="J55" i="3" s="1"/>
  <c r="K55" i="3" s="1"/>
  <c r="L55" i="3"/>
  <c r="O55" i="3"/>
  <c r="P55" i="3" s="1"/>
  <c r="T55" i="3"/>
  <c r="U55" i="3"/>
  <c r="V55" i="3"/>
  <c r="X55" i="3"/>
  <c r="Y55" i="3"/>
  <c r="AA55" i="3"/>
  <c r="AB55" i="3" s="1"/>
  <c r="AC55" i="3" s="1"/>
  <c r="T56" i="5" s="1"/>
  <c r="AD55" i="3"/>
  <c r="AE55" i="3"/>
  <c r="AF55" i="3"/>
  <c r="AH55" i="3" s="1"/>
  <c r="AG55" i="3"/>
  <c r="C56" i="3"/>
  <c r="D56" i="3"/>
  <c r="F56" i="3"/>
  <c r="H56" i="3" s="1"/>
  <c r="N57" i="5" s="1"/>
  <c r="G56" i="3"/>
  <c r="I56" i="3"/>
  <c r="J56" i="3" s="1"/>
  <c r="K56" i="3" s="1"/>
  <c r="L56" i="3"/>
  <c r="O56" i="3"/>
  <c r="P56" i="3" s="1"/>
  <c r="T56" i="3"/>
  <c r="U56" i="3"/>
  <c r="V56" i="3"/>
  <c r="X56" i="3"/>
  <c r="Y56" i="3"/>
  <c r="AA56" i="3"/>
  <c r="AB56" i="3" s="1"/>
  <c r="AC56" i="3" s="1"/>
  <c r="T57" i="5" s="1"/>
  <c r="AD56" i="3"/>
  <c r="AE56" i="3"/>
  <c r="AF56" i="3"/>
  <c r="AH56" i="3" s="1"/>
  <c r="AG56" i="3"/>
  <c r="C57" i="3"/>
  <c r="D57" i="3"/>
  <c r="F57" i="3"/>
  <c r="G57" i="3"/>
  <c r="I57" i="3"/>
  <c r="J57" i="3" s="1"/>
  <c r="K57" i="3" s="1"/>
  <c r="L57" i="3"/>
  <c r="O57" i="3"/>
  <c r="T57" i="3"/>
  <c r="U57" i="3"/>
  <c r="V57" i="3"/>
  <c r="X57" i="3"/>
  <c r="Y57" i="3"/>
  <c r="AA57" i="3"/>
  <c r="AB57" i="3" s="1"/>
  <c r="AC57" i="3" s="1"/>
  <c r="T58" i="5" s="1"/>
  <c r="AD57" i="3"/>
  <c r="AE57" i="3"/>
  <c r="AF57" i="3"/>
  <c r="AG57" i="3"/>
  <c r="C58" i="3"/>
  <c r="D58" i="3"/>
  <c r="F58" i="3"/>
  <c r="G58" i="3"/>
  <c r="I58" i="3"/>
  <c r="J58" i="3" s="1"/>
  <c r="K58" i="3" s="1"/>
  <c r="L58" i="3"/>
  <c r="O58" i="3"/>
  <c r="P58" i="3" s="1"/>
  <c r="T58" i="3"/>
  <c r="U58" i="3"/>
  <c r="V58" i="3"/>
  <c r="X58" i="3"/>
  <c r="Y58" i="3"/>
  <c r="AA58" i="3"/>
  <c r="AB58" i="3" s="1"/>
  <c r="AC58" i="3" s="1"/>
  <c r="T59" i="5" s="1"/>
  <c r="AD58" i="3"/>
  <c r="AE58" i="3"/>
  <c r="AF58" i="3"/>
  <c r="AG58" i="3"/>
  <c r="C59" i="3"/>
  <c r="D59" i="3"/>
  <c r="F59" i="3"/>
  <c r="G59" i="3"/>
  <c r="H59" i="3" s="1"/>
  <c r="N60" i="5" s="1"/>
  <c r="I59" i="3"/>
  <c r="J59" i="3" s="1"/>
  <c r="K59" i="3" s="1"/>
  <c r="M59" i="3" s="1"/>
  <c r="O60" i="5" s="1"/>
  <c r="L59" i="3"/>
  <c r="O59" i="3"/>
  <c r="T59" i="3"/>
  <c r="U59" i="3"/>
  <c r="V59" i="3"/>
  <c r="X59" i="3"/>
  <c r="Y59" i="3"/>
  <c r="AA59" i="3"/>
  <c r="AB59" i="3" s="1"/>
  <c r="AC59" i="3" s="1"/>
  <c r="T60" i="5" s="1"/>
  <c r="AD59" i="3"/>
  <c r="AE59" i="3"/>
  <c r="AF59" i="3"/>
  <c r="AH59" i="3" s="1"/>
  <c r="AG59" i="3"/>
  <c r="C60" i="3"/>
  <c r="D60" i="3"/>
  <c r="F60" i="3"/>
  <c r="G60" i="3"/>
  <c r="I60" i="3"/>
  <c r="J60" i="3" s="1"/>
  <c r="K60" i="3" s="1"/>
  <c r="L60" i="3"/>
  <c r="O60" i="3"/>
  <c r="P60" i="3" s="1"/>
  <c r="T60" i="3"/>
  <c r="U60" i="3"/>
  <c r="V60" i="3"/>
  <c r="X60" i="3"/>
  <c r="Y60" i="3"/>
  <c r="AA60" i="3"/>
  <c r="AB60" i="3" s="1"/>
  <c r="AC60" i="3" s="1"/>
  <c r="T61" i="5" s="1"/>
  <c r="AD60" i="3"/>
  <c r="AE60" i="3"/>
  <c r="AF60" i="3"/>
  <c r="AG60" i="3"/>
  <c r="C61" i="3"/>
  <c r="D61" i="3"/>
  <c r="F61" i="3"/>
  <c r="G61" i="3"/>
  <c r="I61" i="3"/>
  <c r="J61" i="3" s="1"/>
  <c r="K61" i="3" s="1"/>
  <c r="M61" i="3" s="1"/>
  <c r="O62" i="5" s="1"/>
  <c r="L61" i="3"/>
  <c r="O61" i="3"/>
  <c r="T61" i="3"/>
  <c r="U61" i="3"/>
  <c r="V61" i="3"/>
  <c r="X61" i="3"/>
  <c r="Y61" i="3"/>
  <c r="AA61" i="3"/>
  <c r="AB61" i="3" s="1"/>
  <c r="AC61" i="3" s="1"/>
  <c r="T62" i="5" s="1"/>
  <c r="AD61" i="3"/>
  <c r="AE61" i="3"/>
  <c r="AF61" i="3"/>
  <c r="AH61" i="3" s="1"/>
  <c r="AG61" i="3"/>
  <c r="C62" i="3"/>
  <c r="D62" i="3"/>
  <c r="F62" i="3"/>
  <c r="G62" i="3"/>
  <c r="I62" i="3"/>
  <c r="J62" i="3" s="1"/>
  <c r="K62" i="3" s="1"/>
  <c r="L62" i="3"/>
  <c r="O62" i="3"/>
  <c r="P62" i="3" s="1"/>
  <c r="T62" i="3"/>
  <c r="U62" i="3"/>
  <c r="V62" i="3"/>
  <c r="X62" i="3"/>
  <c r="Y62" i="3"/>
  <c r="AA62" i="3"/>
  <c r="AB62" i="3" s="1"/>
  <c r="AC62" i="3" s="1"/>
  <c r="T63" i="5" s="1"/>
  <c r="AD62" i="3"/>
  <c r="AE62" i="3"/>
  <c r="AF62" i="3"/>
  <c r="AG62" i="3"/>
  <c r="C63" i="3"/>
  <c r="D63" i="3"/>
  <c r="F63" i="3"/>
  <c r="H63" i="3" s="1"/>
  <c r="N64" i="5" s="1"/>
  <c r="G63" i="3"/>
  <c r="I63" i="3"/>
  <c r="J63" i="3" s="1"/>
  <c r="K63" i="3" s="1"/>
  <c r="L63" i="3"/>
  <c r="O63" i="3"/>
  <c r="T63" i="3"/>
  <c r="U63" i="3"/>
  <c r="V63" i="3"/>
  <c r="X63" i="3"/>
  <c r="Y63" i="3"/>
  <c r="AA63" i="3"/>
  <c r="AB63" i="3" s="1"/>
  <c r="AC63" i="3" s="1"/>
  <c r="T64" i="5" s="1"/>
  <c r="AD63" i="3"/>
  <c r="AE63" i="3"/>
  <c r="AF63" i="3"/>
  <c r="AG63" i="3"/>
  <c r="C64" i="3"/>
  <c r="D64" i="3"/>
  <c r="F64" i="3"/>
  <c r="G64" i="3"/>
  <c r="I64" i="3"/>
  <c r="J64" i="3" s="1"/>
  <c r="K64" i="3" s="1"/>
  <c r="M64" i="3" s="1"/>
  <c r="O65" i="5" s="1"/>
  <c r="L64" i="3"/>
  <c r="O64" i="3"/>
  <c r="T64" i="3"/>
  <c r="U64" i="3"/>
  <c r="V64" i="3"/>
  <c r="X64" i="3"/>
  <c r="Y64" i="3"/>
  <c r="AA64" i="3"/>
  <c r="AB64" i="3" s="1"/>
  <c r="AC64" i="3" s="1"/>
  <c r="T65" i="5" s="1"/>
  <c r="AD64" i="3"/>
  <c r="AE64" i="3"/>
  <c r="AF64" i="3"/>
  <c r="AH64" i="3" s="1"/>
  <c r="AG64" i="3"/>
  <c r="C65" i="3"/>
  <c r="D65" i="3"/>
  <c r="F65" i="3"/>
  <c r="G65" i="3"/>
  <c r="I65" i="3"/>
  <c r="J65" i="3" s="1"/>
  <c r="K65" i="3" s="1"/>
  <c r="L65" i="3"/>
  <c r="O65" i="3"/>
  <c r="P65" i="3" s="1"/>
  <c r="T65" i="3"/>
  <c r="U65" i="3"/>
  <c r="V65" i="3"/>
  <c r="X65" i="3"/>
  <c r="Z65" i="3" s="1"/>
  <c r="S66" i="5" s="1"/>
  <c r="Y65" i="3"/>
  <c r="AA65" i="3"/>
  <c r="AB65" i="3" s="1"/>
  <c r="AC65" i="3" s="1"/>
  <c r="T66" i="5" s="1"/>
  <c r="AD65" i="3"/>
  <c r="AE65" i="3"/>
  <c r="AF65" i="3"/>
  <c r="AG65" i="3"/>
  <c r="C66" i="3"/>
  <c r="D66" i="3"/>
  <c r="F66" i="3"/>
  <c r="G66" i="3"/>
  <c r="I66" i="3"/>
  <c r="J66" i="3" s="1"/>
  <c r="K66" i="3" s="1"/>
  <c r="L66" i="3"/>
  <c r="O66" i="3"/>
  <c r="T66" i="3"/>
  <c r="U66" i="3"/>
  <c r="V66" i="3"/>
  <c r="X66" i="3"/>
  <c r="Y66" i="3"/>
  <c r="AA66" i="3"/>
  <c r="AB66" i="3" s="1"/>
  <c r="AC66" i="3" s="1"/>
  <c r="T67" i="5" s="1"/>
  <c r="AD66" i="3"/>
  <c r="AE66" i="3"/>
  <c r="AF66" i="3"/>
  <c r="AG66" i="3"/>
  <c r="C67" i="3"/>
  <c r="D67" i="3"/>
  <c r="F67" i="3"/>
  <c r="G67" i="3"/>
  <c r="I67" i="3"/>
  <c r="J67" i="3" s="1"/>
  <c r="K67" i="3" s="1"/>
  <c r="L67" i="3"/>
  <c r="O67" i="3"/>
  <c r="Q67" i="3" s="1"/>
  <c r="R67" i="3" s="1"/>
  <c r="T67" i="3"/>
  <c r="U67" i="3"/>
  <c r="V67" i="3"/>
  <c r="X67" i="3"/>
  <c r="Y67" i="3"/>
  <c r="AA67" i="3"/>
  <c r="AB67" i="3" s="1"/>
  <c r="AC67" i="3" s="1"/>
  <c r="T68" i="5" s="1"/>
  <c r="AD67" i="3"/>
  <c r="AE67" i="3"/>
  <c r="AF67" i="3"/>
  <c r="AG67" i="3"/>
  <c r="C68" i="3"/>
  <c r="D68" i="3"/>
  <c r="F68" i="3"/>
  <c r="G68" i="3"/>
  <c r="I68" i="3"/>
  <c r="J68" i="3" s="1"/>
  <c r="K68" i="3" s="1"/>
  <c r="L68" i="3"/>
  <c r="O68" i="3"/>
  <c r="P68" i="3" s="1"/>
  <c r="T68" i="3"/>
  <c r="U68" i="3"/>
  <c r="V68" i="3"/>
  <c r="X68" i="3"/>
  <c r="Y68" i="3"/>
  <c r="AA68" i="3"/>
  <c r="AB68" i="3" s="1"/>
  <c r="AC68" i="3" s="1"/>
  <c r="T69" i="5" s="1"/>
  <c r="AD68" i="3"/>
  <c r="AE68" i="3"/>
  <c r="AF68" i="3"/>
  <c r="AG68" i="3"/>
  <c r="C69" i="3"/>
  <c r="D69" i="3"/>
  <c r="F69" i="3"/>
  <c r="G69" i="3"/>
  <c r="I69" i="3"/>
  <c r="J69" i="3" s="1"/>
  <c r="K69" i="3" s="1"/>
  <c r="L69" i="3"/>
  <c r="O69" i="3"/>
  <c r="P69" i="3" s="1"/>
  <c r="T69" i="3"/>
  <c r="U69" i="3"/>
  <c r="V69" i="3"/>
  <c r="X69" i="3"/>
  <c r="Y69" i="3"/>
  <c r="AA69" i="3"/>
  <c r="AB69" i="3" s="1"/>
  <c r="AC69" i="3" s="1"/>
  <c r="T70" i="5" s="1"/>
  <c r="AD69" i="3"/>
  <c r="AE69" i="3"/>
  <c r="AF69" i="3"/>
  <c r="AG69" i="3"/>
  <c r="AH69" i="3" s="1"/>
  <c r="C70" i="3"/>
  <c r="D70" i="3"/>
  <c r="F70" i="3"/>
  <c r="G70" i="3"/>
  <c r="I70" i="3"/>
  <c r="J70" i="3" s="1"/>
  <c r="K70" i="3" s="1"/>
  <c r="L70" i="3"/>
  <c r="O70" i="3"/>
  <c r="T70" i="3"/>
  <c r="U70" i="3"/>
  <c r="V70" i="3"/>
  <c r="X70" i="3"/>
  <c r="Y70" i="3"/>
  <c r="AA70" i="3"/>
  <c r="AB70" i="3" s="1"/>
  <c r="AC70" i="3" s="1"/>
  <c r="T71" i="5" s="1"/>
  <c r="AD70" i="3"/>
  <c r="AE70" i="3"/>
  <c r="AF70" i="3"/>
  <c r="AG70" i="3"/>
  <c r="C71" i="3"/>
  <c r="D71" i="3"/>
  <c r="F71" i="3"/>
  <c r="G71" i="3"/>
  <c r="I71" i="3"/>
  <c r="J71" i="3" s="1"/>
  <c r="K71" i="3" s="1"/>
  <c r="L71" i="3"/>
  <c r="O71" i="3"/>
  <c r="T71" i="3"/>
  <c r="U71" i="3"/>
  <c r="V71" i="3"/>
  <c r="X71" i="3"/>
  <c r="Y71" i="3"/>
  <c r="AA71" i="3"/>
  <c r="AB71" i="3" s="1"/>
  <c r="AC71" i="3" s="1"/>
  <c r="T72" i="5" s="1"/>
  <c r="AD71" i="3"/>
  <c r="AE71" i="3"/>
  <c r="AF71" i="3"/>
  <c r="AH71" i="3" s="1"/>
  <c r="AG71" i="3"/>
  <c r="C72" i="3"/>
  <c r="D72" i="3"/>
  <c r="F72" i="3"/>
  <c r="G72" i="3"/>
  <c r="I72" i="3"/>
  <c r="J72" i="3" s="1"/>
  <c r="K72" i="3" s="1"/>
  <c r="L72" i="3"/>
  <c r="O72" i="3"/>
  <c r="Q72" i="3" s="1"/>
  <c r="R72" i="3" s="1"/>
  <c r="T72" i="3"/>
  <c r="U72" i="3"/>
  <c r="V72" i="3"/>
  <c r="X72" i="3"/>
  <c r="Y72" i="3"/>
  <c r="AA72" i="3"/>
  <c r="AB72" i="3" s="1"/>
  <c r="AC72" i="3" s="1"/>
  <c r="T73" i="5" s="1"/>
  <c r="AD72" i="3"/>
  <c r="AE72" i="3"/>
  <c r="AF72" i="3"/>
  <c r="AH72" i="3" s="1"/>
  <c r="AG72" i="3"/>
  <c r="C73" i="3"/>
  <c r="D73" i="3"/>
  <c r="F73" i="3"/>
  <c r="G73" i="3"/>
  <c r="I73" i="3"/>
  <c r="J73" i="3" s="1"/>
  <c r="K73" i="3" s="1"/>
  <c r="L73" i="3"/>
  <c r="O73" i="3"/>
  <c r="P73" i="3" s="1"/>
  <c r="T73" i="3"/>
  <c r="U73" i="3"/>
  <c r="V73" i="3"/>
  <c r="X73" i="3"/>
  <c r="Y73" i="3"/>
  <c r="AA73" i="3"/>
  <c r="AB73" i="3" s="1"/>
  <c r="AC73" i="3" s="1"/>
  <c r="T74" i="5" s="1"/>
  <c r="AD73" i="3"/>
  <c r="AE73" i="3"/>
  <c r="AF73" i="3"/>
  <c r="AH73" i="3" s="1"/>
  <c r="AG73" i="3"/>
  <c r="C74" i="3"/>
  <c r="D74" i="3"/>
  <c r="F74" i="3"/>
  <c r="G74" i="3"/>
  <c r="I74" i="3"/>
  <c r="J74" i="3" s="1"/>
  <c r="K74" i="3" s="1"/>
  <c r="L74" i="3"/>
  <c r="O74" i="3"/>
  <c r="P74" i="3" s="1"/>
  <c r="T74" i="3"/>
  <c r="U74" i="3"/>
  <c r="V74" i="3"/>
  <c r="X74" i="3"/>
  <c r="Y74" i="3"/>
  <c r="AA74" i="3"/>
  <c r="AB74" i="3" s="1"/>
  <c r="AC74" i="3" s="1"/>
  <c r="T75" i="5" s="1"/>
  <c r="AD74" i="3"/>
  <c r="AE74" i="3"/>
  <c r="AF74" i="3"/>
  <c r="AG74" i="3"/>
  <c r="C75" i="3"/>
  <c r="D75" i="3"/>
  <c r="F75" i="3"/>
  <c r="G75" i="3"/>
  <c r="I75" i="3"/>
  <c r="J75" i="3" s="1"/>
  <c r="K75" i="3" s="1"/>
  <c r="L75" i="3"/>
  <c r="O75" i="3"/>
  <c r="T75" i="3"/>
  <c r="U75" i="3"/>
  <c r="V75" i="3"/>
  <c r="X75" i="3"/>
  <c r="Y75" i="3"/>
  <c r="AA75" i="3"/>
  <c r="AB75" i="3" s="1"/>
  <c r="AC75" i="3" s="1"/>
  <c r="T76" i="5" s="1"/>
  <c r="AD75" i="3"/>
  <c r="AE75" i="3"/>
  <c r="AF75" i="3"/>
  <c r="AG75" i="3"/>
  <c r="C76" i="3"/>
  <c r="D76" i="3"/>
  <c r="F76" i="3"/>
  <c r="G76" i="3"/>
  <c r="I76" i="3"/>
  <c r="J76" i="3" s="1"/>
  <c r="K76" i="3" s="1"/>
  <c r="L76" i="3"/>
  <c r="O76" i="3"/>
  <c r="P76" i="3" s="1"/>
  <c r="T76" i="3"/>
  <c r="U76" i="3"/>
  <c r="V76" i="3"/>
  <c r="X76" i="3"/>
  <c r="Y76" i="3"/>
  <c r="AA76" i="3"/>
  <c r="AB76" i="3" s="1"/>
  <c r="AC76" i="3" s="1"/>
  <c r="T77" i="5" s="1"/>
  <c r="AD76" i="3"/>
  <c r="AE76" i="3"/>
  <c r="AF76" i="3"/>
  <c r="AG76" i="3"/>
  <c r="C77" i="3"/>
  <c r="D77" i="3"/>
  <c r="F77" i="3"/>
  <c r="G77" i="3"/>
  <c r="I77" i="3"/>
  <c r="J77" i="3" s="1"/>
  <c r="K77" i="3" s="1"/>
  <c r="L77" i="3"/>
  <c r="O77" i="3"/>
  <c r="Q77" i="3" s="1"/>
  <c r="R77" i="3" s="1"/>
  <c r="T77" i="3"/>
  <c r="U77" i="3"/>
  <c r="V77" i="3"/>
  <c r="X77" i="3"/>
  <c r="Y77" i="3"/>
  <c r="AA77" i="3"/>
  <c r="AB77" i="3" s="1"/>
  <c r="AC77" i="3" s="1"/>
  <c r="T78" i="5" s="1"/>
  <c r="AD77" i="3"/>
  <c r="AE77" i="3"/>
  <c r="AF77" i="3"/>
  <c r="AG77" i="3"/>
  <c r="C78" i="3"/>
  <c r="D78" i="3"/>
  <c r="F78" i="3"/>
  <c r="H78" i="3" s="1"/>
  <c r="G78" i="3"/>
  <c r="I78" i="3"/>
  <c r="J78" i="3" s="1"/>
  <c r="K78" i="3" s="1"/>
  <c r="M78" i="3" s="1"/>
  <c r="O79" i="5" s="1"/>
  <c r="L78" i="3"/>
  <c r="O78" i="3"/>
  <c r="T78" i="3"/>
  <c r="U78" i="3"/>
  <c r="V78" i="3"/>
  <c r="X78" i="3"/>
  <c r="Y78" i="3"/>
  <c r="AA78" i="3"/>
  <c r="AB78" i="3" s="1"/>
  <c r="AC78" i="3" s="1"/>
  <c r="T79" i="5" s="1"/>
  <c r="AD78" i="3"/>
  <c r="AE78" i="3"/>
  <c r="AF78" i="3"/>
  <c r="AH78" i="3" s="1"/>
  <c r="AG78" i="3"/>
  <c r="C79" i="3"/>
  <c r="D79" i="3"/>
  <c r="F79" i="3"/>
  <c r="G79" i="3"/>
  <c r="I79" i="3"/>
  <c r="J79" i="3" s="1"/>
  <c r="K79" i="3" s="1"/>
  <c r="L79" i="3"/>
  <c r="O79" i="3"/>
  <c r="P79" i="3" s="1"/>
  <c r="T79" i="3"/>
  <c r="U79" i="3"/>
  <c r="V79" i="3"/>
  <c r="X79" i="3"/>
  <c r="Y79" i="3"/>
  <c r="AA79" i="3"/>
  <c r="AB79" i="3" s="1"/>
  <c r="AC79" i="3" s="1"/>
  <c r="T80" i="5" s="1"/>
  <c r="AD79" i="3"/>
  <c r="AE79" i="3"/>
  <c r="AF79" i="3"/>
  <c r="AG79" i="3"/>
  <c r="C80" i="3"/>
  <c r="D80" i="3"/>
  <c r="F80" i="3"/>
  <c r="G80" i="3"/>
  <c r="I80" i="3"/>
  <c r="J80" i="3" s="1"/>
  <c r="K80" i="3" s="1"/>
  <c r="L80" i="3"/>
  <c r="O80" i="3"/>
  <c r="T80" i="3"/>
  <c r="U80" i="3"/>
  <c r="V80" i="3"/>
  <c r="X80" i="3"/>
  <c r="Y80" i="3"/>
  <c r="AA80" i="3"/>
  <c r="AB80" i="3" s="1"/>
  <c r="AC80" i="3" s="1"/>
  <c r="T81" i="5" s="1"/>
  <c r="AD80" i="3"/>
  <c r="AE80" i="3"/>
  <c r="AF80" i="3"/>
  <c r="AG80" i="3"/>
  <c r="C81" i="3"/>
  <c r="D81" i="3"/>
  <c r="F81" i="3"/>
  <c r="G81" i="3"/>
  <c r="I81" i="3"/>
  <c r="J81" i="3" s="1"/>
  <c r="K81" i="3" s="1"/>
  <c r="L81" i="3"/>
  <c r="O81" i="3"/>
  <c r="T81" i="3"/>
  <c r="U81" i="3"/>
  <c r="V81" i="3"/>
  <c r="X81" i="3"/>
  <c r="Y81" i="3"/>
  <c r="AA81" i="3"/>
  <c r="AB81" i="3" s="1"/>
  <c r="AC81" i="3" s="1"/>
  <c r="T82" i="5" s="1"/>
  <c r="AD81" i="3"/>
  <c r="AE81" i="3"/>
  <c r="AF81" i="3"/>
  <c r="AH81" i="3" s="1"/>
  <c r="AG81" i="3"/>
  <c r="C82" i="3"/>
  <c r="D82" i="3"/>
  <c r="F82" i="3"/>
  <c r="G82" i="3"/>
  <c r="H82" i="3" s="1"/>
  <c r="N83" i="5" s="1"/>
  <c r="I82" i="3"/>
  <c r="J82" i="3" s="1"/>
  <c r="K82" i="3" s="1"/>
  <c r="L82" i="3"/>
  <c r="O82" i="3"/>
  <c r="P82" i="3" s="1"/>
  <c r="T82" i="3"/>
  <c r="U82" i="3"/>
  <c r="V82" i="3"/>
  <c r="X82" i="3"/>
  <c r="Y82" i="3"/>
  <c r="AA82" i="3"/>
  <c r="AB82" i="3" s="1"/>
  <c r="AC82" i="3" s="1"/>
  <c r="T83" i="5" s="1"/>
  <c r="AD82" i="3"/>
  <c r="AE82" i="3"/>
  <c r="AF82" i="3"/>
  <c r="AG82" i="3"/>
  <c r="AH82" i="3" s="1"/>
  <c r="C83" i="3"/>
  <c r="D83" i="3"/>
  <c r="F83" i="3"/>
  <c r="G83" i="3"/>
  <c r="I83" i="3"/>
  <c r="J83" i="3" s="1"/>
  <c r="K83" i="3" s="1"/>
  <c r="L83" i="3"/>
  <c r="O83" i="3"/>
  <c r="P83" i="3" s="1"/>
  <c r="T83" i="3"/>
  <c r="U83" i="3"/>
  <c r="V83" i="3"/>
  <c r="X83" i="3"/>
  <c r="Y83" i="3"/>
  <c r="AA83" i="3"/>
  <c r="AB83" i="3" s="1"/>
  <c r="AC83" i="3" s="1"/>
  <c r="T84" i="5" s="1"/>
  <c r="AD83" i="3"/>
  <c r="AE83" i="3"/>
  <c r="AF83" i="3"/>
  <c r="AG83" i="3"/>
  <c r="C84" i="3"/>
  <c r="D84" i="3"/>
  <c r="F84" i="3"/>
  <c r="G84" i="3"/>
  <c r="I84" i="3"/>
  <c r="J84" i="3" s="1"/>
  <c r="K84" i="3" s="1"/>
  <c r="L84" i="3"/>
  <c r="O84" i="3"/>
  <c r="P84" i="3" s="1"/>
  <c r="T84" i="3"/>
  <c r="U84" i="3"/>
  <c r="V84" i="3"/>
  <c r="X84" i="3"/>
  <c r="Y84" i="3"/>
  <c r="AA84" i="3"/>
  <c r="AB84" i="3" s="1"/>
  <c r="AC84" i="3" s="1"/>
  <c r="T85" i="5" s="1"/>
  <c r="AD84" i="3"/>
  <c r="AE84" i="3"/>
  <c r="AF84" i="3"/>
  <c r="AG84" i="3"/>
  <c r="C85" i="3"/>
  <c r="D85" i="3"/>
  <c r="F85" i="3"/>
  <c r="G85" i="3"/>
  <c r="I85" i="3"/>
  <c r="J85" i="3" s="1"/>
  <c r="K85" i="3" s="1"/>
  <c r="M85" i="3" s="1"/>
  <c r="O86" i="5" s="1"/>
  <c r="L85" i="3"/>
  <c r="O85" i="3"/>
  <c r="Q85" i="3" s="1"/>
  <c r="R85" i="3" s="1"/>
  <c r="T85" i="3"/>
  <c r="U85" i="3"/>
  <c r="V85" i="3"/>
  <c r="X85" i="3"/>
  <c r="Y85" i="3"/>
  <c r="AA85" i="3"/>
  <c r="AB85" i="3" s="1"/>
  <c r="AC85" i="3" s="1"/>
  <c r="T86" i="5" s="1"/>
  <c r="AD85" i="3"/>
  <c r="AE85" i="3"/>
  <c r="AF85" i="3"/>
  <c r="AG85" i="3"/>
  <c r="C86" i="3"/>
  <c r="D86" i="3"/>
  <c r="E86" i="3" s="1"/>
  <c r="M87" i="5" s="1"/>
  <c r="F86" i="3"/>
  <c r="G86" i="3"/>
  <c r="I86" i="3"/>
  <c r="J86" i="3" s="1"/>
  <c r="K86" i="3" s="1"/>
  <c r="L86" i="3"/>
  <c r="O86" i="3"/>
  <c r="P86" i="3" s="1"/>
  <c r="T86" i="3"/>
  <c r="U86" i="3"/>
  <c r="V86" i="3"/>
  <c r="X86" i="3"/>
  <c r="Y86" i="3"/>
  <c r="AA86" i="3"/>
  <c r="AB86" i="3" s="1"/>
  <c r="AC86" i="3" s="1"/>
  <c r="T87" i="5" s="1"/>
  <c r="AD86" i="3"/>
  <c r="AE86" i="3"/>
  <c r="AF86" i="3"/>
  <c r="AG86" i="3"/>
  <c r="C87" i="3"/>
  <c r="D87" i="3"/>
  <c r="F87" i="3"/>
  <c r="G87" i="3"/>
  <c r="I87" i="3"/>
  <c r="J87" i="3" s="1"/>
  <c r="K87" i="3" s="1"/>
  <c r="L87" i="3"/>
  <c r="O87" i="3"/>
  <c r="Q87" i="3" s="1"/>
  <c r="R87" i="3" s="1"/>
  <c r="T87" i="3"/>
  <c r="U87" i="3"/>
  <c r="V87" i="3"/>
  <c r="X87" i="3"/>
  <c r="Y87" i="3"/>
  <c r="AA87" i="3"/>
  <c r="AB87" i="3" s="1"/>
  <c r="AC87" i="3" s="1"/>
  <c r="T88" i="5" s="1"/>
  <c r="AD87" i="3"/>
  <c r="AE87" i="3"/>
  <c r="AF87" i="3"/>
  <c r="AH87" i="3" s="1"/>
  <c r="AG87" i="3"/>
  <c r="C88" i="3"/>
  <c r="D88" i="3"/>
  <c r="F88" i="3"/>
  <c r="G88" i="3"/>
  <c r="I88" i="3"/>
  <c r="J88" i="3" s="1"/>
  <c r="K88" i="3" s="1"/>
  <c r="L88" i="3"/>
  <c r="O88" i="3"/>
  <c r="Q88" i="3" s="1"/>
  <c r="R88" i="3" s="1"/>
  <c r="T88" i="3"/>
  <c r="U88" i="3"/>
  <c r="V88" i="3"/>
  <c r="X88" i="3"/>
  <c r="Y88" i="3"/>
  <c r="AA88" i="3"/>
  <c r="AB88" i="3" s="1"/>
  <c r="AC88" i="3" s="1"/>
  <c r="T89" i="5" s="1"/>
  <c r="AD88" i="3"/>
  <c r="AE88" i="3"/>
  <c r="AF88" i="3"/>
  <c r="AG88" i="3"/>
  <c r="C89" i="3"/>
  <c r="D89" i="3"/>
  <c r="F89" i="3"/>
  <c r="G89" i="3"/>
  <c r="I89" i="3"/>
  <c r="J89" i="3" s="1"/>
  <c r="K89" i="3" s="1"/>
  <c r="L89" i="3"/>
  <c r="O89" i="3"/>
  <c r="T89" i="3"/>
  <c r="U89" i="3"/>
  <c r="V89" i="3"/>
  <c r="X89" i="3"/>
  <c r="Y89" i="3"/>
  <c r="AA89" i="3"/>
  <c r="AB89" i="3" s="1"/>
  <c r="AC89" i="3" s="1"/>
  <c r="T90" i="5" s="1"/>
  <c r="AD89" i="3"/>
  <c r="AE89" i="3"/>
  <c r="AF89" i="3"/>
  <c r="AH89" i="3" s="1"/>
  <c r="AG89" i="3"/>
  <c r="C90" i="3"/>
  <c r="D90" i="3"/>
  <c r="F90" i="3"/>
  <c r="G90" i="3"/>
  <c r="I90" i="3"/>
  <c r="J90" i="3" s="1"/>
  <c r="K90" i="3" s="1"/>
  <c r="L90" i="3"/>
  <c r="O90" i="3"/>
  <c r="Q90" i="3" s="1"/>
  <c r="R90" i="3" s="1"/>
  <c r="T90" i="3"/>
  <c r="U90" i="3"/>
  <c r="V90" i="3"/>
  <c r="X90" i="3"/>
  <c r="Y90" i="3"/>
  <c r="AA90" i="3"/>
  <c r="AB90" i="3" s="1"/>
  <c r="AC90" i="3" s="1"/>
  <c r="T91" i="5" s="1"/>
  <c r="AD90" i="3"/>
  <c r="AE90" i="3"/>
  <c r="AF90" i="3"/>
  <c r="AH90" i="3" s="1"/>
  <c r="AG90" i="3"/>
  <c r="C91" i="3"/>
  <c r="D91" i="3"/>
  <c r="F91" i="3"/>
  <c r="G91" i="3"/>
  <c r="I91" i="3"/>
  <c r="J91" i="3" s="1"/>
  <c r="K91" i="3" s="1"/>
  <c r="M91" i="3" s="1"/>
  <c r="O92" i="5" s="1"/>
  <c r="L91" i="3"/>
  <c r="O91" i="3"/>
  <c r="T91" i="3"/>
  <c r="U91" i="3"/>
  <c r="V91" i="3"/>
  <c r="X91" i="3"/>
  <c r="Y91" i="3"/>
  <c r="AA91" i="3"/>
  <c r="AB91" i="3" s="1"/>
  <c r="AC91" i="3" s="1"/>
  <c r="T92" i="5" s="1"/>
  <c r="AD91" i="3"/>
  <c r="AE91" i="3"/>
  <c r="AF91" i="3"/>
  <c r="AG91" i="3"/>
  <c r="C92" i="3"/>
  <c r="D92" i="3"/>
  <c r="F92" i="3"/>
  <c r="G92" i="3"/>
  <c r="I92" i="3"/>
  <c r="J92" i="3" s="1"/>
  <c r="K92" i="3" s="1"/>
  <c r="L92" i="3"/>
  <c r="O92" i="3"/>
  <c r="Q92" i="3" s="1"/>
  <c r="R92" i="3" s="1"/>
  <c r="T92" i="3"/>
  <c r="U92" i="3"/>
  <c r="V92" i="3"/>
  <c r="X92" i="3"/>
  <c r="Y92" i="3"/>
  <c r="AA92" i="3"/>
  <c r="AB92" i="3" s="1"/>
  <c r="AC92" i="3" s="1"/>
  <c r="T93" i="5" s="1"/>
  <c r="AD92" i="3"/>
  <c r="AE92" i="3"/>
  <c r="AF92" i="3"/>
  <c r="AG92" i="3"/>
  <c r="C93" i="3"/>
  <c r="D93" i="3"/>
  <c r="F93" i="3"/>
  <c r="G93" i="3"/>
  <c r="I93" i="3"/>
  <c r="J93" i="3" s="1"/>
  <c r="K93" i="3" s="1"/>
  <c r="L93" i="3"/>
  <c r="O93" i="3"/>
  <c r="P93" i="3" s="1"/>
  <c r="T93" i="3"/>
  <c r="U93" i="3"/>
  <c r="V93" i="3"/>
  <c r="X93" i="3"/>
  <c r="Y93" i="3"/>
  <c r="AA93" i="3"/>
  <c r="AB93" i="3" s="1"/>
  <c r="AC93" i="3" s="1"/>
  <c r="T94" i="5" s="1"/>
  <c r="AD93" i="3"/>
  <c r="AE93" i="3"/>
  <c r="AF93" i="3"/>
  <c r="AH93" i="3" s="1"/>
  <c r="AG93" i="3"/>
  <c r="C94" i="3"/>
  <c r="D94" i="3"/>
  <c r="F94" i="3"/>
  <c r="G94" i="3"/>
  <c r="I94" i="3"/>
  <c r="J94" i="3" s="1"/>
  <c r="K94" i="3" s="1"/>
  <c r="L94" i="3"/>
  <c r="O94" i="3"/>
  <c r="P94" i="3" s="1"/>
  <c r="T94" i="3"/>
  <c r="U94" i="3"/>
  <c r="V94" i="3"/>
  <c r="X94" i="3"/>
  <c r="Y94" i="3"/>
  <c r="AA94" i="3"/>
  <c r="AB94" i="3" s="1"/>
  <c r="AC94" i="3" s="1"/>
  <c r="T95" i="5" s="1"/>
  <c r="AD94" i="3"/>
  <c r="AE94" i="3"/>
  <c r="AF94" i="3"/>
  <c r="AG94" i="3"/>
  <c r="C95" i="3"/>
  <c r="D95" i="3"/>
  <c r="F95" i="3"/>
  <c r="G95" i="3"/>
  <c r="I95" i="3"/>
  <c r="J95" i="3" s="1"/>
  <c r="K95" i="3" s="1"/>
  <c r="L95" i="3"/>
  <c r="O95" i="3"/>
  <c r="T95" i="3"/>
  <c r="U95" i="3"/>
  <c r="V95" i="3"/>
  <c r="X95" i="3"/>
  <c r="Y95" i="3"/>
  <c r="AA95" i="3"/>
  <c r="AB95" i="3" s="1"/>
  <c r="AC95" i="3" s="1"/>
  <c r="T96" i="5" s="1"/>
  <c r="AD95" i="3"/>
  <c r="AE95" i="3"/>
  <c r="AF95" i="3"/>
  <c r="AG95" i="3"/>
  <c r="C96" i="3"/>
  <c r="D96" i="3"/>
  <c r="F96" i="3"/>
  <c r="G96" i="3"/>
  <c r="I96" i="3"/>
  <c r="J96" i="3" s="1"/>
  <c r="K96" i="3" s="1"/>
  <c r="L96" i="3"/>
  <c r="O96" i="3"/>
  <c r="P96" i="3" s="1"/>
  <c r="T96" i="3"/>
  <c r="U96" i="3"/>
  <c r="V96" i="3"/>
  <c r="X96" i="3"/>
  <c r="Y96" i="3"/>
  <c r="AA96" i="3"/>
  <c r="AB96" i="3" s="1"/>
  <c r="AC96" i="3" s="1"/>
  <c r="T97" i="5" s="1"/>
  <c r="AD96" i="3"/>
  <c r="AE96" i="3"/>
  <c r="AF96" i="3"/>
  <c r="AH96" i="3" s="1"/>
  <c r="AG96" i="3"/>
  <c r="C97" i="3"/>
  <c r="D97" i="3"/>
  <c r="F97" i="3"/>
  <c r="G97" i="3"/>
  <c r="I97" i="3"/>
  <c r="J97" i="3" s="1"/>
  <c r="K97" i="3" s="1"/>
  <c r="L97" i="3"/>
  <c r="O97" i="3"/>
  <c r="T97" i="3"/>
  <c r="U97" i="3"/>
  <c r="V97" i="3"/>
  <c r="X97" i="3"/>
  <c r="Y97" i="3"/>
  <c r="AA97" i="3"/>
  <c r="AB97" i="3" s="1"/>
  <c r="AC97" i="3" s="1"/>
  <c r="T98" i="5" s="1"/>
  <c r="AD97" i="3"/>
  <c r="AE97" i="3"/>
  <c r="AF97" i="3"/>
  <c r="AG97" i="3"/>
  <c r="C98" i="3"/>
  <c r="D98" i="3"/>
  <c r="F98" i="3"/>
  <c r="G98" i="3"/>
  <c r="I98" i="3"/>
  <c r="J98" i="3" s="1"/>
  <c r="K98" i="3" s="1"/>
  <c r="L98" i="3"/>
  <c r="O98" i="3"/>
  <c r="P98" i="3" s="1"/>
  <c r="T98" i="3"/>
  <c r="U98" i="3"/>
  <c r="V98" i="3"/>
  <c r="X98" i="3"/>
  <c r="Y98" i="3"/>
  <c r="AA98" i="3"/>
  <c r="AB98" i="3" s="1"/>
  <c r="AC98" i="3" s="1"/>
  <c r="T99" i="5" s="1"/>
  <c r="AD98" i="3"/>
  <c r="AE98" i="3"/>
  <c r="AF98" i="3"/>
  <c r="AH98" i="3" s="1"/>
  <c r="AG98" i="3"/>
  <c r="C99" i="3"/>
  <c r="D99" i="3"/>
  <c r="F99" i="3"/>
  <c r="G99" i="3"/>
  <c r="I99" i="3"/>
  <c r="J99" i="3" s="1"/>
  <c r="K99" i="3" s="1"/>
  <c r="L99" i="3"/>
  <c r="O99" i="3"/>
  <c r="P99" i="3" s="1"/>
  <c r="T99" i="3"/>
  <c r="U99" i="3"/>
  <c r="V99" i="3"/>
  <c r="X99" i="3"/>
  <c r="Y99" i="3"/>
  <c r="AA99" i="3"/>
  <c r="AB99" i="3" s="1"/>
  <c r="AC99" i="3" s="1"/>
  <c r="T100" i="5" s="1"/>
  <c r="AD99" i="3"/>
  <c r="AE99" i="3"/>
  <c r="AF99" i="3"/>
  <c r="AH99" i="3" s="1"/>
  <c r="AG99" i="3"/>
  <c r="C100" i="3"/>
  <c r="D100" i="3"/>
  <c r="F100" i="3"/>
  <c r="G100" i="3"/>
  <c r="I100" i="3"/>
  <c r="J100" i="3" s="1"/>
  <c r="K100" i="3" s="1"/>
  <c r="L100" i="3"/>
  <c r="O100" i="3"/>
  <c r="T100" i="3"/>
  <c r="U100" i="3"/>
  <c r="V100" i="3"/>
  <c r="X100" i="3"/>
  <c r="Y100" i="3"/>
  <c r="AA100" i="3"/>
  <c r="AB100" i="3" s="1"/>
  <c r="AC100" i="3" s="1"/>
  <c r="T101" i="5" s="1"/>
  <c r="AD100" i="3"/>
  <c r="AE100" i="3"/>
  <c r="AF100" i="3"/>
  <c r="AH100" i="3" s="1"/>
  <c r="AG100" i="3"/>
  <c r="C101" i="3"/>
  <c r="D101" i="3"/>
  <c r="F101" i="3"/>
  <c r="G101" i="3"/>
  <c r="I101" i="3"/>
  <c r="J101" i="3" s="1"/>
  <c r="K101" i="3" s="1"/>
  <c r="L101" i="3"/>
  <c r="O101" i="3"/>
  <c r="P101" i="3" s="1"/>
  <c r="T101" i="3"/>
  <c r="U101" i="3"/>
  <c r="V101" i="3"/>
  <c r="X101" i="3"/>
  <c r="Y101" i="3"/>
  <c r="AA101" i="3"/>
  <c r="AB101" i="3" s="1"/>
  <c r="AC101" i="3" s="1"/>
  <c r="T102" i="5" s="1"/>
  <c r="AD101" i="3"/>
  <c r="AE101" i="3"/>
  <c r="AF101" i="3"/>
  <c r="AG101" i="3"/>
  <c r="C102" i="3"/>
  <c r="D102" i="3"/>
  <c r="F102" i="3"/>
  <c r="G102" i="3"/>
  <c r="I102" i="3"/>
  <c r="J102" i="3" s="1"/>
  <c r="K102" i="3" s="1"/>
  <c r="M102" i="3" s="1"/>
  <c r="O103" i="5" s="1"/>
  <c r="L102" i="3"/>
  <c r="O102" i="3"/>
  <c r="T102" i="3"/>
  <c r="U102" i="3"/>
  <c r="V102" i="3"/>
  <c r="X102" i="3"/>
  <c r="Y102" i="3"/>
  <c r="AA102" i="3"/>
  <c r="AB102" i="3" s="1"/>
  <c r="AC102" i="3" s="1"/>
  <c r="T103" i="5" s="1"/>
  <c r="AD102" i="3"/>
  <c r="AE102" i="3"/>
  <c r="AF102" i="3"/>
  <c r="AG102" i="3"/>
  <c r="C103" i="3"/>
  <c r="D103" i="3"/>
  <c r="F103" i="3"/>
  <c r="G103" i="3"/>
  <c r="I103" i="3"/>
  <c r="J103" i="3" s="1"/>
  <c r="K103" i="3" s="1"/>
  <c r="L103" i="3"/>
  <c r="O103" i="3"/>
  <c r="T103" i="3"/>
  <c r="U103" i="3"/>
  <c r="V103" i="3"/>
  <c r="X103" i="3"/>
  <c r="Y103" i="3"/>
  <c r="AA103" i="3"/>
  <c r="AB103" i="3" s="1"/>
  <c r="AC103" i="3" s="1"/>
  <c r="T104" i="5" s="1"/>
  <c r="AD103" i="3"/>
  <c r="AE103" i="3"/>
  <c r="AF103" i="3"/>
  <c r="AG103" i="3"/>
  <c r="C104" i="3"/>
  <c r="D104" i="3"/>
  <c r="F104" i="3"/>
  <c r="H104" i="3" s="1"/>
  <c r="N105" i="5" s="1"/>
  <c r="G104" i="3"/>
  <c r="I104" i="3"/>
  <c r="J104" i="3" s="1"/>
  <c r="K104" i="3" s="1"/>
  <c r="L104" i="3"/>
  <c r="O104" i="3"/>
  <c r="Q104" i="3" s="1"/>
  <c r="R104" i="3" s="1"/>
  <c r="T104" i="3"/>
  <c r="U104" i="3"/>
  <c r="V104" i="3"/>
  <c r="X104" i="3"/>
  <c r="Y104" i="3"/>
  <c r="AA104" i="3"/>
  <c r="AB104" i="3" s="1"/>
  <c r="AC104" i="3" s="1"/>
  <c r="T105" i="5" s="1"/>
  <c r="AD104" i="3"/>
  <c r="AE104" i="3"/>
  <c r="AF104" i="3"/>
  <c r="AG104" i="3"/>
  <c r="AH104" i="3" s="1"/>
  <c r="C105" i="3"/>
  <c r="D105" i="3"/>
  <c r="F105" i="3"/>
  <c r="G105" i="3"/>
  <c r="I105" i="3"/>
  <c r="J105" i="3" s="1"/>
  <c r="K105" i="3" s="1"/>
  <c r="L105" i="3"/>
  <c r="O105" i="3"/>
  <c r="Q105" i="3" s="1"/>
  <c r="R105" i="3" s="1"/>
  <c r="T105" i="3"/>
  <c r="U105" i="3"/>
  <c r="V105" i="3"/>
  <c r="X105" i="3"/>
  <c r="Y105" i="3"/>
  <c r="AA105" i="3"/>
  <c r="AB105" i="3" s="1"/>
  <c r="AC105" i="3" s="1"/>
  <c r="T106" i="5" s="1"/>
  <c r="AD105" i="3"/>
  <c r="AE105" i="3"/>
  <c r="AF105" i="3"/>
  <c r="AG105" i="3"/>
  <c r="C106" i="3"/>
  <c r="D106" i="3"/>
  <c r="F106" i="3"/>
  <c r="G106" i="3"/>
  <c r="I106" i="3"/>
  <c r="J106" i="3" s="1"/>
  <c r="K106" i="3" s="1"/>
  <c r="L106" i="3"/>
  <c r="O106" i="3"/>
  <c r="Q106" i="3" s="1"/>
  <c r="R106" i="3" s="1"/>
  <c r="T106" i="3"/>
  <c r="U106" i="3"/>
  <c r="V106" i="3"/>
  <c r="X106" i="3"/>
  <c r="Y106" i="3"/>
  <c r="AA106" i="3"/>
  <c r="AB106" i="3" s="1"/>
  <c r="AC106" i="3" s="1"/>
  <c r="T107" i="5" s="1"/>
  <c r="AD106" i="3"/>
  <c r="AE106" i="3"/>
  <c r="AF106" i="3"/>
  <c r="AG106" i="3"/>
  <c r="C107" i="3"/>
  <c r="D107" i="3"/>
  <c r="F107" i="3"/>
  <c r="G107" i="3"/>
  <c r="I107" i="3"/>
  <c r="J107" i="3" s="1"/>
  <c r="K107" i="3" s="1"/>
  <c r="L107" i="3"/>
  <c r="O107" i="3"/>
  <c r="Q107" i="3" s="1"/>
  <c r="R107" i="3" s="1"/>
  <c r="T107" i="3"/>
  <c r="U107" i="3"/>
  <c r="V107" i="3"/>
  <c r="X107" i="3"/>
  <c r="Y107" i="3"/>
  <c r="AA107" i="3"/>
  <c r="AB107" i="3" s="1"/>
  <c r="AC107" i="3" s="1"/>
  <c r="T108" i="5" s="1"/>
  <c r="AD107" i="3"/>
  <c r="AE107" i="3"/>
  <c r="AF107" i="3"/>
  <c r="AG107" i="3"/>
  <c r="C108" i="3"/>
  <c r="D108" i="3"/>
  <c r="F108" i="3"/>
  <c r="G108" i="3"/>
  <c r="I108" i="3"/>
  <c r="J108" i="3" s="1"/>
  <c r="K108" i="3" s="1"/>
  <c r="L108" i="3"/>
  <c r="O108" i="3"/>
  <c r="Q108" i="3" s="1"/>
  <c r="R108" i="3" s="1"/>
  <c r="T108" i="3"/>
  <c r="U108" i="3"/>
  <c r="V108" i="3"/>
  <c r="X108" i="3"/>
  <c r="Y108" i="3"/>
  <c r="AA108" i="3"/>
  <c r="AB108" i="3" s="1"/>
  <c r="AC108" i="3" s="1"/>
  <c r="T109" i="5" s="1"/>
  <c r="AD108" i="3"/>
  <c r="AE108" i="3"/>
  <c r="AF108" i="3"/>
  <c r="AG108" i="3"/>
  <c r="C109" i="3"/>
  <c r="D109" i="3"/>
  <c r="F109" i="3"/>
  <c r="G109" i="3"/>
  <c r="I109" i="3"/>
  <c r="J109" i="3" s="1"/>
  <c r="K109" i="3" s="1"/>
  <c r="L109" i="3"/>
  <c r="O109" i="3"/>
  <c r="P109" i="3" s="1"/>
  <c r="T109" i="3"/>
  <c r="U109" i="3"/>
  <c r="V109" i="3"/>
  <c r="X109" i="3"/>
  <c r="Y109" i="3"/>
  <c r="AA109" i="3"/>
  <c r="AB109" i="3" s="1"/>
  <c r="AC109" i="3" s="1"/>
  <c r="T110" i="5" s="1"/>
  <c r="AD109" i="3"/>
  <c r="AE109" i="3"/>
  <c r="AF109" i="3"/>
  <c r="AH109" i="3" s="1"/>
  <c r="AG109" i="3"/>
  <c r="C110" i="3"/>
  <c r="D110" i="3"/>
  <c r="F110" i="3"/>
  <c r="G110" i="3"/>
  <c r="I110" i="3"/>
  <c r="J110" i="3" s="1"/>
  <c r="K110" i="3" s="1"/>
  <c r="L110" i="3"/>
  <c r="O110" i="3"/>
  <c r="Q110" i="3" s="1"/>
  <c r="R110" i="3" s="1"/>
  <c r="T110" i="3"/>
  <c r="U110" i="3"/>
  <c r="V110" i="3"/>
  <c r="X110" i="3"/>
  <c r="Y110" i="3"/>
  <c r="AA110" i="3"/>
  <c r="AB110" i="3" s="1"/>
  <c r="AC110" i="3" s="1"/>
  <c r="T111" i="5" s="1"/>
  <c r="AD110" i="3"/>
  <c r="AE110" i="3"/>
  <c r="AF110" i="3"/>
  <c r="AG110" i="3"/>
  <c r="C111" i="3"/>
  <c r="D111" i="3"/>
  <c r="F111" i="3"/>
  <c r="G111" i="3"/>
  <c r="I111" i="3"/>
  <c r="J111" i="3" s="1"/>
  <c r="K111" i="3" s="1"/>
  <c r="L111" i="3"/>
  <c r="O111" i="3"/>
  <c r="P111" i="3" s="1"/>
  <c r="T111" i="3"/>
  <c r="U111" i="3"/>
  <c r="V111" i="3"/>
  <c r="X111" i="3"/>
  <c r="Y111" i="3"/>
  <c r="AA111" i="3"/>
  <c r="AB111" i="3" s="1"/>
  <c r="AC111" i="3" s="1"/>
  <c r="T112" i="5" s="1"/>
  <c r="AD111" i="3"/>
  <c r="AE111" i="3"/>
  <c r="AF111" i="3"/>
  <c r="AG111" i="3"/>
  <c r="C112" i="3"/>
  <c r="D112" i="3"/>
  <c r="F112" i="3"/>
  <c r="G112" i="3"/>
  <c r="I112" i="3"/>
  <c r="J112" i="3" s="1"/>
  <c r="K112" i="3" s="1"/>
  <c r="L112" i="3"/>
  <c r="O112" i="3"/>
  <c r="T112" i="3"/>
  <c r="U112" i="3"/>
  <c r="V112" i="3"/>
  <c r="X112" i="3"/>
  <c r="Y112" i="3"/>
  <c r="AA112" i="3"/>
  <c r="AB112" i="3" s="1"/>
  <c r="AC112" i="3" s="1"/>
  <c r="T113" i="5" s="1"/>
  <c r="AD112" i="3"/>
  <c r="AE112" i="3"/>
  <c r="AF112" i="3"/>
  <c r="AG112" i="3"/>
  <c r="C113" i="3"/>
  <c r="D113" i="3"/>
  <c r="F113" i="3"/>
  <c r="G113" i="3"/>
  <c r="I113" i="3"/>
  <c r="J113" i="3" s="1"/>
  <c r="K113" i="3" s="1"/>
  <c r="L113" i="3"/>
  <c r="O113" i="3"/>
  <c r="T113" i="3"/>
  <c r="U113" i="3"/>
  <c r="V113" i="3"/>
  <c r="X113" i="3"/>
  <c r="Y113" i="3"/>
  <c r="AA113" i="3"/>
  <c r="AB113" i="3" s="1"/>
  <c r="AC113" i="3" s="1"/>
  <c r="T114" i="5" s="1"/>
  <c r="AD113" i="3"/>
  <c r="AE113" i="3"/>
  <c r="AF113" i="3"/>
  <c r="AH113" i="3" s="1"/>
  <c r="AG113" i="3"/>
  <c r="C114" i="3"/>
  <c r="D114" i="3"/>
  <c r="F114" i="3"/>
  <c r="G114" i="3"/>
  <c r="I114" i="3"/>
  <c r="J114" i="3" s="1"/>
  <c r="K114" i="3" s="1"/>
  <c r="L114" i="3"/>
  <c r="O114" i="3"/>
  <c r="P114" i="3" s="1"/>
  <c r="T114" i="3"/>
  <c r="U114" i="3"/>
  <c r="V114" i="3"/>
  <c r="X114" i="3"/>
  <c r="Y114" i="3"/>
  <c r="AA114" i="3"/>
  <c r="AB114" i="3" s="1"/>
  <c r="AC114" i="3" s="1"/>
  <c r="T115" i="5" s="1"/>
  <c r="AD114" i="3"/>
  <c r="AE114" i="3"/>
  <c r="AF114" i="3"/>
  <c r="AG114" i="3"/>
  <c r="C115" i="3"/>
  <c r="D115" i="3"/>
  <c r="F115" i="3"/>
  <c r="G115" i="3"/>
  <c r="I115" i="3"/>
  <c r="J115" i="3" s="1"/>
  <c r="K115" i="3" s="1"/>
  <c r="L115" i="3"/>
  <c r="O115" i="3"/>
  <c r="T115" i="3"/>
  <c r="U115" i="3"/>
  <c r="V115" i="3"/>
  <c r="X115" i="3"/>
  <c r="Y115" i="3"/>
  <c r="AA115" i="3"/>
  <c r="AB115" i="3" s="1"/>
  <c r="AC115" i="3" s="1"/>
  <c r="T116" i="5" s="1"/>
  <c r="AD115" i="3"/>
  <c r="AE115" i="3"/>
  <c r="AF115" i="3"/>
  <c r="AG115" i="3"/>
  <c r="C116" i="3"/>
  <c r="D116" i="3"/>
  <c r="F116" i="3"/>
  <c r="G116" i="3"/>
  <c r="I116" i="3"/>
  <c r="J116" i="3" s="1"/>
  <c r="K116" i="3" s="1"/>
  <c r="L116" i="3"/>
  <c r="O116" i="3"/>
  <c r="Q116" i="3" s="1"/>
  <c r="R116" i="3" s="1"/>
  <c r="T116" i="3"/>
  <c r="U116" i="3"/>
  <c r="V116" i="3"/>
  <c r="X116" i="3"/>
  <c r="Y116" i="3"/>
  <c r="AA116" i="3"/>
  <c r="AB116" i="3" s="1"/>
  <c r="AC116" i="3" s="1"/>
  <c r="T117" i="5" s="1"/>
  <c r="AD116" i="3"/>
  <c r="AE116" i="3"/>
  <c r="AF116" i="3"/>
  <c r="AG116" i="3"/>
  <c r="C117" i="3"/>
  <c r="D117" i="3"/>
  <c r="F117" i="3"/>
  <c r="G117" i="3"/>
  <c r="I117" i="3"/>
  <c r="J117" i="3" s="1"/>
  <c r="K117" i="3" s="1"/>
  <c r="L117" i="3"/>
  <c r="O117" i="3"/>
  <c r="P117" i="3" s="1"/>
  <c r="T117" i="3"/>
  <c r="U117" i="3"/>
  <c r="V117" i="3"/>
  <c r="X117" i="3"/>
  <c r="Y117" i="3"/>
  <c r="AA117" i="3"/>
  <c r="AB117" i="3" s="1"/>
  <c r="AC117" i="3" s="1"/>
  <c r="T118" i="5" s="1"/>
  <c r="AD117" i="3"/>
  <c r="AE117" i="3"/>
  <c r="AF117" i="3"/>
  <c r="AG117" i="3"/>
  <c r="C118" i="3"/>
  <c r="D118" i="3"/>
  <c r="F118" i="3"/>
  <c r="G118" i="3"/>
  <c r="I118" i="3"/>
  <c r="J118" i="3" s="1"/>
  <c r="K118" i="3" s="1"/>
  <c r="L118" i="3"/>
  <c r="O118" i="3"/>
  <c r="T118" i="3"/>
  <c r="U118" i="3"/>
  <c r="V118" i="3"/>
  <c r="X118" i="3"/>
  <c r="Y118" i="3"/>
  <c r="AA118" i="3"/>
  <c r="AB118" i="3" s="1"/>
  <c r="AC118" i="3" s="1"/>
  <c r="T119" i="5" s="1"/>
  <c r="AD118" i="3"/>
  <c r="AE118" i="3"/>
  <c r="AF118" i="3"/>
  <c r="AG118" i="3"/>
  <c r="C119" i="3"/>
  <c r="D119" i="3"/>
  <c r="F119" i="3"/>
  <c r="G119" i="3"/>
  <c r="I119" i="3"/>
  <c r="J119" i="3" s="1"/>
  <c r="K119" i="3" s="1"/>
  <c r="L119" i="3"/>
  <c r="O119" i="3"/>
  <c r="P119" i="3" s="1"/>
  <c r="T119" i="3"/>
  <c r="U119" i="3"/>
  <c r="V119" i="3"/>
  <c r="X119" i="3"/>
  <c r="Y119" i="3"/>
  <c r="AA119" i="3"/>
  <c r="AB119" i="3" s="1"/>
  <c r="AC119" i="3" s="1"/>
  <c r="T120" i="5" s="1"/>
  <c r="AD119" i="3"/>
  <c r="AE119" i="3"/>
  <c r="AF119" i="3"/>
  <c r="AG119" i="3"/>
  <c r="C120" i="3"/>
  <c r="D120" i="3"/>
  <c r="F120" i="3"/>
  <c r="G120" i="3"/>
  <c r="I120" i="3"/>
  <c r="J120" i="3" s="1"/>
  <c r="K120" i="3" s="1"/>
  <c r="L120" i="3"/>
  <c r="O120" i="3"/>
  <c r="P120" i="3" s="1"/>
  <c r="T120" i="3"/>
  <c r="U120" i="3"/>
  <c r="V120" i="3"/>
  <c r="X120" i="3"/>
  <c r="Y120" i="3"/>
  <c r="AA120" i="3"/>
  <c r="AB120" i="3" s="1"/>
  <c r="AC120" i="3" s="1"/>
  <c r="T121" i="5" s="1"/>
  <c r="AD120" i="3"/>
  <c r="AE120" i="3"/>
  <c r="AF120" i="3"/>
  <c r="AG120" i="3"/>
  <c r="C121" i="3"/>
  <c r="D121" i="3"/>
  <c r="F121" i="3"/>
  <c r="G121" i="3"/>
  <c r="I121" i="3"/>
  <c r="J121" i="3" s="1"/>
  <c r="K121" i="3" s="1"/>
  <c r="L121" i="3"/>
  <c r="O121" i="3"/>
  <c r="P121" i="3" s="1"/>
  <c r="T121" i="3"/>
  <c r="U121" i="3"/>
  <c r="V121" i="3"/>
  <c r="X121" i="3"/>
  <c r="Y121" i="3"/>
  <c r="AA121" i="3"/>
  <c r="AB121" i="3" s="1"/>
  <c r="AC121" i="3" s="1"/>
  <c r="T122" i="5" s="1"/>
  <c r="AD121" i="3"/>
  <c r="AE121" i="3"/>
  <c r="AF121" i="3"/>
  <c r="AH121" i="3" s="1"/>
  <c r="AG121" i="3"/>
  <c r="C122" i="3"/>
  <c r="D122" i="3"/>
  <c r="F122" i="3"/>
  <c r="G122" i="3"/>
  <c r="I122" i="3"/>
  <c r="J122" i="3" s="1"/>
  <c r="K122" i="3" s="1"/>
  <c r="L122" i="3"/>
  <c r="O122" i="3"/>
  <c r="Q122" i="3" s="1"/>
  <c r="R122" i="3" s="1"/>
  <c r="T122" i="3"/>
  <c r="U122" i="3"/>
  <c r="V122" i="3"/>
  <c r="X122" i="3"/>
  <c r="Y122" i="3"/>
  <c r="AA122" i="3"/>
  <c r="AB122" i="3" s="1"/>
  <c r="AC122" i="3" s="1"/>
  <c r="T123" i="5" s="1"/>
  <c r="AD122" i="3"/>
  <c r="AE122" i="3"/>
  <c r="AF122" i="3"/>
  <c r="AG122" i="3"/>
  <c r="C123" i="3"/>
  <c r="D123" i="3"/>
  <c r="F123" i="3"/>
  <c r="G123" i="3"/>
  <c r="I123" i="3"/>
  <c r="J123" i="3" s="1"/>
  <c r="K123" i="3" s="1"/>
  <c r="L123" i="3"/>
  <c r="O123" i="3"/>
  <c r="Q123" i="3" s="1"/>
  <c r="R123" i="3" s="1"/>
  <c r="T123" i="3"/>
  <c r="U123" i="3"/>
  <c r="V123" i="3"/>
  <c r="X123" i="3"/>
  <c r="Y123" i="3"/>
  <c r="AA123" i="3"/>
  <c r="AB123" i="3" s="1"/>
  <c r="AC123" i="3" s="1"/>
  <c r="T124" i="5" s="1"/>
  <c r="AD123" i="3"/>
  <c r="AE123" i="3"/>
  <c r="AF123" i="3"/>
  <c r="AG123" i="3"/>
  <c r="C124" i="3"/>
  <c r="D124" i="3"/>
  <c r="F124" i="3"/>
  <c r="G124" i="3"/>
  <c r="I124" i="3"/>
  <c r="J124" i="3" s="1"/>
  <c r="K124" i="3" s="1"/>
  <c r="L124" i="3"/>
  <c r="O124" i="3"/>
  <c r="Q124" i="3" s="1"/>
  <c r="R124" i="3" s="1"/>
  <c r="T124" i="3"/>
  <c r="U124" i="3"/>
  <c r="V124" i="3"/>
  <c r="X124" i="3"/>
  <c r="Y124" i="3"/>
  <c r="AA124" i="3"/>
  <c r="AB124" i="3" s="1"/>
  <c r="AC124" i="3" s="1"/>
  <c r="T125" i="5" s="1"/>
  <c r="AD124" i="3"/>
  <c r="AE124" i="3"/>
  <c r="AF124" i="3"/>
  <c r="AG124" i="3"/>
  <c r="C125" i="3"/>
  <c r="D125" i="3"/>
  <c r="F125" i="3"/>
  <c r="G125" i="3"/>
  <c r="I125" i="3"/>
  <c r="J125" i="3" s="1"/>
  <c r="K125" i="3" s="1"/>
  <c r="L125" i="3"/>
  <c r="O125" i="3"/>
  <c r="T125" i="3"/>
  <c r="U125" i="3"/>
  <c r="V125" i="3"/>
  <c r="X125" i="3"/>
  <c r="Y125" i="3"/>
  <c r="AA125" i="3"/>
  <c r="AB125" i="3" s="1"/>
  <c r="AC125" i="3" s="1"/>
  <c r="T126" i="5" s="1"/>
  <c r="AD125" i="3"/>
  <c r="AE125" i="3"/>
  <c r="AF125" i="3"/>
  <c r="AG125" i="3"/>
  <c r="C126" i="3"/>
  <c r="D126" i="3"/>
  <c r="F126" i="3"/>
  <c r="G126" i="3"/>
  <c r="I126" i="3"/>
  <c r="J126" i="3" s="1"/>
  <c r="K126" i="3" s="1"/>
  <c r="L126" i="3"/>
  <c r="O126" i="3"/>
  <c r="P126" i="3" s="1"/>
  <c r="T126" i="3"/>
  <c r="U126" i="3"/>
  <c r="V126" i="3"/>
  <c r="X126" i="3"/>
  <c r="Y126" i="3"/>
  <c r="AA126" i="3"/>
  <c r="AB126" i="3" s="1"/>
  <c r="AC126" i="3" s="1"/>
  <c r="T127" i="5" s="1"/>
  <c r="AD126" i="3"/>
  <c r="AE126" i="3"/>
  <c r="AF126" i="3"/>
  <c r="AG126" i="3"/>
  <c r="C127" i="3"/>
  <c r="D127" i="3"/>
  <c r="F127" i="3"/>
  <c r="H127" i="3" s="1"/>
  <c r="N128" i="5" s="1"/>
  <c r="G127" i="3"/>
  <c r="I127" i="3"/>
  <c r="J127" i="3" s="1"/>
  <c r="K127" i="3" s="1"/>
  <c r="L127" i="3"/>
  <c r="O127" i="3"/>
  <c r="P127" i="3" s="1"/>
  <c r="T127" i="3"/>
  <c r="U127" i="3"/>
  <c r="V127" i="3"/>
  <c r="X127" i="3"/>
  <c r="Y127" i="3"/>
  <c r="AA127" i="3"/>
  <c r="AB127" i="3" s="1"/>
  <c r="AC127" i="3" s="1"/>
  <c r="T128" i="5" s="1"/>
  <c r="AD127" i="3"/>
  <c r="AE127" i="3"/>
  <c r="AF127" i="3"/>
  <c r="AG127" i="3"/>
  <c r="C128" i="3"/>
  <c r="D128" i="3"/>
  <c r="F128" i="3"/>
  <c r="G128" i="3"/>
  <c r="I128" i="3"/>
  <c r="J128" i="3" s="1"/>
  <c r="K128" i="3" s="1"/>
  <c r="L128" i="3"/>
  <c r="O128" i="3"/>
  <c r="T128" i="3"/>
  <c r="U128" i="3"/>
  <c r="V128" i="3"/>
  <c r="X128" i="3"/>
  <c r="Y128" i="3"/>
  <c r="AA128" i="3"/>
  <c r="AB128" i="3" s="1"/>
  <c r="AC128" i="3" s="1"/>
  <c r="T129" i="5" s="1"/>
  <c r="AD128" i="3"/>
  <c r="AE128" i="3"/>
  <c r="AF128" i="3"/>
  <c r="AG128" i="3"/>
  <c r="C129" i="3"/>
  <c r="D129" i="3"/>
  <c r="F129" i="3"/>
  <c r="G129" i="3"/>
  <c r="I129" i="3"/>
  <c r="J129" i="3" s="1"/>
  <c r="K129" i="3" s="1"/>
  <c r="L129" i="3"/>
  <c r="O129" i="3"/>
  <c r="P129" i="3" s="1"/>
  <c r="Q129" i="3"/>
  <c r="R129" i="3" s="1"/>
  <c r="T129" i="3"/>
  <c r="U129" i="3"/>
  <c r="V129" i="3"/>
  <c r="X129" i="3"/>
  <c r="Y129" i="3"/>
  <c r="AA129" i="3"/>
  <c r="AB129" i="3" s="1"/>
  <c r="AC129" i="3" s="1"/>
  <c r="T130" i="5" s="1"/>
  <c r="AD129" i="3"/>
  <c r="AE129" i="3"/>
  <c r="AF129" i="3"/>
  <c r="AG129" i="3"/>
  <c r="C130" i="3"/>
  <c r="D130" i="3"/>
  <c r="F130" i="3"/>
  <c r="G130" i="3"/>
  <c r="I130" i="3"/>
  <c r="J130" i="3" s="1"/>
  <c r="K130" i="3" s="1"/>
  <c r="L130" i="3"/>
  <c r="O130" i="3"/>
  <c r="Q130" i="3" s="1"/>
  <c r="R130" i="3" s="1"/>
  <c r="T130" i="3"/>
  <c r="U130" i="3"/>
  <c r="V130" i="3"/>
  <c r="X130" i="3"/>
  <c r="Y130" i="3"/>
  <c r="AA130" i="3"/>
  <c r="AB130" i="3" s="1"/>
  <c r="AC130" i="3" s="1"/>
  <c r="T131" i="5" s="1"/>
  <c r="AD130" i="3"/>
  <c r="AE130" i="3"/>
  <c r="AF130" i="3"/>
  <c r="AG130" i="3"/>
  <c r="C131" i="3"/>
  <c r="D131" i="3"/>
  <c r="F131" i="3"/>
  <c r="G131" i="3"/>
  <c r="I131" i="3"/>
  <c r="J131" i="3" s="1"/>
  <c r="K131" i="3" s="1"/>
  <c r="L131" i="3"/>
  <c r="O131" i="3"/>
  <c r="Q131" i="3" s="1"/>
  <c r="R131" i="3" s="1"/>
  <c r="T131" i="3"/>
  <c r="U131" i="3"/>
  <c r="V131" i="3"/>
  <c r="X131" i="3"/>
  <c r="Y131" i="3"/>
  <c r="AA131" i="3"/>
  <c r="AB131" i="3" s="1"/>
  <c r="AC131" i="3" s="1"/>
  <c r="T132" i="5" s="1"/>
  <c r="AD131" i="3"/>
  <c r="AE131" i="3"/>
  <c r="AF131" i="3"/>
  <c r="AH131" i="3" s="1"/>
  <c r="AG131" i="3"/>
  <c r="C132" i="3"/>
  <c r="D132" i="3"/>
  <c r="F132" i="3"/>
  <c r="H132" i="3" s="1"/>
  <c r="N133" i="5" s="1"/>
  <c r="G132" i="3"/>
  <c r="I132" i="3"/>
  <c r="J132" i="3" s="1"/>
  <c r="K132" i="3" s="1"/>
  <c r="L132" i="3"/>
  <c r="O132" i="3"/>
  <c r="T132" i="3"/>
  <c r="U132" i="3"/>
  <c r="V132" i="3"/>
  <c r="X132" i="3"/>
  <c r="Z132" i="3" s="1"/>
  <c r="S133" i="5" s="1"/>
  <c r="Y132" i="3"/>
  <c r="AA132" i="3"/>
  <c r="AB132" i="3" s="1"/>
  <c r="AC132" i="3" s="1"/>
  <c r="T133" i="5" s="1"/>
  <c r="AD132" i="3"/>
  <c r="AE132" i="3"/>
  <c r="AF132" i="3"/>
  <c r="AH132" i="3" s="1"/>
  <c r="AG132" i="3"/>
  <c r="C133" i="3"/>
  <c r="D133" i="3"/>
  <c r="F133" i="3"/>
  <c r="G133" i="3"/>
  <c r="I133" i="3"/>
  <c r="J133" i="3" s="1"/>
  <c r="K133" i="3" s="1"/>
  <c r="L133" i="3"/>
  <c r="O133" i="3"/>
  <c r="T133" i="3"/>
  <c r="U133" i="3"/>
  <c r="V133" i="3"/>
  <c r="X133" i="3"/>
  <c r="Y133" i="3"/>
  <c r="AA133" i="3"/>
  <c r="AB133" i="3" s="1"/>
  <c r="AC133" i="3" s="1"/>
  <c r="T134" i="5" s="1"/>
  <c r="AD133" i="3"/>
  <c r="AE133" i="3"/>
  <c r="AF133" i="3"/>
  <c r="AG133" i="3"/>
  <c r="C134" i="3"/>
  <c r="D134" i="3"/>
  <c r="F134" i="3"/>
  <c r="G134" i="3"/>
  <c r="I134" i="3"/>
  <c r="J134" i="3" s="1"/>
  <c r="K134" i="3" s="1"/>
  <c r="L134" i="3"/>
  <c r="O134" i="3"/>
  <c r="T134" i="3"/>
  <c r="U134" i="3"/>
  <c r="V134" i="3"/>
  <c r="X134" i="3"/>
  <c r="Y134" i="3"/>
  <c r="AA134" i="3"/>
  <c r="AB134" i="3" s="1"/>
  <c r="AC134" i="3" s="1"/>
  <c r="T135" i="5" s="1"/>
  <c r="AD134" i="3"/>
  <c r="AE134" i="3"/>
  <c r="AF134" i="3"/>
  <c r="AH134" i="3" s="1"/>
  <c r="AG134" i="3"/>
  <c r="C135" i="3"/>
  <c r="D135" i="3"/>
  <c r="F135" i="3"/>
  <c r="H135" i="3" s="1"/>
  <c r="N136" i="5" s="1"/>
  <c r="G135" i="3"/>
  <c r="I135" i="3"/>
  <c r="J135" i="3" s="1"/>
  <c r="K135" i="3" s="1"/>
  <c r="L135" i="3"/>
  <c r="O135" i="3"/>
  <c r="P135" i="3" s="1"/>
  <c r="T135" i="3"/>
  <c r="U135" i="3"/>
  <c r="V135" i="3"/>
  <c r="X135" i="3"/>
  <c r="Y135" i="3"/>
  <c r="AA135" i="3"/>
  <c r="AB135" i="3" s="1"/>
  <c r="AC135" i="3" s="1"/>
  <c r="T136" i="5" s="1"/>
  <c r="AD135" i="3"/>
  <c r="AE135" i="3"/>
  <c r="AF135" i="3"/>
  <c r="AG135" i="3"/>
  <c r="C136" i="3"/>
  <c r="D136" i="3"/>
  <c r="F136" i="3"/>
  <c r="G136" i="3"/>
  <c r="I136" i="3"/>
  <c r="J136" i="3" s="1"/>
  <c r="K136" i="3" s="1"/>
  <c r="L136" i="3"/>
  <c r="O136" i="3"/>
  <c r="P136" i="3" s="1"/>
  <c r="T136" i="3"/>
  <c r="U136" i="3"/>
  <c r="V136" i="3"/>
  <c r="X136" i="3"/>
  <c r="Y136" i="3"/>
  <c r="AA136" i="3"/>
  <c r="AB136" i="3" s="1"/>
  <c r="AC136" i="3" s="1"/>
  <c r="T137" i="5" s="1"/>
  <c r="AD136" i="3"/>
  <c r="AE136" i="3"/>
  <c r="AF136" i="3"/>
  <c r="AG136" i="3"/>
  <c r="C137" i="3"/>
  <c r="D137" i="3"/>
  <c r="F137" i="3"/>
  <c r="G137" i="3"/>
  <c r="I137" i="3"/>
  <c r="J137" i="3" s="1"/>
  <c r="K137" i="3" s="1"/>
  <c r="L137" i="3"/>
  <c r="O137" i="3"/>
  <c r="T137" i="3"/>
  <c r="U137" i="3"/>
  <c r="V137" i="3"/>
  <c r="X137" i="3"/>
  <c r="Y137" i="3"/>
  <c r="Z137" i="3" s="1"/>
  <c r="S138" i="5" s="1"/>
  <c r="AA137" i="3"/>
  <c r="AB137" i="3" s="1"/>
  <c r="AC137" i="3" s="1"/>
  <c r="T138" i="5" s="1"/>
  <c r="AD137" i="3"/>
  <c r="AE137" i="3"/>
  <c r="AF137" i="3"/>
  <c r="AG137" i="3"/>
  <c r="C138" i="3"/>
  <c r="D138" i="3"/>
  <c r="F138" i="3"/>
  <c r="G138" i="3"/>
  <c r="I138" i="3"/>
  <c r="J138" i="3" s="1"/>
  <c r="K138" i="3" s="1"/>
  <c r="L138" i="3"/>
  <c r="O138" i="3"/>
  <c r="Q138" i="3" s="1"/>
  <c r="R138" i="3" s="1"/>
  <c r="T138" i="3"/>
  <c r="U138" i="3"/>
  <c r="V138" i="3"/>
  <c r="X138" i="3"/>
  <c r="Y138" i="3"/>
  <c r="AA138" i="3"/>
  <c r="AB138" i="3" s="1"/>
  <c r="AC138" i="3" s="1"/>
  <c r="T139" i="5" s="1"/>
  <c r="AD138" i="3"/>
  <c r="AE138" i="3"/>
  <c r="AF138" i="3"/>
  <c r="AG138" i="3"/>
  <c r="C139" i="3"/>
  <c r="D139" i="3"/>
  <c r="F139" i="3"/>
  <c r="G139" i="3"/>
  <c r="I139" i="3"/>
  <c r="J139" i="3" s="1"/>
  <c r="K139" i="3" s="1"/>
  <c r="L139" i="3"/>
  <c r="O139" i="3"/>
  <c r="T139" i="3"/>
  <c r="U139" i="3"/>
  <c r="V139" i="3"/>
  <c r="X139" i="3"/>
  <c r="Y139" i="3"/>
  <c r="AA139" i="3"/>
  <c r="AB139" i="3" s="1"/>
  <c r="AC139" i="3" s="1"/>
  <c r="T140" i="5" s="1"/>
  <c r="AD139" i="3"/>
  <c r="AE139" i="3"/>
  <c r="AF139" i="3"/>
  <c r="AH139" i="3" s="1"/>
  <c r="AG139" i="3"/>
  <c r="C140" i="3"/>
  <c r="D140" i="3"/>
  <c r="F140" i="3"/>
  <c r="G140" i="3"/>
  <c r="I140" i="3"/>
  <c r="J140" i="3" s="1"/>
  <c r="K140" i="3" s="1"/>
  <c r="M140" i="3" s="1"/>
  <c r="O141" i="5" s="1"/>
  <c r="L140" i="3"/>
  <c r="O140" i="3"/>
  <c r="T140" i="3"/>
  <c r="U140" i="3"/>
  <c r="V140" i="3"/>
  <c r="X140" i="3"/>
  <c r="Y140" i="3"/>
  <c r="AA140" i="3"/>
  <c r="AB140" i="3" s="1"/>
  <c r="AC140" i="3" s="1"/>
  <c r="T141" i="5" s="1"/>
  <c r="AD140" i="3"/>
  <c r="AE140" i="3"/>
  <c r="AF140" i="3"/>
  <c r="AG140" i="3"/>
  <c r="C141" i="3"/>
  <c r="D141" i="3"/>
  <c r="F141" i="3"/>
  <c r="G141" i="3"/>
  <c r="I141" i="3"/>
  <c r="J141" i="3" s="1"/>
  <c r="K141" i="3" s="1"/>
  <c r="L141" i="3"/>
  <c r="O141" i="3"/>
  <c r="Q141" i="3" s="1"/>
  <c r="R141" i="3" s="1"/>
  <c r="T141" i="3"/>
  <c r="U141" i="3"/>
  <c r="V141" i="3"/>
  <c r="X141" i="3"/>
  <c r="Y141" i="3"/>
  <c r="AA141" i="3"/>
  <c r="AB141" i="3" s="1"/>
  <c r="AC141" i="3" s="1"/>
  <c r="T142" i="5" s="1"/>
  <c r="AD141" i="3"/>
  <c r="AE141" i="3"/>
  <c r="AF141" i="3"/>
  <c r="AG141" i="3"/>
  <c r="C142" i="3"/>
  <c r="D142" i="3"/>
  <c r="F142" i="3"/>
  <c r="G142" i="3"/>
  <c r="I142" i="3"/>
  <c r="J142" i="3" s="1"/>
  <c r="K142" i="3" s="1"/>
  <c r="L142" i="3"/>
  <c r="O142" i="3"/>
  <c r="T142" i="3"/>
  <c r="U142" i="3"/>
  <c r="V142" i="3"/>
  <c r="X142" i="3"/>
  <c r="Z142" i="3" s="1"/>
  <c r="S143" i="5" s="1"/>
  <c r="Y142" i="3"/>
  <c r="AA142" i="3"/>
  <c r="AB142" i="3" s="1"/>
  <c r="AC142" i="3" s="1"/>
  <c r="T143" i="5" s="1"/>
  <c r="AD142" i="3"/>
  <c r="AE142" i="3"/>
  <c r="AF142" i="3"/>
  <c r="AH142" i="3" s="1"/>
  <c r="AI142" i="3" s="1"/>
  <c r="U143" i="5" s="1"/>
  <c r="AG142" i="3"/>
  <c r="C143" i="3"/>
  <c r="D143" i="3"/>
  <c r="F143" i="3"/>
  <c r="G143" i="3"/>
  <c r="I143" i="3"/>
  <c r="J143" i="3" s="1"/>
  <c r="K143" i="3" s="1"/>
  <c r="L143" i="3"/>
  <c r="O143" i="3"/>
  <c r="P143" i="3" s="1"/>
  <c r="T143" i="3"/>
  <c r="U143" i="3"/>
  <c r="V143" i="3"/>
  <c r="X143" i="3"/>
  <c r="Y143" i="3"/>
  <c r="AA143" i="3"/>
  <c r="AB143" i="3" s="1"/>
  <c r="AC143" i="3" s="1"/>
  <c r="T144" i="5" s="1"/>
  <c r="AD143" i="3"/>
  <c r="AE143" i="3"/>
  <c r="AF143" i="3"/>
  <c r="AG143" i="3"/>
  <c r="C144" i="3"/>
  <c r="D144" i="3"/>
  <c r="F144" i="3"/>
  <c r="G144" i="3"/>
  <c r="I144" i="3"/>
  <c r="J144" i="3" s="1"/>
  <c r="K144" i="3" s="1"/>
  <c r="L144" i="3"/>
  <c r="O144" i="3"/>
  <c r="P144" i="3" s="1"/>
  <c r="T144" i="3"/>
  <c r="U144" i="3"/>
  <c r="V144" i="3"/>
  <c r="X144" i="3"/>
  <c r="Y144" i="3"/>
  <c r="AA144" i="3"/>
  <c r="AB144" i="3" s="1"/>
  <c r="AC144" i="3" s="1"/>
  <c r="T145" i="5" s="1"/>
  <c r="AD144" i="3"/>
  <c r="AE144" i="3"/>
  <c r="AF144" i="3"/>
  <c r="AG144" i="3"/>
  <c r="C145" i="3"/>
  <c r="D145" i="3"/>
  <c r="F145" i="3"/>
  <c r="G145" i="3"/>
  <c r="I145" i="3"/>
  <c r="J145" i="3" s="1"/>
  <c r="K145" i="3" s="1"/>
  <c r="L145" i="3"/>
  <c r="O145" i="3"/>
  <c r="Q145" i="3" s="1"/>
  <c r="R145" i="3" s="1"/>
  <c r="T145" i="3"/>
  <c r="U145" i="3"/>
  <c r="V145" i="3"/>
  <c r="X145" i="3"/>
  <c r="Y145" i="3"/>
  <c r="AA145" i="3"/>
  <c r="AB145" i="3" s="1"/>
  <c r="AC145" i="3" s="1"/>
  <c r="T146" i="5" s="1"/>
  <c r="AD145" i="3"/>
  <c r="AE145" i="3"/>
  <c r="AF145" i="3"/>
  <c r="AG145" i="3"/>
  <c r="C146" i="3"/>
  <c r="D146" i="3"/>
  <c r="F146" i="3"/>
  <c r="G146" i="3"/>
  <c r="I146" i="3"/>
  <c r="J146" i="3" s="1"/>
  <c r="K146" i="3" s="1"/>
  <c r="L146" i="3"/>
  <c r="O146" i="3"/>
  <c r="P146" i="3" s="1"/>
  <c r="T146" i="3"/>
  <c r="U146" i="3"/>
  <c r="V146" i="3"/>
  <c r="X146" i="3"/>
  <c r="Y146" i="3"/>
  <c r="AA146" i="3"/>
  <c r="AB146" i="3" s="1"/>
  <c r="AC146" i="3" s="1"/>
  <c r="T147" i="5" s="1"/>
  <c r="AD146" i="3"/>
  <c r="AE146" i="3"/>
  <c r="AF146" i="3"/>
  <c r="AG146" i="3"/>
  <c r="C147" i="3"/>
  <c r="D147" i="3"/>
  <c r="F147" i="3"/>
  <c r="H147" i="3" s="1"/>
  <c r="N148" i="5" s="1"/>
  <c r="G147" i="3"/>
  <c r="I147" i="3"/>
  <c r="J147" i="3" s="1"/>
  <c r="K147" i="3" s="1"/>
  <c r="M147" i="3" s="1"/>
  <c r="O148" i="5" s="1"/>
  <c r="L147" i="3"/>
  <c r="O147" i="3"/>
  <c r="T147" i="3"/>
  <c r="U147" i="3"/>
  <c r="V147" i="3"/>
  <c r="X147" i="3"/>
  <c r="Y147" i="3"/>
  <c r="AA147" i="3"/>
  <c r="AB147" i="3" s="1"/>
  <c r="AC147" i="3" s="1"/>
  <c r="T148" i="5" s="1"/>
  <c r="AD147" i="3"/>
  <c r="AE147" i="3"/>
  <c r="AF147" i="3"/>
  <c r="AH147" i="3" s="1"/>
  <c r="AG147" i="3"/>
  <c r="C148" i="3"/>
  <c r="D148" i="3"/>
  <c r="F148" i="3"/>
  <c r="G148" i="3"/>
  <c r="H148" i="3" s="1"/>
  <c r="N149" i="5" s="1"/>
  <c r="I148" i="3"/>
  <c r="J148" i="3" s="1"/>
  <c r="K148" i="3" s="1"/>
  <c r="L148" i="3"/>
  <c r="O148" i="3"/>
  <c r="T148" i="3"/>
  <c r="U148" i="3"/>
  <c r="V148" i="3"/>
  <c r="X148" i="3"/>
  <c r="Y148" i="3"/>
  <c r="AA148" i="3"/>
  <c r="AB148" i="3" s="1"/>
  <c r="AC148" i="3" s="1"/>
  <c r="T149" i="5" s="1"/>
  <c r="AD148" i="3"/>
  <c r="AE148" i="3"/>
  <c r="AF148" i="3"/>
  <c r="AG148" i="3"/>
  <c r="C149" i="3"/>
  <c r="D149" i="3"/>
  <c r="F149" i="3"/>
  <c r="H149" i="3" s="1"/>
  <c r="N150" i="5" s="1"/>
  <c r="G149" i="3"/>
  <c r="I149" i="3"/>
  <c r="J149" i="3" s="1"/>
  <c r="K149" i="3" s="1"/>
  <c r="L149" i="3"/>
  <c r="O149" i="3"/>
  <c r="P149" i="3" s="1"/>
  <c r="T149" i="3"/>
  <c r="U149" i="3"/>
  <c r="V149" i="3"/>
  <c r="X149" i="3"/>
  <c r="Z149" i="3" s="1"/>
  <c r="S150" i="5" s="1"/>
  <c r="Y149" i="3"/>
  <c r="AA149" i="3"/>
  <c r="AB149" i="3" s="1"/>
  <c r="AC149" i="3" s="1"/>
  <c r="T150" i="5" s="1"/>
  <c r="AD149" i="3"/>
  <c r="AE149" i="3"/>
  <c r="AF149" i="3"/>
  <c r="AG149" i="3"/>
  <c r="C150" i="3"/>
  <c r="D150" i="3"/>
  <c r="F150" i="3"/>
  <c r="G150" i="3"/>
  <c r="I150" i="3"/>
  <c r="J150" i="3" s="1"/>
  <c r="K150" i="3" s="1"/>
  <c r="L150" i="3"/>
  <c r="O150" i="3"/>
  <c r="P150" i="3" s="1"/>
  <c r="T150" i="3"/>
  <c r="U150" i="3"/>
  <c r="V150" i="3"/>
  <c r="X150" i="3"/>
  <c r="Y150" i="3"/>
  <c r="AA150" i="3"/>
  <c r="AB150" i="3" s="1"/>
  <c r="AC150" i="3" s="1"/>
  <c r="T151" i="5" s="1"/>
  <c r="AD150" i="3"/>
  <c r="AE150" i="3"/>
  <c r="AF150" i="3"/>
  <c r="AG150" i="3"/>
  <c r="AH150" i="3"/>
  <c r="C151" i="3"/>
  <c r="D151" i="3"/>
  <c r="F151" i="3"/>
  <c r="G151" i="3"/>
  <c r="I151" i="3"/>
  <c r="J151" i="3" s="1"/>
  <c r="K151" i="3" s="1"/>
  <c r="L151" i="3"/>
  <c r="O151" i="3"/>
  <c r="P151" i="3" s="1"/>
  <c r="T151" i="3"/>
  <c r="U151" i="3"/>
  <c r="V151" i="3"/>
  <c r="X151" i="3"/>
  <c r="Y151" i="3"/>
  <c r="AA151" i="3"/>
  <c r="AB151" i="3" s="1"/>
  <c r="AC151" i="3" s="1"/>
  <c r="T152" i="5" s="1"/>
  <c r="AD151" i="3"/>
  <c r="AE151" i="3"/>
  <c r="AF151" i="3"/>
  <c r="AG151" i="3"/>
  <c r="C152" i="3"/>
  <c r="D152" i="3"/>
  <c r="F152" i="3"/>
  <c r="G152" i="3"/>
  <c r="I152" i="3"/>
  <c r="J152" i="3" s="1"/>
  <c r="K152" i="3" s="1"/>
  <c r="L152" i="3"/>
  <c r="O152" i="3"/>
  <c r="P152" i="3" s="1"/>
  <c r="T152" i="3"/>
  <c r="U152" i="3"/>
  <c r="V152" i="3"/>
  <c r="X152" i="3"/>
  <c r="Y152" i="3"/>
  <c r="AA152" i="3"/>
  <c r="AB152" i="3" s="1"/>
  <c r="AC152" i="3" s="1"/>
  <c r="T153" i="5" s="1"/>
  <c r="AD152" i="3"/>
  <c r="AE152" i="3"/>
  <c r="AF152" i="3"/>
  <c r="AG152" i="3"/>
  <c r="C153" i="3"/>
  <c r="D153" i="3"/>
  <c r="F153" i="3"/>
  <c r="G153" i="3"/>
  <c r="I153" i="3"/>
  <c r="J153" i="3" s="1"/>
  <c r="K153" i="3" s="1"/>
  <c r="L153" i="3"/>
  <c r="O153" i="3"/>
  <c r="P153" i="3" s="1"/>
  <c r="T153" i="3"/>
  <c r="U153" i="3"/>
  <c r="V153" i="3"/>
  <c r="X153" i="3"/>
  <c r="Y153" i="3"/>
  <c r="AA153" i="3"/>
  <c r="AB153" i="3" s="1"/>
  <c r="AC153" i="3" s="1"/>
  <c r="T154" i="5" s="1"/>
  <c r="AD153" i="3"/>
  <c r="AE153" i="3"/>
  <c r="AF153" i="3"/>
  <c r="AG153" i="3"/>
  <c r="AH153" i="3" s="1"/>
  <c r="C154" i="3"/>
  <c r="D154" i="3"/>
  <c r="F154" i="3"/>
  <c r="G154" i="3"/>
  <c r="I154" i="3"/>
  <c r="J154" i="3" s="1"/>
  <c r="K154" i="3" s="1"/>
  <c r="L154" i="3"/>
  <c r="O154" i="3"/>
  <c r="T154" i="3"/>
  <c r="W154" i="3" s="1"/>
  <c r="R155" i="5" s="1"/>
  <c r="U154" i="3"/>
  <c r="V154" i="3"/>
  <c r="X154" i="3"/>
  <c r="Y154" i="3"/>
  <c r="AA154" i="3"/>
  <c r="AB154" i="3" s="1"/>
  <c r="AC154" i="3" s="1"/>
  <c r="T155" i="5" s="1"/>
  <c r="AD154" i="3"/>
  <c r="AE154" i="3"/>
  <c r="AF154" i="3"/>
  <c r="AG154" i="3"/>
  <c r="C155" i="3"/>
  <c r="D155" i="3"/>
  <c r="F155" i="3"/>
  <c r="G155" i="3"/>
  <c r="I155" i="3"/>
  <c r="J155" i="3" s="1"/>
  <c r="K155" i="3" s="1"/>
  <c r="L155" i="3"/>
  <c r="O155" i="3"/>
  <c r="Q155" i="3" s="1"/>
  <c r="R155" i="3" s="1"/>
  <c r="T155" i="3"/>
  <c r="U155" i="3"/>
  <c r="V155" i="3"/>
  <c r="X155" i="3"/>
  <c r="Y155" i="3"/>
  <c r="AA155" i="3"/>
  <c r="AB155" i="3" s="1"/>
  <c r="AC155" i="3" s="1"/>
  <c r="T156" i="5" s="1"/>
  <c r="AD155" i="3"/>
  <c r="AE155" i="3"/>
  <c r="AF155" i="3"/>
  <c r="AG155" i="3"/>
  <c r="C156" i="3"/>
  <c r="D156" i="3"/>
  <c r="F156" i="3"/>
  <c r="G156" i="3"/>
  <c r="I156" i="3"/>
  <c r="J156" i="3" s="1"/>
  <c r="K156" i="3" s="1"/>
  <c r="L156" i="3"/>
  <c r="O156" i="3"/>
  <c r="P156" i="3" s="1"/>
  <c r="T156" i="3"/>
  <c r="U156" i="3"/>
  <c r="V156" i="3"/>
  <c r="X156" i="3"/>
  <c r="Y156" i="3"/>
  <c r="AA156" i="3"/>
  <c r="AB156" i="3" s="1"/>
  <c r="AC156" i="3" s="1"/>
  <c r="T157" i="5" s="1"/>
  <c r="AD156" i="3"/>
  <c r="AE156" i="3"/>
  <c r="AF156" i="3"/>
  <c r="AG156" i="3"/>
  <c r="C157" i="3"/>
  <c r="D157" i="3"/>
  <c r="F157" i="3"/>
  <c r="G157" i="3"/>
  <c r="I157" i="3"/>
  <c r="J157" i="3" s="1"/>
  <c r="K157" i="3" s="1"/>
  <c r="M157" i="3" s="1"/>
  <c r="O158" i="5" s="1"/>
  <c r="L157" i="3"/>
  <c r="O157" i="3"/>
  <c r="T157" i="3"/>
  <c r="U157" i="3"/>
  <c r="V157" i="3"/>
  <c r="X157" i="3"/>
  <c r="Y157" i="3"/>
  <c r="AA157" i="3"/>
  <c r="AB157" i="3" s="1"/>
  <c r="AC157" i="3" s="1"/>
  <c r="T158" i="5" s="1"/>
  <c r="AD157" i="3"/>
  <c r="AE157" i="3"/>
  <c r="AF157" i="3"/>
  <c r="AH157" i="3" s="1"/>
  <c r="AG157" i="3"/>
  <c r="C158" i="3"/>
  <c r="D158" i="3"/>
  <c r="F158" i="3"/>
  <c r="G158" i="3"/>
  <c r="I158" i="3"/>
  <c r="J158" i="3" s="1"/>
  <c r="K158" i="3" s="1"/>
  <c r="L158" i="3"/>
  <c r="O158" i="3"/>
  <c r="T158" i="3"/>
  <c r="U158" i="3"/>
  <c r="V158" i="3"/>
  <c r="X158" i="3"/>
  <c r="Y158" i="3"/>
  <c r="AA158" i="3"/>
  <c r="AB158" i="3" s="1"/>
  <c r="AC158" i="3" s="1"/>
  <c r="T159" i="5" s="1"/>
  <c r="AD158" i="3"/>
  <c r="AE158" i="3"/>
  <c r="AF158" i="3"/>
  <c r="AH158" i="3" s="1"/>
  <c r="AG158" i="3"/>
  <c r="C159" i="3"/>
  <c r="D159" i="3"/>
  <c r="F159" i="3"/>
  <c r="G159" i="3"/>
  <c r="I159" i="3"/>
  <c r="J159" i="3" s="1"/>
  <c r="K159" i="3" s="1"/>
  <c r="L159" i="3"/>
  <c r="O159" i="3"/>
  <c r="T159" i="3"/>
  <c r="U159" i="3"/>
  <c r="V159" i="3"/>
  <c r="X159" i="3"/>
  <c r="Y159" i="3"/>
  <c r="AA159" i="3"/>
  <c r="AB159" i="3" s="1"/>
  <c r="AC159" i="3" s="1"/>
  <c r="T160" i="5" s="1"/>
  <c r="AD159" i="3"/>
  <c r="AE159" i="3"/>
  <c r="AF159" i="3"/>
  <c r="AG159" i="3"/>
  <c r="C160" i="3"/>
  <c r="D160" i="3"/>
  <c r="F160" i="3"/>
  <c r="G160" i="3"/>
  <c r="I160" i="3"/>
  <c r="J160" i="3" s="1"/>
  <c r="K160" i="3" s="1"/>
  <c r="L160" i="3"/>
  <c r="O160" i="3"/>
  <c r="T160" i="3"/>
  <c r="U160" i="3"/>
  <c r="V160" i="3"/>
  <c r="X160" i="3"/>
  <c r="Z160" i="3" s="1"/>
  <c r="S161" i="5" s="1"/>
  <c r="Y160" i="3"/>
  <c r="AA160" i="3"/>
  <c r="AB160" i="3" s="1"/>
  <c r="AC160" i="3" s="1"/>
  <c r="T161" i="5" s="1"/>
  <c r="AD160" i="3"/>
  <c r="AE160" i="3"/>
  <c r="AF160" i="3"/>
  <c r="AH160" i="3" s="1"/>
  <c r="AG160" i="3"/>
  <c r="C161" i="3"/>
  <c r="D161" i="3"/>
  <c r="F161" i="3"/>
  <c r="G161" i="3"/>
  <c r="I161" i="3"/>
  <c r="J161" i="3" s="1"/>
  <c r="K161" i="3" s="1"/>
  <c r="L161" i="3"/>
  <c r="O161" i="3"/>
  <c r="T161" i="3"/>
  <c r="U161" i="3"/>
  <c r="V161" i="3"/>
  <c r="X161" i="3"/>
  <c r="Y161" i="3"/>
  <c r="AA161" i="3"/>
  <c r="AB161" i="3" s="1"/>
  <c r="AC161" i="3" s="1"/>
  <c r="T162" i="5" s="1"/>
  <c r="AD161" i="3"/>
  <c r="AE161" i="3"/>
  <c r="AF161" i="3"/>
  <c r="AG161" i="3"/>
  <c r="C162" i="3"/>
  <c r="D162" i="3"/>
  <c r="F162" i="3"/>
  <c r="G162" i="3"/>
  <c r="I162" i="3"/>
  <c r="J162" i="3" s="1"/>
  <c r="K162" i="3" s="1"/>
  <c r="L162" i="3"/>
  <c r="O162" i="3"/>
  <c r="P162" i="3" s="1"/>
  <c r="T162" i="3"/>
  <c r="U162" i="3"/>
  <c r="V162" i="3"/>
  <c r="X162" i="3"/>
  <c r="Y162" i="3"/>
  <c r="AA162" i="3"/>
  <c r="AB162" i="3" s="1"/>
  <c r="AC162" i="3" s="1"/>
  <c r="T163" i="5" s="1"/>
  <c r="AD162" i="3"/>
  <c r="AE162" i="3"/>
  <c r="AF162" i="3"/>
  <c r="AG162" i="3"/>
  <c r="C163" i="3"/>
  <c r="D163" i="3"/>
  <c r="F163" i="3"/>
  <c r="G163" i="3"/>
  <c r="I163" i="3"/>
  <c r="J163" i="3" s="1"/>
  <c r="K163" i="3" s="1"/>
  <c r="L163" i="3"/>
  <c r="O163" i="3"/>
  <c r="Q163" i="3" s="1"/>
  <c r="R163" i="3" s="1"/>
  <c r="T163" i="3"/>
  <c r="U163" i="3"/>
  <c r="V163" i="3"/>
  <c r="X163" i="3"/>
  <c r="Y163" i="3"/>
  <c r="AA163" i="3"/>
  <c r="AB163" i="3" s="1"/>
  <c r="AC163" i="3" s="1"/>
  <c r="T164" i="5" s="1"/>
  <c r="AD163" i="3"/>
  <c r="AE163" i="3"/>
  <c r="AF163" i="3"/>
  <c r="AH163" i="3" s="1"/>
  <c r="AG163" i="3"/>
  <c r="C164" i="3"/>
  <c r="D164" i="3"/>
  <c r="F164" i="3"/>
  <c r="G164" i="3"/>
  <c r="I164" i="3"/>
  <c r="J164" i="3" s="1"/>
  <c r="K164" i="3" s="1"/>
  <c r="L164" i="3"/>
  <c r="O164" i="3"/>
  <c r="P164" i="3" s="1"/>
  <c r="T164" i="3"/>
  <c r="U164" i="3"/>
  <c r="V164" i="3"/>
  <c r="X164" i="3"/>
  <c r="Y164" i="3"/>
  <c r="AA164" i="3"/>
  <c r="AB164" i="3" s="1"/>
  <c r="AC164" i="3" s="1"/>
  <c r="T165" i="5" s="1"/>
  <c r="AD164" i="3"/>
  <c r="AE164" i="3"/>
  <c r="AF164" i="3"/>
  <c r="AG164" i="3"/>
  <c r="C165" i="3"/>
  <c r="D165" i="3"/>
  <c r="F165" i="3"/>
  <c r="G165" i="3"/>
  <c r="I165" i="3"/>
  <c r="J165" i="3" s="1"/>
  <c r="K165" i="3" s="1"/>
  <c r="M165" i="3" s="1"/>
  <c r="O166" i="5" s="1"/>
  <c r="L165" i="3"/>
  <c r="O165" i="3"/>
  <c r="P165" i="3" s="1"/>
  <c r="T165" i="3"/>
  <c r="U165" i="3"/>
  <c r="V165" i="3"/>
  <c r="X165" i="3"/>
  <c r="Y165" i="3"/>
  <c r="AA165" i="3"/>
  <c r="AB165" i="3" s="1"/>
  <c r="AC165" i="3" s="1"/>
  <c r="T166" i="5" s="1"/>
  <c r="AD165" i="3"/>
  <c r="AE165" i="3"/>
  <c r="AF165" i="3"/>
  <c r="AG165" i="3"/>
  <c r="AH165" i="3"/>
  <c r="C166" i="3"/>
  <c r="D166" i="3"/>
  <c r="F166" i="3"/>
  <c r="G166" i="3"/>
  <c r="I166" i="3"/>
  <c r="J166" i="3" s="1"/>
  <c r="K166" i="3" s="1"/>
  <c r="L166" i="3"/>
  <c r="O166" i="3"/>
  <c r="T166" i="3"/>
  <c r="U166" i="3"/>
  <c r="V166" i="3"/>
  <c r="X166" i="3"/>
  <c r="Y166" i="3"/>
  <c r="AA166" i="3"/>
  <c r="AB166" i="3" s="1"/>
  <c r="AC166" i="3" s="1"/>
  <c r="T167" i="5" s="1"/>
  <c r="AD166" i="3"/>
  <c r="AE166" i="3"/>
  <c r="AF166" i="3"/>
  <c r="AG166" i="3"/>
  <c r="C167" i="3"/>
  <c r="D167" i="3"/>
  <c r="F167" i="3"/>
  <c r="G167" i="3"/>
  <c r="I167" i="3"/>
  <c r="J167" i="3" s="1"/>
  <c r="K167" i="3" s="1"/>
  <c r="L167" i="3"/>
  <c r="O167" i="3"/>
  <c r="T167" i="3"/>
  <c r="U167" i="3"/>
  <c r="V167" i="3"/>
  <c r="X167" i="3"/>
  <c r="Y167" i="3"/>
  <c r="AA167" i="3"/>
  <c r="AB167" i="3" s="1"/>
  <c r="AC167" i="3" s="1"/>
  <c r="T168" i="5" s="1"/>
  <c r="AD167" i="3"/>
  <c r="AE167" i="3"/>
  <c r="AF167" i="3"/>
  <c r="AG167" i="3"/>
  <c r="C168" i="3"/>
  <c r="D168" i="3"/>
  <c r="F168" i="3"/>
  <c r="G168" i="3"/>
  <c r="I168" i="3"/>
  <c r="J168" i="3" s="1"/>
  <c r="K168" i="3" s="1"/>
  <c r="L168" i="3"/>
  <c r="O168" i="3"/>
  <c r="P168" i="3" s="1"/>
  <c r="T168" i="3"/>
  <c r="U168" i="3"/>
  <c r="V168" i="3"/>
  <c r="X168" i="3"/>
  <c r="Y168" i="3"/>
  <c r="AA168" i="3"/>
  <c r="AB168" i="3" s="1"/>
  <c r="AC168" i="3" s="1"/>
  <c r="T169" i="5" s="1"/>
  <c r="AD168" i="3"/>
  <c r="AE168" i="3"/>
  <c r="AF168" i="3"/>
  <c r="AH168" i="3" s="1"/>
  <c r="AG168" i="3"/>
  <c r="C169" i="3"/>
  <c r="D169" i="3"/>
  <c r="F169" i="3"/>
  <c r="G169" i="3"/>
  <c r="I169" i="3"/>
  <c r="J169" i="3" s="1"/>
  <c r="K169" i="3" s="1"/>
  <c r="L169" i="3"/>
  <c r="O169" i="3"/>
  <c r="T169" i="3"/>
  <c r="U169" i="3"/>
  <c r="V169" i="3"/>
  <c r="X169" i="3"/>
  <c r="Y169" i="3"/>
  <c r="AA169" i="3"/>
  <c r="AB169" i="3" s="1"/>
  <c r="AC169" i="3" s="1"/>
  <c r="T170" i="5" s="1"/>
  <c r="AD169" i="3"/>
  <c r="AE169" i="3"/>
  <c r="AF169" i="3"/>
  <c r="AH169" i="3" s="1"/>
  <c r="AG169" i="3"/>
  <c r="C170" i="3"/>
  <c r="D170" i="3"/>
  <c r="F170" i="3"/>
  <c r="G170" i="3"/>
  <c r="I170" i="3"/>
  <c r="J170" i="3" s="1"/>
  <c r="K170" i="3" s="1"/>
  <c r="L170" i="3"/>
  <c r="O170" i="3"/>
  <c r="T170" i="3"/>
  <c r="U170" i="3"/>
  <c r="V170" i="3"/>
  <c r="X170" i="3"/>
  <c r="Y170" i="3"/>
  <c r="AA170" i="3"/>
  <c r="AB170" i="3" s="1"/>
  <c r="AC170" i="3" s="1"/>
  <c r="T171" i="5" s="1"/>
  <c r="AD170" i="3"/>
  <c r="AE170" i="3"/>
  <c r="AF170" i="3"/>
  <c r="AG170" i="3"/>
  <c r="C171" i="3"/>
  <c r="D171" i="3"/>
  <c r="F171" i="3"/>
  <c r="G171" i="3"/>
  <c r="I171" i="3"/>
  <c r="J171" i="3" s="1"/>
  <c r="K171" i="3" s="1"/>
  <c r="L171" i="3"/>
  <c r="O171" i="3"/>
  <c r="Q171" i="3" s="1"/>
  <c r="R171" i="3" s="1"/>
  <c r="T171" i="3"/>
  <c r="U171" i="3"/>
  <c r="W171" i="3" s="1"/>
  <c r="R172" i="5" s="1"/>
  <c r="V171" i="3"/>
  <c r="X171" i="3"/>
  <c r="Y171" i="3"/>
  <c r="AA171" i="3"/>
  <c r="AB171" i="3" s="1"/>
  <c r="AC171" i="3" s="1"/>
  <c r="T172" i="5" s="1"/>
  <c r="AD171" i="3"/>
  <c r="AE171" i="3"/>
  <c r="AF171" i="3"/>
  <c r="AG171" i="3"/>
  <c r="C172" i="3"/>
  <c r="D172" i="3"/>
  <c r="F172" i="3"/>
  <c r="H172" i="3" s="1"/>
  <c r="N173" i="5" s="1"/>
  <c r="G172" i="3"/>
  <c r="I172" i="3"/>
  <c r="J172" i="3" s="1"/>
  <c r="K172" i="3" s="1"/>
  <c r="L172" i="3"/>
  <c r="O172" i="3"/>
  <c r="P172" i="3" s="1"/>
  <c r="T172" i="3"/>
  <c r="U172" i="3"/>
  <c r="V172" i="3"/>
  <c r="X172" i="3"/>
  <c r="Y172" i="3"/>
  <c r="AA172" i="3"/>
  <c r="AB172" i="3" s="1"/>
  <c r="AC172" i="3" s="1"/>
  <c r="T173" i="5" s="1"/>
  <c r="AD172" i="3"/>
  <c r="AE172" i="3"/>
  <c r="AF172" i="3"/>
  <c r="AG172" i="3"/>
  <c r="AH172" i="3" s="1"/>
  <c r="C173" i="3"/>
  <c r="D173" i="3"/>
  <c r="F173" i="3"/>
  <c r="G173" i="3"/>
  <c r="I173" i="3"/>
  <c r="J173" i="3" s="1"/>
  <c r="K173" i="3" s="1"/>
  <c r="L173" i="3"/>
  <c r="O173" i="3"/>
  <c r="P173" i="3" s="1"/>
  <c r="T173" i="3"/>
  <c r="U173" i="3"/>
  <c r="V173" i="3"/>
  <c r="X173" i="3"/>
  <c r="Y173" i="3"/>
  <c r="AA173" i="3"/>
  <c r="AB173" i="3" s="1"/>
  <c r="AC173" i="3" s="1"/>
  <c r="T174" i="5" s="1"/>
  <c r="AD173" i="3"/>
  <c r="AE173" i="3"/>
  <c r="AF173" i="3"/>
  <c r="AH173" i="3" s="1"/>
  <c r="AG173" i="3"/>
  <c r="C174" i="3"/>
  <c r="D174" i="3"/>
  <c r="F174" i="3"/>
  <c r="G174" i="3"/>
  <c r="I174" i="3"/>
  <c r="J174" i="3" s="1"/>
  <c r="K174" i="3" s="1"/>
  <c r="M174" i="3" s="1"/>
  <c r="O175" i="5" s="1"/>
  <c r="L174" i="3"/>
  <c r="O174" i="3"/>
  <c r="T174" i="3"/>
  <c r="U174" i="3"/>
  <c r="V174" i="3"/>
  <c r="X174" i="3"/>
  <c r="Y174" i="3"/>
  <c r="AA174" i="3"/>
  <c r="AB174" i="3" s="1"/>
  <c r="AC174" i="3" s="1"/>
  <c r="T175" i="5" s="1"/>
  <c r="AD174" i="3"/>
  <c r="AE174" i="3"/>
  <c r="AF174" i="3"/>
  <c r="AG174" i="3"/>
  <c r="C175" i="3"/>
  <c r="D175" i="3"/>
  <c r="F175" i="3"/>
  <c r="G175" i="3"/>
  <c r="I175" i="3"/>
  <c r="J175" i="3" s="1"/>
  <c r="K175" i="3" s="1"/>
  <c r="L175" i="3"/>
  <c r="O175" i="3"/>
  <c r="P175" i="3" s="1"/>
  <c r="T175" i="3"/>
  <c r="U175" i="3"/>
  <c r="V175" i="3"/>
  <c r="X175" i="3"/>
  <c r="Y175" i="3"/>
  <c r="AA175" i="3"/>
  <c r="AB175" i="3" s="1"/>
  <c r="AC175" i="3" s="1"/>
  <c r="T176" i="5" s="1"/>
  <c r="AD175" i="3"/>
  <c r="AE175" i="3"/>
  <c r="AF175" i="3"/>
  <c r="AH175" i="3" s="1"/>
  <c r="AG175" i="3"/>
  <c r="C176" i="3"/>
  <c r="D176" i="3"/>
  <c r="F176" i="3"/>
  <c r="G176" i="3"/>
  <c r="I176" i="3"/>
  <c r="J176" i="3" s="1"/>
  <c r="K176" i="3" s="1"/>
  <c r="M176" i="3" s="1"/>
  <c r="O177" i="5" s="1"/>
  <c r="L176" i="3"/>
  <c r="O176" i="3"/>
  <c r="P176" i="3" s="1"/>
  <c r="T176" i="3"/>
  <c r="W176" i="3" s="1"/>
  <c r="R177" i="5" s="1"/>
  <c r="U176" i="3"/>
  <c r="V176" i="3"/>
  <c r="X176" i="3"/>
  <c r="Y176" i="3"/>
  <c r="AA176" i="3"/>
  <c r="AB176" i="3" s="1"/>
  <c r="AC176" i="3" s="1"/>
  <c r="T177" i="5" s="1"/>
  <c r="AD176" i="3"/>
  <c r="AE176" i="3"/>
  <c r="AF176" i="3"/>
  <c r="AG176" i="3"/>
  <c r="C177" i="3"/>
  <c r="D177" i="3"/>
  <c r="F177" i="3"/>
  <c r="G177" i="3"/>
  <c r="I177" i="3"/>
  <c r="J177" i="3" s="1"/>
  <c r="K177" i="3" s="1"/>
  <c r="L177" i="3"/>
  <c r="O177" i="3"/>
  <c r="T177" i="3"/>
  <c r="U177" i="3"/>
  <c r="V177" i="3"/>
  <c r="X177" i="3"/>
  <c r="Y177" i="3"/>
  <c r="AA177" i="3"/>
  <c r="AB177" i="3" s="1"/>
  <c r="AC177" i="3" s="1"/>
  <c r="T178" i="5" s="1"/>
  <c r="AD177" i="3"/>
  <c r="AE177" i="3"/>
  <c r="AF177" i="3"/>
  <c r="AG177" i="3"/>
  <c r="C178" i="3"/>
  <c r="D178" i="3"/>
  <c r="F178" i="3"/>
  <c r="G178" i="3"/>
  <c r="I178" i="3"/>
  <c r="J178" i="3" s="1"/>
  <c r="K178" i="3" s="1"/>
  <c r="L178" i="3"/>
  <c r="O178" i="3"/>
  <c r="P178" i="3" s="1"/>
  <c r="T178" i="3"/>
  <c r="U178" i="3"/>
  <c r="V178" i="3"/>
  <c r="X178" i="3"/>
  <c r="Y178" i="3"/>
  <c r="AA178" i="3"/>
  <c r="AB178" i="3" s="1"/>
  <c r="AC178" i="3" s="1"/>
  <c r="T179" i="5" s="1"/>
  <c r="AD178" i="3"/>
  <c r="AE178" i="3"/>
  <c r="AF178" i="3"/>
  <c r="AG178" i="3"/>
  <c r="C179" i="3"/>
  <c r="D179" i="3"/>
  <c r="F179" i="3"/>
  <c r="G179" i="3"/>
  <c r="I179" i="3"/>
  <c r="J179" i="3" s="1"/>
  <c r="K179" i="3" s="1"/>
  <c r="L179" i="3"/>
  <c r="O179" i="3"/>
  <c r="P179" i="3" s="1"/>
  <c r="T179" i="3"/>
  <c r="U179" i="3"/>
  <c r="V179" i="3"/>
  <c r="X179" i="3"/>
  <c r="Y179" i="3"/>
  <c r="AA179" i="3"/>
  <c r="AB179" i="3" s="1"/>
  <c r="AC179" i="3" s="1"/>
  <c r="T180" i="5" s="1"/>
  <c r="AD179" i="3"/>
  <c r="AE179" i="3"/>
  <c r="AF179" i="3"/>
  <c r="AH179" i="3" s="1"/>
  <c r="AG179" i="3"/>
  <c r="C180" i="3"/>
  <c r="D180" i="3"/>
  <c r="F180" i="3"/>
  <c r="G180" i="3"/>
  <c r="I180" i="3"/>
  <c r="J180" i="3" s="1"/>
  <c r="K180" i="3" s="1"/>
  <c r="L180" i="3"/>
  <c r="O180" i="3"/>
  <c r="T180" i="3"/>
  <c r="U180" i="3"/>
  <c r="V180" i="3"/>
  <c r="X180" i="3"/>
  <c r="Y180" i="3"/>
  <c r="AA180" i="3"/>
  <c r="AB180" i="3" s="1"/>
  <c r="AC180" i="3" s="1"/>
  <c r="T181" i="5" s="1"/>
  <c r="AD180" i="3"/>
  <c r="AE180" i="3"/>
  <c r="AF180" i="3"/>
  <c r="AH180" i="3" s="1"/>
  <c r="AG180" i="3"/>
  <c r="C181" i="3"/>
  <c r="D181" i="3"/>
  <c r="F181" i="3"/>
  <c r="G181" i="3"/>
  <c r="I181" i="3"/>
  <c r="J181" i="3" s="1"/>
  <c r="K181" i="3" s="1"/>
  <c r="L181" i="3"/>
  <c r="O181" i="3"/>
  <c r="Q181" i="3" s="1"/>
  <c r="R181" i="3" s="1"/>
  <c r="T181" i="3"/>
  <c r="U181" i="3"/>
  <c r="V181" i="3"/>
  <c r="X181" i="3"/>
  <c r="Y181" i="3"/>
  <c r="AA181" i="3"/>
  <c r="AB181" i="3" s="1"/>
  <c r="AC181" i="3" s="1"/>
  <c r="T182" i="5" s="1"/>
  <c r="AD181" i="3"/>
  <c r="AE181" i="3"/>
  <c r="AF181" i="3"/>
  <c r="AG181" i="3"/>
  <c r="C182" i="3"/>
  <c r="D182" i="3"/>
  <c r="F182" i="3"/>
  <c r="G182" i="3"/>
  <c r="I182" i="3"/>
  <c r="J182" i="3" s="1"/>
  <c r="K182" i="3" s="1"/>
  <c r="L182" i="3"/>
  <c r="O182" i="3"/>
  <c r="P182" i="3" s="1"/>
  <c r="T182" i="3"/>
  <c r="U182" i="3"/>
  <c r="V182" i="3"/>
  <c r="X182" i="3"/>
  <c r="Y182" i="3"/>
  <c r="AA182" i="3"/>
  <c r="AB182" i="3" s="1"/>
  <c r="AC182" i="3" s="1"/>
  <c r="T183" i="5" s="1"/>
  <c r="AD182" i="3"/>
  <c r="AE182" i="3"/>
  <c r="AF182" i="3"/>
  <c r="AG182" i="3"/>
  <c r="C183" i="3"/>
  <c r="D183" i="3"/>
  <c r="F183" i="3"/>
  <c r="G183" i="3"/>
  <c r="I183" i="3"/>
  <c r="J183" i="3" s="1"/>
  <c r="K183" i="3" s="1"/>
  <c r="L183" i="3"/>
  <c r="O183" i="3"/>
  <c r="Q183" i="3" s="1"/>
  <c r="R183" i="3" s="1"/>
  <c r="T183" i="3"/>
  <c r="U183" i="3"/>
  <c r="V183" i="3"/>
  <c r="X183" i="3"/>
  <c r="Y183" i="3"/>
  <c r="AA183" i="3"/>
  <c r="AB183" i="3" s="1"/>
  <c r="AC183" i="3" s="1"/>
  <c r="T184" i="5" s="1"/>
  <c r="AD183" i="3"/>
  <c r="AE183" i="3"/>
  <c r="AF183" i="3"/>
  <c r="AH183" i="3" s="1"/>
  <c r="AG183" i="3"/>
  <c r="C184" i="3"/>
  <c r="D184" i="3"/>
  <c r="F184" i="3"/>
  <c r="G184" i="3"/>
  <c r="I184" i="3"/>
  <c r="J184" i="3" s="1"/>
  <c r="K184" i="3" s="1"/>
  <c r="L184" i="3"/>
  <c r="O184" i="3"/>
  <c r="P184" i="3" s="1"/>
  <c r="T184" i="3"/>
  <c r="U184" i="3"/>
  <c r="V184" i="3"/>
  <c r="X184" i="3"/>
  <c r="Y184" i="3"/>
  <c r="AA184" i="3"/>
  <c r="AB184" i="3" s="1"/>
  <c r="AC184" i="3" s="1"/>
  <c r="T185" i="5" s="1"/>
  <c r="AD184" i="3"/>
  <c r="AE184" i="3"/>
  <c r="AF184" i="3"/>
  <c r="AG184" i="3"/>
  <c r="C185" i="3"/>
  <c r="D185" i="3"/>
  <c r="F185" i="3"/>
  <c r="G185" i="3"/>
  <c r="I185" i="3"/>
  <c r="J185" i="3" s="1"/>
  <c r="K185" i="3" s="1"/>
  <c r="L185" i="3"/>
  <c r="O185" i="3"/>
  <c r="Q185" i="3" s="1"/>
  <c r="R185" i="3" s="1"/>
  <c r="T185" i="3"/>
  <c r="U185" i="3"/>
  <c r="V185" i="3"/>
  <c r="X185" i="3"/>
  <c r="Y185" i="3"/>
  <c r="AA185" i="3"/>
  <c r="AB185" i="3" s="1"/>
  <c r="AC185" i="3" s="1"/>
  <c r="T186" i="5" s="1"/>
  <c r="AD185" i="3"/>
  <c r="AE185" i="3"/>
  <c r="AF185" i="3"/>
  <c r="AG185" i="3"/>
  <c r="C186" i="3"/>
  <c r="D186" i="3"/>
  <c r="F186" i="3"/>
  <c r="G186" i="3"/>
  <c r="I186" i="3"/>
  <c r="J186" i="3" s="1"/>
  <c r="K186" i="3" s="1"/>
  <c r="L186" i="3"/>
  <c r="O186" i="3"/>
  <c r="T186" i="3"/>
  <c r="U186" i="3"/>
  <c r="V186" i="3"/>
  <c r="X186" i="3"/>
  <c r="Y186" i="3"/>
  <c r="AA186" i="3"/>
  <c r="AB186" i="3" s="1"/>
  <c r="AC186" i="3" s="1"/>
  <c r="T187" i="5" s="1"/>
  <c r="AD186" i="3"/>
  <c r="AE186" i="3"/>
  <c r="AF186" i="3"/>
  <c r="AG186" i="3"/>
  <c r="C187" i="3"/>
  <c r="D187" i="3"/>
  <c r="F187" i="3"/>
  <c r="G187" i="3"/>
  <c r="I187" i="3"/>
  <c r="J187" i="3" s="1"/>
  <c r="K187" i="3" s="1"/>
  <c r="L187" i="3"/>
  <c r="O187" i="3"/>
  <c r="T187" i="3"/>
  <c r="U187" i="3"/>
  <c r="V187" i="3"/>
  <c r="X187" i="3"/>
  <c r="Y187" i="3"/>
  <c r="AA187" i="3"/>
  <c r="AB187" i="3" s="1"/>
  <c r="AC187" i="3" s="1"/>
  <c r="T188" i="5" s="1"/>
  <c r="AD187" i="3"/>
  <c r="AE187" i="3"/>
  <c r="AF187" i="3"/>
  <c r="AH187" i="3" s="1"/>
  <c r="AG187" i="3"/>
  <c r="C188" i="3"/>
  <c r="D188" i="3"/>
  <c r="F188" i="3"/>
  <c r="G188" i="3"/>
  <c r="I188" i="3"/>
  <c r="J188" i="3" s="1"/>
  <c r="K188" i="3" s="1"/>
  <c r="M188" i="3" s="1"/>
  <c r="O189" i="5" s="1"/>
  <c r="L188" i="3"/>
  <c r="O188" i="3"/>
  <c r="P188" i="3" s="1"/>
  <c r="T188" i="3"/>
  <c r="U188" i="3"/>
  <c r="V188" i="3"/>
  <c r="X188" i="3"/>
  <c r="Y188" i="3"/>
  <c r="AA188" i="3"/>
  <c r="AB188" i="3" s="1"/>
  <c r="AC188" i="3" s="1"/>
  <c r="T189" i="5" s="1"/>
  <c r="AD188" i="3"/>
  <c r="AE188" i="3"/>
  <c r="AF188" i="3"/>
  <c r="AH188" i="3" s="1"/>
  <c r="AG188" i="3"/>
  <c r="C189" i="3"/>
  <c r="D189" i="3"/>
  <c r="F189" i="3"/>
  <c r="G189" i="3"/>
  <c r="I189" i="3"/>
  <c r="J189" i="3" s="1"/>
  <c r="K189" i="3" s="1"/>
  <c r="L189" i="3"/>
  <c r="O189" i="3"/>
  <c r="T189" i="3"/>
  <c r="U189" i="3"/>
  <c r="V189" i="3"/>
  <c r="X189" i="3"/>
  <c r="Y189" i="3"/>
  <c r="AA189" i="3"/>
  <c r="AB189" i="3" s="1"/>
  <c r="AC189" i="3" s="1"/>
  <c r="T190" i="5" s="1"/>
  <c r="AD189" i="3"/>
  <c r="AE189" i="3"/>
  <c r="AF189" i="3"/>
  <c r="AG189" i="3"/>
  <c r="C190" i="3"/>
  <c r="D190" i="3"/>
  <c r="F190" i="3"/>
  <c r="G190" i="3"/>
  <c r="I190" i="3"/>
  <c r="J190" i="3" s="1"/>
  <c r="K190" i="3" s="1"/>
  <c r="L190" i="3"/>
  <c r="O190" i="3"/>
  <c r="P190" i="3" s="1"/>
  <c r="T190" i="3"/>
  <c r="U190" i="3"/>
  <c r="V190" i="3"/>
  <c r="X190" i="3"/>
  <c r="Y190" i="3"/>
  <c r="AA190" i="3"/>
  <c r="AB190" i="3" s="1"/>
  <c r="AC190" i="3" s="1"/>
  <c r="T191" i="5" s="1"/>
  <c r="AD190" i="3"/>
  <c r="AE190" i="3"/>
  <c r="AF190" i="3"/>
  <c r="AH190" i="3" s="1"/>
  <c r="AI190" i="3" s="1"/>
  <c r="U191" i="5" s="1"/>
  <c r="AG190" i="3"/>
  <c r="C191" i="3"/>
  <c r="D191" i="3"/>
  <c r="F191" i="3"/>
  <c r="G191" i="3"/>
  <c r="I191" i="3"/>
  <c r="J191" i="3" s="1"/>
  <c r="K191" i="3" s="1"/>
  <c r="L191" i="3"/>
  <c r="O191" i="3"/>
  <c r="T191" i="3"/>
  <c r="U191" i="3"/>
  <c r="V191" i="3"/>
  <c r="X191" i="3"/>
  <c r="Y191" i="3"/>
  <c r="AA191" i="3"/>
  <c r="AB191" i="3" s="1"/>
  <c r="AC191" i="3" s="1"/>
  <c r="T192" i="5" s="1"/>
  <c r="AD191" i="3"/>
  <c r="AE191" i="3"/>
  <c r="AF191" i="3"/>
  <c r="AG191" i="3"/>
  <c r="C192" i="3"/>
  <c r="D192" i="3"/>
  <c r="F192" i="3"/>
  <c r="G192" i="3"/>
  <c r="I192" i="3"/>
  <c r="J192" i="3" s="1"/>
  <c r="K192" i="3" s="1"/>
  <c r="L192" i="3"/>
  <c r="O192" i="3"/>
  <c r="Q192" i="3" s="1"/>
  <c r="R192" i="3" s="1"/>
  <c r="T192" i="3"/>
  <c r="U192" i="3"/>
  <c r="V192" i="3"/>
  <c r="X192" i="3"/>
  <c r="Y192" i="3"/>
  <c r="AA192" i="3"/>
  <c r="AB192" i="3" s="1"/>
  <c r="AC192" i="3" s="1"/>
  <c r="T193" i="5" s="1"/>
  <c r="AD192" i="3"/>
  <c r="AE192" i="3"/>
  <c r="AF192" i="3"/>
  <c r="AG192" i="3"/>
  <c r="C193" i="3"/>
  <c r="D193" i="3"/>
  <c r="F193" i="3"/>
  <c r="G193" i="3"/>
  <c r="I193" i="3"/>
  <c r="J193" i="3" s="1"/>
  <c r="K193" i="3" s="1"/>
  <c r="L193" i="3"/>
  <c r="O193" i="3"/>
  <c r="Q193" i="3" s="1"/>
  <c r="R193" i="3" s="1"/>
  <c r="T193" i="3"/>
  <c r="U193" i="3"/>
  <c r="V193" i="3"/>
  <c r="X193" i="3"/>
  <c r="Y193" i="3"/>
  <c r="Z193" i="3"/>
  <c r="S194" i="5" s="1"/>
  <c r="AA193" i="3"/>
  <c r="AB193" i="3" s="1"/>
  <c r="AC193" i="3" s="1"/>
  <c r="T194" i="5" s="1"/>
  <c r="AD193" i="3"/>
  <c r="AE193" i="3"/>
  <c r="AF193" i="3"/>
  <c r="AH193" i="3" s="1"/>
  <c r="AG193" i="3"/>
  <c r="C4" i="4"/>
  <c r="D4" i="4" s="1"/>
  <c r="Y5" i="5" s="1"/>
  <c r="E4" i="4"/>
  <c r="F4" i="4"/>
  <c r="I4" i="4"/>
  <c r="J4" i="4"/>
  <c r="K4" i="4"/>
  <c r="L4" i="4"/>
  <c r="N4" i="4"/>
  <c r="O4" i="4" s="1"/>
  <c r="P4" i="4"/>
  <c r="Q4" i="4"/>
  <c r="S4" i="4"/>
  <c r="T4" i="4"/>
  <c r="U4" i="4"/>
  <c r="C5" i="4"/>
  <c r="D5" i="4" s="1"/>
  <c r="Y6" i="5" s="1"/>
  <c r="E5" i="4"/>
  <c r="F5" i="4"/>
  <c r="I5" i="4"/>
  <c r="J5" i="4"/>
  <c r="K5" i="4"/>
  <c r="L5" i="4"/>
  <c r="N5" i="4"/>
  <c r="O5" i="4" s="1"/>
  <c r="P5" i="4"/>
  <c r="Q5" i="4"/>
  <c r="S5" i="4"/>
  <c r="T5" i="4"/>
  <c r="U5" i="4"/>
  <c r="C6" i="4"/>
  <c r="D6" i="4" s="1"/>
  <c r="E6" i="4"/>
  <c r="F6" i="4"/>
  <c r="I6" i="4"/>
  <c r="J6" i="4"/>
  <c r="K6" i="4"/>
  <c r="L6" i="4"/>
  <c r="N6" i="4"/>
  <c r="O6" i="4" s="1"/>
  <c r="P6" i="4"/>
  <c r="Q6" i="4"/>
  <c r="S6" i="4"/>
  <c r="T6" i="4"/>
  <c r="U6" i="4"/>
  <c r="C7" i="4"/>
  <c r="D7" i="4" s="1"/>
  <c r="E7" i="4"/>
  <c r="F7" i="4"/>
  <c r="I7" i="4"/>
  <c r="J7" i="4"/>
  <c r="K7" i="4"/>
  <c r="L7" i="4"/>
  <c r="N7" i="4"/>
  <c r="O7" i="4" s="1"/>
  <c r="P7" i="4"/>
  <c r="Q7" i="4"/>
  <c r="S7" i="4"/>
  <c r="T7" i="4"/>
  <c r="U7" i="4"/>
  <c r="C8" i="4"/>
  <c r="D8" i="4" s="1"/>
  <c r="Y9" i="5" s="1"/>
  <c r="E8" i="4"/>
  <c r="F8" i="4"/>
  <c r="I8" i="4"/>
  <c r="J8" i="4"/>
  <c r="K8" i="4"/>
  <c r="L8" i="4"/>
  <c r="N8" i="4"/>
  <c r="O8" i="4" s="1"/>
  <c r="P8" i="4"/>
  <c r="Q8" i="4"/>
  <c r="S8" i="4"/>
  <c r="T8" i="4"/>
  <c r="U8" i="4"/>
  <c r="C9" i="4"/>
  <c r="D9" i="4" s="1"/>
  <c r="Y10" i="5" s="1"/>
  <c r="E9" i="4"/>
  <c r="F9" i="4"/>
  <c r="I9" i="4"/>
  <c r="J9" i="4"/>
  <c r="K9" i="4"/>
  <c r="L9" i="4"/>
  <c r="N9" i="4"/>
  <c r="O9" i="4" s="1"/>
  <c r="P9" i="4"/>
  <c r="Q9" i="4"/>
  <c r="S9" i="4"/>
  <c r="T9" i="4"/>
  <c r="U9" i="4"/>
  <c r="C10" i="4"/>
  <c r="D10" i="4"/>
  <c r="E10" i="4"/>
  <c r="F10" i="4"/>
  <c r="I10" i="4"/>
  <c r="J10" i="4"/>
  <c r="K10" i="4"/>
  <c r="L10" i="4"/>
  <c r="N10" i="4"/>
  <c r="O10" i="4" s="1"/>
  <c r="P10" i="4"/>
  <c r="Q10" i="4"/>
  <c r="S10" i="4"/>
  <c r="T10" i="4"/>
  <c r="U10" i="4"/>
  <c r="C11" i="4"/>
  <c r="D11" i="4" s="1"/>
  <c r="Y12" i="5" s="1"/>
  <c r="E11" i="4"/>
  <c r="F11" i="4"/>
  <c r="I11" i="4"/>
  <c r="J11" i="4"/>
  <c r="K11" i="4"/>
  <c r="L11" i="4"/>
  <c r="N11" i="4"/>
  <c r="O11" i="4" s="1"/>
  <c r="P11" i="4"/>
  <c r="Q11" i="4"/>
  <c r="S11" i="4"/>
  <c r="T11" i="4"/>
  <c r="U11" i="4"/>
  <c r="C12" i="4"/>
  <c r="D12" i="4" s="1"/>
  <c r="E12" i="4"/>
  <c r="F12" i="4"/>
  <c r="I12" i="4"/>
  <c r="J12" i="4"/>
  <c r="K12" i="4"/>
  <c r="L12" i="4"/>
  <c r="N12" i="4"/>
  <c r="O12" i="4" s="1"/>
  <c r="P12" i="4"/>
  <c r="Q12" i="4"/>
  <c r="S12" i="4"/>
  <c r="T12" i="4"/>
  <c r="U12" i="4"/>
  <c r="C13" i="4"/>
  <c r="D13" i="4" s="1"/>
  <c r="Y14" i="5" s="1"/>
  <c r="E13" i="4"/>
  <c r="F13" i="4"/>
  <c r="I13" i="4"/>
  <c r="J13" i="4"/>
  <c r="K13" i="4"/>
  <c r="L13" i="4"/>
  <c r="N13" i="4"/>
  <c r="O13" i="4" s="1"/>
  <c r="P13" i="4"/>
  <c r="Q13" i="4"/>
  <c r="S13" i="4"/>
  <c r="T13" i="4"/>
  <c r="U13" i="4"/>
  <c r="C14" i="4"/>
  <c r="D14" i="4"/>
  <c r="Y15" i="5" s="1"/>
  <c r="E14" i="4"/>
  <c r="F14" i="4"/>
  <c r="I14" i="4"/>
  <c r="J14" i="4"/>
  <c r="K14" i="4"/>
  <c r="L14" i="4"/>
  <c r="N14" i="4"/>
  <c r="O14" i="4" s="1"/>
  <c r="P14" i="4"/>
  <c r="Q14" i="4"/>
  <c r="S14" i="4"/>
  <c r="T14" i="4"/>
  <c r="U14" i="4"/>
  <c r="C15" i="4"/>
  <c r="D15" i="4" s="1"/>
  <c r="E15" i="4"/>
  <c r="F15" i="4"/>
  <c r="I15" i="4"/>
  <c r="J15" i="4"/>
  <c r="K15" i="4"/>
  <c r="L15" i="4"/>
  <c r="N15" i="4"/>
  <c r="O15" i="4" s="1"/>
  <c r="P15" i="4"/>
  <c r="Q15" i="4"/>
  <c r="S15" i="4"/>
  <c r="T15" i="4"/>
  <c r="U15" i="4"/>
  <c r="C16" i="4"/>
  <c r="D16" i="4"/>
  <c r="Y17" i="5" s="1"/>
  <c r="E16" i="4"/>
  <c r="F16" i="4"/>
  <c r="I16" i="4"/>
  <c r="J16" i="4"/>
  <c r="K16" i="4"/>
  <c r="L16" i="4"/>
  <c r="N16" i="4"/>
  <c r="O16" i="4" s="1"/>
  <c r="P16" i="4"/>
  <c r="Q16" i="4"/>
  <c r="S16" i="4"/>
  <c r="T16" i="4"/>
  <c r="U16" i="4"/>
  <c r="C17" i="4"/>
  <c r="D17" i="4" s="1"/>
  <c r="Y18" i="5" s="1"/>
  <c r="E17" i="4"/>
  <c r="F17" i="4"/>
  <c r="I17" i="4"/>
  <c r="J17" i="4"/>
  <c r="K17" i="4"/>
  <c r="L17" i="4"/>
  <c r="N17" i="4"/>
  <c r="O17" i="4" s="1"/>
  <c r="P17" i="4"/>
  <c r="Q17" i="4"/>
  <c r="S17" i="4"/>
  <c r="T17" i="4"/>
  <c r="U17" i="4"/>
  <c r="C18" i="4"/>
  <c r="D18" i="4" s="1"/>
  <c r="E18" i="4"/>
  <c r="F18" i="4"/>
  <c r="I18" i="4"/>
  <c r="J18" i="4"/>
  <c r="K18" i="4"/>
  <c r="L18" i="4"/>
  <c r="N18" i="4"/>
  <c r="O18" i="4" s="1"/>
  <c r="P18" i="4"/>
  <c r="Q18" i="4"/>
  <c r="S18" i="4"/>
  <c r="T18" i="4"/>
  <c r="U18" i="4"/>
  <c r="C19" i="4"/>
  <c r="D19" i="4"/>
  <c r="Y20" i="5" s="1"/>
  <c r="E19" i="4"/>
  <c r="F19" i="4"/>
  <c r="I19" i="4"/>
  <c r="J19" i="4"/>
  <c r="K19" i="4"/>
  <c r="L19" i="4"/>
  <c r="N19" i="4"/>
  <c r="O19" i="4" s="1"/>
  <c r="P19" i="4"/>
  <c r="Q19" i="4"/>
  <c r="S19" i="4"/>
  <c r="T19" i="4"/>
  <c r="V19" i="4" s="1"/>
  <c r="AD20" i="5" s="1"/>
  <c r="U19" i="4"/>
  <c r="C20" i="4"/>
  <c r="D20" i="4" s="1"/>
  <c r="E20" i="4"/>
  <c r="F20" i="4"/>
  <c r="I20" i="4"/>
  <c r="J20" i="4"/>
  <c r="K20" i="4"/>
  <c r="L20" i="4"/>
  <c r="N20" i="4"/>
  <c r="O20" i="4" s="1"/>
  <c r="P20" i="4"/>
  <c r="Q20" i="4"/>
  <c r="S20" i="4"/>
  <c r="T20" i="4"/>
  <c r="U20" i="4"/>
  <c r="C21" i="4"/>
  <c r="D21" i="4" s="1"/>
  <c r="Y22" i="5" s="1"/>
  <c r="E21" i="4"/>
  <c r="F21" i="4"/>
  <c r="I21" i="4"/>
  <c r="J21" i="4"/>
  <c r="K21" i="4"/>
  <c r="L21" i="4"/>
  <c r="N21" i="4"/>
  <c r="O21" i="4" s="1"/>
  <c r="P21" i="4"/>
  <c r="Q21" i="4"/>
  <c r="S21" i="4"/>
  <c r="T21" i="4"/>
  <c r="U21" i="4"/>
  <c r="C22" i="4"/>
  <c r="D22" i="4" s="1"/>
  <c r="Y23" i="5" s="1"/>
  <c r="E22" i="4"/>
  <c r="F22" i="4"/>
  <c r="I22" i="4"/>
  <c r="J22" i="4"/>
  <c r="K22" i="4"/>
  <c r="L22" i="4"/>
  <c r="N22" i="4"/>
  <c r="O22" i="4" s="1"/>
  <c r="P22" i="4"/>
  <c r="Q22" i="4"/>
  <c r="S22" i="4"/>
  <c r="T22" i="4"/>
  <c r="U22" i="4"/>
  <c r="V22" i="4" s="1"/>
  <c r="C23" i="4"/>
  <c r="D23" i="4" s="1"/>
  <c r="Y24" i="5" s="1"/>
  <c r="E23" i="4"/>
  <c r="F23" i="4"/>
  <c r="I23" i="4"/>
  <c r="J23" i="4"/>
  <c r="K23" i="4"/>
  <c r="L23" i="4"/>
  <c r="N23" i="4"/>
  <c r="O23" i="4" s="1"/>
  <c r="P23" i="4"/>
  <c r="Q23" i="4"/>
  <c r="S23" i="4"/>
  <c r="T23" i="4"/>
  <c r="U23" i="4"/>
  <c r="C24" i="4"/>
  <c r="D24" i="4" s="1"/>
  <c r="Y25" i="5" s="1"/>
  <c r="E24" i="4"/>
  <c r="F24" i="4"/>
  <c r="I24" i="4"/>
  <c r="J24" i="4"/>
  <c r="K24" i="4"/>
  <c r="L24" i="4"/>
  <c r="N24" i="4"/>
  <c r="O24" i="4" s="1"/>
  <c r="P24" i="4"/>
  <c r="Q24" i="4"/>
  <c r="S24" i="4"/>
  <c r="T24" i="4"/>
  <c r="U24" i="4"/>
  <c r="C25" i="4"/>
  <c r="D25" i="4" s="1"/>
  <c r="Y26" i="5" s="1"/>
  <c r="E25" i="4"/>
  <c r="F25" i="4"/>
  <c r="I25" i="4"/>
  <c r="J25" i="4"/>
  <c r="K25" i="4"/>
  <c r="L25" i="4"/>
  <c r="N25" i="4"/>
  <c r="O25" i="4" s="1"/>
  <c r="P25" i="4"/>
  <c r="Q25" i="4"/>
  <c r="S25" i="4"/>
  <c r="T25" i="4"/>
  <c r="U25" i="4"/>
  <c r="C26" i="4"/>
  <c r="D26" i="4" s="1"/>
  <c r="E26" i="4"/>
  <c r="F26" i="4"/>
  <c r="I26" i="4"/>
  <c r="J26" i="4"/>
  <c r="K26" i="4"/>
  <c r="L26" i="4"/>
  <c r="N26" i="4"/>
  <c r="O26" i="4" s="1"/>
  <c r="P26" i="4"/>
  <c r="Q26" i="4"/>
  <c r="S26" i="4"/>
  <c r="T26" i="4"/>
  <c r="U26" i="4"/>
  <c r="C27" i="4"/>
  <c r="D27" i="4" s="1"/>
  <c r="Y28" i="5" s="1"/>
  <c r="E27" i="4"/>
  <c r="F27" i="4"/>
  <c r="I27" i="4"/>
  <c r="J27" i="4"/>
  <c r="K27" i="4"/>
  <c r="L27" i="4"/>
  <c r="N27" i="4"/>
  <c r="O27" i="4" s="1"/>
  <c r="P27" i="4"/>
  <c r="Q27" i="4"/>
  <c r="S27" i="4"/>
  <c r="T27" i="4"/>
  <c r="U27" i="4"/>
  <c r="C28" i="4"/>
  <c r="D28" i="4" s="1"/>
  <c r="E28" i="4"/>
  <c r="F28" i="4"/>
  <c r="I28" i="4"/>
  <c r="J28" i="4"/>
  <c r="K28" i="4"/>
  <c r="L28" i="4"/>
  <c r="N28" i="4"/>
  <c r="O28" i="4" s="1"/>
  <c r="P28" i="4"/>
  <c r="Q28" i="4"/>
  <c r="S28" i="4"/>
  <c r="T28" i="4"/>
  <c r="U28" i="4"/>
  <c r="C29" i="4"/>
  <c r="D29" i="4" s="1"/>
  <c r="E29" i="4"/>
  <c r="F29" i="4"/>
  <c r="I29" i="4"/>
  <c r="J29" i="4"/>
  <c r="K29" i="4"/>
  <c r="L29" i="4"/>
  <c r="N29" i="4"/>
  <c r="O29" i="4" s="1"/>
  <c r="P29" i="4"/>
  <c r="Q29" i="4"/>
  <c r="S29" i="4"/>
  <c r="T29" i="4"/>
  <c r="U29" i="4"/>
  <c r="C30" i="4"/>
  <c r="D30" i="4" s="1"/>
  <c r="Y31" i="5" s="1"/>
  <c r="E30" i="4"/>
  <c r="F30" i="4"/>
  <c r="I30" i="4"/>
  <c r="J30" i="4"/>
  <c r="K30" i="4"/>
  <c r="L30" i="4"/>
  <c r="N30" i="4"/>
  <c r="O30" i="4" s="1"/>
  <c r="P30" i="4"/>
  <c r="Q30" i="4"/>
  <c r="S30" i="4"/>
  <c r="T30" i="4"/>
  <c r="U30" i="4"/>
  <c r="C31" i="4"/>
  <c r="D31" i="4" s="1"/>
  <c r="Y32" i="5" s="1"/>
  <c r="E31" i="4"/>
  <c r="F31" i="4"/>
  <c r="I31" i="4"/>
  <c r="J31" i="4"/>
  <c r="K31" i="4"/>
  <c r="L31" i="4"/>
  <c r="N31" i="4"/>
  <c r="O31" i="4" s="1"/>
  <c r="P31" i="4"/>
  <c r="Q31" i="4"/>
  <c r="S31" i="4"/>
  <c r="T31" i="4"/>
  <c r="U31" i="4"/>
  <c r="C32" i="4"/>
  <c r="D32" i="4"/>
  <c r="Y33" i="5" s="1"/>
  <c r="E32" i="4"/>
  <c r="F32" i="4"/>
  <c r="I32" i="4"/>
  <c r="M32" i="4" s="1"/>
  <c r="AB33" i="5" s="1"/>
  <c r="J32" i="4"/>
  <c r="K32" i="4"/>
  <c r="L32" i="4"/>
  <c r="N32" i="4"/>
  <c r="O32" i="4" s="1"/>
  <c r="P32" i="4"/>
  <c r="Q32" i="4"/>
  <c r="S32" i="4"/>
  <c r="T32" i="4"/>
  <c r="U32" i="4"/>
  <c r="C33" i="4"/>
  <c r="D33" i="4" s="1"/>
  <c r="Y34" i="5" s="1"/>
  <c r="E33" i="4"/>
  <c r="F33" i="4"/>
  <c r="I33" i="4"/>
  <c r="J33" i="4"/>
  <c r="K33" i="4"/>
  <c r="L33" i="4"/>
  <c r="N33" i="4"/>
  <c r="O33" i="4" s="1"/>
  <c r="P33" i="4"/>
  <c r="Q33" i="4"/>
  <c r="S33" i="4"/>
  <c r="T33" i="4"/>
  <c r="U33" i="4"/>
  <c r="C34" i="4"/>
  <c r="D34" i="4" s="1"/>
  <c r="Y35" i="5" s="1"/>
  <c r="E34" i="4"/>
  <c r="F34" i="4"/>
  <c r="I34" i="4"/>
  <c r="J34" i="4"/>
  <c r="K34" i="4"/>
  <c r="L34" i="4"/>
  <c r="N34" i="4"/>
  <c r="O34" i="4" s="1"/>
  <c r="P34" i="4"/>
  <c r="Q34" i="4"/>
  <c r="S34" i="4"/>
  <c r="T34" i="4"/>
  <c r="U34" i="4"/>
  <c r="C35" i="4"/>
  <c r="D35" i="4"/>
  <c r="Y36" i="5" s="1"/>
  <c r="E35" i="4"/>
  <c r="F35" i="4"/>
  <c r="I35" i="4"/>
  <c r="J35" i="4"/>
  <c r="K35" i="4"/>
  <c r="L35" i="4"/>
  <c r="N35" i="4"/>
  <c r="O35" i="4"/>
  <c r="P35" i="4"/>
  <c r="Q35" i="4"/>
  <c r="S35" i="4"/>
  <c r="T35" i="4"/>
  <c r="U35" i="4"/>
  <c r="C36" i="4"/>
  <c r="D36" i="4" s="1"/>
  <c r="Y37" i="5" s="1"/>
  <c r="E36" i="4"/>
  <c r="F36" i="4"/>
  <c r="I36" i="4"/>
  <c r="J36" i="4"/>
  <c r="K36" i="4"/>
  <c r="L36" i="4"/>
  <c r="N36" i="4"/>
  <c r="O36" i="4" s="1"/>
  <c r="P36" i="4"/>
  <c r="Q36" i="4"/>
  <c r="S36" i="4"/>
  <c r="V36" i="4" s="1"/>
  <c r="AD37" i="5" s="1"/>
  <c r="T36" i="4"/>
  <c r="U36" i="4"/>
  <c r="C37" i="4"/>
  <c r="D37" i="4" s="1"/>
  <c r="E37" i="4"/>
  <c r="F37" i="4"/>
  <c r="I37" i="4"/>
  <c r="J37" i="4"/>
  <c r="K37" i="4"/>
  <c r="L37" i="4"/>
  <c r="N37" i="4"/>
  <c r="O37" i="4" s="1"/>
  <c r="P37" i="4"/>
  <c r="Q37" i="4"/>
  <c r="S37" i="4"/>
  <c r="T37" i="4"/>
  <c r="U37" i="4"/>
  <c r="C38" i="4"/>
  <c r="D38" i="4" s="1"/>
  <c r="Y39" i="5" s="1"/>
  <c r="E38" i="4"/>
  <c r="F38" i="4"/>
  <c r="I38" i="4"/>
  <c r="J38" i="4"/>
  <c r="K38" i="4"/>
  <c r="L38" i="4"/>
  <c r="N38" i="4"/>
  <c r="O38" i="4" s="1"/>
  <c r="P38" i="4"/>
  <c r="Q38" i="4"/>
  <c r="S38" i="4"/>
  <c r="T38" i="4"/>
  <c r="U38" i="4"/>
  <c r="C39" i="4"/>
  <c r="D39" i="4" s="1"/>
  <c r="E39" i="4"/>
  <c r="F39" i="4"/>
  <c r="I39" i="4"/>
  <c r="J39" i="4"/>
  <c r="K39" i="4"/>
  <c r="L39" i="4"/>
  <c r="N39" i="4"/>
  <c r="O39" i="4" s="1"/>
  <c r="P39" i="4"/>
  <c r="Q39" i="4"/>
  <c r="S39" i="4"/>
  <c r="T39" i="4"/>
  <c r="U39" i="4"/>
  <c r="C40" i="4"/>
  <c r="D40" i="4" s="1"/>
  <c r="Y41" i="5" s="1"/>
  <c r="E40" i="4"/>
  <c r="F40" i="4"/>
  <c r="I40" i="4"/>
  <c r="J40" i="4"/>
  <c r="K40" i="4"/>
  <c r="L40" i="4"/>
  <c r="N40" i="4"/>
  <c r="O40" i="4" s="1"/>
  <c r="P40" i="4"/>
  <c r="Q40" i="4"/>
  <c r="S40" i="4"/>
  <c r="T40" i="4"/>
  <c r="U40" i="4"/>
  <c r="C41" i="4"/>
  <c r="D41" i="4"/>
  <c r="Y42" i="5" s="1"/>
  <c r="E41" i="4"/>
  <c r="F41" i="4"/>
  <c r="I41" i="4"/>
  <c r="J41" i="4"/>
  <c r="K41" i="4"/>
  <c r="L41" i="4"/>
  <c r="N41" i="4"/>
  <c r="O41" i="4"/>
  <c r="P41" i="4"/>
  <c r="Q41" i="4"/>
  <c r="S41" i="4"/>
  <c r="T41" i="4"/>
  <c r="U41" i="4"/>
  <c r="C42" i="4"/>
  <c r="D42" i="4" s="1"/>
  <c r="E42" i="4"/>
  <c r="F42" i="4"/>
  <c r="I42" i="4"/>
  <c r="J42" i="4"/>
  <c r="K42" i="4"/>
  <c r="L42" i="4"/>
  <c r="N42" i="4"/>
  <c r="O42" i="4"/>
  <c r="R42" i="4" s="1"/>
  <c r="AC43" i="5" s="1"/>
  <c r="P42" i="4"/>
  <c r="Q42" i="4"/>
  <c r="S42" i="4"/>
  <c r="T42" i="4"/>
  <c r="U42" i="4"/>
  <c r="C43" i="4"/>
  <c r="D43" i="4" s="1"/>
  <c r="E43" i="4"/>
  <c r="F43" i="4"/>
  <c r="I43" i="4"/>
  <c r="J43" i="4"/>
  <c r="K43" i="4"/>
  <c r="L43" i="4"/>
  <c r="N43" i="4"/>
  <c r="O43" i="4" s="1"/>
  <c r="P43" i="4"/>
  <c r="Q43" i="4"/>
  <c r="S43" i="4"/>
  <c r="T43" i="4"/>
  <c r="U43" i="4"/>
  <c r="C44" i="4"/>
  <c r="D44" i="4" s="1"/>
  <c r="Y45" i="5" s="1"/>
  <c r="E44" i="4"/>
  <c r="F44" i="4"/>
  <c r="I44" i="4"/>
  <c r="J44" i="4"/>
  <c r="K44" i="4"/>
  <c r="L44" i="4"/>
  <c r="N44" i="4"/>
  <c r="O44" i="4" s="1"/>
  <c r="P44" i="4"/>
  <c r="Q44" i="4"/>
  <c r="S44" i="4"/>
  <c r="T44" i="4"/>
  <c r="U44" i="4"/>
  <c r="C45" i="4"/>
  <c r="D45" i="4" s="1"/>
  <c r="E45" i="4"/>
  <c r="F45" i="4"/>
  <c r="I45" i="4"/>
  <c r="J45" i="4"/>
  <c r="K45" i="4"/>
  <c r="L45" i="4"/>
  <c r="N45" i="4"/>
  <c r="O45" i="4" s="1"/>
  <c r="P45" i="4"/>
  <c r="Q45" i="4"/>
  <c r="S45" i="4"/>
  <c r="T45" i="4"/>
  <c r="U45" i="4"/>
  <c r="C46" i="4"/>
  <c r="D46" i="4"/>
  <c r="Y47" i="5" s="1"/>
  <c r="E46" i="4"/>
  <c r="F46" i="4"/>
  <c r="I46" i="4"/>
  <c r="J46" i="4"/>
  <c r="K46" i="4"/>
  <c r="M46" i="4" s="1"/>
  <c r="AB47" i="5" s="1"/>
  <c r="L46" i="4"/>
  <c r="N46" i="4"/>
  <c r="O46" i="4" s="1"/>
  <c r="P46" i="4"/>
  <c r="Q46" i="4"/>
  <c r="S46" i="4"/>
  <c r="T46" i="4"/>
  <c r="U46" i="4"/>
  <c r="C47" i="4"/>
  <c r="D47" i="4" s="1"/>
  <c r="Y48" i="5" s="1"/>
  <c r="E47" i="4"/>
  <c r="F47" i="4"/>
  <c r="I47" i="4"/>
  <c r="J47" i="4"/>
  <c r="K47" i="4"/>
  <c r="L47" i="4"/>
  <c r="N47" i="4"/>
  <c r="O47" i="4" s="1"/>
  <c r="P47" i="4"/>
  <c r="Q47" i="4"/>
  <c r="S47" i="4"/>
  <c r="T47" i="4"/>
  <c r="U47" i="4"/>
  <c r="C48" i="4"/>
  <c r="D48" i="4" s="1"/>
  <c r="Y49" i="5" s="1"/>
  <c r="E48" i="4"/>
  <c r="F48" i="4"/>
  <c r="I48" i="4"/>
  <c r="J48" i="4"/>
  <c r="K48" i="4"/>
  <c r="L48" i="4"/>
  <c r="N48" i="4"/>
  <c r="O48" i="4" s="1"/>
  <c r="P48" i="4"/>
  <c r="Q48" i="4"/>
  <c r="S48" i="4"/>
  <c r="T48" i="4"/>
  <c r="U48" i="4"/>
  <c r="C49" i="4"/>
  <c r="D49" i="4" s="1"/>
  <c r="Y50" i="5" s="1"/>
  <c r="E49" i="4"/>
  <c r="F49" i="4"/>
  <c r="I49" i="4"/>
  <c r="J49" i="4"/>
  <c r="K49" i="4"/>
  <c r="L49" i="4"/>
  <c r="N49" i="4"/>
  <c r="O49" i="4" s="1"/>
  <c r="P49" i="4"/>
  <c r="Q49" i="4"/>
  <c r="S49" i="4"/>
  <c r="T49" i="4"/>
  <c r="U49" i="4"/>
  <c r="C50" i="4"/>
  <c r="D50" i="4"/>
  <c r="Y51" i="5" s="1"/>
  <c r="E50" i="4"/>
  <c r="F50" i="4"/>
  <c r="I50" i="4"/>
  <c r="J50" i="4"/>
  <c r="K50" i="4"/>
  <c r="L50" i="4"/>
  <c r="N50" i="4"/>
  <c r="O50" i="4"/>
  <c r="P50" i="4"/>
  <c r="Q50" i="4"/>
  <c r="S50" i="4"/>
  <c r="V50" i="4" s="1"/>
  <c r="AD51" i="5" s="1"/>
  <c r="T50" i="4"/>
  <c r="U50" i="4"/>
  <c r="C51" i="4"/>
  <c r="D51" i="4" s="1"/>
  <c r="Y52" i="5" s="1"/>
  <c r="E51" i="4"/>
  <c r="F51" i="4"/>
  <c r="I51" i="4"/>
  <c r="J51" i="4"/>
  <c r="K51" i="4"/>
  <c r="L51" i="4"/>
  <c r="N51" i="4"/>
  <c r="O51" i="4" s="1"/>
  <c r="P51" i="4"/>
  <c r="Q51" i="4"/>
  <c r="S51" i="4"/>
  <c r="T51" i="4"/>
  <c r="U51" i="4"/>
  <c r="C52" i="4"/>
  <c r="D52" i="4" s="1"/>
  <c r="Y53" i="5" s="1"/>
  <c r="E52" i="4"/>
  <c r="F52" i="4"/>
  <c r="I52" i="4"/>
  <c r="J52" i="4"/>
  <c r="K52" i="4"/>
  <c r="L52" i="4"/>
  <c r="N52" i="4"/>
  <c r="O52" i="4" s="1"/>
  <c r="P52" i="4"/>
  <c r="Q52" i="4"/>
  <c r="S52" i="4"/>
  <c r="T52" i="4"/>
  <c r="U52" i="4"/>
  <c r="C53" i="4"/>
  <c r="D53" i="4" s="1"/>
  <c r="E53" i="4"/>
  <c r="F53" i="4"/>
  <c r="I53" i="4"/>
  <c r="M53" i="4" s="1"/>
  <c r="AB54" i="5" s="1"/>
  <c r="J53" i="4"/>
  <c r="K53" i="4"/>
  <c r="L53" i="4"/>
  <c r="N53" i="4"/>
  <c r="O53" i="4"/>
  <c r="P53" i="4"/>
  <c r="Q53" i="4"/>
  <c r="S53" i="4"/>
  <c r="T53" i="4"/>
  <c r="U53" i="4"/>
  <c r="C54" i="4"/>
  <c r="D54" i="4" s="1"/>
  <c r="Y55" i="5" s="1"/>
  <c r="E54" i="4"/>
  <c r="F54" i="4"/>
  <c r="I54" i="4"/>
  <c r="J54" i="4"/>
  <c r="K54" i="4"/>
  <c r="L54" i="4"/>
  <c r="N54" i="4"/>
  <c r="O54" i="4" s="1"/>
  <c r="P54" i="4"/>
  <c r="Q54" i="4"/>
  <c r="S54" i="4"/>
  <c r="T54" i="4"/>
  <c r="U54" i="4"/>
  <c r="C55" i="4"/>
  <c r="D55" i="4" s="1"/>
  <c r="E55" i="4"/>
  <c r="F55" i="4"/>
  <c r="I55" i="4"/>
  <c r="J55" i="4"/>
  <c r="K55" i="4"/>
  <c r="L55" i="4"/>
  <c r="N55" i="4"/>
  <c r="O55" i="4" s="1"/>
  <c r="P55" i="4"/>
  <c r="Q55" i="4"/>
  <c r="S55" i="4"/>
  <c r="T55" i="4"/>
  <c r="U55" i="4"/>
  <c r="C56" i="4"/>
  <c r="D56" i="4" s="1"/>
  <c r="E56" i="4"/>
  <c r="F56" i="4"/>
  <c r="I56" i="4"/>
  <c r="J56" i="4"/>
  <c r="K56" i="4"/>
  <c r="L56" i="4"/>
  <c r="N56" i="4"/>
  <c r="O56" i="4" s="1"/>
  <c r="P56" i="4"/>
  <c r="Q56" i="4"/>
  <c r="S56" i="4"/>
  <c r="T56" i="4"/>
  <c r="U56" i="4"/>
  <c r="C57" i="4"/>
  <c r="D57" i="4" s="1"/>
  <c r="Y58" i="5" s="1"/>
  <c r="E57" i="4"/>
  <c r="F57" i="4"/>
  <c r="I57" i="4"/>
  <c r="J57" i="4"/>
  <c r="K57" i="4"/>
  <c r="L57" i="4"/>
  <c r="N57" i="4"/>
  <c r="O57" i="4" s="1"/>
  <c r="P57" i="4"/>
  <c r="Q57" i="4"/>
  <c r="S57" i="4"/>
  <c r="T57" i="4"/>
  <c r="U57" i="4"/>
  <c r="C58" i="4"/>
  <c r="D58" i="4"/>
  <c r="E58" i="4"/>
  <c r="F58" i="4"/>
  <c r="I58" i="4"/>
  <c r="J58" i="4"/>
  <c r="K58" i="4"/>
  <c r="L58" i="4"/>
  <c r="N58" i="4"/>
  <c r="O58" i="4"/>
  <c r="P58" i="4"/>
  <c r="Q58" i="4"/>
  <c r="S58" i="4"/>
  <c r="T58" i="4"/>
  <c r="U58" i="4"/>
  <c r="C59" i="4"/>
  <c r="D59" i="4" s="1"/>
  <c r="E59" i="4"/>
  <c r="F59" i="4"/>
  <c r="I59" i="4"/>
  <c r="J59" i="4"/>
  <c r="K59" i="4"/>
  <c r="L59" i="4"/>
  <c r="N59" i="4"/>
  <c r="O59" i="4" s="1"/>
  <c r="P59" i="4"/>
  <c r="Q59" i="4"/>
  <c r="S59" i="4"/>
  <c r="T59" i="4"/>
  <c r="U59" i="4"/>
  <c r="C60" i="4"/>
  <c r="D60" i="4" s="1"/>
  <c r="Y61" i="5" s="1"/>
  <c r="E60" i="4"/>
  <c r="F60" i="4"/>
  <c r="I60" i="4"/>
  <c r="J60" i="4"/>
  <c r="K60" i="4"/>
  <c r="L60" i="4"/>
  <c r="N60" i="4"/>
  <c r="O60" i="4" s="1"/>
  <c r="P60" i="4"/>
  <c r="Q60" i="4"/>
  <c r="S60" i="4"/>
  <c r="T60" i="4"/>
  <c r="U60" i="4"/>
  <c r="C61" i="4"/>
  <c r="D61" i="4" s="1"/>
  <c r="Y62" i="5" s="1"/>
  <c r="E61" i="4"/>
  <c r="F61" i="4"/>
  <c r="I61" i="4"/>
  <c r="J61" i="4"/>
  <c r="K61" i="4"/>
  <c r="L61" i="4"/>
  <c r="N61" i="4"/>
  <c r="O61" i="4"/>
  <c r="P61" i="4"/>
  <c r="Q61" i="4"/>
  <c r="S61" i="4"/>
  <c r="T61" i="4"/>
  <c r="U61" i="4"/>
  <c r="C62" i="4"/>
  <c r="D62" i="4" s="1"/>
  <c r="Y63" i="5" s="1"/>
  <c r="E62" i="4"/>
  <c r="F62" i="4"/>
  <c r="I62" i="4"/>
  <c r="J62" i="4"/>
  <c r="K62" i="4"/>
  <c r="L62" i="4"/>
  <c r="N62" i="4"/>
  <c r="O62" i="4" s="1"/>
  <c r="P62" i="4"/>
  <c r="Q62" i="4"/>
  <c r="S62" i="4"/>
  <c r="T62" i="4"/>
  <c r="U62" i="4"/>
  <c r="C63" i="4"/>
  <c r="D63" i="4" s="1"/>
  <c r="E63" i="4"/>
  <c r="F63" i="4"/>
  <c r="I63" i="4"/>
  <c r="J63" i="4"/>
  <c r="K63" i="4"/>
  <c r="L63" i="4"/>
  <c r="N63" i="4"/>
  <c r="O63" i="4" s="1"/>
  <c r="P63" i="4"/>
  <c r="Q63" i="4"/>
  <c r="S63" i="4"/>
  <c r="T63" i="4"/>
  <c r="U63" i="4"/>
  <c r="C64" i="4"/>
  <c r="D64" i="4" s="1"/>
  <c r="Y65" i="5" s="1"/>
  <c r="E64" i="4"/>
  <c r="F64" i="4"/>
  <c r="I64" i="4"/>
  <c r="J64" i="4"/>
  <c r="K64" i="4"/>
  <c r="L64" i="4"/>
  <c r="N64" i="4"/>
  <c r="O64" i="4" s="1"/>
  <c r="P64" i="4"/>
  <c r="Q64" i="4"/>
  <c r="S64" i="4"/>
  <c r="T64" i="4"/>
  <c r="U64" i="4"/>
  <c r="C65" i="4"/>
  <c r="D65" i="4" s="1"/>
  <c r="Y66" i="5" s="1"/>
  <c r="E65" i="4"/>
  <c r="F65" i="4"/>
  <c r="I65" i="4"/>
  <c r="J65" i="4"/>
  <c r="K65" i="4"/>
  <c r="L65" i="4"/>
  <c r="N65" i="4"/>
  <c r="O65" i="4" s="1"/>
  <c r="P65" i="4"/>
  <c r="Q65" i="4"/>
  <c r="S65" i="4"/>
  <c r="T65" i="4"/>
  <c r="U65" i="4"/>
  <c r="C66" i="4"/>
  <c r="D66" i="4" s="1"/>
  <c r="E66" i="4"/>
  <c r="F66" i="4"/>
  <c r="I66" i="4"/>
  <c r="J66" i="4"/>
  <c r="K66" i="4"/>
  <c r="L66" i="4"/>
  <c r="N66" i="4"/>
  <c r="O66" i="4" s="1"/>
  <c r="R66" i="4" s="1"/>
  <c r="AC67" i="5" s="1"/>
  <c r="P66" i="4"/>
  <c r="Q66" i="4"/>
  <c r="S66" i="4"/>
  <c r="T66" i="4"/>
  <c r="U66" i="4"/>
  <c r="C67" i="4"/>
  <c r="D67" i="4" s="1"/>
  <c r="E67" i="4"/>
  <c r="F67" i="4"/>
  <c r="I67" i="4"/>
  <c r="J67" i="4"/>
  <c r="K67" i="4"/>
  <c r="L67" i="4"/>
  <c r="N67" i="4"/>
  <c r="O67" i="4" s="1"/>
  <c r="P67" i="4"/>
  <c r="R67" i="4" s="1"/>
  <c r="Q67" i="4"/>
  <c r="S67" i="4"/>
  <c r="T67" i="4"/>
  <c r="U67" i="4"/>
  <c r="C68" i="4"/>
  <c r="D68" i="4" s="1"/>
  <c r="Y69" i="5" s="1"/>
  <c r="E68" i="4"/>
  <c r="F68" i="4"/>
  <c r="I68" i="4"/>
  <c r="J68" i="4"/>
  <c r="K68" i="4"/>
  <c r="L68" i="4"/>
  <c r="N68" i="4"/>
  <c r="O68" i="4" s="1"/>
  <c r="P68" i="4"/>
  <c r="Q68" i="4"/>
  <c r="S68" i="4"/>
  <c r="T68" i="4"/>
  <c r="U68" i="4"/>
  <c r="C69" i="4"/>
  <c r="D69" i="4"/>
  <c r="Y70" i="5" s="1"/>
  <c r="E69" i="4"/>
  <c r="F69" i="4"/>
  <c r="I69" i="4"/>
  <c r="M69" i="4" s="1"/>
  <c r="AB70" i="5" s="1"/>
  <c r="J69" i="4"/>
  <c r="K69" i="4"/>
  <c r="L69" i="4"/>
  <c r="N69" i="4"/>
  <c r="O69" i="4" s="1"/>
  <c r="P69" i="4"/>
  <c r="Q69" i="4"/>
  <c r="S69" i="4"/>
  <c r="T69" i="4"/>
  <c r="U69" i="4"/>
  <c r="C70" i="4"/>
  <c r="D70" i="4" s="1"/>
  <c r="E70" i="4"/>
  <c r="F70" i="4"/>
  <c r="I70" i="4"/>
  <c r="J70" i="4"/>
  <c r="K70" i="4"/>
  <c r="L70" i="4"/>
  <c r="N70" i="4"/>
  <c r="O70" i="4" s="1"/>
  <c r="P70" i="4"/>
  <c r="Q70" i="4"/>
  <c r="S70" i="4"/>
  <c r="T70" i="4"/>
  <c r="U70" i="4"/>
  <c r="C71" i="4"/>
  <c r="D71" i="4" s="1"/>
  <c r="Y72" i="5" s="1"/>
  <c r="E71" i="4"/>
  <c r="F71" i="4"/>
  <c r="I71" i="4"/>
  <c r="J71" i="4"/>
  <c r="K71" i="4"/>
  <c r="L71" i="4"/>
  <c r="N71" i="4"/>
  <c r="O71" i="4" s="1"/>
  <c r="P71" i="4"/>
  <c r="Q71" i="4"/>
  <c r="S71" i="4"/>
  <c r="T71" i="4"/>
  <c r="U71" i="4"/>
  <c r="C72" i="4"/>
  <c r="D72" i="4" s="1"/>
  <c r="E72" i="4"/>
  <c r="F72" i="4"/>
  <c r="I72" i="4"/>
  <c r="J72" i="4"/>
  <c r="K72" i="4"/>
  <c r="L72" i="4"/>
  <c r="N72" i="4"/>
  <c r="O72" i="4" s="1"/>
  <c r="P72" i="4"/>
  <c r="Q72" i="4"/>
  <c r="S72" i="4"/>
  <c r="T72" i="4"/>
  <c r="U72" i="4"/>
  <c r="C73" i="4"/>
  <c r="D73" i="4" s="1"/>
  <c r="Y74" i="5" s="1"/>
  <c r="E73" i="4"/>
  <c r="F73" i="4"/>
  <c r="I73" i="4"/>
  <c r="J73" i="4"/>
  <c r="K73" i="4"/>
  <c r="L73" i="4"/>
  <c r="N73" i="4"/>
  <c r="O73" i="4"/>
  <c r="P73" i="4"/>
  <c r="Q73" i="4"/>
  <c r="S73" i="4"/>
  <c r="T73" i="4"/>
  <c r="U73" i="4"/>
  <c r="C74" i="4"/>
  <c r="D74" i="4" s="1"/>
  <c r="E74" i="4"/>
  <c r="F74" i="4"/>
  <c r="I74" i="4"/>
  <c r="J74" i="4"/>
  <c r="K74" i="4"/>
  <c r="L74" i="4"/>
  <c r="N74" i="4"/>
  <c r="O74" i="4" s="1"/>
  <c r="P74" i="4"/>
  <c r="Q74" i="4"/>
  <c r="S74" i="4"/>
  <c r="T74" i="4"/>
  <c r="U74" i="4"/>
  <c r="C75" i="4"/>
  <c r="D75" i="4" s="1"/>
  <c r="Y76" i="5" s="1"/>
  <c r="E75" i="4"/>
  <c r="F75" i="4"/>
  <c r="I75" i="4"/>
  <c r="J75" i="4"/>
  <c r="K75" i="4"/>
  <c r="L75" i="4"/>
  <c r="N75" i="4"/>
  <c r="O75" i="4" s="1"/>
  <c r="P75" i="4"/>
  <c r="Q75" i="4"/>
  <c r="S75" i="4"/>
  <c r="T75" i="4"/>
  <c r="V75" i="4" s="1"/>
  <c r="AD76" i="5" s="1"/>
  <c r="U75" i="4"/>
  <c r="C76" i="4"/>
  <c r="D76" i="4" s="1"/>
  <c r="Y77" i="5" s="1"/>
  <c r="E76" i="4"/>
  <c r="F76" i="4"/>
  <c r="I76" i="4"/>
  <c r="J76" i="4"/>
  <c r="K76" i="4"/>
  <c r="L76" i="4"/>
  <c r="N76" i="4"/>
  <c r="O76" i="4" s="1"/>
  <c r="P76" i="4"/>
  <c r="Q76" i="4"/>
  <c r="S76" i="4"/>
  <c r="T76" i="4"/>
  <c r="U76" i="4"/>
  <c r="C77" i="4"/>
  <c r="D77" i="4" s="1"/>
  <c r="E77" i="4"/>
  <c r="F77" i="4"/>
  <c r="I77" i="4"/>
  <c r="J77" i="4"/>
  <c r="K77" i="4"/>
  <c r="L77" i="4"/>
  <c r="N77" i="4"/>
  <c r="O77" i="4" s="1"/>
  <c r="P77" i="4"/>
  <c r="Q77" i="4"/>
  <c r="S77" i="4"/>
  <c r="T77" i="4"/>
  <c r="U77" i="4"/>
  <c r="C78" i="4"/>
  <c r="D78" i="4" s="1"/>
  <c r="E78" i="4"/>
  <c r="F78" i="4"/>
  <c r="I78" i="4"/>
  <c r="J78" i="4"/>
  <c r="K78" i="4"/>
  <c r="L78" i="4"/>
  <c r="N78" i="4"/>
  <c r="O78" i="4" s="1"/>
  <c r="P78" i="4"/>
  <c r="Q78" i="4"/>
  <c r="S78" i="4"/>
  <c r="T78" i="4"/>
  <c r="U78" i="4"/>
  <c r="C79" i="4"/>
  <c r="D79" i="4" s="1"/>
  <c r="Y80" i="5" s="1"/>
  <c r="E79" i="4"/>
  <c r="F79" i="4"/>
  <c r="I79" i="4"/>
  <c r="J79" i="4"/>
  <c r="K79" i="4"/>
  <c r="L79" i="4"/>
  <c r="N79" i="4"/>
  <c r="O79" i="4" s="1"/>
  <c r="P79" i="4"/>
  <c r="Q79" i="4"/>
  <c r="S79" i="4"/>
  <c r="T79" i="4"/>
  <c r="U79" i="4"/>
  <c r="C80" i="4"/>
  <c r="D80" i="4" s="1"/>
  <c r="E80" i="4"/>
  <c r="F80" i="4"/>
  <c r="I80" i="4"/>
  <c r="J80" i="4"/>
  <c r="K80" i="4"/>
  <c r="L80" i="4"/>
  <c r="N80" i="4"/>
  <c r="O80" i="4" s="1"/>
  <c r="R80" i="4" s="1"/>
  <c r="AC81" i="5" s="1"/>
  <c r="P80" i="4"/>
  <c r="Q80" i="4"/>
  <c r="S80" i="4"/>
  <c r="T80" i="4"/>
  <c r="U80" i="4"/>
  <c r="C81" i="4"/>
  <c r="D81" i="4" s="1"/>
  <c r="Y82" i="5" s="1"/>
  <c r="E81" i="4"/>
  <c r="F81" i="4"/>
  <c r="G81" i="4" s="1"/>
  <c r="Z82" i="5" s="1"/>
  <c r="I81" i="4"/>
  <c r="J81" i="4"/>
  <c r="K81" i="4"/>
  <c r="L81" i="4"/>
  <c r="N81" i="4"/>
  <c r="O81" i="4" s="1"/>
  <c r="P81" i="4"/>
  <c r="Q81" i="4"/>
  <c r="S81" i="4"/>
  <c r="T81" i="4"/>
  <c r="U81" i="4"/>
  <c r="C82" i="4"/>
  <c r="D82" i="4" s="1"/>
  <c r="E82" i="4"/>
  <c r="F82" i="4"/>
  <c r="I82" i="4"/>
  <c r="J82" i="4"/>
  <c r="K82" i="4"/>
  <c r="L82" i="4"/>
  <c r="N82" i="4"/>
  <c r="O82" i="4" s="1"/>
  <c r="P82" i="4"/>
  <c r="Q82" i="4"/>
  <c r="S82" i="4"/>
  <c r="T82" i="4"/>
  <c r="U82" i="4"/>
  <c r="C83" i="4"/>
  <c r="D83" i="4" s="1"/>
  <c r="Y84" i="5" s="1"/>
  <c r="E83" i="4"/>
  <c r="F83" i="4"/>
  <c r="I83" i="4"/>
  <c r="J83" i="4"/>
  <c r="K83" i="4"/>
  <c r="L83" i="4"/>
  <c r="N83" i="4"/>
  <c r="O83" i="4" s="1"/>
  <c r="P83" i="4"/>
  <c r="Q83" i="4"/>
  <c r="S83" i="4"/>
  <c r="T83" i="4"/>
  <c r="U83" i="4"/>
  <c r="C84" i="4"/>
  <c r="D84" i="4" s="1"/>
  <c r="Y85" i="5" s="1"/>
  <c r="E84" i="4"/>
  <c r="F84" i="4"/>
  <c r="I84" i="4"/>
  <c r="J84" i="4"/>
  <c r="K84" i="4"/>
  <c r="L84" i="4"/>
  <c r="N84" i="4"/>
  <c r="O84" i="4" s="1"/>
  <c r="P84" i="4"/>
  <c r="Q84" i="4"/>
  <c r="S84" i="4"/>
  <c r="T84" i="4"/>
  <c r="U84" i="4"/>
  <c r="C85" i="4"/>
  <c r="D85" i="4" s="1"/>
  <c r="Y86" i="5" s="1"/>
  <c r="E85" i="4"/>
  <c r="F85" i="4"/>
  <c r="I85" i="4"/>
  <c r="J85" i="4"/>
  <c r="K85" i="4"/>
  <c r="L85" i="4"/>
  <c r="N85" i="4"/>
  <c r="O85" i="4" s="1"/>
  <c r="P85" i="4"/>
  <c r="Q85" i="4"/>
  <c r="S85" i="4"/>
  <c r="T85" i="4"/>
  <c r="U85" i="4"/>
  <c r="C86" i="4"/>
  <c r="D86" i="4" s="1"/>
  <c r="E86" i="4"/>
  <c r="F86" i="4"/>
  <c r="I86" i="4"/>
  <c r="J86" i="4"/>
  <c r="K86" i="4"/>
  <c r="L86" i="4"/>
  <c r="N86" i="4"/>
  <c r="O86" i="4" s="1"/>
  <c r="P86" i="4"/>
  <c r="Q86" i="4"/>
  <c r="S86" i="4"/>
  <c r="T86" i="4"/>
  <c r="U86" i="4"/>
  <c r="C87" i="4"/>
  <c r="D87" i="4" s="1"/>
  <c r="E87" i="4"/>
  <c r="F87" i="4"/>
  <c r="I87" i="4"/>
  <c r="J87" i="4"/>
  <c r="K87" i="4"/>
  <c r="L87" i="4"/>
  <c r="N87" i="4"/>
  <c r="O87" i="4"/>
  <c r="P87" i="4"/>
  <c r="Q87" i="4"/>
  <c r="S87" i="4"/>
  <c r="T87" i="4"/>
  <c r="U87" i="4"/>
  <c r="C88" i="4"/>
  <c r="D88" i="4" s="1"/>
  <c r="Y89" i="5" s="1"/>
  <c r="E88" i="4"/>
  <c r="F88" i="4"/>
  <c r="I88" i="4"/>
  <c r="J88" i="4"/>
  <c r="K88" i="4"/>
  <c r="L88" i="4"/>
  <c r="N88" i="4"/>
  <c r="O88" i="4" s="1"/>
  <c r="P88" i="4"/>
  <c r="Q88" i="4"/>
  <c r="S88" i="4"/>
  <c r="T88" i="4"/>
  <c r="U88" i="4"/>
  <c r="C89" i="4"/>
  <c r="D89" i="4" s="1"/>
  <c r="Y90" i="5" s="1"/>
  <c r="E89" i="4"/>
  <c r="F89" i="4"/>
  <c r="I89" i="4"/>
  <c r="J89" i="4"/>
  <c r="K89" i="4"/>
  <c r="L89" i="4"/>
  <c r="N89" i="4"/>
  <c r="O89" i="4"/>
  <c r="P89" i="4"/>
  <c r="Q89" i="4"/>
  <c r="S89" i="4"/>
  <c r="V89" i="4" s="1"/>
  <c r="AD90" i="5" s="1"/>
  <c r="T89" i="4"/>
  <c r="U89" i="4"/>
  <c r="C90" i="4"/>
  <c r="D90" i="4" s="1"/>
  <c r="E90" i="4"/>
  <c r="F90" i="4"/>
  <c r="I90" i="4"/>
  <c r="J90" i="4"/>
  <c r="K90" i="4"/>
  <c r="L90" i="4"/>
  <c r="N90" i="4"/>
  <c r="O90" i="4" s="1"/>
  <c r="R90" i="4" s="1"/>
  <c r="AC91" i="5" s="1"/>
  <c r="P90" i="4"/>
  <c r="Q90" i="4"/>
  <c r="S90" i="4"/>
  <c r="T90" i="4"/>
  <c r="U90" i="4"/>
  <c r="C91" i="4"/>
  <c r="D91" i="4" s="1"/>
  <c r="Y92" i="5" s="1"/>
  <c r="E91" i="4"/>
  <c r="F91" i="4"/>
  <c r="I91" i="4"/>
  <c r="J91" i="4"/>
  <c r="K91" i="4"/>
  <c r="L91" i="4"/>
  <c r="N91" i="4"/>
  <c r="O91" i="4" s="1"/>
  <c r="P91" i="4"/>
  <c r="Q91" i="4"/>
  <c r="S91" i="4"/>
  <c r="T91" i="4"/>
  <c r="U91" i="4"/>
  <c r="C92" i="4"/>
  <c r="D92" i="4" s="1"/>
  <c r="Y93" i="5" s="1"/>
  <c r="E92" i="4"/>
  <c r="F92" i="4"/>
  <c r="I92" i="4"/>
  <c r="J92" i="4"/>
  <c r="K92" i="4"/>
  <c r="L92" i="4"/>
  <c r="N92" i="4"/>
  <c r="O92" i="4" s="1"/>
  <c r="P92" i="4"/>
  <c r="Q92" i="4"/>
  <c r="S92" i="4"/>
  <c r="V92" i="4" s="1"/>
  <c r="AD93" i="5" s="1"/>
  <c r="T92" i="4"/>
  <c r="U92" i="4"/>
  <c r="C93" i="4"/>
  <c r="D93" i="4" s="1"/>
  <c r="Y94" i="5" s="1"/>
  <c r="E93" i="4"/>
  <c r="F93" i="4"/>
  <c r="I93" i="4"/>
  <c r="J93" i="4"/>
  <c r="K93" i="4"/>
  <c r="L93" i="4"/>
  <c r="N93" i="4"/>
  <c r="O93" i="4" s="1"/>
  <c r="P93" i="4"/>
  <c r="Q93" i="4"/>
  <c r="S93" i="4"/>
  <c r="T93" i="4"/>
  <c r="U93" i="4"/>
  <c r="C94" i="4"/>
  <c r="D94" i="4" s="1"/>
  <c r="Y95" i="5" s="1"/>
  <c r="E94" i="4"/>
  <c r="F94" i="4"/>
  <c r="I94" i="4"/>
  <c r="J94" i="4"/>
  <c r="K94" i="4"/>
  <c r="L94" i="4"/>
  <c r="N94" i="4"/>
  <c r="O94" i="4" s="1"/>
  <c r="R94" i="4" s="1"/>
  <c r="P94" i="4"/>
  <c r="Q94" i="4"/>
  <c r="S94" i="4"/>
  <c r="T94" i="4"/>
  <c r="U94" i="4"/>
  <c r="C95" i="4"/>
  <c r="D95" i="4" s="1"/>
  <c r="E95" i="4"/>
  <c r="F95" i="4"/>
  <c r="I95" i="4"/>
  <c r="J95" i="4"/>
  <c r="K95" i="4"/>
  <c r="L95" i="4"/>
  <c r="N95" i="4"/>
  <c r="O95" i="4"/>
  <c r="P95" i="4"/>
  <c r="Q95" i="4"/>
  <c r="S95" i="4"/>
  <c r="T95" i="4"/>
  <c r="U95" i="4"/>
  <c r="C96" i="4"/>
  <c r="D96" i="4" s="1"/>
  <c r="Y97" i="5" s="1"/>
  <c r="E96" i="4"/>
  <c r="F96" i="4"/>
  <c r="I96" i="4"/>
  <c r="J96" i="4"/>
  <c r="K96" i="4"/>
  <c r="L96" i="4"/>
  <c r="N96" i="4"/>
  <c r="O96" i="4" s="1"/>
  <c r="P96" i="4"/>
  <c r="Q96" i="4"/>
  <c r="S96" i="4"/>
  <c r="T96" i="4"/>
  <c r="U96" i="4"/>
  <c r="C97" i="4"/>
  <c r="D97" i="4" s="1"/>
  <c r="Y98" i="5" s="1"/>
  <c r="E97" i="4"/>
  <c r="F97" i="4"/>
  <c r="I97" i="4"/>
  <c r="J97" i="4"/>
  <c r="K97" i="4"/>
  <c r="L97" i="4"/>
  <c r="N97" i="4"/>
  <c r="O97" i="4" s="1"/>
  <c r="P97" i="4"/>
  <c r="Q97" i="4"/>
  <c r="S97" i="4"/>
  <c r="T97" i="4"/>
  <c r="U97" i="4"/>
  <c r="C98" i="4"/>
  <c r="D98" i="4" s="1"/>
  <c r="E98" i="4"/>
  <c r="F98" i="4"/>
  <c r="I98" i="4"/>
  <c r="J98" i="4"/>
  <c r="K98" i="4"/>
  <c r="L98" i="4"/>
  <c r="N98" i="4"/>
  <c r="O98" i="4" s="1"/>
  <c r="P98" i="4"/>
  <c r="Q98" i="4"/>
  <c r="S98" i="4"/>
  <c r="T98" i="4"/>
  <c r="U98" i="4"/>
  <c r="C99" i="4"/>
  <c r="D99" i="4" s="1"/>
  <c r="Y100" i="5" s="1"/>
  <c r="E99" i="4"/>
  <c r="F99" i="4"/>
  <c r="I99" i="4"/>
  <c r="J99" i="4"/>
  <c r="K99" i="4"/>
  <c r="L99" i="4"/>
  <c r="N99" i="4"/>
  <c r="O99" i="4" s="1"/>
  <c r="P99" i="4"/>
  <c r="Q99" i="4"/>
  <c r="S99" i="4"/>
  <c r="T99" i="4"/>
  <c r="U99" i="4"/>
  <c r="C100" i="4"/>
  <c r="D100" i="4" s="1"/>
  <c r="Y101" i="5" s="1"/>
  <c r="E100" i="4"/>
  <c r="F100" i="4"/>
  <c r="I100" i="4"/>
  <c r="J100" i="4"/>
  <c r="K100" i="4"/>
  <c r="L100" i="4"/>
  <c r="N100" i="4"/>
  <c r="O100" i="4" s="1"/>
  <c r="P100" i="4"/>
  <c r="Q100" i="4"/>
  <c r="S100" i="4"/>
  <c r="T100" i="4"/>
  <c r="U100" i="4"/>
  <c r="C101" i="4"/>
  <c r="D101" i="4" s="1"/>
  <c r="Y102" i="5" s="1"/>
  <c r="E101" i="4"/>
  <c r="F101" i="4"/>
  <c r="I101" i="4"/>
  <c r="J101" i="4"/>
  <c r="K101" i="4"/>
  <c r="L101" i="4"/>
  <c r="N101" i="4"/>
  <c r="O101" i="4" s="1"/>
  <c r="P101" i="4"/>
  <c r="Q101" i="4"/>
  <c r="S101" i="4"/>
  <c r="T101" i="4"/>
  <c r="U101" i="4"/>
  <c r="C102" i="4"/>
  <c r="D102" i="4" s="1"/>
  <c r="E102" i="4"/>
  <c r="F102" i="4"/>
  <c r="I102" i="4"/>
  <c r="J102" i="4"/>
  <c r="K102" i="4"/>
  <c r="L102" i="4"/>
  <c r="N102" i="4"/>
  <c r="O102" i="4" s="1"/>
  <c r="P102" i="4"/>
  <c r="Q102" i="4"/>
  <c r="S102" i="4"/>
  <c r="T102" i="4"/>
  <c r="U102" i="4"/>
  <c r="C103" i="4"/>
  <c r="D103" i="4" s="1"/>
  <c r="E103" i="4"/>
  <c r="F103" i="4"/>
  <c r="I103" i="4"/>
  <c r="J103" i="4"/>
  <c r="K103" i="4"/>
  <c r="L103" i="4"/>
  <c r="N103" i="4"/>
  <c r="O103" i="4" s="1"/>
  <c r="P103" i="4"/>
  <c r="Q103" i="4"/>
  <c r="S103" i="4"/>
  <c r="T103" i="4"/>
  <c r="U103" i="4"/>
  <c r="C104" i="4"/>
  <c r="D104" i="4" s="1"/>
  <c r="Y105" i="5" s="1"/>
  <c r="E104" i="4"/>
  <c r="F104" i="4"/>
  <c r="I104" i="4"/>
  <c r="J104" i="4"/>
  <c r="K104" i="4"/>
  <c r="L104" i="4"/>
  <c r="N104" i="4"/>
  <c r="O104" i="4" s="1"/>
  <c r="P104" i="4"/>
  <c r="Q104" i="4"/>
  <c r="S104" i="4"/>
  <c r="T104" i="4"/>
  <c r="U104" i="4"/>
  <c r="C105" i="4"/>
  <c r="D105" i="4" s="1"/>
  <c r="Y106" i="5" s="1"/>
  <c r="E105" i="4"/>
  <c r="F105" i="4"/>
  <c r="I105" i="4"/>
  <c r="J105" i="4"/>
  <c r="K105" i="4"/>
  <c r="L105" i="4"/>
  <c r="N105" i="4"/>
  <c r="O105" i="4" s="1"/>
  <c r="P105" i="4"/>
  <c r="Q105" i="4"/>
  <c r="S105" i="4"/>
  <c r="T105" i="4"/>
  <c r="U105" i="4"/>
  <c r="C106" i="4"/>
  <c r="D106" i="4" s="1"/>
  <c r="E106" i="4"/>
  <c r="F106" i="4"/>
  <c r="I106" i="4"/>
  <c r="J106" i="4"/>
  <c r="K106" i="4"/>
  <c r="L106" i="4"/>
  <c r="N106" i="4"/>
  <c r="O106" i="4" s="1"/>
  <c r="P106" i="4"/>
  <c r="Q106" i="4"/>
  <c r="S106" i="4"/>
  <c r="T106" i="4"/>
  <c r="U106" i="4"/>
  <c r="C107" i="4"/>
  <c r="D107" i="4" s="1"/>
  <c r="Y108" i="5" s="1"/>
  <c r="E107" i="4"/>
  <c r="F107" i="4"/>
  <c r="I107" i="4"/>
  <c r="J107" i="4"/>
  <c r="K107" i="4"/>
  <c r="L107" i="4"/>
  <c r="M107" i="4"/>
  <c r="AB108" i="5" s="1"/>
  <c r="N107" i="4"/>
  <c r="O107" i="4" s="1"/>
  <c r="P107" i="4"/>
  <c r="Q107" i="4"/>
  <c r="S107" i="4"/>
  <c r="T107" i="4"/>
  <c r="U107" i="4"/>
  <c r="C108" i="4"/>
  <c r="D108" i="4" s="1"/>
  <c r="Y109" i="5" s="1"/>
  <c r="E108" i="4"/>
  <c r="F108" i="4"/>
  <c r="I108" i="4"/>
  <c r="J108" i="4"/>
  <c r="K108" i="4"/>
  <c r="L108" i="4"/>
  <c r="N108" i="4"/>
  <c r="O108" i="4" s="1"/>
  <c r="P108" i="4"/>
  <c r="Q108" i="4"/>
  <c r="S108" i="4"/>
  <c r="T108" i="4"/>
  <c r="U108" i="4"/>
  <c r="C109" i="4"/>
  <c r="D109" i="4" s="1"/>
  <c r="Y110" i="5" s="1"/>
  <c r="E109" i="4"/>
  <c r="F109" i="4"/>
  <c r="I109" i="4"/>
  <c r="J109" i="4"/>
  <c r="K109" i="4"/>
  <c r="L109" i="4"/>
  <c r="N109" i="4"/>
  <c r="O109" i="4" s="1"/>
  <c r="P109" i="4"/>
  <c r="Q109" i="4"/>
  <c r="S109" i="4"/>
  <c r="T109" i="4"/>
  <c r="U109" i="4"/>
  <c r="C110" i="4"/>
  <c r="D110" i="4" s="1"/>
  <c r="E110" i="4"/>
  <c r="F110" i="4"/>
  <c r="I110" i="4"/>
  <c r="J110" i="4"/>
  <c r="K110" i="4"/>
  <c r="L110" i="4"/>
  <c r="N110" i="4"/>
  <c r="O110" i="4" s="1"/>
  <c r="P110" i="4"/>
  <c r="Q110" i="4"/>
  <c r="S110" i="4"/>
  <c r="T110" i="4"/>
  <c r="U110" i="4"/>
  <c r="C111" i="4"/>
  <c r="D111" i="4" s="1"/>
  <c r="E111" i="4"/>
  <c r="F111" i="4"/>
  <c r="I111" i="4"/>
  <c r="J111" i="4"/>
  <c r="K111" i="4"/>
  <c r="L111" i="4"/>
  <c r="N111" i="4"/>
  <c r="O111" i="4" s="1"/>
  <c r="P111" i="4"/>
  <c r="Q111" i="4"/>
  <c r="S111" i="4"/>
  <c r="T111" i="4"/>
  <c r="U111" i="4"/>
  <c r="C112" i="4"/>
  <c r="D112" i="4" s="1"/>
  <c r="Y113" i="5" s="1"/>
  <c r="E112" i="4"/>
  <c r="F112" i="4"/>
  <c r="I112" i="4"/>
  <c r="J112" i="4"/>
  <c r="K112" i="4"/>
  <c r="L112" i="4"/>
  <c r="N112" i="4"/>
  <c r="O112" i="4" s="1"/>
  <c r="P112" i="4"/>
  <c r="Q112" i="4"/>
  <c r="S112" i="4"/>
  <c r="T112" i="4"/>
  <c r="U112" i="4"/>
  <c r="C113" i="4"/>
  <c r="D113" i="4" s="1"/>
  <c r="Y114" i="5" s="1"/>
  <c r="E113" i="4"/>
  <c r="F113" i="4"/>
  <c r="I113" i="4"/>
  <c r="J113" i="4"/>
  <c r="K113" i="4"/>
  <c r="L113" i="4"/>
  <c r="N113" i="4"/>
  <c r="O113" i="4" s="1"/>
  <c r="P113" i="4"/>
  <c r="Q113" i="4"/>
  <c r="S113" i="4"/>
  <c r="V113" i="4" s="1"/>
  <c r="AD114" i="5" s="1"/>
  <c r="T113" i="4"/>
  <c r="U113" i="4"/>
  <c r="C114" i="4"/>
  <c r="D114" i="4" s="1"/>
  <c r="E114" i="4"/>
  <c r="F114" i="4"/>
  <c r="I114" i="4"/>
  <c r="J114" i="4"/>
  <c r="K114" i="4"/>
  <c r="L114" i="4"/>
  <c r="N114" i="4"/>
  <c r="O114" i="4" s="1"/>
  <c r="P114" i="4"/>
  <c r="Q114" i="4"/>
  <c r="S114" i="4"/>
  <c r="T114" i="4"/>
  <c r="V114" i="4" s="1"/>
  <c r="AD115" i="5" s="1"/>
  <c r="U114" i="4"/>
  <c r="C115" i="4"/>
  <c r="D115" i="4" s="1"/>
  <c r="Y116" i="5" s="1"/>
  <c r="E115" i="4"/>
  <c r="F115" i="4"/>
  <c r="I115" i="4"/>
  <c r="J115" i="4"/>
  <c r="K115" i="4"/>
  <c r="L115" i="4"/>
  <c r="N115" i="4"/>
  <c r="O115" i="4" s="1"/>
  <c r="P115" i="4"/>
  <c r="Q115" i="4"/>
  <c r="S115" i="4"/>
  <c r="T115" i="4"/>
  <c r="U115" i="4"/>
  <c r="C116" i="4"/>
  <c r="D116" i="4"/>
  <c r="Y117" i="5" s="1"/>
  <c r="E116" i="4"/>
  <c r="F116" i="4"/>
  <c r="I116" i="4"/>
  <c r="J116" i="4"/>
  <c r="K116" i="4"/>
  <c r="L116" i="4"/>
  <c r="N116" i="4"/>
  <c r="O116" i="4" s="1"/>
  <c r="P116" i="4"/>
  <c r="Q116" i="4"/>
  <c r="S116" i="4"/>
  <c r="T116" i="4"/>
  <c r="U116" i="4"/>
  <c r="C117" i="4"/>
  <c r="D117" i="4" s="1"/>
  <c r="E117" i="4"/>
  <c r="F117" i="4"/>
  <c r="I117" i="4"/>
  <c r="J117" i="4"/>
  <c r="K117" i="4"/>
  <c r="L117" i="4"/>
  <c r="N117" i="4"/>
  <c r="O117" i="4"/>
  <c r="P117" i="4"/>
  <c r="Q117" i="4"/>
  <c r="S117" i="4"/>
  <c r="T117" i="4"/>
  <c r="U117" i="4"/>
  <c r="C118" i="4"/>
  <c r="D118" i="4" s="1"/>
  <c r="Y119" i="5" s="1"/>
  <c r="E118" i="4"/>
  <c r="F118" i="4"/>
  <c r="I118" i="4"/>
  <c r="J118" i="4"/>
  <c r="K118" i="4"/>
  <c r="L118" i="4"/>
  <c r="N118" i="4"/>
  <c r="O118" i="4" s="1"/>
  <c r="P118" i="4"/>
  <c r="Q118" i="4"/>
  <c r="S118" i="4"/>
  <c r="V118" i="4" s="1"/>
  <c r="AD119" i="5" s="1"/>
  <c r="T118" i="4"/>
  <c r="U118" i="4"/>
  <c r="C119" i="4"/>
  <c r="D119" i="4" s="1"/>
  <c r="E119" i="4"/>
  <c r="F119" i="4"/>
  <c r="I119" i="4"/>
  <c r="J119" i="4"/>
  <c r="K119" i="4"/>
  <c r="L119" i="4"/>
  <c r="N119" i="4"/>
  <c r="O119" i="4" s="1"/>
  <c r="P119" i="4"/>
  <c r="Q119" i="4"/>
  <c r="S119" i="4"/>
  <c r="T119" i="4"/>
  <c r="U119" i="4"/>
  <c r="C120" i="4"/>
  <c r="D120" i="4" s="1"/>
  <c r="E120" i="4"/>
  <c r="F120" i="4"/>
  <c r="I120" i="4"/>
  <c r="J120" i="4"/>
  <c r="K120" i="4"/>
  <c r="L120" i="4"/>
  <c r="N120" i="4"/>
  <c r="O120" i="4" s="1"/>
  <c r="P120" i="4"/>
  <c r="Q120" i="4"/>
  <c r="S120" i="4"/>
  <c r="T120" i="4"/>
  <c r="U120" i="4"/>
  <c r="C121" i="4"/>
  <c r="D121" i="4" s="1"/>
  <c r="E121" i="4"/>
  <c r="F121" i="4"/>
  <c r="I121" i="4"/>
  <c r="J121" i="4"/>
  <c r="K121" i="4"/>
  <c r="L121" i="4"/>
  <c r="N121" i="4"/>
  <c r="O121" i="4" s="1"/>
  <c r="P121" i="4"/>
  <c r="Q121" i="4"/>
  <c r="S121" i="4"/>
  <c r="T121" i="4"/>
  <c r="V121" i="4" s="1"/>
  <c r="AD122" i="5" s="1"/>
  <c r="U121" i="4"/>
  <c r="C122" i="4"/>
  <c r="D122" i="4" s="1"/>
  <c r="E122" i="4"/>
  <c r="F122" i="4"/>
  <c r="I122" i="4"/>
  <c r="J122" i="4"/>
  <c r="K122" i="4"/>
  <c r="L122" i="4"/>
  <c r="N122" i="4"/>
  <c r="O122" i="4"/>
  <c r="P122" i="4"/>
  <c r="Q122" i="4"/>
  <c r="S122" i="4"/>
  <c r="T122" i="4"/>
  <c r="U122" i="4"/>
  <c r="C123" i="4"/>
  <c r="D123" i="4" s="1"/>
  <c r="Y124" i="5" s="1"/>
  <c r="E123" i="4"/>
  <c r="F123" i="4"/>
  <c r="I123" i="4"/>
  <c r="J123" i="4"/>
  <c r="K123" i="4"/>
  <c r="L123" i="4"/>
  <c r="N123" i="4"/>
  <c r="O123" i="4" s="1"/>
  <c r="P123" i="4"/>
  <c r="Q123" i="4"/>
  <c r="S123" i="4"/>
  <c r="V123" i="4" s="1"/>
  <c r="AD124" i="5" s="1"/>
  <c r="T123" i="4"/>
  <c r="U123" i="4"/>
  <c r="C124" i="4"/>
  <c r="D124" i="4" s="1"/>
  <c r="Y125" i="5" s="1"/>
  <c r="E124" i="4"/>
  <c r="F124" i="4"/>
  <c r="I124" i="4"/>
  <c r="J124" i="4"/>
  <c r="K124" i="4"/>
  <c r="L124" i="4"/>
  <c r="N124" i="4"/>
  <c r="O124" i="4" s="1"/>
  <c r="P124" i="4"/>
  <c r="Q124" i="4"/>
  <c r="S124" i="4"/>
  <c r="V124" i="4" s="1"/>
  <c r="AD125" i="5" s="1"/>
  <c r="T124" i="4"/>
  <c r="U124" i="4"/>
  <c r="C125" i="4"/>
  <c r="D125" i="4" s="1"/>
  <c r="E125" i="4"/>
  <c r="F125" i="4"/>
  <c r="I125" i="4"/>
  <c r="J125" i="4"/>
  <c r="K125" i="4"/>
  <c r="L125" i="4"/>
  <c r="N125" i="4"/>
  <c r="O125" i="4" s="1"/>
  <c r="R125" i="4" s="1"/>
  <c r="AC126" i="5" s="1"/>
  <c r="P125" i="4"/>
  <c r="Q125" i="4"/>
  <c r="S125" i="4"/>
  <c r="T125" i="4"/>
  <c r="U125" i="4"/>
  <c r="C126" i="4"/>
  <c r="D126" i="4" s="1"/>
  <c r="Y127" i="5" s="1"/>
  <c r="E126" i="4"/>
  <c r="F126" i="4"/>
  <c r="I126" i="4"/>
  <c r="J126" i="4"/>
  <c r="K126" i="4"/>
  <c r="L126" i="4"/>
  <c r="N126" i="4"/>
  <c r="O126" i="4" s="1"/>
  <c r="P126" i="4"/>
  <c r="Q126" i="4"/>
  <c r="S126" i="4"/>
  <c r="T126" i="4"/>
  <c r="U126" i="4"/>
  <c r="C127" i="4"/>
  <c r="D127" i="4" s="1"/>
  <c r="Y128" i="5" s="1"/>
  <c r="E127" i="4"/>
  <c r="F127" i="4"/>
  <c r="G127" i="4" s="1"/>
  <c r="Z128" i="5" s="1"/>
  <c r="I127" i="4"/>
  <c r="J127" i="4"/>
  <c r="K127" i="4"/>
  <c r="L127" i="4"/>
  <c r="N127" i="4"/>
  <c r="O127" i="4" s="1"/>
  <c r="P127" i="4"/>
  <c r="Q127" i="4"/>
  <c r="S127" i="4"/>
  <c r="T127" i="4"/>
  <c r="U127" i="4"/>
  <c r="C128" i="4"/>
  <c r="D128" i="4" s="1"/>
  <c r="E128" i="4"/>
  <c r="F128" i="4"/>
  <c r="I128" i="4"/>
  <c r="J128" i="4"/>
  <c r="K128" i="4"/>
  <c r="L128" i="4"/>
  <c r="N128" i="4"/>
  <c r="O128" i="4" s="1"/>
  <c r="P128" i="4"/>
  <c r="Q128" i="4"/>
  <c r="S128" i="4"/>
  <c r="T128" i="4"/>
  <c r="U128" i="4"/>
  <c r="C129" i="4"/>
  <c r="D129" i="4" s="1"/>
  <c r="E129" i="4"/>
  <c r="F129" i="4"/>
  <c r="I129" i="4"/>
  <c r="J129" i="4"/>
  <c r="M129" i="4" s="1"/>
  <c r="AB130" i="5" s="1"/>
  <c r="K129" i="4"/>
  <c r="L129" i="4"/>
  <c r="N129" i="4"/>
  <c r="O129" i="4" s="1"/>
  <c r="P129" i="4"/>
  <c r="Q129" i="4"/>
  <c r="S129" i="4"/>
  <c r="T129" i="4"/>
  <c r="U129" i="4"/>
  <c r="C130" i="4"/>
  <c r="D130" i="4" s="1"/>
  <c r="E130" i="4"/>
  <c r="F130" i="4"/>
  <c r="I130" i="4"/>
  <c r="J130" i="4"/>
  <c r="K130" i="4"/>
  <c r="L130" i="4"/>
  <c r="N130" i="4"/>
  <c r="O130" i="4" s="1"/>
  <c r="P130" i="4"/>
  <c r="Q130" i="4"/>
  <c r="S130" i="4"/>
  <c r="T130" i="4"/>
  <c r="U130" i="4"/>
  <c r="C131" i="4"/>
  <c r="D131" i="4" s="1"/>
  <c r="Y132" i="5" s="1"/>
  <c r="E131" i="4"/>
  <c r="F131" i="4"/>
  <c r="I131" i="4"/>
  <c r="J131" i="4"/>
  <c r="K131" i="4"/>
  <c r="L131" i="4"/>
  <c r="N131" i="4"/>
  <c r="O131" i="4" s="1"/>
  <c r="P131" i="4"/>
  <c r="Q131" i="4"/>
  <c r="S131" i="4"/>
  <c r="T131" i="4"/>
  <c r="U131" i="4"/>
  <c r="C132" i="4"/>
  <c r="D132" i="4" s="1"/>
  <c r="Y133" i="5" s="1"/>
  <c r="E132" i="4"/>
  <c r="F132" i="4"/>
  <c r="I132" i="4"/>
  <c r="J132" i="4"/>
  <c r="K132" i="4"/>
  <c r="L132" i="4"/>
  <c r="N132" i="4"/>
  <c r="O132" i="4" s="1"/>
  <c r="P132" i="4"/>
  <c r="Q132" i="4"/>
  <c r="S132" i="4"/>
  <c r="T132" i="4"/>
  <c r="U132" i="4"/>
  <c r="C133" i="4"/>
  <c r="D133" i="4" s="1"/>
  <c r="E133" i="4"/>
  <c r="F133" i="4"/>
  <c r="I133" i="4"/>
  <c r="J133" i="4"/>
  <c r="K133" i="4"/>
  <c r="L133" i="4"/>
  <c r="N133" i="4"/>
  <c r="O133" i="4" s="1"/>
  <c r="P133" i="4"/>
  <c r="Q133" i="4"/>
  <c r="S133" i="4"/>
  <c r="T133" i="4"/>
  <c r="U133" i="4"/>
  <c r="C134" i="4"/>
  <c r="D134" i="4" s="1"/>
  <c r="Y135" i="5" s="1"/>
  <c r="E134" i="4"/>
  <c r="F134" i="4"/>
  <c r="I134" i="4"/>
  <c r="J134" i="4"/>
  <c r="K134" i="4"/>
  <c r="L134" i="4"/>
  <c r="N134" i="4"/>
  <c r="O134" i="4" s="1"/>
  <c r="P134" i="4"/>
  <c r="Q134" i="4"/>
  <c r="S134" i="4"/>
  <c r="T134" i="4"/>
  <c r="U134" i="4"/>
  <c r="C135" i="4"/>
  <c r="D135" i="4" s="1"/>
  <c r="Y136" i="5" s="1"/>
  <c r="E135" i="4"/>
  <c r="F135" i="4"/>
  <c r="I135" i="4"/>
  <c r="J135" i="4"/>
  <c r="K135" i="4"/>
  <c r="L135" i="4"/>
  <c r="N135" i="4"/>
  <c r="O135" i="4" s="1"/>
  <c r="P135" i="4"/>
  <c r="Q135" i="4"/>
  <c r="S135" i="4"/>
  <c r="T135" i="4"/>
  <c r="U135" i="4"/>
  <c r="C136" i="4"/>
  <c r="D136" i="4" s="1"/>
  <c r="E136" i="4"/>
  <c r="F136" i="4"/>
  <c r="I136" i="4"/>
  <c r="J136" i="4"/>
  <c r="K136" i="4"/>
  <c r="L136" i="4"/>
  <c r="N136" i="4"/>
  <c r="O136" i="4" s="1"/>
  <c r="P136" i="4"/>
  <c r="Q136" i="4"/>
  <c r="S136" i="4"/>
  <c r="T136" i="4"/>
  <c r="U136" i="4"/>
  <c r="C137" i="4"/>
  <c r="D137" i="4" s="1"/>
  <c r="Y138" i="5" s="1"/>
  <c r="E137" i="4"/>
  <c r="F137" i="4"/>
  <c r="I137" i="4"/>
  <c r="J137" i="4"/>
  <c r="K137" i="4"/>
  <c r="L137" i="4"/>
  <c r="N137" i="4"/>
  <c r="O137" i="4" s="1"/>
  <c r="P137" i="4"/>
  <c r="Q137" i="4"/>
  <c r="S137" i="4"/>
  <c r="T137" i="4"/>
  <c r="U137" i="4"/>
  <c r="C138" i="4"/>
  <c r="D138" i="4" s="1"/>
  <c r="E138" i="4"/>
  <c r="F138" i="4"/>
  <c r="I138" i="4"/>
  <c r="J138" i="4"/>
  <c r="K138" i="4"/>
  <c r="L138" i="4"/>
  <c r="N138" i="4"/>
  <c r="O138" i="4" s="1"/>
  <c r="P138" i="4"/>
  <c r="Q138" i="4"/>
  <c r="S138" i="4"/>
  <c r="T138" i="4"/>
  <c r="U138" i="4"/>
  <c r="C139" i="4"/>
  <c r="D139" i="4" s="1"/>
  <c r="Y140" i="5" s="1"/>
  <c r="E139" i="4"/>
  <c r="F139" i="4"/>
  <c r="I139" i="4"/>
  <c r="J139" i="4"/>
  <c r="K139" i="4"/>
  <c r="L139" i="4"/>
  <c r="N139" i="4"/>
  <c r="O139" i="4" s="1"/>
  <c r="P139" i="4"/>
  <c r="Q139" i="4"/>
  <c r="S139" i="4"/>
  <c r="T139" i="4"/>
  <c r="U139" i="4"/>
  <c r="C140" i="4"/>
  <c r="D140" i="4" s="1"/>
  <c r="Y141" i="5" s="1"/>
  <c r="E140" i="4"/>
  <c r="F140" i="4"/>
  <c r="I140" i="4"/>
  <c r="J140" i="4"/>
  <c r="K140" i="4"/>
  <c r="L140" i="4"/>
  <c r="N140" i="4"/>
  <c r="O140" i="4" s="1"/>
  <c r="R140" i="4" s="1"/>
  <c r="AC141" i="5" s="1"/>
  <c r="P140" i="4"/>
  <c r="Q140" i="4"/>
  <c r="S140" i="4"/>
  <c r="T140" i="4"/>
  <c r="U140" i="4"/>
  <c r="C141" i="4"/>
  <c r="D141" i="4" s="1"/>
  <c r="E141" i="4"/>
  <c r="F141" i="4"/>
  <c r="I141" i="4"/>
  <c r="J141" i="4"/>
  <c r="K141" i="4"/>
  <c r="L141" i="4"/>
  <c r="N141" i="4"/>
  <c r="O141" i="4" s="1"/>
  <c r="P141" i="4"/>
  <c r="Q141" i="4"/>
  <c r="S141" i="4"/>
  <c r="T141" i="4"/>
  <c r="U141" i="4"/>
  <c r="C142" i="4"/>
  <c r="D142" i="4" s="1"/>
  <c r="Y143" i="5" s="1"/>
  <c r="E142" i="4"/>
  <c r="F142" i="4"/>
  <c r="I142" i="4"/>
  <c r="J142" i="4"/>
  <c r="K142" i="4"/>
  <c r="L142" i="4"/>
  <c r="N142" i="4"/>
  <c r="O142" i="4" s="1"/>
  <c r="P142" i="4"/>
  <c r="Q142" i="4"/>
  <c r="S142" i="4"/>
  <c r="T142" i="4"/>
  <c r="U142" i="4"/>
  <c r="C143" i="4"/>
  <c r="D143" i="4" s="1"/>
  <c r="Y144" i="5" s="1"/>
  <c r="E143" i="4"/>
  <c r="F143" i="4"/>
  <c r="I143" i="4"/>
  <c r="J143" i="4"/>
  <c r="K143" i="4"/>
  <c r="L143" i="4"/>
  <c r="N143" i="4"/>
  <c r="O143" i="4" s="1"/>
  <c r="P143" i="4"/>
  <c r="Q143" i="4"/>
  <c r="S143" i="4"/>
  <c r="T143" i="4"/>
  <c r="U143" i="4"/>
  <c r="C144" i="4"/>
  <c r="D144" i="4" s="1"/>
  <c r="E144" i="4"/>
  <c r="F144" i="4"/>
  <c r="I144" i="4"/>
  <c r="J144" i="4"/>
  <c r="K144" i="4"/>
  <c r="L144" i="4"/>
  <c r="N144" i="4"/>
  <c r="O144" i="4" s="1"/>
  <c r="P144" i="4"/>
  <c r="Q144" i="4"/>
  <c r="S144" i="4"/>
  <c r="T144" i="4"/>
  <c r="U144" i="4"/>
  <c r="C145" i="4"/>
  <c r="D145" i="4" s="1"/>
  <c r="E145" i="4"/>
  <c r="F145" i="4"/>
  <c r="I145" i="4"/>
  <c r="J145" i="4"/>
  <c r="K145" i="4"/>
  <c r="L145" i="4"/>
  <c r="N145" i="4"/>
  <c r="O145" i="4" s="1"/>
  <c r="P145" i="4"/>
  <c r="Q145" i="4"/>
  <c r="S145" i="4"/>
  <c r="T145" i="4"/>
  <c r="U145" i="4"/>
  <c r="C146" i="4"/>
  <c r="D146" i="4" s="1"/>
  <c r="Y147" i="5" s="1"/>
  <c r="E146" i="4"/>
  <c r="F146" i="4"/>
  <c r="I146" i="4"/>
  <c r="J146" i="4"/>
  <c r="K146" i="4"/>
  <c r="L146" i="4"/>
  <c r="N146" i="4"/>
  <c r="O146" i="4" s="1"/>
  <c r="P146" i="4"/>
  <c r="Q146" i="4"/>
  <c r="S146" i="4"/>
  <c r="V146" i="4" s="1"/>
  <c r="AD147" i="5" s="1"/>
  <c r="T146" i="4"/>
  <c r="U146" i="4"/>
  <c r="C147" i="4"/>
  <c r="D147" i="4" s="1"/>
  <c r="E147" i="4"/>
  <c r="F147" i="4"/>
  <c r="I147" i="4"/>
  <c r="J147" i="4"/>
  <c r="K147" i="4"/>
  <c r="L147" i="4"/>
  <c r="N147" i="4"/>
  <c r="O147" i="4" s="1"/>
  <c r="P147" i="4"/>
  <c r="Q147" i="4"/>
  <c r="S147" i="4"/>
  <c r="T147" i="4"/>
  <c r="U147" i="4"/>
  <c r="C148" i="4"/>
  <c r="D148" i="4" s="1"/>
  <c r="Y149" i="5" s="1"/>
  <c r="E148" i="4"/>
  <c r="F148" i="4"/>
  <c r="I148" i="4"/>
  <c r="J148" i="4"/>
  <c r="M148" i="4" s="1"/>
  <c r="AB149" i="5" s="1"/>
  <c r="K148" i="4"/>
  <c r="L148" i="4"/>
  <c r="N148" i="4"/>
  <c r="O148" i="4" s="1"/>
  <c r="P148" i="4"/>
  <c r="Q148" i="4"/>
  <c r="S148" i="4"/>
  <c r="T148" i="4"/>
  <c r="U148" i="4"/>
  <c r="C149" i="4"/>
  <c r="D149" i="4" s="1"/>
  <c r="Y150" i="5" s="1"/>
  <c r="E149" i="4"/>
  <c r="F149" i="4"/>
  <c r="I149" i="4"/>
  <c r="J149" i="4"/>
  <c r="K149" i="4"/>
  <c r="L149" i="4"/>
  <c r="N149" i="4"/>
  <c r="O149" i="4" s="1"/>
  <c r="P149" i="4"/>
  <c r="Q149" i="4"/>
  <c r="S149" i="4"/>
  <c r="T149" i="4"/>
  <c r="U149" i="4"/>
  <c r="C150" i="4"/>
  <c r="D150" i="4" s="1"/>
  <c r="E150" i="4"/>
  <c r="F150" i="4"/>
  <c r="I150" i="4"/>
  <c r="M150" i="4" s="1"/>
  <c r="AB151" i="5" s="1"/>
  <c r="J150" i="4"/>
  <c r="K150" i="4"/>
  <c r="L150" i="4"/>
  <c r="N150" i="4"/>
  <c r="O150" i="4" s="1"/>
  <c r="P150" i="4"/>
  <c r="Q150" i="4"/>
  <c r="S150" i="4"/>
  <c r="T150" i="4"/>
  <c r="U150" i="4"/>
  <c r="C151" i="4"/>
  <c r="D151" i="4" s="1"/>
  <c r="Y152" i="5" s="1"/>
  <c r="E151" i="4"/>
  <c r="F151" i="4"/>
  <c r="I151" i="4"/>
  <c r="J151" i="4"/>
  <c r="K151" i="4"/>
  <c r="L151" i="4"/>
  <c r="N151" i="4"/>
  <c r="O151" i="4" s="1"/>
  <c r="P151" i="4"/>
  <c r="Q151" i="4"/>
  <c r="S151" i="4"/>
  <c r="T151" i="4"/>
  <c r="U151" i="4"/>
  <c r="C152" i="4"/>
  <c r="D152" i="4" s="1"/>
  <c r="Y153" i="5" s="1"/>
  <c r="E152" i="4"/>
  <c r="F152" i="4"/>
  <c r="I152" i="4"/>
  <c r="J152" i="4"/>
  <c r="K152" i="4"/>
  <c r="L152" i="4"/>
  <c r="N152" i="4"/>
  <c r="O152" i="4" s="1"/>
  <c r="P152" i="4"/>
  <c r="Q152" i="4"/>
  <c r="S152" i="4"/>
  <c r="T152" i="4"/>
  <c r="U152" i="4"/>
  <c r="C153" i="4"/>
  <c r="D153" i="4" s="1"/>
  <c r="E153" i="4"/>
  <c r="F153" i="4"/>
  <c r="I153" i="4"/>
  <c r="J153" i="4"/>
  <c r="K153" i="4"/>
  <c r="L153" i="4"/>
  <c r="N153" i="4"/>
  <c r="O153" i="4" s="1"/>
  <c r="P153" i="4"/>
  <c r="Q153" i="4"/>
  <c r="S153" i="4"/>
  <c r="T153" i="4"/>
  <c r="U153" i="4"/>
  <c r="C154" i="4"/>
  <c r="D154" i="4" s="1"/>
  <c r="Y155" i="5" s="1"/>
  <c r="E154" i="4"/>
  <c r="F154" i="4"/>
  <c r="I154" i="4"/>
  <c r="J154" i="4"/>
  <c r="K154" i="4"/>
  <c r="L154" i="4"/>
  <c r="N154" i="4"/>
  <c r="O154" i="4" s="1"/>
  <c r="P154" i="4"/>
  <c r="Q154" i="4"/>
  <c r="S154" i="4"/>
  <c r="T154" i="4"/>
  <c r="U154" i="4"/>
  <c r="C155" i="4"/>
  <c r="D155" i="4" s="1"/>
  <c r="E155" i="4"/>
  <c r="F155" i="4"/>
  <c r="I155" i="4"/>
  <c r="J155" i="4"/>
  <c r="K155" i="4"/>
  <c r="L155" i="4"/>
  <c r="N155" i="4"/>
  <c r="O155" i="4" s="1"/>
  <c r="P155" i="4"/>
  <c r="Q155" i="4"/>
  <c r="S155" i="4"/>
  <c r="T155" i="4"/>
  <c r="U155" i="4"/>
  <c r="C156" i="4"/>
  <c r="D156" i="4" s="1"/>
  <c r="Y157" i="5" s="1"/>
  <c r="E156" i="4"/>
  <c r="F156" i="4"/>
  <c r="I156" i="4"/>
  <c r="J156" i="4"/>
  <c r="K156" i="4"/>
  <c r="L156" i="4"/>
  <c r="N156" i="4"/>
  <c r="O156" i="4" s="1"/>
  <c r="P156" i="4"/>
  <c r="Q156" i="4"/>
  <c r="S156" i="4"/>
  <c r="T156" i="4"/>
  <c r="U156" i="4"/>
  <c r="C157" i="4"/>
  <c r="D157" i="4" s="1"/>
  <c r="Y158" i="5" s="1"/>
  <c r="E157" i="4"/>
  <c r="F157" i="4"/>
  <c r="I157" i="4"/>
  <c r="J157" i="4"/>
  <c r="K157" i="4"/>
  <c r="L157" i="4"/>
  <c r="N157" i="4"/>
  <c r="O157" i="4" s="1"/>
  <c r="R157" i="4" s="1"/>
  <c r="P157" i="4"/>
  <c r="Q157" i="4"/>
  <c r="S157" i="4"/>
  <c r="T157" i="4"/>
  <c r="U157" i="4"/>
  <c r="C158" i="4"/>
  <c r="D158" i="4" s="1"/>
  <c r="E158" i="4"/>
  <c r="F158" i="4"/>
  <c r="I158" i="4"/>
  <c r="J158" i="4"/>
  <c r="K158" i="4"/>
  <c r="L158" i="4"/>
  <c r="N158" i="4"/>
  <c r="O158" i="4" s="1"/>
  <c r="P158" i="4"/>
  <c r="Q158" i="4"/>
  <c r="S158" i="4"/>
  <c r="T158" i="4"/>
  <c r="U158" i="4"/>
  <c r="C159" i="4"/>
  <c r="D159" i="4" s="1"/>
  <c r="Y160" i="5" s="1"/>
  <c r="E159" i="4"/>
  <c r="F159" i="4"/>
  <c r="I159" i="4"/>
  <c r="M159" i="4" s="1"/>
  <c r="AB160" i="5" s="1"/>
  <c r="J159" i="4"/>
  <c r="K159" i="4"/>
  <c r="L159" i="4"/>
  <c r="N159" i="4"/>
  <c r="O159" i="4" s="1"/>
  <c r="P159" i="4"/>
  <c r="Q159" i="4"/>
  <c r="S159" i="4"/>
  <c r="T159" i="4"/>
  <c r="U159" i="4"/>
  <c r="C160" i="4"/>
  <c r="D160" i="4" s="1"/>
  <c r="Y161" i="5" s="1"/>
  <c r="E160" i="4"/>
  <c r="F160" i="4"/>
  <c r="I160" i="4"/>
  <c r="J160" i="4"/>
  <c r="K160" i="4"/>
  <c r="L160" i="4"/>
  <c r="N160" i="4"/>
  <c r="O160" i="4" s="1"/>
  <c r="P160" i="4"/>
  <c r="Q160" i="4"/>
  <c r="S160" i="4"/>
  <c r="T160" i="4"/>
  <c r="U160" i="4"/>
  <c r="C161" i="4"/>
  <c r="D161" i="4" s="1"/>
  <c r="E161" i="4"/>
  <c r="F161" i="4"/>
  <c r="I161" i="4"/>
  <c r="J161" i="4"/>
  <c r="K161" i="4"/>
  <c r="L161" i="4"/>
  <c r="N161" i="4"/>
  <c r="O161" i="4" s="1"/>
  <c r="P161" i="4"/>
  <c r="Q161" i="4"/>
  <c r="S161" i="4"/>
  <c r="T161" i="4"/>
  <c r="U161" i="4"/>
  <c r="C162" i="4"/>
  <c r="D162" i="4" s="1"/>
  <c r="Y163" i="5" s="1"/>
  <c r="E162" i="4"/>
  <c r="F162" i="4"/>
  <c r="I162" i="4"/>
  <c r="J162" i="4"/>
  <c r="K162" i="4"/>
  <c r="L162" i="4"/>
  <c r="N162" i="4"/>
  <c r="O162" i="4" s="1"/>
  <c r="P162" i="4"/>
  <c r="Q162" i="4"/>
  <c r="S162" i="4"/>
  <c r="T162" i="4"/>
  <c r="U162" i="4"/>
  <c r="C163" i="4"/>
  <c r="D163" i="4" s="1"/>
  <c r="E163" i="4"/>
  <c r="F163" i="4"/>
  <c r="I163" i="4"/>
  <c r="J163" i="4"/>
  <c r="K163" i="4"/>
  <c r="L163" i="4"/>
  <c r="N163" i="4"/>
  <c r="O163" i="4" s="1"/>
  <c r="P163" i="4"/>
  <c r="Q163" i="4"/>
  <c r="S163" i="4"/>
  <c r="T163" i="4"/>
  <c r="U163" i="4"/>
  <c r="C164" i="4"/>
  <c r="D164" i="4" s="1"/>
  <c r="Y165" i="5" s="1"/>
  <c r="E164" i="4"/>
  <c r="F164" i="4"/>
  <c r="I164" i="4"/>
  <c r="J164" i="4"/>
  <c r="K164" i="4"/>
  <c r="L164" i="4"/>
  <c r="N164" i="4"/>
  <c r="O164" i="4" s="1"/>
  <c r="R164" i="4" s="1"/>
  <c r="P164" i="4"/>
  <c r="Q164" i="4"/>
  <c r="S164" i="4"/>
  <c r="T164" i="4"/>
  <c r="U164" i="4"/>
  <c r="C165" i="4"/>
  <c r="D165" i="4" s="1"/>
  <c r="Y166" i="5" s="1"/>
  <c r="E165" i="4"/>
  <c r="F165" i="4"/>
  <c r="I165" i="4"/>
  <c r="J165" i="4"/>
  <c r="K165" i="4"/>
  <c r="L165" i="4"/>
  <c r="N165" i="4"/>
  <c r="O165" i="4" s="1"/>
  <c r="P165" i="4"/>
  <c r="Q165" i="4"/>
  <c r="S165" i="4"/>
  <c r="T165" i="4"/>
  <c r="U165" i="4"/>
  <c r="C166" i="4"/>
  <c r="D166" i="4" s="1"/>
  <c r="E166" i="4"/>
  <c r="F166" i="4"/>
  <c r="I166" i="4"/>
  <c r="J166" i="4"/>
  <c r="K166" i="4"/>
  <c r="L166" i="4"/>
  <c r="N166" i="4"/>
  <c r="O166" i="4" s="1"/>
  <c r="P166" i="4"/>
  <c r="Q166" i="4"/>
  <c r="S166" i="4"/>
  <c r="T166" i="4"/>
  <c r="U166" i="4"/>
  <c r="C167" i="4"/>
  <c r="D167" i="4" s="1"/>
  <c r="Y168" i="5" s="1"/>
  <c r="E167" i="4"/>
  <c r="F167" i="4"/>
  <c r="I167" i="4"/>
  <c r="J167" i="4"/>
  <c r="K167" i="4"/>
  <c r="L167" i="4"/>
  <c r="N167" i="4"/>
  <c r="O167" i="4" s="1"/>
  <c r="P167" i="4"/>
  <c r="Q167" i="4"/>
  <c r="S167" i="4"/>
  <c r="T167" i="4"/>
  <c r="U167" i="4"/>
  <c r="C168" i="4"/>
  <c r="D168" i="4" s="1"/>
  <c r="E168" i="4"/>
  <c r="F168" i="4"/>
  <c r="I168" i="4"/>
  <c r="J168" i="4"/>
  <c r="K168" i="4"/>
  <c r="L168" i="4"/>
  <c r="N168" i="4"/>
  <c r="O168" i="4"/>
  <c r="P168" i="4"/>
  <c r="Q168" i="4"/>
  <c r="S168" i="4"/>
  <c r="T168" i="4"/>
  <c r="U168" i="4"/>
  <c r="C169" i="4"/>
  <c r="D169" i="4" s="1"/>
  <c r="Y170" i="5" s="1"/>
  <c r="E169" i="4"/>
  <c r="F169" i="4"/>
  <c r="I169" i="4"/>
  <c r="J169" i="4"/>
  <c r="K169" i="4"/>
  <c r="L169" i="4"/>
  <c r="N169" i="4"/>
  <c r="O169" i="4" s="1"/>
  <c r="P169" i="4"/>
  <c r="Q169" i="4"/>
  <c r="S169" i="4"/>
  <c r="T169" i="4"/>
  <c r="U169" i="4"/>
  <c r="C170" i="4"/>
  <c r="D170" i="4" s="1"/>
  <c r="Y171" i="5" s="1"/>
  <c r="E170" i="4"/>
  <c r="F170" i="4"/>
  <c r="I170" i="4"/>
  <c r="J170" i="4"/>
  <c r="K170" i="4"/>
  <c r="L170" i="4"/>
  <c r="N170" i="4"/>
  <c r="O170" i="4" s="1"/>
  <c r="P170" i="4"/>
  <c r="Q170" i="4"/>
  <c r="S170" i="4"/>
  <c r="T170" i="4"/>
  <c r="U170" i="4"/>
  <c r="C171" i="4"/>
  <c r="D171" i="4" s="1"/>
  <c r="E171" i="4"/>
  <c r="F171" i="4"/>
  <c r="I171" i="4"/>
  <c r="J171" i="4"/>
  <c r="K171" i="4"/>
  <c r="L171" i="4"/>
  <c r="N171" i="4"/>
  <c r="O171" i="4" s="1"/>
  <c r="P171" i="4"/>
  <c r="Q171" i="4"/>
  <c r="S171" i="4"/>
  <c r="T171" i="4"/>
  <c r="U171" i="4"/>
  <c r="C172" i="4"/>
  <c r="D172" i="4" s="1"/>
  <c r="Y173" i="5" s="1"/>
  <c r="E172" i="4"/>
  <c r="F172" i="4"/>
  <c r="I172" i="4"/>
  <c r="J172" i="4"/>
  <c r="K172" i="4"/>
  <c r="L172" i="4"/>
  <c r="N172" i="4"/>
  <c r="O172" i="4" s="1"/>
  <c r="P172" i="4"/>
  <c r="Q172" i="4"/>
  <c r="S172" i="4"/>
  <c r="T172" i="4"/>
  <c r="U172" i="4"/>
  <c r="C173" i="4"/>
  <c r="D173" i="4" s="1"/>
  <c r="Y174" i="5" s="1"/>
  <c r="E173" i="4"/>
  <c r="F173" i="4"/>
  <c r="I173" i="4"/>
  <c r="J173" i="4"/>
  <c r="K173" i="4"/>
  <c r="L173" i="4"/>
  <c r="N173" i="4"/>
  <c r="O173" i="4" s="1"/>
  <c r="P173" i="4"/>
  <c r="Q173" i="4"/>
  <c r="S173" i="4"/>
  <c r="T173" i="4"/>
  <c r="U173" i="4"/>
  <c r="C174" i="4"/>
  <c r="D174" i="4" s="1"/>
  <c r="E174" i="4"/>
  <c r="F174" i="4"/>
  <c r="I174" i="4"/>
  <c r="J174" i="4"/>
  <c r="K174" i="4"/>
  <c r="L174" i="4"/>
  <c r="N174" i="4"/>
  <c r="O174" i="4" s="1"/>
  <c r="P174" i="4"/>
  <c r="Q174" i="4"/>
  <c r="S174" i="4"/>
  <c r="T174" i="4"/>
  <c r="U174" i="4"/>
  <c r="C175" i="4"/>
  <c r="D175" i="4" s="1"/>
  <c r="Y176" i="5" s="1"/>
  <c r="E175" i="4"/>
  <c r="F175" i="4"/>
  <c r="I175" i="4"/>
  <c r="J175" i="4"/>
  <c r="K175" i="4"/>
  <c r="L175" i="4"/>
  <c r="N175" i="4"/>
  <c r="O175" i="4" s="1"/>
  <c r="P175" i="4"/>
  <c r="Q175" i="4"/>
  <c r="S175" i="4"/>
  <c r="T175" i="4"/>
  <c r="U175" i="4"/>
  <c r="C176" i="4"/>
  <c r="D176" i="4" s="1"/>
  <c r="E176" i="4"/>
  <c r="F176" i="4"/>
  <c r="I176" i="4"/>
  <c r="J176" i="4"/>
  <c r="K176" i="4"/>
  <c r="L176" i="4"/>
  <c r="N176" i="4"/>
  <c r="O176" i="4" s="1"/>
  <c r="P176" i="4"/>
  <c r="Q176" i="4"/>
  <c r="S176" i="4"/>
  <c r="T176" i="4"/>
  <c r="U176" i="4"/>
  <c r="C177" i="4"/>
  <c r="D177" i="4" s="1"/>
  <c r="Y178" i="5" s="1"/>
  <c r="E177" i="4"/>
  <c r="F177" i="4"/>
  <c r="I177" i="4"/>
  <c r="J177" i="4"/>
  <c r="K177" i="4"/>
  <c r="L177" i="4"/>
  <c r="N177" i="4"/>
  <c r="O177" i="4" s="1"/>
  <c r="P177" i="4"/>
  <c r="Q177" i="4"/>
  <c r="S177" i="4"/>
  <c r="T177" i="4"/>
  <c r="U177" i="4"/>
  <c r="C178" i="4"/>
  <c r="D178" i="4" s="1"/>
  <c r="Y179" i="5" s="1"/>
  <c r="E178" i="4"/>
  <c r="F178" i="4"/>
  <c r="G178" i="4" s="1"/>
  <c r="I178" i="4"/>
  <c r="J178" i="4"/>
  <c r="K178" i="4"/>
  <c r="L178" i="4"/>
  <c r="N178" i="4"/>
  <c r="O178" i="4" s="1"/>
  <c r="P178" i="4"/>
  <c r="Q178" i="4"/>
  <c r="S178" i="4"/>
  <c r="T178" i="4"/>
  <c r="U178" i="4"/>
  <c r="C179" i="4"/>
  <c r="D179" i="4" s="1"/>
  <c r="E179" i="4"/>
  <c r="F179" i="4"/>
  <c r="I179" i="4"/>
  <c r="J179" i="4"/>
  <c r="K179" i="4"/>
  <c r="L179" i="4"/>
  <c r="N179" i="4"/>
  <c r="O179" i="4" s="1"/>
  <c r="P179" i="4"/>
  <c r="Q179" i="4"/>
  <c r="S179" i="4"/>
  <c r="T179" i="4"/>
  <c r="U179" i="4"/>
  <c r="C180" i="4"/>
  <c r="D180" i="4" s="1"/>
  <c r="Y181" i="5" s="1"/>
  <c r="E180" i="4"/>
  <c r="F180" i="4"/>
  <c r="I180" i="4"/>
  <c r="J180" i="4"/>
  <c r="K180" i="4"/>
  <c r="L180" i="4"/>
  <c r="N180" i="4"/>
  <c r="O180" i="4"/>
  <c r="P180" i="4"/>
  <c r="Q180" i="4"/>
  <c r="S180" i="4"/>
  <c r="T180" i="4"/>
  <c r="U180" i="4"/>
  <c r="C181" i="4"/>
  <c r="D181" i="4" s="1"/>
  <c r="Y182" i="5" s="1"/>
  <c r="E181" i="4"/>
  <c r="F181" i="4"/>
  <c r="I181" i="4"/>
  <c r="J181" i="4"/>
  <c r="K181" i="4"/>
  <c r="L181" i="4"/>
  <c r="N181" i="4"/>
  <c r="O181" i="4" s="1"/>
  <c r="P181" i="4"/>
  <c r="Q181" i="4"/>
  <c r="S181" i="4"/>
  <c r="T181" i="4"/>
  <c r="U181" i="4"/>
  <c r="C182" i="4"/>
  <c r="D182" i="4" s="1"/>
  <c r="E182" i="4"/>
  <c r="F182" i="4"/>
  <c r="I182" i="4"/>
  <c r="J182" i="4"/>
  <c r="K182" i="4"/>
  <c r="L182" i="4"/>
  <c r="N182" i="4"/>
  <c r="O182" i="4" s="1"/>
  <c r="P182" i="4"/>
  <c r="Q182" i="4"/>
  <c r="S182" i="4"/>
  <c r="T182" i="4"/>
  <c r="U182" i="4"/>
  <c r="C183" i="4"/>
  <c r="D183" i="4" s="1"/>
  <c r="Y184" i="5" s="1"/>
  <c r="E183" i="4"/>
  <c r="F183" i="4"/>
  <c r="I183" i="4"/>
  <c r="J183" i="4"/>
  <c r="K183" i="4"/>
  <c r="L183" i="4"/>
  <c r="N183" i="4"/>
  <c r="O183" i="4" s="1"/>
  <c r="R183" i="4" s="1"/>
  <c r="AC184" i="5" s="1"/>
  <c r="P183" i="4"/>
  <c r="Q183" i="4"/>
  <c r="S183" i="4"/>
  <c r="T183" i="4"/>
  <c r="U183" i="4"/>
  <c r="C184" i="4"/>
  <c r="D184" i="4" s="1"/>
  <c r="Y185" i="5" s="1"/>
  <c r="E184" i="4"/>
  <c r="F184" i="4"/>
  <c r="I184" i="4"/>
  <c r="J184" i="4"/>
  <c r="K184" i="4"/>
  <c r="L184" i="4"/>
  <c r="N184" i="4"/>
  <c r="O184" i="4" s="1"/>
  <c r="P184" i="4"/>
  <c r="Q184" i="4"/>
  <c r="S184" i="4"/>
  <c r="T184" i="4"/>
  <c r="U184" i="4"/>
  <c r="C185" i="4"/>
  <c r="D185" i="4" s="1"/>
  <c r="Y186" i="5" s="1"/>
  <c r="E185" i="4"/>
  <c r="F185" i="4"/>
  <c r="I185" i="4"/>
  <c r="J185" i="4"/>
  <c r="K185" i="4"/>
  <c r="L185" i="4"/>
  <c r="N185" i="4"/>
  <c r="O185" i="4" s="1"/>
  <c r="P185" i="4"/>
  <c r="Q185" i="4"/>
  <c r="S185" i="4"/>
  <c r="T185" i="4"/>
  <c r="U185" i="4"/>
  <c r="C186" i="4"/>
  <c r="D186" i="4" s="1"/>
  <c r="Y187" i="5" s="1"/>
  <c r="E186" i="4"/>
  <c r="F186" i="4"/>
  <c r="I186" i="4"/>
  <c r="J186" i="4"/>
  <c r="K186" i="4"/>
  <c r="L186" i="4"/>
  <c r="N186" i="4"/>
  <c r="O186" i="4" s="1"/>
  <c r="P186" i="4"/>
  <c r="Q186" i="4"/>
  <c r="S186" i="4"/>
  <c r="T186" i="4"/>
  <c r="U186" i="4"/>
  <c r="C187" i="4"/>
  <c r="D187" i="4"/>
  <c r="E187" i="4"/>
  <c r="F187" i="4"/>
  <c r="I187" i="4"/>
  <c r="J187" i="4"/>
  <c r="K187" i="4"/>
  <c r="L187" i="4"/>
  <c r="N187" i="4"/>
  <c r="O187" i="4" s="1"/>
  <c r="P187" i="4"/>
  <c r="Q187" i="4"/>
  <c r="S187" i="4"/>
  <c r="V187" i="4" s="1"/>
  <c r="AD188" i="5" s="1"/>
  <c r="T187" i="4"/>
  <c r="U187" i="4"/>
  <c r="C188" i="4"/>
  <c r="D188" i="4" s="1"/>
  <c r="Y189" i="5" s="1"/>
  <c r="E188" i="4"/>
  <c r="F188" i="4"/>
  <c r="I188" i="4"/>
  <c r="J188" i="4"/>
  <c r="K188" i="4"/>
  <c r="L188" i="4"/>
  <c r="N188" i="4"/>
  <c r="O188" i="4" s="1"/>
  <c r="P188" i="4"/>
  <c r="Q188" i="4"/>
  <c r="S188" i="4"/>
  <c r="T188" i="4"/>
  <c r="U188" i="4"/>
  <c r="C189" i="4"/>
  <c r="D189" i="4" s="1"/>
  <c r="Y190" i="5" s="1"/>
  <c r="E189" i="4"/>
  <c r="F189" i="4"/>
  <c r="I189" i="4"/>
  <c r="J189" i="4"/>
  <c r="K189" i="4"/>
  <c r="L189" i="4"/>
  <c r="N189" i="4"/>
  <c r="O189" i="4" s="1"/>
  <c r="P189" i="4"/>
  <c r="Q189" i="4"/>
  <c r="S189" i="4"/>
  <c r="T189" i="4"/>
  <c r="U189" i="4"/>
  <c r="C190" i="4"/>
  <c r="D190" i="4" s="1"/>
  <c r="E190" i="4"/>
  <c r="F190" i="4"/>
  <c r="I190" i="4"/>
  <c r="J190" i="4"/>
  <c r="K190" i="4"/>
  <c r="L190" i="4"/>
  <c r="N190" i="4"/>
  <c r="O190" i="4" s="1"/>
  <c r="P190" i="4"/>
  <c r="Q190" i="4"/>
  <c r="S190" i="4"/>
  <c r="T190" i="4"/>
  <c r="U190" i="4"/>
  <c r="C191" i="4"/>
  <c r="D191" i="4" s="1"/>
  <c r="Y192" i="5" s="1"/>
  <c r="E191" i="4"/>
  <c r="F191" i="4"/>
  <c r="I191" i="4"/>
  <c r="J191" i="4"/>
  <c r="K191" i="4"/>
  <c r="L191" i="4"/>
  <c r="N191" i="4"/>
  <c r="O191" i="4" s="1"/>
  <c r="P191" i="4"/>
  <c r="Q191" i="4"/>
  <c r="S191" i="4"/>
  <c r="T191" i="4"/>
  <c r="U191" i="4"/>
  <c r="C192" i="4"/>
  <c r="D192" i="4" s="1"/>
  <c r="Y193" i="5" s="1"/>
  <c r="E192" i="4"/>
  <c r="F192" i="4"/>
  <c r="I192" i="4"/>
  <c r="J192" i="4"/>
  <c r="K192" i="4"/>
  <c r="L192" i="4"/>
  <c r="N192" i="4"/>
  <c r="O192" i="4" s="1"/>
  <c r="P192" i="4"/>
  <c r="Q192" i="4"/>
  <c r="S192" i="4"/>
  <c r="T192" i="4"/>
  <c r="U192" i="4"/>
  <c r="C193" i="4"/>
  <c r="D193" i="4" s="1"/>
  <c r="Y194" i="5" s="1"/>
  <c r="E193" i="4"/>
  <c r="F193" i="4"/>
  <c r="I193" i="4"/>
  <c r="J193" i="4"/>
  <c r="K193" i="4"/>
  <c r="L193" i="4"/>
  <c r="N193" i="4"/>
  <c r="O193" i="4" s="1"/>
  <c r="P193" i="4"/>
  <c r="Q193" i="4"/>
  <c r="S193" i="4"/>
  <c r="T193" i="4"/>
  <c r="U193" i="4"/>
  <c r="Q83" i="3" l="1"/>
  <c r="R83" i="3" s="1"/>
  <c r="P138" i="3"/>
  <c r="Q93" i="3"/>
  <c r="R93" i="3" s="1"/>
  <c r="S93" i="3" s="1"/>
  <c r="Q94" i="5" s="1"/>
  <c r="P85" i="3"/>
  <c r="P105" i="3"/>
  <c r="Q178" i="3"/>
  <c r="R178" i="3" s="1"/>
  <c r="P12" i="3"/>
  <c r="S12" i="3" s="1"/>
  <c r="Q13" i="5" s="1"/>
  <c r="Q151" i="3"/>
  <c r="R151" i="3" s="1"/>
  <c r="S151" i="3" s="1"/>
  <c r="Q152" i="5" s="1"/>
  <c r="Q50" i="3"/>
  <c r="R50" i="3" s="1"/>
  <c r="S50" i="3" s="1"/>
  <c r="Q51" i="5" s="1"/>
  <c r="Q20" i="3"/>
  <c r="R20" i="3" s="1"/>
  <c r="Q152" i="3"/>
  <c r="R152" i="3" s="1"/>
  <c r="Q127" i="3"/>
  <c r="R127" i="3" s="1"/>
  <c r="S127" i="3" s="1"/>
  <c r="Q128" i="5" s="1"/>
  <c r="P122" i="3"/>
  <c r="S122" i="3" s="1"/>
  <c r="Q123" i="5" s="1"/>
  <c r="Q172" i="3"/>
  <c r="R172" i="3" s="1"/>
  <c r="S172" i="3" s="1"/>
  <c r="Q173" i="5" s="1"/>
  <c r="P44" i="3"/>
  <c r="S44" i="3" s="1"/>
  <c r="Q45" i="5" s="1"/>
  <c r="S138" i="3"/>
  <c r="Q139" i="5" s="1"/>
  <c r="P131" i="3"/>
  <c r="Q126" i="3"/>
  <c r="R126" i="3" s="1"/>
  <c r="Q56" i="3"/>
  <c r="R56" i="3" s="1"/>
  <c r="S56" i="3" s="1"/>
  <c r="Q57" i="5" s="1"/>
  <c r="Q143" i="3"/>
  <c r="R143" i="3" s="1"/>
  <c r="S143" i="3" s="1"/>
  <c r="Q144" i="5" s="1"/>
  <c r="Q49" i="3"/>
  <c r="R49" i="3" s="1"/>
  <c r="S49" i="3" s="1"/>
  <c r="Q50" i="5" s="1"/>
  <c r="P43" i="3"/>
  <c r="Q136" i="3"/>
  <c r="R136" i="3" s="1"/>
  <c r="S136" i="3" s="1"/>
  <c r="Q137" i="5" s="1"/>
  <c r="Q111" i="3"/>
  <c r="R111" i="3" s="1"/>
  <c r="S111" i="3" s="1"/>
  <c r="Q112" i="5" s="1"/>
  <c r="P104" i="3"/>
  <c r="G66" i="4"/>
  <c r="Z67" i="5" s="1"/>
  <c r="G36" i="4"/>
  <c r="G52" i="4"/>
  <c r="G59" i="4"/>
  <c r="Z60" i="5" s="1"/>
  <c r="G26" i="4"/>
  <c r="Z27" i="5" s="1"/>
  <c r="G187" i="4"/>
  <c r="Z188" i="5" s="1"/>
  <c r="G184" i="4"/>
  <c r="G146" i="4"/>
  <c r="Z147" i="5" s="1"/>
  <c r="G113" i="4"/>
  <c r="G102" i="4"/>
  <c r="Z103" i="5" s="1"/>
  <c r="AH141" i="75"/>
  <c r="G188" i="4"/>
  <c r="Z189" i="5" s="1"/>
  <c r="G167" i="4"/>
  <c r="R166" i="4"/>
  <c r="AC167" i="5" s="1"/>
  <c r="V164" i="4"/>
  <c r="AD165" i="5" s="1"/>
  <c r="R160" i="4"/>
  <c r="AC161" i="5" s="1"/>
  <c r="V159" i="4"/>
  <c r="AD160" i="5" s="1"/>
  <c r="R146" i="4"/>
  <c r="AC147" i="5" s="1"/>
  <c r="V145" i="4"/>
  <c r="AD146" i="5" s="1"/>
  <c r="M142" i="4"/>
  <c r="AB143" i="5" s="1"/>
  <c r="G117" i="4"/>
  <c r="Z118" i="5" s="1"/>
  <c r="G89" i="4"/>
  <c r="Z90" i="5" s="1"/>
  <c r="G86" i="4"/>
  <c r="Z87" i="5" s="1"/>
  <c r="G75" i="4"/>
  <c r="Z76" i="5" s="1"/>
  <c r="G69" i="4"/>
  <c r="V56" i="4"/>
  <c r="AD57" i="5" s="1"/>
  <c r="R48" i="4"/>
  <c r="AC49" i="5" s="1"/>
  <c r="V39" i="4"/>
  <c r="AD40" i="5" s="1"/>
  <c r="V20" i="4"/>
  <c r="AD21" i="5" s="1"/>
  <c r="V17" i="4"/>
  <c r="AD18" i="5" s="1"/>
  <c r="R13" i="4"/>
  <c r="AC14" i="5" s="1"/>
  <c r="V4" i="4"/>
  <c r="AD5" i="5" s="1"/>
  <c r="E190" i="3"/>
  <c r="M191" i="5" s="1"/>
  <c r="P185" i="3"/>
  <c r="Q179" i="3"/>
  <c r="R179" i="3" s="1"/>
  <c r="E178" i="3"/>
  <c r="M179" i="5" s="1"/>
  <c r="M169" i="3"/>
  <c r="O170" i="5" s="1"/>
  <c r="H165" i="3"/>
  <c r="N166" i="5" s="1"/>
  <c r="Z164" i="3"/>
  <c r="S165" i="5" s="1"/>
  <c r="H125" i="3"/>
  <c r="N126" i="5" s="1"/>
  <c r="M119" i="3"/>
  <c r="O120" i="5" s="1"/>
  <c r="AH116" i="3"/>
  <c r="P106" i="3"/>
  <c r="Q101" i="3"/>
  <c r="R101" i="3" s="1"/>
  <c r="S101" i="3" s="1"/>
  <c r="Q102" i="5" s="1"/>
  <c r="M98" i="3"/>
  <c r="O99" i="5" s="1"/>
  <c r="Q96" i="3"/>
  <c r="R96" i="3" s="1"/>
  <c r="S96" i="3" s="1"/>
  <c r="Q97" i="5" s="1"/>
  <c r="E95" i="3"/>
  <c r="M96" i="5" s="1"/>
  <c r="P90" i="3"/>
  <c r="S90" i="3" s="1"/>
  <c r="Q91" i="5" s="1"/>
  <c r="H88" i="3"/>
  <c r="Z83" i="3"/>
  <c r="S84" i="5" s="1"/>
  <c r="E78" i="3"/>
  <c r="M79" i="5" s="1"/>
  <c r="Z76" i="3"/>
  <c r="S77" i="5" s="1"/>
  <c r="M75" i="3"/>
  <c r="O76" i="5" s="1"/>
  <c r="H69" i="3"/>
  <c r="N70" i="5" s="1"/>
  <c r="Z68" i="3"/>
  <c r="S69" i="5" s="1"/>
  <c r="M67" i="3"/>
  <c r="O68" i="5" s="1"/>
  <c r="Q65" i="3"/>
  <c r="R65" i="3" s="1"/>
  <c r="AH57" i="3"/>
  <c r="AI57" i="3" s="1"/>
  <c r="U58" i="5" s="1"/>
  <c r="E56" i="3"/>
  <c r="M57" i="5" s="1"/>
  <c r="Z55" i="3"/>
  <c r="S56" i="5" s="1"/>
  <c r="M48" i="3"/>
  <c r="O49" i="5" s="1"/>
  <c r="P34" i="3"/>
  <c r="S34" i="3" s="1"/>
  <c r="Q35" i="5" s="1"/>
  <c r="AH33" i="3"/>
  <c r="E32" i="3"/>
  <c r="M33" i="5" s="1"/>
  <c r="AH26" i="3"/>
  <c r="AI26" i="3" s="1"/>
  <c r="U27" i="5" s="1"/>
  <c r="H18" i="3"/>
  <c r="H17" i="3"/>
  <c r="N18" i="5" s="1"/>
  <c r="X185" i="75"/>
  <c r="AC177" i="75"/>
  <c r="BB175" i="75"/>
  <c r="BB173" i="75"/>
  <c r="J174" i="5" s="1"/>
  <c r="AQ171" i="75"/>
  <c r="E172" i="5" s="1"/>
  <c r="AC155" i="75"/>
  <c r="AE155" i="75" s="1"/>
  <c r="AN121" i="75"/>
  <c r="E67" i="75"/>
  <c r="AH67" i="75"/>
  <c r="G23" i="4"/>
  <c r="G7" i="4"/>
  <c r="Z8" i="5" s="1"/>
  <c r="AI173" i="75"/>
  <c r="AC153" i="75"/>
  <c r="AE153" i="75" s="1"/>
  <c r="AN108" i="75"/>
  <c r="H181" i="3"/>
  <c r="N182" i="5" s="1"/>
  <c r="Z175" i="3"/>
  <c r="S176" i="5" s="1"/>
  <c r="Z169" i="3"/>
  <c r="S170" i="5" s="1"/>
  <c r="M154" i="3"/>
  <c r="O155" i="5" s="1"/>
  <c r="AH114" i="3"/>
  <c r="AI114" i="3" s="1"/>
  <c r="U115" i="5" s="1"/>
  <c r="H112" i="3"/>
  <c r="N113" i="5" s="1"/>
  <c r="M111" i="3"/>
  <c r="O112" i="5" s="1"/>
  <c r="AH108" i="3"/>
  <c r="M73" i="3"/>
  <c r="O74" i="5" s="1"/>
  <c r="H60" i="3"/>
  <c r="N61" i="5" s="1"/>
  <c r="M46" i="3"/>
  <c r="O47" i="5" s="1"/>
  <c r="AH38" i="3"/>
  <c r="E36" i="3"/>
  <c r="M37" i="5" s="1"/>
  <c r="Z29" i="3"/>
  <c r="S30" i="5" s="1"/>
  <c r="H29" i="3"/>
  <c r="N30" i="5" s="1"/>
  <c r="M27" i="3"/>
  <c r="O28" i="5" s="1"/>
  <c r="Q25" i="3"/>
  <c r="R25" i="3" s="1"/>
  <c r="H16" i="3"/>
  <c r="N17" i="5" s="1"/>
  <c r="H15" i="3"/>
  <c r="N16" i="5" s="1"/>
  <c r="AH6" i="3"/>
  <c r="AQ193" i="75"/>
  <c r="E194" i="5" s="1"/>
  <c r="X184" i="75"/>
  <c r="E183" i="75"/>
  <c r="AM180" i="75"/>
  <c r="J180" i="75"/>
  <c r="L180" i="75" s="1"/>
  <c r="AJ179" i="75"/>
  <c r="AM170" i="75"/>
  <c r="E170" i="75"/>
  <c r="E168" i="75"/>
  <c r="AN167" i="75"/>
  <c r="AS167" i="75" s="1"/>
  <c r="X164" i="75"/>
  <c r="AI164" i="75"/>
  <c r="X162" i="75"/>
  <c r="AO162" i="75" s="1"/>
  <c r="C163" i="5" s="1"/>
  <c r="E162" i="75"/>
  <c r="AY156" i="75"/>
  <c r="I157" i="5" s="1"/>
  <c r="BB153" i="75"/>
  <c r="J154" i="5" s="1"/>
  <c r="AM144" i="75"/>
  <c r="AY135" i="75"/>
  <c r="I136" i="5" s="1"/>
  <c r="V44" i="4"/>
  <c r="AD45" i="5" s="1"/>
  <c r="G189" i="4"/>
  <c r="V172" i="4"/>
  <c r="AD173" i="5" s="1"/>
  <c r="M172" i="4"/>
  <c r="AB173" i="5" s="1"/>
  <c r="M166" i="4"/>
  <c r="AB167" i="5" s="1"/>
  <c r="V162" i="4"/>
  <c r="AD163" i="5" s="1"/>
  <c r="G151" i="4"/>
  <c r="G148" i="4"/>
  <c r="Z149" i="5" s="1"/>
  <c r="V137" i="4"/>
  <c r="AD138" i="5" s="1"/>
  <c r="M134" i="4"/>
  <c r="AB135" i="5" s="1"/>
  <c r="M128" i="4"/>
  <c r="AB129" i="5" s="1"/>
  <c r="V115" i="4"/>
  <c r="AD116" i="5" s="1"/>
  <c r="V107" i="4"/>
  <c r="AD108" i="5" s="1"/>
  <c r="R53" i="4"/>
  <c r="AC54" i="5" s="1"/>
  <c r="G44" i="4"/>
  <c r="Z45" i="5" s="1"/>
  <c r="R20" i="4"/>
  <c r="G18" i="4"/>
  <c r="Z19" i="5" s="1"/>
  <c r="M185" i="3"/>
  <c r="O186" i="5" s="1"/>
  <c r="Z174" i="3"/>
  <c r="S175" i="5" s="1"/>
  <c r="H174" i="3"/>
  <c r="N175" i="5" s="1"/>
  <c r="P171" i="3"/>
  <c r="Q165" i="3"/>
  <c r="R165" i="3" s="1"/>
  <c r="H163" i="3"/>
  <c r="N164" i="5" s="1"/>
  <c r="Z162" i="3"/>
  <c r="S163" i="5" s="1"/>
  <c r="M161" i="3"/>
  <c r="O162" i="5" s="1"/>
  <c r="E156" i="3"/>
  <c r="M157" i="5" s="1"/>
  <c r="Z154" i="3"/>
  <c r="S155" i="5" s="1"/>
  <c r="AH140" i="3"/>
  <c r="AI140" i="3" s="1"/>
  <c r="U141" i="5" s="1"/>
  <c r="H123" i="3"/>
  <c r="N124" i="5" s="1"/>
  <c r="Q121" i="3"/>
  <c r="R121" i="3" s="1"/>
  <c r="S121" i="3" s="1"/>
  <c r="Q122" i="5" s="1"/>
  <c r="Q114" i="3"/>
  <c r="R114" i="3" s="1"/>
  <c r="S114" i="3" s="1"/>
  <c r="Q115" i="5" s="1"/>
  <c r="P108" i="3"/>
  <c r="S108" i="3" s="1"/>
  <c r="Q109" i="5" s="1"/>
  <c r="H102" i="3"/>
  <c r="N103" i="5" s="1"/>
  <c r="H97" i="3"/>
  <c r="N98" i="5" s="1"/>
  <c r="AI93" i="3"/>
  <c r="U94" i="5" s="1"/>
  <c r="P88" i="3"/>
  <c r="S88" i="3" s="1"/>
  <c r="Q89" i="5" s="1"/>
  <c r="E82" i="3"/>
  <c r="M83" i="5" s="1"/>
  <c r="P77" i="3"/>
  <c r="M72" i="3"/>
  <c r="O73" i="5" s="1"/>
  <c r="AH68" i="3"/>
  <c r="AI68" i="3" s="1"/>
  <c r="M65" i="3"/>
  <c r="O66" i="5" s="1"/>
  <c r="E48" i="3"/>
  <c r="M49" i="5" s="1"/>
  <c r="H47" i="3"/>
  <c r="N48" i="5" s="1"/>
  <c r="AH37" i="3"/>
  <c r="BB183" i="75"/>
  <c r="J184" i="5" s="1"/>
  <c r="L181" i="75"/>
  <c r="AN52" i="75"/>
  <c r="AS52" i="75" s="1"/>
  <c r="AU52" i="75" s="1"/>
  <c r="G53" i="5" s="1"/>
  <c r="M180" i="4"/>
  <c r="AB181" i="5" s="1"/>
  <c r="R176" i="4"/>
  <c r="AC177" i="5" s="1"/>
  <c r="R158" i="4"/>
  <c r="AC159" i="5" s="1"/>
  <c r="V148" i="4"/>
  <c r="AD149" i="5" s="1"/>
  <c r="R117" i="4"/>
  <c r="AC118" i="5" s="1"/>
  <c r="V54" i="4"/>
  <c r="AD55" i="5" s="1"/>
  <c r="G172" i="4"/>
  <c r="Z173" i="5" s="1"/>
  <c r="G154" i="4"/>
  <c r="G131" i="4"/>
  <c r="Z132" i="5" s="1"/>
  <c r="R127" i="4"/>
  <c r="G125" i="4"/>
  <c r="Z126" i="5" s="1"/>
  <c r="V119" i="4"/>
  <c r="AD120" i="5" s="1"/>
  <c r="G119" i="4"/>
  <c r="Z120" i="5" s="1"/>
  <c r="V97" i="4"/>
  <c r="AD98" i="5" s="1"/>
  <c r="G97" i="4"/>
  <c r="V94" i="4"/>
  <c r="AD95" i="5" s="1"/>
  <c r="G94" i="4"/>
  <c r="Z95" i="5" s="1"/>
  <c r="R93" i="4"/>
  <c r="AC94" i="5" s="1"/>
  <c r="V91" i="4"/>
  <c r="AD92" i="5" s="1"/>
  <c r="V74" i="4"/>
  <c r="AD75" i="5" s="1"/>
  <c r="V41" i="4"/>
  <c r="AD42" i="5" s="1"/>
  <c r="M41" i="4"/>
  <c r="AB42" i="5" s="1"/>
  <c r="Q98" i="3"/>
  <c r="R98" i="3" s="1"/>
  <c r="AN182" i="75"/>
  <c r="AS182" i="75" s="1"/>
  <c r="AM172" i="75"/>
  <c r="AS152" i="75"/>
  <c r="AJ119" i="75"/>
  <c r="AL119" i="75" s="1"/>
  <c r="AN118" i="75"/>
  <c r="AS104" i="75"/>
  <c r="AN79" i="75"/>
  <c r="R64" i="4"/>
  <c r="AC65" i="5" s="1"/>
  <c r="V62" i="4"/>
  <c r="AD63" i="5" s="1"/>
  <c r="M62" i="4"/>
  <c r="AB63" i="5" s="1"/>
  <c r="R61" i="4"/>
  <c r="AC62" i="5" s="1"/>
  <c r="G55" i="4"/>
  <c r="Z56" i="5" s="1"/>
  <c r="V48" i="4"/>
  <c r="AD49" i="5" s="1"/>
  <c r="V16" i="4"/>
  <c r="AD17" i="5" s="1"/>
  <c r="V6" i="4"/>
  <c r="AD7" i="5" s="1"/>
  <c r="M6" i="4"/>
  <c r="AB7" i="5" s="1"/>
  <c r="M190" i="3"/>
  <c r="O191" i="5" s="1"/>
  <c r="P181" i="3"/>
  <c r="S181" i="3" s="1"/>
  <c r="Q182" i="5" s="1"/>
  <c r="AI169" i="3"/>
  <c r="U170" i="5" s="1"/>
  <c r="E149" i="3"/>
  <c r="M150" i="5" s="1"/>
  <c r="Q144" i="3"/>
  <c r="R144" i="3" s="1"/>
  <c r="E143" i="3"/>
  <c r="M144" i="5" s="1"/>
  <c r="AH128" i="3"/>
  <c r="AI128" i="3" s="1"/>
  <c r="U129" i="5" s="1"/>
  <c r="AH111" i="3"/>
  <c r="E111" i="3"/>
  <c r="M112" i="5" s="1"/>
  <c r="P107" i="3"/>
  <c r="S107" i="3" s="1"/>
  <c r="Q108" i="5" s="1"/>
  <c r="H106" i="3"/>
  <c r="N107" i="5" s="1"/>
  <c r="M99" i="3"/>
  <c r="O100" i="5" s="1"/>
  <c r="H96" i="3"/>
  <c r="N97" i="5" s="1"/>
  <c r="P87" i="3"/>
  <c r="H85" i="3"/>
  <c r="N86" i="5" s="1"/>
  <c r="AH75" i="3"/>
  <c r="M63" i="3"/>
  <c r="O64" i="5" s="1"/>
  <c r="H57" i="3"/>
  <c r="N58" i="5" s="1"/>
  <c r="W53" i="3"/>
  <c r="R54" i="5" s="1"/>
  <c r="E35" i="3"/>
  <c r="M36" i="5" s="1"/>
  <c r="H34" i="3"/>
  <c r="N35" i="5" s="1"/>
  <c r="M32" i="3"/>
  <c r="O33" i="5" s="1"/>
  <c r="AH16" i="3"/>
  <c r="M7" i="3"/>
  <c r="O8" i="5" s="1"/>
  <c r="AM191" i="75"/>
  <c r="AM189" i="75"/>
  <c r="AY184" i="75"/>
  <c r="I185" i="5" s="1"/>
  <c r="AY182" i="75"/>
  <c r="I183" i="5" s="1"/>
  <c r="E179" i="75"/>
  <c r="AM178" i="75"/>
  <c r="X176" i="75"/>
  <c r="AQ174" i="75"/>
  <c r="E175" i="5" s="1"/>
  <c r="AC168" i="75"/>
  <c r="AE168" i="75" s="1"/>
  <c r="AJ161" i="75"/>
  <c r="J160" i="75"/>
  <c r="AL145" i="75"/>
  <c r="AQ144" i="75"/>
  <c r="E145" i="5" s="1"/>
  <c r="AQ112" i="75"/>
  <c r="E113" i="5" s="1"/>
  <c r="E99" i="75"/>
  <c r="V180" i="4"/>
  <c r="AD181" i="5" s="1"/>
  <c r="R72" i="4"/>
  <c r="AC73" i="5" s="1"/>
  <c r="V193" i="4"/>
  <c r="AD194" i="5" s="1"/>
  <c r="G163" i="4"/>
  <c r="Z164" i="5" s="1"/>
  <c r="R148" i="4"/>
  <c r="W148" i="4" s="1"/>
  <c r="AE149" i="5" s="1"/>
  <c r="V141" i="4"/>
  <c r="AD142" i="5" s="1"/>
  <c r="V138" i="4"/>
  <c r="AD139" i="5" s="1"/>
  <c r="M135" i="4"/>
  <c r="AB136" i="5" s="1"/>
  <c r="M132" i="4"/>
  <c r="AB133" i="5" s="1"/>
  <c r="G126" i="4"/>
  <c r="Z127" i="5" s="1"/>
  <c r="V120" i="4"/>
  <c r="AD121" i="5" s="1"/>
  <c r="G116" i="4"/>
  <c r="R109" i="4"/>
  <c r="AC110" i="5" s="1"/>
  <c r="G107" i="4"/>
  <c r="Z108" i="5" s="1"/>
  <c r="R103" i="4"/>
  <c r="AC104" i="5" s="1"/>
  <c r="G85" i="4"/>
  <c r="Z86" i="5" s="1"/>
  <c r="V65" i="4"/>
  <c r="AD66" i="5" s="1"/>
  <c r="G65" i="4"/>
  <c r="G38" i="4"/>
  <c r="Z39" i="5" s="1"/>
  <c r="G31" i="4"/>
  <c r="V9" i="4"/>
  <c r="AD10" i="5" s="1"/>
  <c r="G6" i="4"/>
  <c r="Z7" i="5" s="1"/>
  <c r="E185" i="3"/>
  <c r="P163" i="3"/>
  <c r="S163" i="3" s="1"/>
  <c r="Q164" i="5" s="1"/>
  <c r="P123" i="3"/>
  <c r="S123" i="3" s="1"/>
  <c r="Q124" i="5" s="1"/>
  <c r="E65" i="3"/>
  <c r="M66" i="5" s="1"/>
  <c r="AI59" i="3"/>
  <c r="U60" i="5" s="1"/>
  <c r="Q42" i="3"/>
  <c r="R42" i="3" s="1"/>
  <c r="P35" i="3"/>
  <c r="S35" i="3" s="1"/>
  <c r="Q36" i="5" s="1"/>
  <c r="H25" i="3"/>
  <c r="N26" i="5" s="1"/>
  <c r="P10" i="3"/>
  <c r="AI181" i="75"/>
  <c r="L173" i="75"/>
  <c r="AL142" i="75"/>
  <c r="AS131" i="75"/>
  <c r="AU131" i="75" s="1"/>
  <c r="G132" i="5" s="1"/>
  <c r="R68" i="4"/>
  <c r="AC69" i="5" s="1"/>
  <c r="R12" i="4"/>
  <c r="AC13" i="5" s="1"/>
  <c r="AI153" i="3"/>
  <c r="U154" i="5" s="1"/>
  <c r="AI132" i="3"/>
  <c r="U133" i="5" s="1"/>
  <c r="AI73" i="3"/>
  <c r="U74" i="5" s="1"/>
  <c r="AC185" i="75"/>
  <c r="AH176" i="75"/>
  <c r="AQ163" i="75"/>
  <c r="E164" i="5" s="1"/>
  <c r="BB150" i="75"/>
  <c r="J151" i="5" s="1"/>
  <c r="AK150" i="75"/>
  <c r="J150" i="75"/>
  <c r="L150" i="75" s="1"/>
  <c r="AY149" i="75"/>
  <c r="I150" i="5" s="1"/>
  <c r="X147" i="75"/>
  <c r="AN146" i="75"/>
  <c r="AU143" i="75"/>
  <c r="G144" i="5" s="1"/>
  <c r="AM138" i="75"/>
  <c r="X100" i="75"/>
  <c r="AK154" i="75"/>
  <c r="E146" i="75"/>
  <c r="J144" i="75"/>
  <c r="E138" i="75"/>
  <c r="AY134" i="75"/>
  <c r="AY133" i="75"/>
  <c r="I134" i="5" s="1"/>
  <c r="X126" i="75"/>
  <c r="AM119" i="75"/>
  <c r="AM111" i="75"/>
  <c r="J110" i="75"/>
  <c r="X97" i="75"/>
  <c r="AH91" i="75"/>
  <c r="BB89" i="75"/>
  <c r="J90" i="5" s="1"/>
  <c r="AS86" i="75"/>
  <c r="AU86" i="75" s="1"/>
  <c r="G87" i="5" s="1"/>
  <c r="AN85" i="75"/>
  <c r="AS85" i="75" s="1"/>
  <c r="AU85" i="75" s="1"/>
  <c r="G86" i="5" s="1"/>
  <c r="AH79" i="75"/>
  <c r="E79" i="75"/>
  <c r="AH74" i="75"/>
  <c r="AQ73" i="75"/>
  <c r="E74" i="5" s="1"/>
  <c r="BB69" i="75"/>
  <c r="J70" i="5" s="1"/>
  <c r="AM68" i="75"/>
  <c r="E65" i="75"/>
  <c r="AS64" i="75"/>
  <c r="AQ55" i="75"/>
  <c r="E56" i="5" s="1"/>
  <c r="AN40" i="75"/>
  <c r="AN26" i="75"/>
  <c r="BB25" i="75"/>
  <c r="J26" i="5" s="1"/>
  <c r="E23" i="75"/>
  <c r="AC20" i="75"/>
  <c r="J20" i="75"/>
  <c r="L20" i="75" s="1"/>
  <c r="AY19" i="75"/>
  <c r="I20" i="5" s="1"/>
  <c r="AY15" i="75"/>
  <c r="I16" i="5" s="1"/>
  <c r="AM14" i="75"/>
  <c r="E6" i="75"/>
  <c r="BB4" i="75"/>
  <c r="J5" i="5" s="1"/>
  <c r="E4" i="75"/>
  <c r="AI52" i="75"/>
  <c r="L138" i="75"/>
  <c r="X127" i="75"/>
  <c r="E127" i="75"/>
  <c r="E125" i="75"/>
  <c r="AQ120" i="75"/>
  <c r="E121" i="5" s="1"/>
  <c r="J114" i="75"/>
  <c r="AJ113" i="75"/>
  <c r="J108" i="75"/>
  <c r="L108" i="75" s="1"/>
  <c r="AC101" i="75"/>
  <c r="J98" i="75"/>
  <c r="AQ95" i="75"/>
  <c r="E96" i="5" s="1"/>
  <c r="AY93" i="75"/>
  <c r="I94" i="5" s="1"/>
  <c r="AM92" i="75"/>
  <c r="J92" i="75"/>
  <c r="L92" i="75" s="1"/>
  <c r="AI78" i="75"/>
  <c r="AI73" i="75"/>
  <c r="E72" i="75"/>
  <c r="AY59" i="75"/>
  <c r="I60" i="5" s="1"/>
  <c r="AC59" i="75"/>
  <c r="AE59" i="75" s="1"/>
  <c r="BB57" i="75"/>
  <c r="J58" i="5" s="1"/>
  <c r="AQ56" i="75"/>
  <c r="E57" i="5" s="1"/>
  <c r="AN54" i="75"/>
  <c r="AS54" i="75" s="1"/>
  <c r="AU54" i="75" s="1"/>
  <c r="G55" i="5" s="1"/>
  <c r="J47" i="75"/>
  <c r="L47" i="75" s="1"/>
  <c r="AQ46" i="75"/>
  <c r="E47" i="5" s="1"/>
  <c r="AJ44" i="75"/>
  <c r="X34" i="75"/>
  <c r="X25" i="75"/>
  <c r="AU4" i="75"/>
  <c r="G5" i="5" s="1"/>
  <c r="AQ150" i="75"/>
  <c r="E151" i="5" s="1"/>
  <c r="BB146" i="75"/>
  <c r="J147" i="5" s="1"/>
  <c r="AS142" i="75"/>
  <c r="AU142" i="75" s="1"/>
  <c r="G143" i="5" s="1"/>
  <c r="AY141" i="75"/>
  <c r="I142" i="5" s="1"/>
  <c r="AU103" i="75"/>
  <c r="G104" i="5" s="1"/>
  <c r="L83" i="75"/>
  <c r="AH78" i="75"/>
  <c r="L68" i="75"/>
  <c r="AY49" i="75"/>
  <c r="I50" i="5" s="1"/>
  <c r="BB29" i="75"/>
  <c r="AS9" i="75"/>
  <c r="AU9" i="75" s="1"/>
  <c r="G10" i="5" s="1"/>
  <c r="AY146" i="75"/>
  <c r="L146" i="75"/>
  <c r="AY138" i="75"/>
  <c r="I139" i="5" s="1"/>
  <c r="AY137" i="75"/>
  <c r="I138" i="5" s="1"/>
  <c r="AM133" i="75"/>
  <c r="AM129" i="75"/>
  <c r="AK126" i="75"/>
  <c r="J126" i="75"/>
  <c r="AJ114" i="75"/>
  <c r="AY111" i="75"/>
  <c r="I112" i="5" s="1"/>
  <c r="AN109" i="75"/>
  <c r="AC106" i="75"/>
  <c r="AE106" i="75" s="1"/>
  <c r="X104" i="75"/>
  <c r="AO104" i="75" s="1"/>
  <c r="C105" i="5" s="1"/>
  <c r="E104" i="75"/>
  <c r="AM99" i="75"/>
  <c r="AC98" i="75"/>
  <c r="AE98" i="75" s="1"/>
  <c r="X95" i="75"/>
  <c r="E95" i="75"/>
  <c r="AN94" i="75"/>
  <c r="AQ90" i="75"/>
  <c r="E91" i="5" s="1"/>
  <c r="AQ85" i="75"/>
  <c r="E86" i="5" s="1"/>
  <c r="AJ84" i="75"/>
  <c r="AJ83" i="75"/>
  <c r="AY64" i="75"/>
  <c r="I65" i="5" s="1"/>
  <c r="J61" i="75"/>
  <c r="AS58" i="75"/>
  <c r="AU58" i="75" s="1"/>
  <c r="G59" i="5" s="1"/>
  <c r="AM54" i="75"/>
  <c r="AS50" i="75"/>
  <c r="AU50" i="75" s="1"/>
  <c r="G51" i="5" s="1"/>
  <c r="AJ41" i="75"/>
  <c r="AL41" i="75" s="1"/>
  <c r="J33" i="75"/>
  <c r="AC24" i="75"/>
  <c r="AM19" i="75"/>
  <c r="AC15" i="75"/>
  <c r="X59" i="75"/>
  <c r="AI59" i="75"/>
  <c r="AQ32" i="75"/>
  <c r="E33" i="5" s="1"/>
  <c r="X27" i="75"/>
  <c r="AO27" i="75" s="1"/>
  <c r="C28" i="5" s="1"/>
  <c r="AQ23" i="75"/>
  <c r="E24" i="5" s="1"/>
  <c r="AC22" i="75"/>
  <c r="AQ21" i="75"/>
  <c r="E22" i="5" s="1"/>
  <c r="AH15" i="75"/>
  <c r="E14" i="75"/>
  <c r="AC12" i="75"/>
  <c r="AE12" i="75" s="1"/>
  <c r="J7" i="75"/>
  <c r="AQ126" i="75"/>
  <c r="E127" i="5" s="1"/>
  <c r="X121" i="75"/>
  <c r="AJ99" i="75"/>
  <c r="AY98" i="75"/>
  <c r="I99" i="5" s="1"/>
  <c r="BB94" i="75"/>
  <c r="J95" i="5" s="1"/>
  <c r="E94" i="75"/>
  <c r="AN89" i="75"/>
  <c r="AM83" i="75"/>
  <c r="AM82" i="75"/>
  <c r="AC75" i="75"/>
  <c r="AK55" i="75"/>
  <c r="J52" i="75"/>
  <c r="L52" i="75" s="1"/>
  <c r="AY51" i="75"/>
  <c r="I52" i="5" s="1"/>
  <c r="X51" i="75"/>
  <c r="BB45" i="75"/>
  <c r="J46" i="5" s="1"/>
  <c r="AJ42" i="75"/>
  <c r="AY29" i="75"/>
  <c r="I30" i="5" s="1"/>
  <c r="X15" i="75"/>
  <c r="X5" i="75"/>
  <c r="AS92" i="75"/>
  <c r="AU92" i="75" s="1"/>
  <c r="G93" i="5" s="1"/>
  <c r="X84" i="75"/>
  <c r="AE76" i="75"/>
  <c r="AK47" i="75"/>
  <c r="AQ25" i="75"/>
  <c r="E26" i="5" s="1"/>
  <c r="AN22" i="75"/>
  <c r="AS22" i="75" s="1"/>
  <c r="AU22" i="75" s="1"/>
  <c r="G23" i="5" s="1"/>
  <c r="X21" i="75"/>
  <c r="G192" i="4"/>
  <c r="R191" i="4"/>
  <c r="AC192" i="5" s="1"/>
  <c r="M190" i="4"/>
  <c r="AB191" i="5" s="1"/>
  <c r="V181" i="4"/>
  <c r="AD182" i="5" s="1"/>
  <c r="G181" i="4"/>
  <c r="R177" i="4"/>
  <c r="AC178" i="5" s="1"/>
  <c r="R174" i="4"/>
  <c r="AC175" i="5" s="1"/>
  <c r="V165" i="4"/>
  <c r="AD166" i="5" s="1"/>
  <c r="G165" i="4"/>
  <c r="M162" i="4"/>
  <c r="AB163" i="5" s="1"/>
  <c r="R152" i="4"/>
  <c r="AC153" i="5" s="1"/>
  <c r="M151" i="4"/>
  <c r="AB152" i="5" s="1"/>
  <c r="G144" i="4"/>
  <c r="Z145" i="5" s="1"/>
  <c r="R139" i="4"/>
  <c r="AC140" i="5" s="1"/>
  <c r="V128" i="4"/>
  <c r="AD129" i="5" s="1"/>
  <c r="M111" i="4"/>
  <c r="AB112" i="5" s="1"/>
  <c r="R110" i="4"/>
  <c r="AC111" i="5" s="1"/>
  <c r="R73" i="4"/>
  <c r="Q187" i="3"/>
  <c r="R187" i="3" s="1"/>
  <c r="P187" i="3"/>
  <c r="S187" i="3" s="1"/>
  <c r="Q188" i="5" s="1"/>
  <c r="P169" i="3"/>
  <c r="S169" i="3" s="1"/>
  <c r="Q170" i="5" s="1"/>
  <c r="Q169" i="3"/>
  <c r="R169" i="3" s="1"/>
  <c r="E129" i="75"/>
  <c r="AO129" i="75" s="1"/>
  <c r="AH129" i="75"/>
  <c r="P128" i="3"/>
  <c r="Q128" i="3"/>
  <c r="R128" i="3" s="1"/>
  <c r="S128" i="3" s="1"/>
  <c r="Q129" i="5" s="1"/>
  <c r="P112" i="3"/>
  <c r="Q112" i="3"/>
  <c r="R112" i="3" s="1"/>
  <c r="S112" i="3" s="1"/>
  <c r="Q113" i="5" s="1"/>
  <c r="M188" i="4"/>
  <c r="AB189" i="5" s="1"/>
  <c r="V135" i="4"/>
  <c r="AD136" i="5" s="1"/>
  <c r="R192" i="4"/>
  <c r="AC193" i="5" s="1"/>
  <c r="V157" i="4"/>
  <c r="AD158" i="5" s="1"/>
  <c r="R156" i="4"/>
  <c r="V154" i="4"/>
  <c r="AD155" i="5" s="1"/>
  <c r="R153" i="4"/>
  <c r="AC154" i="5" s="1"/>
  <c r="M143" i="4"/>
  <c r="AB144" i="5" s="1"/>
  <c r="V129" i="4"/>
  <c r="AD130" i="5" s="1"/>
  <c r="V126" i="4"/>
  <c r="AD127" i="5" s="1"/>
  <c r="R108" i="4"/>
  <c r="AC109" i="5" s="1"/>
  <c r="V106" i="4"/>
  <c r="AD107" i="5" s="1"/>
  <c r="R95" i="4"/>
  <c r="AC96" i="5" s="1"/>
  <c r="M56" i="4"/>
  <c r="AB57" i="5" s="1"/>
  <c r="M52" i="4"/>
  <c r="AB53" i="5" s="1"/>
  <c r="M38" i="4"/>
  <c r="AB39" i="5" s="1"/>
  <c r="R23" i="4"/>
  <c r="AC24" i="5" s="1"/>
  <c r="M182" i="4"/>
  <c r="AB183" i="5" s="1"/>
  <c r="M157" i="4"/>
  <c r="AB158" i="5" s="1"/>
  <c r="R150" i="4"/>
  <c r="AC151" i="5" s="1"/>
  <c r="R168" i="4"/>
  <c r="AC169" i="5" s="1"/>
  <c r="R165" i="4"/>
  <c r="R184" i="4"/>
  <c r="AC185" i="5" s="1"/>
  <c r="V173" i="4"/>
  <c r="AD174" i="5" s="1"/>
  <c r="M173" i="4"/>
  <c r="AB174" i="5" s="1"/>
  <c r="R169" i="4"/>
  <c r="AC170" i="5" s="1"/>
  <c r="M167" i="4"/>
  <c r="AB168" i="5" s="1"/>
  <c r="V149" i="4"/>
  <c r="AD150" i="5" s="1"/>
  <c r="R141" i="4"/>
  <c r="AC142" i="5" s="1"/>
  <c r="M113" i="4"/>
  <c r="AB114" i="5" s="1"/>
  <c r="V110" i="4"/>
  <c r="AD111" i="5" s="1"/>
  <c r="R102" i="4"/>
  <c r="AC103" i="5" s="1"/>
  <c r="M101" i="4"/>
  <c r="AB102" i="5" s="1"/>
  <c r="V100" i="4"/>
  <c r="AD101" i="5" s="1"/>
  <c r="M94" i="4"/>
  <c r="AB95" i="5" s="1"/>
  <c r="R92" i="4"/>
  <c r="AC93" i="5" s="1"/>
  <c r="V87" i="4"/>
  <c r="AD88" i="5" s="1"/>
  <c r="V73" i="4"/>
  <c r="AD74" i="5" s="1"/>
  <c r="R29" i="4"/>
  <c r="AC30" i="5" s="1"/>
  <c r="P132" i="3"/>
  <c r="Q132" i="3"/>
  <c r="R132" i="3" s="1"/>
  <c r="V166" i="4"/>
  <c r="AD167" i="5" s="1"/>
  <c r="V188" i="4"/>
  <c r="AD189" i="5" s="1"/>
  <c r="V183" i="4"/>
  <c r="AD184" i="5" s="1"/>
  <c r="R178" i="4"/>
  <c r="G191" i="4"/>
  <c r="Z192" i="5" s="1"/>
  <c r="M186" i="4"/>
  <c r="AB187" i="5" s="1"/>
  <c r="R172" i="4"/>
  <c r="V170" i="4"/>
  <c r="AD171" i="5" s="1"/>
  <c r="G170" i="4"/>
  <c r="M164" i="4"/>
  <c r="AB165" i="5" s="1"/>
  <c r="M158" i="4"/>
  <c r="AB159" i="5" s="1"/>
  <c r="R112" i="4"/>
  <c r="AC113" i="5" s="1"/>
  <c r="M91" i="4"/>
  <c r="AB92" i="5" s="1"/>
  <c r="M79" i="4"/>
  <c r="AB80" i="5" s="1"/>
  <c r="R45" i="4"/>
  <c r="AC46" i="5" s="1"/>
  <c r="V35" i="4"/>
  <c r="AD36" i="5" s="1"/>
  <c r="R21" i="4"/>
  <c r="AC22" i="5" s="1"/>
  <c r="M19" i="4"/>
  <c r="AB20" i="5" s="1"/>
  <c r="R15" i="4"/>
  <c r="AC16" i="5" s="1"/>
  <c r="P189" i="3"/>
  <c r="Q189" i="3"/>
  <c r="R189" i="3" s="1"/>
  <c r="Q177" i="3"/>
  <c r="R177" i="3" s="1"/>
  <c r="P177" i="3"/>
  <c r="S177" i="3" s="1"/>
  <c r="Q178" i="5" s="1"/>
  <c r="M193" i="4"/>
  <c r="AB194" i="5" s="1"/>
  <c r="V189" i="4"/>
  <c r="AD190" i="5" s="1"/>
  <c r="R188" i="4"/>
  <c r="W188" i="4" s="1"/>
  <c r="AE189" i="5" s="1"/>
  <c r="M171" i="4"/>
  <c r="AB172" i="5" s="1"/>
  <c r="M169" i="4"/>
  <c r="AB170" i="5" s="1"/>
  <c r="R163" i="4"/>
  <c r="V156" i="4"/>
  <c r="AD157" i="5" s="1"/>
  <c r="M156" i="4"/>
  <c r="AB157" i="5" s="1"/>
  <c r="M153" i="4"/>
  <c r="AB154" i="5" s="1"/>
  <c r="R149" i="4"/>
  <c r="R56" i="4"/>
  <c r="AC57" i="5" s="1"/>
  <c r="H153" i="3"/>
  <c r="N154" i="5" s="1"/>
  <c r="P140" i="3"/>
  <c r="Q140" i="3"/>
  <c r="R140" i="3" s="1"/>
  <c r="Q135" i="3"/>
  <c r="R135" i="3" s="1"/>
  <c r="P125" i="3"/>
  <c r="Q125" i="3"/>
  <c r="R125" i="3" s="1"/>
  <c r="Q94" i="3"/>
  <c r="R94" i="3" s="1"/>
  <c r="R134" i="4"/>
  <c r="AC135" i="5" s="1"/>
  <c r="R131" i="4"/>
  <c r="AC132" i="5" s="1"/>
  <c r="M126" i="4"/>
  <c r="AB127" i="5" s="1"/>
  <c r="M120" i="4"/>
  <c r="AB121" i="5" s="1"/>
  <c r="M115" i="4"/>
  <c r="AB116" i="5" s="1"/>
  <c r="G114" i="4"/>
  <c r="Z115" i="5" s="1"/>
  <c r="R101" i="4"/>
  <c r="AC102" i="5" s="1"/>
  <c r="V99" i="4"/>
  <c r="AD100" i="5" s="1"/>
  <c r="R86" i="4"/>
  <c r="AC87" i="5" s="1"/>
  <c r="G62" i="4"/>
  <c r="G54" i="4"/>
  <c r="G50" i="4"/>
  <c r="V37" i="4"/>
  <c r="AD38" i="5" s="1"/>
  <c r="V31" i="4"/>
  <c r="AD32" i="5" s="1"/>
  <c r="V27" i="4"/>
  <c r="AD28" i="5" s="1"/>
  <c r="R10" i="4"/>
  <c r="AC11" i="5" s="1"/>
  <c r="M5" i="4"/>
  <c r="AB6" i="5" s="1"/>
  <c r="G4" i="4"/>
  <c r="Z5" i="5" s="1"/>
  <c r="H189" i="3"/>
  <c r="N190" i="5" s="1"/>
  <c r="M178" i="3"/>
  <c r="O179" i="5" s="1"/>
  <c r="H175" i="3"/>
  <c r="N176" i="5" s="1"/>
  <c r="M173" i="3"/>
  <c r="O174" i="5" s="1"/>
  <c r="AH171" i="3"/>
  <c r="AI168" i="3"/>
  <c r="U169" i="5" s="1"/>
  <c r="W167" i="3"/>
  <c r="R168" i="5" s="1"/>
  <c r="AH162" i="3"/>
  <c r="AI162" i="3" s="1"/>
  <c r="U163" i="5" s="1"/>
  <c r="M158" i="3"/>
  <c r="O159" i="5" s="1"/>
  <c r="M152" i="3"/>
  <c r="O153" i="5" s="1"/>
  <c r="AH146" i="3"/>
  <c r="H145" i="3"/>
  <c r="N146" i="5" s="1"/>
  <c r="M144" i="3"/>
  <c r="O145" i="5" s="1"/>
  <c r="E134" i="3"/>
  <c r="M135" i="5" s="1"/>
  <c r="H130" i="3"/>
  <c r="H126" i="3"/>
  <c r="N127" i="5" s="1"/>
  <c r="M122" i="3"/>
  <c r="O123" i="5" s="1"/>
  <c r="H120" i="3"/>
  <c r="Z109" i="3"/>
  <c r="S110" i="5" s="1"/>
  <c r="Z108" i="3"/>
  <c r="S109" i="5" s="1"/>
  <c r="M108" i="3"/>
  <c r="O109" i="5" s="1"/>
  <c r="AH106" i="3"/>
  <c r="AI106" i="3" s="1"/>
  <c r="U107" i="5" s="1"/>
  <c r="W103" i="3"/>
  <c r="R104" i="5" s="1"/>
  <c r="H92" i="3"/>
  <c r="N93" i="5" s="1"/>
  <c r="M87" i="3"/>
  <c r="O88" i="5" s="1"/>
  <c r="H79" i="3"/>
  <c r="N80" i="5" s="1"/>
  <c r="H68" i="3"/>
  <c r="N69" i="5" s="1"/>
  <c r="M60" i="3"/>
  <c r="O61" i="5" s="1"/>
  <c r="AN164" i="75"/>
  <c r="AS164" i="75" s="1"/>
  <c r="AU164" i="75" s="1"/>
  <c r="G165" i="5" s="1"/>
  <c r="AI137" i="75"/>
  <c r="X22" i="75"/>
  <c r="AH22" i="75"/>
  <c r="R122" i="4"/>
  <c r="M121" i="4"/>
  <c r="AB122" i="5" s="1"/>
  <c r="R119" i="4"/>
  <c r="AC120" i="5" s="1"/>
  <c r="V116" i="4"/>
  <c r="AD117" i="5" s="1"/>
  <c r="V79" i="4"/>
  <c r="AD80" i="5" s="1"/>
  <c r="V63" i="4"/>
  <c r="AD64" i="5" s="1"/>
  <c r="R62" i="4"/>
  <c r="R50" i="4"/>
  <c r="AC51" i="5" s="1"/>
  <c r="V38" i="4"/>
  <c r="AD39" i="5" s="1"/>
  <c r="V32" i="4"/>
  <c r="AD33" i="5" s="1"/>
  <c r="R26" i="4"/>
  <c r="AC27" i="5" s="1"/>
  <c r="M14" i="4"/>
  <c r="AB15" i="5" s="1"/>
  <c r="M13" i="4"/>
  <c r="AB14" i="5" s="1"/>
  <c r="R4" i="4"/>
  <c r="AC5" i="5" s="1"/>
  <c r="M186" i="3"/>
  <c r="O187" i="5" s="1"/>
  <c r="W175" i="3"/>
  <c r="R176" i="5" s="1"/>
  <c r="M172" i="3"/>
  <c r="O173" i="5" s="1"/>
  <c r="S171" i="3"/>
  <c r="Q172" i="5" s="1"/>
  <c r="M168" i="3"/>
  <c r="O169" i="5" s="1"/>
  <c r="H164" i="3"/>
  <c r="N165" i="5" s="1"/>
  <c r="M163" i="3"/>
  <c r="O164" i="5" s="1"/>
  <c r="H152" i="3"/>
  <c r="N153" i="5" s="1"/>
  <c r="H144" i="3"/>
  <c r="N145" i="5" s="1"/>
  <c r="M139" i="3"/>
  <c r="O140" i="5" s="1"/>
  <c r="E130" i="3"/>
  <c r="M131" i="5" s="1"/>
  <c r="Q120" i="3"/>
  <c r="R120" i="3" s="1"/>
  <c r="S120" i="3" s="1"/>
  <c r="Q121" i="5" s="1"/>
  <c r="Z118" i="3"/>
  <c r="S119" i="5" s="1"/>
  <c r="H118" i="3"/>
  <c r="N119" i="5" s="1"/>
  <c r="E113" i="3"/>
  <c r="M114" i="5" s="1"/>
  <c r="AH110" i="3"/>
  <c r="AI110" i="3" s="1"/>
  <c r="W110" i="3"/>
  <c r="R111" i="5" s="1"/>
  <c r="M107" i="3"/>
  <c r="O108" i="5" s="1"/>
  <c r="M104" i="3"/>
  <c r="O105" i="5" s="1"/>
  <c r="Z100" i="3"/>
  <c r="S101" i="5" s="1"/>
  <c r="H100" i="3"/>
  <c r="N101" i="5" s="1"/>
  <c r="H95" i="3"/>
  <c r="N96" i="5" s="1"/>
  <c r="Z90" i="3"/>
  <c r="S91" i="5" s="1"/>
  <c r="M90" i="3"/>
  <c r="O91" i="5" s="1"/>
  <c r="Q79" i="3"/>
  <c r="R79" i="3" s="1"/>
  <c r="M77" i="3"/>
  <c r="O78" i="5" s="1"/>
  <c r="AI75" i="3"/>
  <c r="U76" i="5" s="1"/>
  <c r="Z72" i="3"/>
  <c r="S73" i="5" s="1"/>
  <c r="M71" i="3"/>
  <c r="O72" i="5" s="1"/>
  <c r="AC173" i="75"/>
  <c r="V152" i="4"/>
  <c r="AD153" i="5" s="1"/>
  <c r="R142" i="4"/>
  <c r="AC143" i="5" s="1"/>
  <c r="G136" i="4"/>
  <c r="Z137" i="5" s="1"/>
  <c r="R133" i="4"/>
  <c r="AC134" i="5" s="1"/>
  <c r="G133" i="4"/>
  <c r="Z134" i="5" s="1"/>
  <c r="R132" i="4"/>
  <c r="AC133" i="5" s="1"/>
  <c r="V130" i="4"/>
  <c r="AD131" i="5" s="1"/>
  <c r="M130" i="4"/>
  <c r="AB131" i="5" s="1"/>
  <c r="M124" i="4"/>
  <c r="AB125" i="5" s="1"/>
  <c r="R111" i="4"/>
  <c r="AC112" i="5" s="1"/>
  <c r="V108" i="4"/>
  <c r="AD109" i="5" s="1"/>
  <c r="V105" i="4"/>
  <c r="AD106" i="5" s="1"/>
  <c r="G100" i="4"/>
  <c r="R88" i="4"/>
  <c r="AC89" i="5" s="1"/>
  <c r="R84" i="4"/>
  <c r="AC85" i="5" s="1"/>
  <c r="V82" i="4"/>
  <c r="AD83" i="5" s="1"/>
  <c r="G71" i="4"/>
  <c r="H71" i="4" s="1"/>
  <c r="AA72" i="5" s="1"/>
  <c r="G67" i="4"/>
  <c r="Z68" i="5" s="1"/>
  <c r="M60" i="4"/>
  <c r="AB61" i="5" s="1"/>
  <c r="M48" i="4"/>
  <c r="AB49" i="5" s="1"/>
  <c r="M33" i="4"/>
  <c r="AB34" i="5" s="1"/>
  <c r="V28" i="4"/>
  <c r="AD29" i="5" s="1"/>
  <c r="V14" i="4"/>
  <c r="AD15" i="5" s="1"/>
  <c r="G12" i="4"/>
  <c r="Z13" i="5" s="1"/>
  <c r="R11" i="4"/>
  <c r="W11" i="4" s="1"/>
  <c r="AE12" i="5" s="1"/>
  <c r="H193" i="3"/>
  <c r="N194" i="5" s="1"/>
  <c r="H192" i="3"/>
  <c r="N193" i="5" s="1"/>
  <c r="H187" i="3"/>
  <c r="Z186" i="3"/>
  <c r="S187" i="5" s="1"/>
  <c r="M180" i="3"/>
  <c r="O181" i="5" s="1"/>
  <c r="Q175" i="3"/>
  <c r="R175" i="3" s="1"/>
  <c r="S175" i="3" s="1"/>
  <c r="Q176" i="5" s="1"/>
  <c r="H169" i="3"/>
  <c r="N170" i="5" s="1"/>
  <c r="H168" i="3"/>
  <c r="N169" i="5" s="1"/>
  <c r="M167" i="3"/>
  <c r="O168" i="5" s="1"/>
  <c r="E158" i="3"/>
  <c r="M159" i="5" s="1"/>
  <c r="H156" i="3"/>
  <c r="N157" i="5" s="1"/>
  <c r="H151" i="3"/>
  <c r="N152" i="5" s="1"/>
  <c r="Q149" i="3"/>
  <c r="R149" i="3" s="1"/>
  <c r="E148" i="3"/>
  <c r="M149" i="5" s="1"/>
  <c r="Z147" i="3"/>
  <c r="S148" i="5" s="1"/>
  <c r="P145" i="3"/>
  <c r="S145" i="3" s="1"/>
  <c r="Q146" i="5" s="1"/>
  <c r="E144" i="3"/>
  <c r="AH141" i="3"/>
  <c r="H140" i="3"/>
  <c r="N141" i="5" s="1"/>
  <c r="M135" i="3"/>
  <c r="O136" i="5" s="1"/>
  <c r="P130" i="3"/>
  <c r="AH126" i="3"/>
  <c r="M124" i="3"/>
  <c r="O125" i="5" s="1"/>
  <c r="M121" i="3"/>
  <c r="O122" i="5" s="1"/>
  <c r="AH119" i="3"/>
  <c r="AI119" i="3" s="1"/>
  <c r="U120" i="5" s="1"/>
  <c r="M115" i="3"/>
  <c r="O116" i="5" s="1"/>
  <c r="AI109" i="3"/>
  <c r="U110" i="5" s="1"/>
  <c r="M103" i="3"/>
  <c r="O104" i="5" s="1"/>
  <c r="AH91" i="3"/>
  <c r="H90" i="3"/>
  <c r="N91" i="5" s="1"/>
  <c r="M89" i="3"/>
  <c r="O90" i="5" s="1"/>
  <c r="Q84" i="3"/>
  <c r="R84" i="3" s="1"/>
  <c r="S84" i="3" s="1"/>
  <c r="Q85" i="5" s="1"/>
  <c r="M80" i="3"/>
  <c r="O81" i="5" s="1"/>
  <c r="Q74" i="3"/>
  <c r="R74" i="3" s="1"/>
  <c r="H72" i="3"/>
  <c r="N73" i="5" s="1"/>
  <c r="M70" i="3"/>
  <c r="O71" i="5" s="1"/>
  <c r="Z59" i="3"/>
  <c r="S60" i="5" s="1"/>
  <c r="H44" i="3"/>
  <c r="N45" i="5" s="1"/>
  <c r="L117" i="75"/>
  <c r="AI104" i="3"/>
  <c r="U105" i="5" s="1"/>
  <c r="P41" i="3"/>
  <c r="Q41" i="3"/>
  <c r="R41" i="3" s="1"/>
  <c r="AC169" i="75"/>
  <c r="AE169" i="75" s="1"/>
  <c r="E124" i="75"/>
  <c r="AH124" i="75"/>
  <c r="V83" i="4"/>
  <c r="AD84" i="5" s="1"/>
  <c r="R82" i="4"/>
  <c r="AC83" i="5" s="1"/>
  <c r="M77" i="4"/>
  <c r="AB78" i="5" s="1"/>
  <c r="R75" i="4"/>
  <c r="AC76" i="5" s="1"/>
  <c r="M57" i="4"/>
  <c r="AB58" i="5" s="1"/>
  <c r="V52" i="4"/>
  <c r="AD53" i="5" s="1"/>
  <c r="M49" i="4"/>
  <c r="AB50" i="5" s="1"/>
  <c r="V34" i="4"/>
  <c r="AD35" i="5" s="1"/>
  <c r="R32" i="4"/>
  <c r="R27" i="4"/>
  <c r="R24" i="4"/>
  <c r="AC25" i="5" s="1"/>
  <c r="M22" i="4"/>
  <c r="AB23" i="5" s="1"/>
  <c r="M21" i="4"/>
  <c r="AB22" i="5" s="1"/>
  <c r="R19" i="4"/>
  <c r="V15" i="4"/>
  <c r="AD16" i="5" s="1"/>
  <c r="M11" i="4"/>
  <c r="AB12" i="5" s="1"/>
  <c r="R8" i="4"/>
  <c r="AC9" i="5" s="1"/>
  <c r="R5" i="4"/>
  <c r="AC6" i="5" s="1"/>
  <c r="Z191" i="3"/>
  <c r="S192" i="5" s="1"/>
  <c r="H191" i="3"/>
  <c r="N192" i="5" s="1"/>
  <c r="W187" i="3"/>
  <c r="R188" i="5" s="1"/>
  <c r="AI172" i="3"/>
  <c r="U173" i="5" s="1"/>
  <c r="Z171" i="3"/>
  <c r="S172" i="5" s="1"/>
  <c r="M170" i="3"/>
  <c r="O171" i="5" s="1"/>
  <c r="E169" i="3"/>
  <c r="M170" i="5" s="1"/>
  <c r="W164" i="3"/>
  <c r="R165" i="5" s="1"/>
  <c r="M160" i="3"/>
  <c r="O161" i="5" s="1"/>
  <c r="Z155" i="3"/>
  <c r="S156" i="5" s="1"/>
  <c r="H155" i="3"/>
  <c r="N156" i="5" s="1"/>
  <c r="M153" i="3"/>
  <c r="O154" i="5" s="1"/>
  <c r="AH148" i="3"/>
  <c r="M142" i="3"/>
  <c r="O143" i="5" s="1"/>
  <c r="Z138" i="3"/>
  <c r="S139" i="5" s="1"/>
  <c r="Z131" i="3"/>
  <c r="S132" i="5" s="1"/>
  <c r="M127" i="3"/>
  <c r="O128" i="5" s="1"/>
  <c r="AH125" i="3"/>
  <c r="AI125" i="3" s="1"/>
  <c r="U126" i="5" s="1"/>
  <c r="H121" i="3"/>
  <c r="N122" i="5" s="1"/>
  <c r="Z106" i="3"/>
  <c r="S107" i="5" s="1"/>
  <c r="M106" i="3"/>
  <c r="O107" i="5" s="1"/>
  <c r="E99" i="3"/>
  <c r="M100" i="5" s="1"/>
  <c r="H94" i="3"/>
  <c r="N95" i="5" s="1"/>
  <c r="M93" i="3"/>
  <c r="O94" i="5" s="1"/>
  <c r="AI82" i="3"/>
  <c r="U83" i="5" s="1"/>
  <c r="AI78" i="3"/>
  <c r="U79" i="5" s="1"/>
  <c r="H76" i="3"/>
  <c r="N77" i="5" s="1"/>
  <c r="M69" i="3"/>
  <c r="O70" i="5" s="1"/>
  <c r="Z64" i="3"/>
  <c r="S65" i="5" s="1"/>
  <c r="AH60" i="3"/>
  <c r="AI155" i="75"/>
  <c r="V122" i="4"/>
  <c r="AD123" i="5" s="1"/>
  <c r="V102" i="4"/>
  <c r="AD103" i="5" s="1"/>
  <c r="R100" i="4"/>
  <c r="V98" i="4"/>
  <c r="AD99" i="5" s="1"/>
  <c r="G90" i="4"/>
  <c r="Z91" i="5" s="1"/>
  <c r="M85" i="4"/>
  <c r="AB86" i="5" s="1"/>
  <c r="G83" i="4"/>
  <c r="Z84" i="5" s="1"/>
  <c r="G57" i="4"/>
  <c r="R39" i="4"/>
  <c r="AC40" i="5" s="1"/>
  <c r="M35" i="4"/>
  <c r="AB36" i="5" s="1"/>
  <c r="R34" i="4"/>
  <c r="AC35" i="5" s="1"/>
  <c r="V30" i="4"/>
  <c r="AD31" i="5" s="1"/>
  <c r="M29" i="4"/>
  <c r="AB30" i="5" s="1"/>
  <c r="Z189" i="3"/>
  <c r="S190" i="5" s="1"/>
  <c r="H184" i="3"/>
  <c r="N185" i="5" s="1"/>
  <c r="M183" i="3"/>
  <c r="O184" i="5" s="1"/>
  <c r="Z179" i="3"/>
  <c r="S180" i="5" s="1"/>
  <c r="H176" i="3"/>
  <c r="N177" i="5" s="1"/>
  <c r="H171" i="3"/>
  <c r="N172" i="5" s="1"/>
  <c r="H166" i="3"/>
  <c r="N167" i="5" s="1"/>
  <c r="E162" i="3"/>
  <c r="M163" i="5" s="1"/>
  <c r="AH151" i="3"/>
  <c r="AI151" i="3" s="1"/>
  <c r="M149" i="3"/>
  <c r="O150" i="5" s="1"/>
  <c r="E146" i="3"/>
  <c r="Z145" i="3"/>
  <c r="S146" i="5" s="1"/>
  <c r="AH143" i="3"/>
  <c r="AI143" i="3" s="1"/>
  <c r="U144" i="5" s="1"/>
  <c r="M133" i="3"/>
  <c r="O134" i="5" s="1"/>
  <c r="H131" i="3"/>
  <c r="N132" i="5" s="1"/>
  <c r="AH117" i="3"/>
  <c r="AI117" i="3" s="1"/>
  <c r="U118" i="5" s="1"/>
  <c r="M113" i="3"/>
  <c r="O114" i="5" s="1"/>
  <c r="M109" i="3"/>
  <c r="O110" i="5" s="1"/>
  <c r="H98" i="3"/>
  <c r="M92" i="3"/>
  <c r="O93" i="5" s="1"/>
  <c r="AH86" i="3"/>
  <c r="AI86" i="3" s="1"/>
  <c r="U87" i="5" s="1"/>
  <c r="W86" i="3"/>
  <c r="R87" i="5" s="1"/>
  <c r="E80" i="3"/>
  <c r="M81" i="5" s="1"/>
  <c r="Z79" i="3"/>
  <c r="S80" i="5" s="1"/>
  <c r="M79" i="3"/>
  <c r="O80" i="5" s="1"/>
  <c r="H75" i="3"/>
  <c r="N76" i="5" s="1"/>
  <c r="M74" i="3"/>
  <c r="O75" i="5" s="1"/>
  <c r="P72" i="3"/>
  <c r="S72" i="3" s="1"/>
  <c r="Q73" i="5" s="1"/>
  <c r="E70" i="3"/>
  <c r="M71" i="5" s="1"/>
  <c r="M68" i="3"/>
  <c r="O69" i="5" s="1"/>
  <c r="AH54" i="3"/>
  <c r="W54" i="3"/>
  <c r="R55" i="5" s="1"/>
  <c r="AJ166" i="75"/>
  <c r="AC122" i="75"/>
  <c r="AE122" i="75" s="1"/>
  <c r="AI190" i="75"/>
  <c r="AI128" i="75"/>
  <c r="M62" i="3"/>
  <c r="O63" i="5" s="1"/>
  <c r="H58" i="3"/>
  <c r="N59" i="5" s="1"/>
  <c r="M57" i="3"/>
  <c r="O58" i="5" s="1"/>
  <c r="AH51" i="3"/>
  <c r="W51" i="3"/>
  <c r="R52" i="5" s="1"/>
  <c r="M49" i="3"/>
  <c r="O50" i="5" s="1"/>
  <c r="AH47" i="3"/>
  <c r="AI47" i="3" s="1"/>
  <c r="U48" i="5" s="1"/>
  <c r="H45" i="3"/>
  <c r="M44" i="3"/>
  <c r="O45" i="5" s="1"/>
  <c r="M40" i="3"/>
  <c r="O41" i="5" s="1"/>
  <c r="Q38" i="3"/>
  <c r="R38" i="3" s="1"/>
  <c r="S38" i="3" s="1"/>
  <c r="Q39" i="5" s="1"/>
  <c r="H36" i="3"/>
  <c r="E31" i="3"/>
  <c r="M32" i="5" s="1"/>
  <c r="H30" i="3"/>
  <c r="N31" i="5" s="1"/>
  <c r="M28" i="3"/>
  <c r="O29" i="5" s="1"/>
  <c r="AH21" i="3"/>
  <c r="AH20" i="3"/>
  <c r="AI20" i="3" s="1"/>
  <c r="H19" i="3"/>
  <c r="N20" i="5" s="1"/>
  <c r="Q16" i="3"/>
  <c r="R16" i="3" s="1"/>
  <c r="M12" i="3"/>
  <c r="O13" i="5" s="1"/>
  <c r="AH10" i="3"/>
  <c r="AH193" i="75"/>
  <c r="J193" i="75"/>
  <c r="L193" i="75" s="1"/>
  <c r="AY192" i="75"/>
  <c r="I193" i="5" s="1"/>
  <c r="AJ192" i="75"/>
  <c r="AL192" i="75" s="1"/>
  <c r="J191" i="75"/>
  <c r="L191" i="75" s="1"/>
  <c r="X189" i="75"/>
  <c r="AM187" i="75"/>
  <c r="AY185" i="75"/>
  <c r="I186" i="5" s="1"/>
  <c r="AI183" i="75"/>
  <c r="AY179" i="75"/>
  <c r="I180" i="5" s="1"/>
  <c r="AY178" i="75"/>
  <c r="I179" i="5" s="1"/>
  <c r="X171" i="75"/>
  <c r="AO171" i="75" s="1"/>
  <c r="C172" i="5" s="1"/>
  <c r="E171" i="75"/>
  <c r="BB169" i="75"/>
  <c r="AY162" i="75"/>
  <c r="I163" i="5" s="1"/>
  <c r="X160" i="75"/>
  <c r="AK158" i="75"/>
  <c r="AJ158" i="75"/>
  <c r="AL158" i="75" s="1"/>
  <c r="AI150" i="75"/>
  <c r="AC147" i="75"/>
  <c r="AE147" i="75" s="1"/>
  <c r="X145" i="75"/>
  <c r="AM143" i="75"/>
  <c r="J143" i="75"/>
  <c r="L143" i="75" s="1"/>
  <c r="AQ141" i="75"/>
  <c r="E142" i="5" s="1"/>
  <c r="AC138" i="75"/>
  <c r="AE138" i="75" s="1"/>
  <c r="E137" i="75"/>
  <c r="J133" i="75"/>
  <c r="L133" i="75" s="1"/>
  <c r="AY132" i="75"/>
  <c r="I133" i="5" s="1"/>
  <c r="AY129" i="75"/>
  <c r="I130" i="5" s="1"/>
  <c r="AN129" i="75"/>
  <c r="BB128" i="75"/>
  <c r="J125" i="75"/>
  <c r="AY124" i="75"/>
  <c r="I125" i="5" s="1"/>
  <c r="AN123" i="75"/>
  <c r="AS123" i="75" s="1"/>
  <c r="AU123" i="75" s="1"/>
  <c r="G124" i="5" s="1"/>
  <c r="X122" i="75"/>
  <c r="AK118" i="75"/>
  <c r="J118" i="75"/>
  <c r="L118" i="75" s="1"/>
  <c r="AY115" i="75"/>
  <c r="I116" i="5" s="1"/>
  <c r="X114" i="75"/>
  <c r="AN113" i="75"/>
  <c r="AN110" i="75"/>
  <c r="AS110" i="75" s="1"/>
  <c r="AU110" i="75" s="1"/>
  <c r="G111" i="5" s="1"/>
  <c r="E110" i="75"/>
  <c r="X109" i="75"/>
  <c r="AE101" i="75"/>
  <c r="AN32" i="75"/>
  <c r="AE177" i="75"/>
  <c r="AQ172" i="75"/>
  <c r="E173" i="5" s="1"/>
  <c r="AQ147" i="75"/>
  <c r="E148" i="5" s="1"/>
  <c r="AI135" i="75"/>
  <c r="X131" i="75"/>
  <c r="AI127" i="75"/>
  <c r="AN126" i="75"/>
  <c r="AQ122" i="75"/>
  <c r="E123" i="5" s="1"/>
  <c r="AK120" i="75"/>
  <c r="AQ114" i="75"/>
  <c r="E115" i="5" s="1"/>
  <c r="AS61" i="75"/>
  <c r="AU61" i="75" s="1"/>
  <c r="G62" i="5" s="1"/>
  <c r="AC39" i="75"/>
  <c r="AE39" i="75" s="1"/>
  <c r="AH36" i="3"/>
  <c r="M34" i="3"/>
  <c r="O35" i="5" s="1"/>
  <c r="M26" i="3"/>
  <c r="O27" i="5" s="1"/>
  <c r="AH24" i="3"/>
  <c r="W13" i="3"/>
  <c r="R14" i="5" s="1"/>
  <c r="M11" i="3"/>
  <c r="O12" i="5" s="1"/>
  <c r="AI8" i="3"/>
  <c r="U9" i="5" s="1"/>
  <c r="AH4" i="3"/>
  <c r="AK193" i="75"/>
  <c r="BB189" i="75"/>
  <c r="AQ187" i="75"/>
  <c r="E188" i="5" s="1"/>
  <c r="J182" i="75"/>
  <c r="L182" i="75" s="1"/>
  <c r="AQ179" i="75"/>
  <c r="E180" i="5" s="1"/>
  <c r="AS177" i="75"/>
  <c r="AU177" i="75" s="1"/>
  <c r="G178" i="5" s="1"/>
  <c r="AQ177" i="75"/>
  <c r="E178" i="5" s="1"/>
  <c r="AI169" i="75"/>
  <c r="AM154" i="75"/>
  <c r="AO147" i="75"/>
  <c r="C148" i="5" s="1"/>
  <c r="AS145" i="75"/>
  <c r="AU145" i="75" s="1"/>
  <c r="G146" i="5" s="1"/>
  <c r="AI144" i="75"/>
  <c r="AM134" i="75"/>
  <c r="AN105" i="75"/>
  <c r="AH10" i="75"/>
  <c r="Z67" i="3"/>
  <c r="S68" i="5" s="1"/>
  <c r="H67" i="3"/>
  <c r="N68" i="5" s="1"/>
  <c r="H61" i="3"/>
  <c r="N62" i="5" s="1"/>
  <c r="AH58" i="3"/>
  <c r="AI58" i="3" s="1"/>
  <c r="Z56" i="3"/>
  <c r="S57" i="5" s="1"/>
  <c r="E53" i="3"/>
  <c r="M54" i="5" s="1"/>
  <c r="M51" i="3"/>
  <c r="O52" i="5" s="1"/>
  <c r="M47" i="3"/>
  <c r="O48" i="5" s="1"/>
  <c r="Q45" i="3"/>
  <c r="R45" i="3" s="1"/>
  <c r="S45" i="3" s="1"/>
  <c r="Q46" i="5" s="1"/>
  <c r="AH44" i="3"/>
  <c r="AI44" i="3" s="1"/>
  <c r="U45" i="5" s="1"/>
  <c r="E44" i="3"/>
  <c r="M45" i="5" s="1"/>
  <c r="P36" i="3"/>
  <c r="S36" i="3" s="1"/>
  <c r="Q37" i="5" s="1"/>
  <c r="M33" i="3"/>
  <c r="O34" i="5" s="1"/>
  <c r="H27" i="3"/>
  <c r="N28" i="5" s="1"/>
  <c r="W23" i="3"/>
  <c r="R24" i="5" s="1"/>
  <c r="AH19" i="3"/>
  <c r="AI19" i="3" s="1"/>
  <c r="U20" i="5" s="1"/>
  <c r="M16" i="3"/>
  <c r="O17" i="5" s="1"/>
  <c r="AH13" i="3"/>
  <c r="AI13" i="3" s="1"/>
  <c r="U14" i="5" s="1"/>
  <c r="P4" i="3"/>
  <c r="S4" i="3" s="1"/>
  <c r="Q5" i="5" s="1"/>
  <c r="AS185" i="75"/>
  <c r="AU185" i="75" s="1"/>
  <c r="G186" i="5" s="1"/>
  <c r="X178" i="75"/>
  <c r="X175" i="75"/>
  <c r="X174" i="75"/>
  <c r="X173" i="75"/>
  <c r="X172" i="75"/>
  <c r="E172" i="75"/>
  <c r="AH171" i="75"/>
  <c r="AY170" i="75"/>
  <c r="I171" i="5" s="1"/>
  <c r="AK170" i="75"/>
  <c r="J170" i="75"/>
  <c r="AY169" i="75"/>
  <c r="I170" i="5" s="1"/>
  <c r="X169" i="75"/>
  <c r="AH169" i="75"/>
  <c r="AH159" i="75"/>
  <c r="E158" i="75"/>
  <c r="E157" i="75"/>
  <c r="X156" i="75"/>
  <c r="AY153" i="75"/>
  <c r="I154" i="5" s="1"/>
  <c r="AN151" i="75"/>
  <c r="AS151" i="75" s="1"/>
  <c r="AU151" i="75" s="1"/>
  <c r="G152" i="5" s="1"/>
  <c r="AM150" i="75"/>
  <c r="BB149" i="75"/>
  <c r="X144" i="75"/>
  <c r="E141" i="75"/>
  <c r="AQ132" i="75"/>
  <c r="E133" i="5" s="1"/>
  <c r="J129" i="75"/>
  <c r="L129" i="75" s="1"/>
  <c r="AY128" i="75"/>
  <c r="I129" i="5" s="1"/>
  <c r="J124" i="75"/>
  <c r="L124" i="75" s="1"/>
  <c r="J123" i="75"/>
  <c r="L123" i="75" s="1"/>
  <c r="AY122" i="75"/>
  <c r="AM122" i="75"/>
  <c r="E118" i="75"/>
  <c r="AI90" i="75"/>
  <c r="E29" i="75"/>
  <c r="AH29" i="75"/>
  <c r="W35" i="3"/>
  <c r="R36" i="5" s="1"/>
  <c r="E27" i="3"/>
  <c r="M28" i="5" s="1"/>
  <c r="H26" i="3"/>
  <c r="M25" i="3"/>
  <c r="O26" i="5" s="1"/>
  <c r="Q23" i="3"/>
  <c r="R23" i="3" s="1"/>
  <c r="S23" i="3" s="1"/>
  <c r="Q24" i="5" s="1"/>
  <c r="W22" i="3"/>
  <c r="R23" i="5" s="1"/>
  <c r="W17" i="3"/>
  <c r="R18" i="5" s="1"/>
  <c r="AC182" i="75"/>
  <c r="AE182" i="75" s="1"/>
  <c r="BB180" i="75"/>
  <c r="J181" i="5" s="1"/>
  <c r="AK180" i="75"/>
  <c r="AL180" i="75" s="1"/>
  <c r="E177" i="75"/>
  <c r="AO177" i="75" s="1"/>
  <c r="C178" i="5" s="1"/>
  <c r="AN175" i="75"/>
  <c r="AS175" i="75" s="1"/>
  <c r="AU175" i="75" s="1"/>
  <c r="G176" i="5" s="1"/>
  <c r="BB174" i="75"/>
  <c r="J175" i="5" s="1"/>
  <c r="AU167" i="75"/>
  <c r="G168" i="5" s="1"/>
  <c r="AM165" i="75"/>
  <c r="X163" i="75"/>
  <c r="AO163" i="75" s="1"/>
  <c r="C164" i="5" s="1"/>
  <c r="AS159" i="75"/>
  <c r="AU159" i="75" s="1"/>
  <c r="G160" i="5" s="1"/>
  <c r="BB156" i="75"/>
  <c r="L155" i="75"/>
  <c r="J149" i="75"/>
  <c r="AJ140" i="75"/>
  <c r="AH133" i="75"/>
  <c r="AH130" i="75"/>
  <c r="AY125" i="75"/>
  <c r="I126" i="5" s="1"/>
  <c r="AQ124" i="75"/>
  <c r="E125" i="5" s="1"/>
  <c r="AL123" i="75"/>
  <c r="L122" i="75"/>
  <c r="J119" i="75"/>
  <c r="L119" i="75" s="1"/>
  <c r="AM117" i="75"/>
  <c r="AM115" i="75"/>
  <c r="J115" i="75"/>
  <c r="L115" i="75" s="1"/>
  <c r="AK114" i="75"/>
  <c r="AL114" i="75" s="1"/>
  <c r="AL113" i="75"/>
  <c r="J111" i="75"/>
  <c r="L111" i="75" s="1"/>
  <c r="AI101" i="75"/>
  <c r="AI96" i="75"/>
  <c r="AE75" i="75"/>
  <c r="AQ69" i="75"/>
  <c r="E70" i="5" s="1"/>
  <c r="E51" i="75"/>
  <c r="X40" i="75"/>
  <c r="AE22" i="75"/>
  <c r="AK19" i="75"/>
  <c r="AN16" i="75"/>
  <c r="AQ190" i="75"/>
  <c r="E191" i="5" s="1"/>
  <c r="AN180" i="75"/>
  <c r="AS180" i="75" s="1"/>
  <c r="AK168" i="75"/>
  <c r="AL168" i="75" s="1"/>
  <c r="AC72" i="75"/>
  <c r="AE72" i="75" s="1"/>
  <c r="AJ72" i="75"/>
  <c r="AO67" i="75"/>
  <c r="C68" i="5" s="1"/>
  <c r="AQ17" i="75"/>
  <c r="E18" i="5" s="1"/>
  <c r="AL7" i="75"/>
  <c r="M58" i="3"/>
  <c r="O59" i="5" s="1"/>
  <c r="AH52" i="3"/>
  <c r="AI52" i="3" s="1"/>
  <c r="U53" i="5" s="1"/>
  <c r="Z50" i="3"/>
  <c r="S51" i="5" s="1"/>
  <c r="AH48" i="3"/>
  <c r="W48" i="3"/>
  <c r="R49" i="5" s="1"/>
  <c r="M45" i="3"/>
  <c r="O46" i="5" s="1"/>
  <c r="AH43" i="3"/>
  <c r="H37" i="3"/>
  <c r="N38" i="5" s="1"/>
  <c r="M36" i="3"/>
  <c r="O37" i="5" s="1"/>
  <c r="AI34" i="3"/>
  <c r="U35" i="5" s="1"/>
  <c r="H20" i="3"/>
  <c r="N21" i="5" s="1"/>
  <c r="M19" i="3"/>
  <c r="O20" i="5" s="1"/>
  <c r="M13" i="3"/>
  <c r="O14" i="5" s="1"/>
  <c r="H10" i="3"/>
  <c r="Z5" i="3"/>
  <c r="S6" i="5" s="1"/>
  <c r="M4" i="3"/>
  <c r="O5" i="5" s="1"/>
  <c r="AY193" i="75"/>
  <c r="I194" i="5" s="1"/>
  <c r="AM192" i="75"/>
  <c r="AK192" i="75"/>
  <c r="AY191" i="75"/>
  <c r="I192" i="5" s="1"/>
  <c r="AQ189" i="75"/>
  <c r="E190" i="5" s="1"/>
  <c r="AN187" i="75"/>
  <c r="AS187" i="75" s="1"/>
  <c r="AU187" i="75" s="1"/>
  <c r="G188" i="5" s="1"/>
  <c r="E182" i="75"/>
  <c r="AY172" i="75"/>
  <c r="I173" i="5" s="1"/>
  <c r="AI170" i="75"/>
  <c r="AK167" i="75"/>
  <c r="J167" i="75"/>
  <c r="AM166" i="75"/>
  <c r="AK165" i="75"/>
  <c r="AY164" i="75"/>
  <c r="I165" i="5" s="1"/>
  <c r="AM157" i="75"/>
  <c r="AU152" i="75"/>
  <c r="G153" i="5" s="1"/>
  <c r="AJ149" i="75"/>
  <c r="J147" i="75"/>
  <c r="AC146" i="75"/>
  <c r="AE146" i="75" s="1"/>
  <c r="J145" i="75"/>
  <c r="AI136" i="75"/>
  <c r="AY130" i="75"/>
  <c r="I131" i="5" s="1"/>
  <c r="AY126" i="75"/>
  <c r="I127" i="5" s="1"/>
  <c r="E117" i="75"/>
  <c r="AJ115" i="75"/>
  <c r="AI97" i="75"/>
  <c r="AC62" i="75"/>
  <c r="AE62" i="75" s="1"/>
  <c r="AN48" i="75"/>
  <c r="AI35" i="75"/>
  <c r="AQ7" i="75"/>
  <c r="E8" i="5" s="1"/>
  <c r="X113" i="75"/>
  <c r="AJ111" i="75"/>
  <c r="AQ110" i="75"/>
  <c r="E111" i="5" s="1"/>
  <c r="E107" i="75"/>
  <c r="AI105" i="75"/>
  <c r="AM103" i="75"/>
  <c r="AK103" i="75"/>
  <c r="X101" i="75"/>
  <c r="J100" i="75"/>
  <c r="L100" i="75" s="1"/>
  <c r="AY97" i="75"/>
  <c r="I98" i="5" s="1"/>
  <c r="AN95" i="75"/>
  <c r="AM94" i="75"/>
  <c r="AI91" i="75"/>
  <c r="AQ88" i="75"/>
  <c r="E89" i="5" s="1"/>
  <c r="J81" i="75"/>
  <c r="AY80" i="75"/>
  <c r="I81" i="5" s="1"/>
  <c r="AS77" i="75"/>
  <c r="AU77" i="75" s="1"/>
  <c r="G78" i="5" s="1"/>
  <c r="AY75" i="75"/>
  <c r="I76" i="5" s="1"/>
  <c r="J75" i="75"/>
  <c r="J73" i="75"/>
  <c r="AY72" i="75"/>
  <c r="I73" i="5" s="1"/>
  <c r="AS72" i="75"/>
  <c r="AU72" i="75" s="1"/>
  <c r="G73" i="5" s="1"/>
  <c r="E61" i="75"/>
  <c r="AC58" i="75"/>
  <c r="AE58" i="75" s="1"/>
  <c r="J58" i="75"/>
  <c r="L58" i="75" s="1"/>
  <c r="J53" i="75"/>
  <c r="L53" i="75" s="1"/>
  <c r="AR53" i="75" s="1"/>
  <c r="F54" i="5" s="1"/>
  <c r="AY52" i="75"/>
  <c r="I53" i="5" s="1"/>
  <c r="AQ52" i="75"/>
  <c r="E53" i="5" s="1"/>
  <c r="AQ49" i="75"/>
  <c r="E50" i="5" s="1"/>
  <c r="J44" i="75"/>
  <c r="AY43" i="75"/>
  <c r="I44" i="5" s="1"/>
  <c r="J43" i="75"/>
  <c r="L43" i="75" s="1"/>
  <c r="AI37" i="75"/>
  <c r="AC34" i="75"/>
  <c r="AE34" i="75" s="1"/>
  <c r="L33" i="75"/>
  <c r="BB31" i="75"/>
  <c r="AC31" i="75"/>
  <c r="AE31" i="75" s="1"/>
  <c r="AM24" i="75"/>
  <c r="AU23" i="75"/>
  <c r="G24" i="5" s="1"/>
  <c r="J22" i="75"/>
  <c r="L22" i="75" s="1"/>
  <c r="AR22" i="75" s="1"/>
  <c r="F23" i="5" s="1"/>
  <c r="J21" i="75"/>
  <c r="AJ20" i="75"/>
  <c r="J19" i="75"/>
  <c r="AY18" i="75"/>
  <c r="I19" i="5" s="1"/>
  <c r="BB15" i="75"/>
  <c r="AN15" i="75"/>
  <c r="AS15" i="75" s="1"/>
  <c r="AU15" i="75" s="1"/>
  <c r="G16" i="5" s="1"/>
  <c r="J15" i="75"/>
  <c r="AY14" i="75"/>
  <c r="I15" i="5" s="1"/>
  <c r="X8" i="75"/>
  <c r="AK6" i="75"/>
  <c r="AL6" i="75" s="1"/>
  <c r="J6" i="75"/>
  <c r="L6" i="75" s="1"/>
  <c r="AY103" i="75"/>
  <c r="I104" i="5" s="1"/>
  <c r="L103" i="75"/>
  <c r="AN96" i="75"/>
  <c r="AS96" i="75" s="1"/>
  <c r="X90" i="75"/>
  <c r="AQ84" i="75"/>
  <c r="E85" i="5" s="1"/>
  <c r="AQ81" i="75"/>
  <c r="E82" i="5" s="1"/>
  <c r="X77" i="75"/>
  <c r="AN77" i="75"/>
  <c r="AI69" i="75"/>
  <c r="E68" i="75"/>
  <c r="AL62" i="75"/>
  <c r="BB60" i="75"/>
  <c r="J61" i="5" s="1"/>
  <c r="AC60" i="75"/>
  <c r="AE60" i="75" s="1"/>
  <c r="AC53" i="75"/>
  <c r="AE53" i="75" s="1"/>
  <c r="L42" i="75"/>
  <c r="E37" i="75"/>
  <c r="J36" i="75"/>
  <c r="AY35" i="75"/>
  <c r="I36" i="5" s="1"/>
  <c r="AY32" i="75"/>
  <c r="I33" i="5" s="1"/>
  <c r="AM32" i="75"/>
  <c r="X31" i="75"/>
  <c r="AY24" i="75"/>
  <c r="I25" i="5" s="1"/>
  <c r="AY23" i="75"/>
  <c r="I24" i="5" s="1"/>
  <c r="AQ19" i="75"/>
  <c r="E20" i="5" s="1"/>
  <c r="AI17" i="75"/>
  <c r="BB10" i="75"/>
  <c r="AI7" i="75"/>
  <c r="AI82" i="75"/>
  <c r="AU64" i="75"/>
  <c r="G65" i="5" s="1"/>
  <c r="AI39" i="75"/>
  <c r="X37" i="75"/>
  <c r="AO37" i="75" s="1"/>
  <c r="C38" i="5" s="1"/>
  <c r="AC28" i="75"/>
  <c r="AE28" i="75" s="1"/>
  <c r="AK22" i="75"/>
  <c r="AE15" i="75"/>
  <c r="BB104" i="75"/>
  <c r="BB101" i="75"/>
  <c r="AM96" i="75"/>
  <c r="AK95" i="75"/>
  <c r="AY92" i="75"/>
  <c r="I93" i="5" s="1"/>
  <c r="AM87" i="75"/>
  <c r="L85" i="75"/>
  <c r="AC70" i="75"/>
  <c r="BB66" i="75"/>
  <c r="J67" i="5" s="1"/>
  <c r="AM66" i="75"/>
  <c r="BB65" i="75"/>
  <c r="J66" i="5" s="1"/>
  <c r="AM65" i="75"/>
  <c r="L65" i="75"/>
  <c r="BB61" i="75"/>
  <c r="J62" i="5" s="1"/>
  <c r="AM61" i="75"/>
  <c r="AS55" i="75"/>
  <c r="AU55" i="75" s="1"/>
  <c r="G56" i="5" s="1"/>
  <c r="E55" i="75"/>
  <c r="AY53" i="75"/>
  <c r="I54" i="5" s="1"/>
  <c r="J51" i="75"/>
  <c r="L51" i="75" s="1"/>
  <c r="X50" i="75"/>
  <c r="J46" i="75"/>
  <c r="L46" i="75" s="1"/>
  <c r="AK44" i="75"/>
  <c r="AK40" i="75"/>
  <c r="AY39" i="75"/>
  <c r="I40" i="5" s="1"/>
  <c r="E39" i="75"/>
  <c r="AY28" i="75"/>
  <c r="I29" i="5" s="1"/>
  <c r="AS21" i="75"/>
  <c r="AU21" i="75" s="1"/>
  <c r="G22" i="5" s="1"/>
  <c r="E20" i="75"/>
  <c r="X18" i="75"/>
  <c r="AH18" i="75"/>
  <c r="AI15" i="75"/>
  <c r="J14" i="75"/>
  <c r="L14" i="75" s="1"/>
  <c r="AY10" i="75"/>
  <c r="I11" i="5" s="1"/>
  <c r="J10" i="75"/>
  <c r="L10" i="75" s="1"/>
  <c r="AS8" i="75"/>
  <c r="J8" i="75"/>
  <c r="L8" i="75" s="1"/>
  <c r="AI5" i="75"/>
  <c r="X112" i="75"/>
  <c r="E112" i="75"/>
  <c r="AC107" i="75"/>
  <c r="AE107" i="75" s="1"/>
  <c r="AY101" i="75"/>
  <c r="I102" i="5" s="1"/>
  <c r="J101" i="75"/>
  <c r="AY100" i="75"/>
  <c r="E100" i="75"/>
  <c r="J97" i="75"/>
  <c r="L97" i="75" s="1"/>
  <c r="AY96" i="75"/>
  <c r="I97" i="5" s="1"/>
  <c r="J94" i="75"/>
  <c r="L94" i="75" s="1"/>
  <c r="AK90" i="75"/>
  <c r="J90" i="75"/>
  <c r="J89" i="75"/>
  <c r="AY88" i="75"/>
  <c r="I89" i="5" s="1"/>
  <c r="AK77" i="75"/>
  <c r="E75" i="75"/>
  <c r="X73" i="75"/>
  <c r="AY71" i="75"/>
  <c r="I72" i="5" s="1"/>
  <c r="E71" i="75"/>
  <c r="AC67" i="75"/>
  <c r="AE67" i="75" s="1"/>
  <c r="J66" i="75"/>
  <c r="L66" i="75" s="1"/>
  <c r="AK61" i="75"/>
  <c r="X58" i="75"/>
  <c r="X56" i="75"/>
  <c r="E53" i="75"/>
  <c r="AQ47" i="75"/>
  <c r="E48" i="5" s="1"/>
  <c r="AI36" i="75"/>
  <c r="J35" i="75"/>
  <c r="L35" i="75" s="1"/>
  <c r="AJ31" i="75"/>
  <c r="J27" i="75"/>
  <c r="L27" i="75" s="1"/>
  <c r="J26" i="75"/>
  <c r="L26" i="75" s="1"/>
  <c r="AY25" i="75"/>
  <c r="BC25" i="75" s="1"/>
  <c r="K26" i="5" s="1"/>
  <c r="AN18" i="75"/>
  <c r="J4" i="75"/>
  <c r="L4" i="75" s="1"/>
  <c r="AY109" i="75"/>
  <c r="I110" i="5" s="1"/>
  <c r="X108" i="75"/>
  <c r="L105" i="75"/>
  <c r="L102" i="75"/>
  <c r="AK99" i="75"/>
  <c r="J84" i="75"/>
  <c r="L84" i="75" s="1"/>
  <c r="AR84" i="75" s="1"/>
  <c r="F85" i="5" s="1"/>
  <c r="BB81" i="75"/>
  <c r="J82" i="5" s="1"/>
  <c r="AJ77" i="75"/>
  <c r="X64" i="75"/>
  <c r="E64" i="75"/>
  <c r="AS59" i="75"/>
  <c r="AU59" i="75" s="1"/>
  <c r="G60" i="5" s="1"/>
  <c r="AQ59" i="75"/>
  <c r="E60" i="5" s="1"/>
  <c r="AI38" i="75"/>
  <c r="AH37" i="75"/>
  <c r="L37" i="75"/>
  <c r="X36" i="75"/>
  <c r="AK35" i="75"/>
  <c r="AQ35" i="75"/>
  <c r="E36" i="5" s="1"/>
  <c r="AC33" i="75"/>
  <c r="AE33" i="75" s="1"/>
  <c r="AR33" i="75" s="1"/>
  <c r="F34" i="5" s="1"/>
  <c r="J30" i="75"/>
  <c r="L30" i="75" s="1"/>
  <c r="AN19" i="75"/>
  <c r="AS19" i="75" s="1"/>
  <c r="AU19" i="75" s="1"/>
  <c r="G20" i="5" s="1"/>
  <c r="AI16" i="75"/>
  <c r="AC11" i="75"/>
  <c r="AK7" i="75"/>
  <c r="AY6" i="75"/>
  <c r="AN6" i="75"/>
  <c r="AN87" i="75"/>
  <c r="AS87" i="75" s="1"/>
  <c r="AU87" i="75" s="1"/>
  <c r="G88" i="5" s="1"/>
  <c r="J82" i="75"/>
  <c r="L82" i="75" s="1"/>
  <c r="BB78" i="75"/>
  <c r="J79" i="5" s="1"/>
  <c r="AS78" i="75"/>
  <c r="AM75" i="75"/>
  <c r="BB56" i="75"/>
  <c r="AM55" i="75"/>
  <c r="BB52" i="75"/>
  <c r="AI51" i="75"/>
  <c r="AY48" i="75"/>
  <c r="I49" i="5" s="1"/>
  <c r="AI48" i="75"/>
  <c r="E47" i="75"/>
  <c r="AS44" i="75"/>
  <c r="AU44" i="75" s="1"/>
  <c r="G45" i="5" s="1"/>
  <c r="AM44" i="75"/>
  <c r="AN42" i="75"/>
  <c r="AS42" i="75" s="1"/>
  <c r="AQ41" i="75"/>
  <c r="E42" i="5" s="1"/>
  <c r="E41" i="75"/>
  <c r="AI40" i="75"/>
  <c r="AY38" i="75"/>
  <c r="I39" i="5" s="1"/>
  <c r="X38" i="75"/>
  <c r="AH38" i="75"/>
  <c r="AS37" i="75"/>
  <c r="AU37" i="75" s="1"/>
  <c r="G38" i="5" s="1"/>
  <c r="BB23" i="75"/>
  <c r="J24" i="5" s="1"/>
  <c r="BB18" i="75"/>
  <c r="J17" i="75"/>
  <c r="L17" i="75" s="1"/>
  <c r="AY16" i="75"/>
  <c r="I17" i="5" s="1"/>
  <c r="X16" i="75"/>
  <c r="AO16" i="75" s="1"/>
  <c r="C17" i="5" s="1"/>
  <c r="E16" i="75"/>
  <c r="BB14" i="75"/>
  <c r="AI14" i="75"/>
  <c r="H182" i="3"/>
  <c r="N183" i="5" s="1"/>
  <c r="H87" i="3"/>
  <c r="N88" i="5" s="1"/>
  <c r="H83" i="3"/>
  <c r="N84" i="5" s="1"/>
  <c r="H64" i="3"/>
  <c r="N65" i="5" s="1"/>
  <c r="H42" i="3"/>
  <c r="N43" i="5" s="1"/>
  <c r="H11" i="3"/>
  <c r="N12" i="5" s="1"/>
  <c r="H154" i="3"/>
  <c r="N155" i="5" s="1"/>
  <c r="H129" i="3"/>
  <c r="H115" i="3"/>
  <c r="N116" i="5" s="1"/>
  <c r="H55" i="3"/>
  <c r="N56" i="5" s="1"/>
  <c r="H73" i="3"/>
  <c r="N74" i="5" s="1"/>
  <c r="H114" i="3"/>
  <c r="N115" i="5" s="1"/>
  <c r="H50" i="3"/>
  <c r="N51" i="5" s="1"/>
  <c r="H39" i="3"/>
  <c r="N40" i="5" s="1"/>
  <c r="H35" i="3"/>
  <c r="N36" i="5" s="1"/>
  <c r="H124" i="3"/>
  <c r="N125" i="5" s="1"/>
  <c r="H117" i="3"/>
  <c r="N118" i="5" s="1"/>
  <c r="H109" i="3"/>
  <c r="N110" i="5" s="1"/>
  <c r="H91" i="3"/>
  <c r="N92" i="5" s="1"/>
  <c r="H12" i="3"/>
  <c r="N13" i="5" s="1"/>
  <c r="H4" i="3"/>
  <c r="N5" i="5" s="1"/>
  <c r="E94" i="3"/>
  <c r="M95" i="5" s="1"/>
  <c r="E73" i="3"/>
  <c r="M74" i="5" s="1"/>
  <c r="E28" i="3"/>
  <c r="E153" i="3"/>
  <c r="M154" i="5" s="1"/>
  <c r="E137" i="3"/>
  <c r="M138" i="5" s="1"/>
  <c r="E125" i="3"/>
  <c r="M126" i="5" s="1"/>
  <c r="E40" i="3"/>
  <c r="M41" i="5" s="1"/>
  <c r="E23" i="3"/>
  <c r="M24" i="5" s="1"/>
  <c r="E20" i="3"/>
  <c r="M21" i="5" s="1"/>
  <c r="E188" i="3"/>
  <c r="M189" i="5" s="1"/>
  <c r="E176" i="3"/>
  <c r="M177" i="5" s="1"/>
  <c r="E172" i="3"/>
  <c r="E140" i="3"/>
  <c r="N140" i="3" s="1"/>
  <c r="P141" i="5" s="1"/>
  <c r="E131" i="3"/>
  <c r="E109" i="3"/>
  <c r="M110" i="5" s="1"/>
  <c r="E76" i="3"/>
  <c r="M77" i="5" s="1"/>
  <c r="E61" i="3"/>
  <c r="M62" i="5" s="1"/>
  <c r="E50" i="3"/>
  <c r="M51" i="5" s="1"/>
  <c r="E18" i="3"/>
  <c r="M19" i="5" s="1"/>
  <c r="E193" i="3"/>
  <c r="E187" i="3"/>
  <c r="M188" i="5" s="1"/>
  <c r="E171" i="3"/>
  <c r="M172" i="5" s="1"/>
  <c r="E108" i="3"/>
  <c r="M109" i="5" s="1"/>
  <c r="E75" i="3"/>
  <c r="M76" i="5" s="1"/>
  <c r="E184" i="3"/>
  <c r="M185" i="5" s="1"/>
  <c r="E74" i="3"/>
  <c r="M75" i="5" s="1"/>
  <c r="E42" i="3"/>
  <c r="M43" i="5" s="1"/>
  <c r="E37" i="3"/>
  <c r="E17" i="3"/>
  <c r="M18" i="5" s="1"/>
  <c r="E81" i="3"/>
  <c r="M82" i="5" s="1"/>
  <c r="E51" i="3"/>
  <c r="M52" i="5" s="1"/>
  <c r="E12" i="3"/>
  <c r="M13" i="5" s="1"/>
  <c r="E4" i="3"/>
  <c r="M5" i="5" s="1"/>
  <c r="E192" i="3"/>
  <c r="M193" i="5" s="1"/>
  <c r="E139" i="3"/>
  <c r="M140" i="5" s="1"/>
  <c r="E58" i="3"/>
  <c r="M59" i="5" s="1"/>
  <c r="E41" i="3"/>
  <c r="M42" i="5" s="1"/>
  <c r="E11" i="3"/>
  <c r="M12" i="5" s="1"/>
  <c r="E145" i="3"/>
  <c r="M146" i="5" s="1"/>
  <c r="E127" i="3"/>
  <c r="N127" i="3" s="1"/>
  <c r="P128" i="5" s="1"/>
  <c r="E91" i="3"/>
  <c r="M92" i="5" s="1"/>
  <c r="E19" i="3"/>
  <c r="M20" i="5" s="1"/>
  <c r="E15" i="3"/>
  <c r="E186" i="3"/>
  <c r="M187" i="5" s="1"/>
  <c r="E170" i="3"/>
  <c r="M171" i="5" s="1"/>
  <c r="E39" i="3"/>
  <c r="M40" i="5" s="1"/>
  <c r="E126" i="3"/>
  <c r="M127" i="5" s="1"/>
  <c r="E79" i="3"/>
  <c r="N79" i="3" s="1"/>
  <c r="P80" i="5" s="1"/>
  <c r="E141" i="3"/>
  <c r="M142" i="5" s="1"/>
  <c r="E132" i="3"/>
  <c r="E105" i="3"/>
  <c r="M106" i="5" s="1"/>
  <c r="E90" i="3"/>
  <c r="E13" i="3"/>
  <c r="M14" i="5" s="1"/>
  <c r="E9" i="3"/>
  <c r="M10" i="5" s="1"/>
  <c r="E5" i="3"/>
  <c r="M6" i="5" s="1"/>
  <c r="E191" i="3"/>
  <c r="M192" i="5" s="1"/>
  <c r="E174" i="3"/>
  <c r="M175" i="5" s="1"/>
  <c r="E160" i="3"/>
  <c r="M161" i="5" s="1"/>
  <c r="E136" i="3"/>
  <c r="M137" i="5" s="1"/>
  <c r="E120" i="3"/>
  <c r="M121" i="5" s="1"/>
  <c r="E87" i="3"/>
  <c r="M88" i="5" s="1"/>
  <c r="E83" i="3"/>
  <c r="M84" i="5" s="1"/>
  <c r="E72" i="3"/>
  <c r="M73" i="5" s="1"/>
  <c r="E66" i="3"/>
  <c r="M67" i="5" s="1"/>
  <c r="E33" i="3"/>
  <c r="M34" i="5" s="1"/>
  <c r="E181" i="3"/>
  <c r="M182" i="5" s="1"/>
  <c r="E16" i="3"/>
  <c r="E7" i="3"/>
  <c r="M8" i="5" s="1"/>
  <c r="E114" i="3"/>
  <c r="M115" i="5" s="1"/>
  <c r="E98" i="3"/>
  <c r="M99" i="5" s="1"/>
  <c r="E89" i="3"/>
  <c r="M90" i="5" s="1"/>
  <c r="E189" i="3"/>
  <c r="M190" i="5" s="1"/>
  <c r="E163" i="3"/>
  <c r="M164" i="5" s="1"/>
  <c r="E124" i="3"/>
  <c r="M125" i="5" s="1"/>
  <c r="E97" i="3"/>
  <c r="M98" i="5" s="1"/>
  <c r="E88" i="3"/>
  <c r="M89" i="5" s="1"/>
  <c r="E77" i="3"/>
  <c r="M78" i="5" s="1"/>
  <c r="E26" i="3"/>
  <c r="M27" i="5" s="1"/>
  <c r="E10" i="3"/>
  <c r="M11" i="5" s="1"/>
  <c r="E182" i="3"/>
  <c r="M183" i="5" s="1"/>
  <c r="E168" i="3"/>
  <c r="E152" i="3"/>
  <c r="M153" i="5" s="1"/>
  <c r="E129" i="3"/>
  <c r="M130" i="5" s="1"/>
  <c r="E123" i="3"/>
  <c r="M124" i="5" s="1"/>
  <c r="E116" i="3"/>
  <c r="M117" i="5" s="1"/>
  <c r="E106" i="3"/>
  <c r="N106" i="3" s="1"/>
  <c r="P107" i="5" s="1"/>
  <c r="E104" i="3"/>
  <c r="M105" i="5" s="1"/>
  <c r="E100" i="3"/>
  <c r="M101" i="5" s="1"/>
  <c r="E84" i="3"/>
  <c r="M85" i="5" s="1"/>
  <c r="E45" i="3"/>
  <c r="M46" i="5" s="1"/>
  <c r="Z184" i="3"/>
  <c r="S185" i="5" s="1"/>
  <c r="Z165" i="3"/>
  <c r="S166" i="5" s="1"/>
  <c r="Z158" i="3"/>
  <c r="S159" i="5" s="1"/>
  <c r="Z153" i="3"/>
  <c r="S154" i="5" s="1"/>
  <c r="Z150" i="3"/>
  <c r="S151" i="5" s="1"/>
  <c r="Z124" i="3"/>
  <c r="S125" i="5" s="1"/>
  <c r="Z104" i="3"/>
  <c r="S105" i="5" s="1"/>
  <c r="Z89" i="3"/>
  <c r="S90" i="5" s="1"/>
  <c r="Z78" i="3"/>
  <c r="S79" i="5" s="1"/>
  <c r="Z70" i="3"/>
  <c r="S71" i="5" s="1"/>
  <c r="Z46" i="3"/>
  <c r="S47" i="5" s="1"/>
  <c r="Z27" i="3"/>
  <c r="S28" i="5" s="1"/>
  <c r="Z19" i="3"/>
  <c r="S20" i="5" s="1"/>
  <c r="Z7" i="3"/>
  <c r="S8" i="5" s="1"/>
  <c r="Z176" i="3"/>
  <c r="S177" i="5" s="1"/>
  <c r="Z152" i="3"/>
  <c r="S153" i="5" s="1"/>
  <c r="Z140" i="3"/>
  <c r="S141" i="5" s="1"/>
  <c r="Z134" i="3"/>
  <c r="S135" i="5" s="1"/>
  <c r="Z123" i="3"/>
  <c r="S124" i="5" s="1"/>
  <c r="Z120" i="3"/>
  <c r="S121" i="5" s="1"/>
  <c r="Z116" i="3"/>
  <c r="S117" i="5" s="1"/>
  <c r="Z112" i="3"/>
  <c r="S113" i="5" s="1"/>
  <c r="Z88" i="3"/>
  <c r="S89" i="5" s="1"/>
  <c r="Z80" i="3"/>
  <c r="S81" i="5" s="1"/>
  <c r="Z69" i="3"/>
  <c r="S70" i="5" s="1"/>
  <c r="Z52" i="3"/>
  <c r="S53" i="5" s="1"/>
  <c r="Z34" i="3"/>
  <c r="S35" i="5" s="1"/>
  <c r="Z31" i="3"/>
  <c r="S32" i="5" s="1"/>
  <c r="Z26" i="3"/>
  <c r="S27" i="5" s="1"/>
  <c r="Z18" i="3"/>
  <c r="S19" i="5" s="1"/>
  <c r="Z14" i="3"/>
  <c r="S15" i="5" s="1"/>
  <c r="Z10" i="3"/>
  <c r="S11" i="5" s="1"/>
  <c r="Z37" i="3"/>
  <c r="S38" i="5" s="1"/>
  <c r="Z30" i="3"/>
  <c r="S31" i="5" s="1"/>
  <c r="Z6" i="3"/>
  <c r="S7" i="5" s="1"/>
  <c r="Z181" i="3"/>
  <c r="S182" i="5" s="1"/>
  <c r="Z161" i="3"/>
  <c r="S162" i="5" s="1"/>
  <c r="Z115" i="3"/>
  <c r="S116" i="5" s="1"/>
  <c r="Z62" i="3"/>
  <c r="S63" i="5" s="1"/>
  <c r="Z51" i="3"/>
  <c r="S52" i="5" s="1"/>
  <c r="Z41" i="3"/>
  <c r="S42" i="5" s="1"/>
  <c r="Z185" i="3"/>
  <c r="S186" i="5" s="1"/>
  <c r="Z166" i="3"/>
  <c r="S167" i="5" s="1"/>
  <c r="Z163" i="3"/>
  <c r="S164" i="5" s="1"/>
  <c r="Z135" i="3"/>
  <c r="S136" i="5" s="1"/>
  <c r="Z114" i="3"/>
  <c r="S115" i="5" s="1"/>
  <c r="Z102" i="3"/>
  <c r="S103" i="5" s="1"/>
  <c r="Z98" i="3"/>
  <c r="S99" i="5" s="1"/>
  <c r="Z94" i="3"/>
  <c r="S95" i="5" s="1"/>
  <c r="Z75" i="3"/>
  <c r="S76" i="5" s="1"/>
  <c r="Z47" i="3"/>
  <c r="S48" i="5" s="1"/>
  <c r="Z24" i="3"/>
  <c r="S25" i="5" s="1"/>
  <c r="Z32" i="3"/>
  <c r="S33" i="5" s="1"/>
  <c r="Z16" i="3"/>
  <c r="S17" i="5" s="1"/>
  <c r="Z8" i="3"/>
  <c r="S9" i="5" s="1"/>
  <c r="S131" i="3"/>
  <c r="Q132" i="5" s="1"/>
  <c r="S129" i="3"/>
  <c r="Q130" i="5" s="1"/>
  <c r="S16" i="3"/>
  <c r="Q17" i="5" s="1"/>
  <c r="M97" i="3"/>
  <c r="O98" i="5" s="1"/>
  <c r="S185" i="3"/>
  <c r="Q186" i="5" s="1"/>
  <c r="S43" i="3"/>
  <c r="Q44" i="5" s="1"/>
  <c r="S25" i="3"/>
  <c r="Q26" i="5" s="1"/>
  <c r="M21" i="3"/>
  <c r="O22" i="5" s="1"/>
  <c r="M132" i="3"/>
  <c r="O133" i="5" s="1"/>
  <c r="M105" i="3"/>
  <c r="O106" i="5" s="1"/>
  <c r="S10" i="3"/>
  <c r="Q11" i="5" s="1"/>
  <c r="W151" i="3"/>
  <c r="R152" i="5" s="1"/>
  <c r="W113" i="3"/>
  <c r="R114" i="5" s="1"/>
  <c r="W24" i="3"/>
  <c r="R25" i="5" s="1"/>
  <c r="W186" i="3"/>
  <c r="R187" i="5" s="1"/>
  <c r="W142" i="3"/>
  <c r="R143" i="5" s="1"/>
  <c r="W129" i="3"/>
  <c r="R130" i="5" s="1"/>
  <c r="W126" i="3"/>
  <c r="R127" i="5" s="1"/>
  <c r="W119" i="3"/>
  <c r="R120" i="5" s="1"/>
  <c r="W115" i="3"/>
  <c r="R116" i="5" s="1"/>
  <c r="W81" i="3"/>
  <c r="R82" i="5" s="1"/>
  <c r="W68" i="3"/>
  <c r="R69" i="5" s="1"/>
  <c r="W184" i="3"/>
  <c r="R185" i="5" s="1"/>
  <c r="W173" i="3"/>
  <c r="R174" i="5" s="1"/>
  <c r="W165" i="3"/>
  <c r="R166" i="5" s="1"/>
  <c r="W128" i="3"/>
  <c r="R129" i="5" s="1"/>
  <c r="W125" i="3"/>
  <c r="R126" i="5" s="1"/>
  <c r="W118" i="3"/>
  <c r="R119" i="5" s="1"/>
  <c r="W133" i="3"/>
  <c r="R134" i="5" s="1"/>
  <c r="W9" i="3"/>
  <c r="R10" i="5" s="1"/>
  <c r="W147" i="3"/>
  <c r="R148" i="5" s="1"/>
  <c r="W139" i="3"/>
  <c r="R140" i="5" s="1"/>
  <c r="W131" i="3"/>
  <c r="R132" i="5" s="1"/>
  <c r="W91" i="3"/>
  <c r="R92" i="5" s="1"/>
  <c r="W150" i="3"/>
  <c r="R151" i="5" s="1"/>
  <c r="W135" i="3"/>
  <c r="R136" i="5" s="1"/>
  <c r="W37" i="3"/>
  <c r="R38" i="5" s="1"/>
  <c r="W30" i="3"/>
  <c r="R31" i="5" s="1"/>
  <c r="W21" i="3"/>
  <c r="R22" i="5" s="1"/>
  <c r="W14" i="3"/>
  <c r="R15" i="5" s="1"/>
  <c r="W192" i="3"/>
  <c r="R193" i="5" s="1"/>
  <c r="W159" i="3"/>
  <c r="R160" i="5" s="1"/>
  <c r="W155" i="3"/>
  <c r="R156" i="5" s="1"/>
  <c r="W146" i="3"/>
  <c r="R147" i="5" s="1"/>
  <c r="W141" i="3"/>
  <c r="R142" i="5" s="1"/>
  <c r="W36" i="3"/>
  <c r="R37" i="5" s="1"/>
  <c r="W127" i="3"/>
  <c r="R128" i="5" s="1"/>
  <c r="W100" i="3"/>
  <c r="R101" i="5" s="1"/>
  <c r="W61" i="3"/>
  <c r="R62" i="5" s="1"/>
  <c r="W55" i="3"/>
  <c r="R56" i="5" s="1"/>
  <c r="W46" i="3"/>
  <c r="R47" i="5" s="1"/>
  <c r="W45" i="3"/>
  <c r="R46" i="5" s="1"/>
  <c r="W6" i="3"/>
  <c r="R7" i="5" s="1"/>
  <c r="W96" i="3"/>
  <c r="R97" i="5" s="1"/>
  <c r="W39" i="3"/>
  <c r="R40" i="5" s="1"/>
  <c r="Z170" i="3"/>
  <c r="S171" i="5" s="1"/>
  <c r="Z103" i="3"/>
  <c r="S104" i="5" s="1"/>
  <c r="Z42" i="3"/>
  <c r="S43" i="5" s="1"/>
  <c r="Z20" i="3"/>
  <c r="S21" i="5" s="1"/>
  <c r="Z57" i="3"/>
  <c r="S58" i="5" s="1"/>
  <c r="Z60" i="3"/>
  <c r="S61" i="5" s="1"/>
  <c r="Z21" i="3"/>
  <c r="S22" i="5" s="1"/>
  <c r="Z130" i="3"/>
  <c r="S131" i="5" s="1"/>
  <c r="Z77" i="3"/>
  <c r="S78" i="5" s="1"/>
  <c r="Z172" i="3"/>
  <c r="S173" i="5" s="1"/>
  <c r="Z117" i="3"/>
  <c r="S118" i="5" s="1"/>
  <c r="Z93" i="3"/>
  <c r="S94" i="5" s="1"/>
  <c r="Z71" i="3"/>
  <c r="S72" i="5" s="1"/>
  <c r="Z61" i="3"/>
  <c r="S62" i="5" s="1"/>
  <c r="Z183" i="3"/>
  <c r="S184" i="5" s="1"/>
  <c r="Z151" i="3"/>
  <c r="S152" i="5" s="1"/>
  <c r="Z143" i="3"/>
  <c r="S144" i="5" s="1"/>
  <c r="Z73" i="3"/>
  <c r="S74" i="5" s="1"/>
  <c r="Z11" i="3"/>
  <c r="S12" i="5" s="1"/>
  <c r="M140" i="4"/>
  <c r="AB141" i="5" s="1"/>
  <c r="W58" i="3"/>
  <c r="R59" i="5" s="1"/>
  <c r="AJ66" i="5"/>
  <c r="W29" i="3"/>
  <c r="R30" i="5" s="1"/>
  <c r="W27" i="3"/>
  <c r="R28" i="5" s="1"/>
  <c r="W31" i="3"/>
  <c r="R32" i="5" s="1"/>
  <c r="W190" i="3"/>
  <c r="R191" i="5" s="1"/>
  <c r="W92" i="3"/>
  <c r="R93" i="5" s="1"/>
  <c r="W33" i="3"/>
  <c r="R34" i="5" s="1"/>
  <c r="W25" i="3"/>
  <c r="R26" i="5" s="1"/>
  <c r="W67" i="3"/>
  <c r="R68" i="5" s="1"/>
  <c r="W63" i="3"/>
  <c r="R64" i="5" s="1"/>
  <c r="W60" i="3"/>
  <c r="R61" i="5" s="1"/>
  <c r="W182" i="3"/>
  <c r="R183" i="5" s="1"/>
  <c r="W105" i="3"/>
  <c r="R106" i="5" s="1"/>
  <c r="W71" i="3"/>
  <c r="R72" i="5" s="1"/>
  <c r="W26" i="3"/>
  <c r="R27" i="5" s="1"/>
  <c r="W109" i="3"/>
  <c r="R110" i="5" s="1"/>
  <c r="W43" i="3"/>
  <c r="R44" i="5" s="1"/>
  <c r="W5" i="3"/>
  <c r="R6" i="5" s="1"/>
  <c r="AJ73" i="5"/>
  <c r="G25" i="4"/>
  <c r="H25" i="4" s="1"/>
  <c r="AA26" i="5" s="1"/>
  <c r="G168" i="4"/>
  <c r="Z169" i="5" s="1"/>
  <c r="G39" i="4"/>
  <c r="Z40" i="5" s="1"/>
  <c r="G182" i="4"/>
  <c r="Z183" i="5" s="1"/>
  <c r="G109" i="4"/>
  <c r="Z110" i="5" s="1"/>
  <c r="G124" i="4"/>
  <c r="H124" i="4" s="1"/>
  <c r="AA125" i="5" s="1"/>
  <c r="G160" i="4"/>
  <c r="G141" i="4"/>
  <c r="Z142" i="5" s="1"/>
  <c r="G33" i="4"/>
  <c r="Z34" i="5" s="1"/>
  <c r="G128" i="4"/>
  <c r="Z129" i="5" s="1"/>
  <c r="G132" i="4"/>
  <c r="Z133" i="5" s="1"/>
  <c r="G34" i="4"/>
  <c r="Z35" i="5" s="1"/>
  <c r="G10" i="4"/>
  <c r="Z11" i="5" s="1"/>
  <c r="G9" i="4"/>
  <c r="H9" i="4" s="1"/>
  <c r="AA10" i="5" s="1"/>
  <c r="G150" i="4"/>
  <c r="Z151" i="5" s="1"/>
  <c r="G91" i="4"/>
  <c r="Z92" i="5" s="1"/>
  <c r="G84" i="4"/>
  <c r="Z85" i="5" s="1"/>
  <c r="G74" i="4"/>
  <c r="Z75" i="5" s="1"/>
  <c r="G108" i="4"/>
  <c r="H108" i="4" s="1"/>
  <c r="AA109" i="5" s="1"/>
  <c r="G42" i="4"/>
  <c r="Z43" i="5" s="1"/>
  <c r="Z24" i="5"/>
  <c r="H23" i="4"/>
  <c r="AA24" i="5" s="1"/>
  <c r="G134" i="4"/>
  <c r="Z135" i="5" s="1"/>
  <c r="G37" i="4"/>
  <c r="Z38" i="5" s="1"/>
  <c r="G20" i="4"/>
  <c r="Z21" i="5" s="1"/>
  <c r="G5" i="4"/>
  <c r="Z6" i="5" s="1"/>
  <c r="G176" i="4"/>
  <c r="Z177" i="5" s="1"/>
  <c r="G173" i="4"/>
  <c r="H173" i="4" s="1"/>
  <c r="AA174" i="5" s="1"/>
  <c r="G157" i="4"/>
  <c r="H157" i="4" s="1"/>
  <c r="AA158" i="5" s="1"/>
  <c r="G145" i="4"/>
  <c r="Z146" i="5" s="1"/>
  <c r="G138" i="4"/>
  <c r="Z139" i="5" s="1"/>
  <c r="G121" i="4"/>
  <c r="Z122" i="5" s="1"/>
  <c r="G105" i="4"/>
  <c r="G58" i="4"/>
  <c r="Z59" i="5" s="1"/>
  <c r="G48" i="4"/>
  <c r="Z49" i="5" s="1"/>
  <c r="H44" i="4"/>
  <c r="AA45" i="5" s="1"/>
  <c r="G43" i="4"/>
  <c r="Z44" i="5" s="1"/>
  <c r="G180" i="4"/>
  <c r="Z181" i="5" s="1"/>
  <c r="G161" i="4"/>
  <c r="Z162" i="5" s="1"/>
  <c r="G158" i="4"/>
  <c r="Z159" i="5" s="1"/>
  <c r="G152" i="4"/>
  <c r="G149" i="4"/>
  <c r="H149" i="4" s="1"/>
  <c r="AA150" i="5" s="1"/>
  <c r="G82" i="4"/>
  <c r="Z83" i="5" s="1"/>
  <c r="G129" i="4"/>
  <c r="Z130" i="5" s="1"/>
  <c r="G122" i="4"/>
  <c r="Z123" i="5" s="1"/>
  <c r="G76" i="4"/>
  <c r="Z77" i="5" s="1"/>
  <c r="G110" i="4"/>
  <c r="Z111" i="5" s="1"/>
  <c r="G79" i="4"/>
  <c r="G46" i="4"/>
  <c r="Z47" i="5" s="1"/>
  <c r="G28" i="4"/>
  <c r="Z29" i="5" s="1"/>
  <c r="G153" i="4"/>
  <c r="Z154" i="5" s="1"/>
  <c r="G140" i="4"/>
  <c r="Z141" i="5" s="1"/>
  <c r="G120" i="4"/>
  <c r="Z121" i="5" s="1"/>
  <c r="G103" i="4"/>
  <c r="Z104" i="5" s="1"/>
  <c r="G95" i="4"/>
  <c r="Z96" i="5" s="1"/>
  <c r="G130" i="4"/>
  <c r="Z131" i="5" s="1"/>
  <c r="G77" i="4"/>
  <c r="Z78" i="5" s="1"/>
  <c r="G47" i="4"/>
  <c r="Z48" i="5" s="1"/>
  <c r="G41" i="4"/>
  <c r="H41" i="4" s="1"/>
  <c r="AA42" i="5" s="1"/>
  <c r="AJ52" i="5"/>
  <c r="AJ12" i="5"/>
  <c r="AJ129" i="5"/>
  <c r="BB186" i="75"/>
  <c r="J187" i="5" s="1"/>
  <c r="BB181" i="75"/>
  <c r="BB79" i="75"/>
  <c r="BB50" i="75"/>
  <c r="J51" i="5" s="1"/>
  <c r="BB36" i="75"/>
  <c r="BC36" i="75" s="1"/>
  <c r="K37" i="5" s="1"/>
  <c r="BB22" i="75"/>
  <c r="J23" i="5" s="1"/>
  <c r="BB9" i="75"/>
  <c r="BC9" i="75" s="1"/>
  <c r="K10" i="5" s="1"/>
  <c r="BB11" i="75"/>
  <c r="BB68" i="75"/>
  <c r="BB62" i="75"/>
  <c r="BB48" i="75"/>
  <c r="BB26" i="75"/>
  <c r="J27" i="5" s="1"/>
  <c r="BB167" i="75"/>
  <c r="J168" i="5" s="1"/>
  <c r="BB164" i="75"/>
  <c r="J165" i="5" s="1"/>
  <c r="BB87" i="75"/>
  <c r="J88" i="5" s="1"/>
  <c r="BB86" i="75"/>
  <c r="J87" i="5" s="1"/>
  <c r="BB30" i="75"/>
  <c r="J31" i="5" s="1"/>
  <c r="BB6" i="75"/>
  <c r="J7" i="5" s="1"/>
  <c r="AJ130" i="5"/>
  <c r="BB103" i="75"/>
  <c r="BB190" i="75"/>
  <c r="J191" i="5" s="1"/>
  <c r="BB91" i="75"/>
  <c r="J92" i="5" s="1"/>
  <c r="AJ19" i="5"/>
  <c r="BB80" i="75"/>
  <c r="BB130" i="75"/>
  <c r="AJ113" i="5"/>
  <c r="BB54" i="75"/>
  <c r="J55" i="5" s="1"/>
  <c r="BB38" i="75"/>
  <c r="BB163" i="75"/>
  <c r="BC163" i="75" s="1"/>
  <c r="K164" i="5" s="1"/>
  <c r="BB32" i="75"/>
  <c r="BC32" i="75" s="1"/>
  <c r="K33" i="5" s="1"/>
  <c r="AJ42" i="5"/>
  <c r="BB177" i="75"/>
  <c r="BB172" i="75"/>
  <c r="BB168" i="75"/>
  <c r="BB122" i="75"/>
  <c r="J123" i="5" s="1"/>
  <c r="BB119" i="75"/>
  <c r="J120" i="5" s="1"/>
  <c r="BB99" i="75"/>
  <c r="BC99" i="75" s="1"/>
  <c r="K100" i="5" s="1"/>
  <c r="BB83" i="75"/>
  <c r="J84" i="5" s="1"/>
  <c r="BB71" i="75"/>
  <c r="BB19" i="75"/>
  <c r="J20" i="5" s="1"/>
  <c r="BB7" i="75"/>
  <c r="J8" i="5" s="1"/>
  <c r="AJ82" i="5"/>
  <c r="AJ7" i="5"/>
  <c r="BB187" i="75"/>
  <c r="J188" i="5" s="1"/>
  <c r="BB179" i="75"/>
  <c r="BC179" i="75" s="1"/>
  <c r="K180" i="5" s="1"/>
  <c r="BB178" i="75"/>
  <c r="BC178" i="75" s="1"/>
  <c r="K179" i="5" s="1"/>
  <c r="BB171" i="75"/>
  <c r="J172" i="5" s="1"/>
  <c r="BB158" i="75"/>
  <c r="BB155" i="75"/>
  <c r="BB145" i="75"/>
  <c r="BB120" i="75"/>
  <c r="J121" i="5" s="1"/>
  <c r="BB115" i="75"/>
  <c r="AJ101" i="5"/>
  <c r="BB24" i="75"/>
  <c r="J25" i="5" s="1"/>
  <c r="BB126" i="75"/>
  <c r="J127" i="5" s="1"/>
  <c r="BB118" i="75"/>
  <c r="J119" i="5" s="1"/>
  <c r="BB55" i="75"/>
  <c r="J56" i="5" s="1"/>
  <c r="BB161" i="75"/>
  <c r="J162" i="5" s="1"/>
  <c r="BB92" i="75"/>
  <c r="BB193" i="75"/>
  <c r="J194" i="5" s="1"/>
  <c r="BB188" i="75"/>
  <c r="J189" i="5" s="1"/>
  <c r="BB159" i="75"/>
  <c r="J160" i="5" s="1"/>
  <c r="BB135" i="75"/>
  <c r="BC135" i="75" s="1"/>
  <c r="K136" i="5" s="1"/>
  <c r="BB131" i="75"/>
  <c r="BB113" i="75"/>
  <c r="J114" i="5" s="1"/>
  <c r="BB110" i="75"/>
  <c r="J111" i="5" s="1"/>
  <c r="BB105" i="75"/>
  <c r="J106" i="5" s="1"/>
  <c r="BB88" i="75"/>
  <c r="J89" i="5" s="1"/>
  <c r="BB84" i="75"/>
  <c r="BC84" i="75" s="1"/>
  <c r="K85" i="5" s="1"/>
  <c r="BB73" i="75"/>
  <c r="BC73" i="75" s="1"/>
  <c r="K74" i="5" s="1"/>
  <c r="BB53" i="75"/>
  <c r="J54" i="5" s="1"/>
  <c r="BB46" i="75"/>
  <c r="J47" i="5" s="1"/>
  <c r="BB41" i="75"/>
  <c r="BB182" i="75"/>
  <c r="J183" i="5" s="1"/>
  <c r="Z161" i="5"/>
  <c r="H160" i="4"/>
  <c r="AA161" i="5" s="1"/>
  <c r="AC166" i="5"/>
  <c r="Y134" i="5"/>
  <c r="H133" i="4"/>
  <c r="AA134" i="5" s="1"/>
  <c r="Y121" i="5"/>
  <c r="Z58" i="5"/>
  <c r="H57" i="4"/>
  <c r="AA58" i="5" s="1"/>
  <c r="Y180" i="5"/>
  <c r="Z158" i="5"/>
  <c r="Y142" i="5"/>
  <c r="H62" i="4"/>
  <c r="AA63" i="5" s="1"/>
  <c r="Z63" i="5"/>
  <c r="H192" i="4"/>
  <c r="AA193" i="5" s="1"/>
  <c r="Z193" i="5"/>
  <c r="AC189" i="5"/>
  <c r="AC158" i="5"/>
  <c r="AC101" i="5"/>
  <c r="Z153" i="5"/>
  <c r="H152" i="4"/>
  <c r="AA153" i="5" s="1"/>
  <c r="Y129" i="5"/>
  <c r="H181" i="4"/>
  <c r="AA182" i="5" s="1"/>
  <c r="Z182" i="5"/>
  <c r="AC150" i="5"/>
  <c r="H125" i="4"/>
  <c r="AA126" i="5" s="1"/>
  <c r="Y126" i="5"/>
  <c r="W172" i="4"/>
  <c r="AE173" i="5" s="1"/>
  <c r="AC173" i="5"/>
  <c r="W156" i="4"/>
  <c r="AE157" i="5" s="1"/>
  <c r="AC157" i="5"/>
  <c r="H184" i="4"/>
  <c r="AA185" i="5" s="1"/>
  <c r="Z185" i="5"/>
  <c r="AC123" i="5"/>
  <c r="H79" i="4"/>
  <c r="AA80" i="5" s="1"/>
  <c r="Z80" i="5"/>
  <c r="Z70" i="5"/>
  <c r="H69" i="4"/>
  <c r="AA70" i="5" s="1"/>
  <c r="Y111" i="5"/>
  <c r="H110" i="4"/>
  <c r="AA111" i="5" s="1"/>
  <c r="H86" i="4"/>
  <c r="AA87" i="5" s="1"/>
  <c r="Y87" i="5"/>
  <c r="H33" i="4"/>
  <c r="AA34" i="5" s="1"/>
  <c r="W32" i="4"/>
  <c r="AE33" i="5" s="1"/>
  <c r="AC33" i="5"/>
  <c r="Y13" i="5"/>
  <c r="H12" i="4"/>
  <c r="AA13" i="5" s="1"/>
  <c r="P118" i="3"/>
  <c r="Q118" i="3"/>
  <c r="R118" i="3" s="1"/>
  <c r="Q115" i="3"/>
  <c r="R115" i="3" s="1"/>
  <c r="P115" i="3"/>
  <c r="AQ161" i="75"/>
  <c r="E162" i="5" s="1"/>
  <c r="V191" i="4"/>
  <c r="AD192" i="5" s="1"/>
  <c r="R190" i="4"/>
  <c r="AC191" i="5" s="1"/>
  <c r="R186" i="4"/>
  <c r="R182" i="4"/>
  <c r="AC183" i="5" s="1"/>
  <c r="M177" i="4"/>
  <c r="AB178" i="5" s="1"/>
  <c r="V176" i="4"/>
  <c r="AD177" i="5" s="1"/>
  <c r="G175" i="4"/>
  <c r="G174" i="4"/>
  <c r="Z175" i="5" s="1"/>
  <c r="R173" i="4"/>
  <c r="R171" i="4"/>
  <c r="V168" i="4"/>
  <c r="AD169" i="5" s="1"/>
  <c r="M165" i="4"/>
  <c r="AB166" i="5" s="1"/>
  <c r="M163" i="4"/>
  <c r="AB164" i="5" s="1"/>
  <c r="G162" i="4"/>
  <c r="R161" i="4"/>
  <c r="AC162" i="5" s="1"/>
  <c r="G156" i="4"/>
  <c r="Z157" i="5" s="1"/>
  <c r="R155" i="4"/>
  <c r="AC156" i="5" s="1"/>
  <c r="M152" i="4"/>
  <c r="AB153" i="5" s="1"/>
  <c r="M146" i="4"/>
  <c r="AB147" i="5" s="1"/>
  <c r="Y146" i="5"/>
  <c r="V143" i="4"/>
  <c r="AD144" i="5" s="1"/>
  <c r="R137" i="4"/>
  <c r="AC138" i="5" s="1"/>
  <c r="H126" i="4"/>
  <c r="AA127" i="5" s="1"/>
  <c r="M116" i="4"/>
  <c r="AB117" i="5" s="1"/>
  <c r="H113" i="4"/>
  <c r="AA114" i="5" s="1"/>
  <c r="Z114" i="5"/>
  <c r="H97" i="4"/>
  <c r="AA98" i="5" s="1"/>
  <c r="Z98" i="5"/>
  <c r="H89" i="4"/>
  <c r="AA90" i="5" s="1"/>
  <c r="G87" i="4"/>
  <c r="Z88" i="5" s="1"/>
  <c r="V81" i="4"/>
  <c r="AD82" i="5" s="1"/>
  <c r="R79" i="4"/>
  <c r="M65" i="4"/>
  <c r="AB66" i="5" s="1"/>
  <c r="R58" i="4"/>
  <c r="AC59" i="5" s="1"/>
  <c r="H36" i="4"/>
  <c r="AA37" i="5" s="1"/>
  <c r="Z37" i="5"/>
  <c r="G15" i="4"/>
  <c r="Z16" i="5" s="1"/>
  <c r="P186" i="3"/>
  <c r="Q186" i="3"/>
  <c r="R186" i="3" s="1"/>
  <c r="E161" i="3"/>
  <c r="M159" i="3"/>
  <c r="O160" i="5" s="1"/>
  <c r="N153" i="3"/>
  <c r="P154" i="5" s="1"/>
  <c r="N132" i="3"/>
  <c r="P133" i="5" s="1"/>
  <c r="M133" i="5"/>
  <c r="W108" i="3"/>
  <c r="R109" i="5" s="1"/>
  <c r="H189" i="4"/>
  <c r="AA190" i="5" s="1"/>
  <c r="Z190" i="5"/>
  <c r="Y156" i="5"/>
  <c r="H144" i="4"/>
  <c r="AA145" i="5" s="1"/>
  <c r="Y145" i="5"/>
  <c r="Y103" i="5"/>
  <c r="H102" i="4"/>
  <c r="AA103" i="5" s="1"/>
  <c r="M185" i="4"/>
  <c r="AB186" i="5" s="1"/>
  <c r="R181" i="4"/>
  <c r="V177" i="4"/>
  <c r="AD178" i="5" s="1"/>
  <c r="V169" i="4"/>
  <c r="AD170" i="5" s="1"/>
  <c r="V153" i="4"/>
  <c r="AD154" i="5" s="1"/>
  <c r="M149" i="4"/>
  <c r="AB150" i="5" s="1"/>
  <c r="M147" i="4"/>
  <c r="AB148" i="5" s="1"/>
  <c r="R145" i="4"/>
  <c r="AC146" i="5" s="1"/>
  <c r="H138" i="4"/>
  <c r="AA139" i="5" s="1"/>
  <c r="Y139" i="5"/>
  <c r="M127" i="4"/>
  <c r="AB128" i="5" s="1"/>
  <c r="Z125" i="5"/>
  <c r="Y123" i="5"/>
  <c r="H121" i="4"/>
  <c r="AA122" i="5" s="1"/>
  <c r="Y122" i="5"/>
  <c r="M118" i="4"/>
  <c r="AB119" i="5" s="1"/>
  <c r="M117" i="4"/>
  <c r="AB118" i="5" s="1"/>
  <c r="H116" i="4"/>
  <c r="AA117" i="5" s="1"/>
  <c r="Z117" i="5"/>
  <c r="H103" i="4"/>
  <c r="AA104" i="5" s="1"/>
  <c r="Y104" i="5"/>
  <c r="R96" i="4"/>
  <c r="AC97" i="5" s="1"/>
  <c r="R87" i="4"/>
  <c r="AC88" i="5" s="1"/>
  <c r="Y81" i="5"/>
  <c r="M67" i="4"/>
  <c r="AB68" i="5" s="1"/>
  <c r="Z55" i="5"/>
  <c r="H54" i="4"/>
  <c r="AA55" i="5" s="1"/>
  <c r="R40" i="4"/>
  <c r="AC41" i="5" s="1"/>
  <c r="M30" i="4"/>
  <c r="AB31" i="5" s="1"/>
  <c r="V25" i="4"/>
  <c r="AD26" i="5" s="1"/>
  <c r="W148" i="3"/>
  <c r="R149" i="5" s="1"/>
  <c r="W99" i="3"/>
  <c r="R100" i="5" s="1"/>
  <c r="H158" i="4"/>
  <c r="AA159" i="5" s="1"/>
  <c r="Y159" i="5"/>
  <c r="V192" i="4"/>
  <c r="AD193" i="5" s="1"/>
  <c r="H187" i="4"/>
  <c r="AA188" i="5" s="1"/>
  <c r="Y188" i="5"/>
  <c r="V184" i="4"/>
  <c r="AD185" i="5" s="1"/>
  <c r="R180" i="4"/>
  <c r="R179" i="4"/>
  <c r="AC180" i="5" s="1"/>
  <c r="Y175" i="5"/>
  <c r="H167" i="4"/>
  <c r="AA168" i="5" s="1"/>
  <c r="Z168" i="5"/>
  <c r="H165" i="4"/>
  <c r="AA166" i="5" s="1"/>
  <c r="Z166" i="5"/>
  <c r="V163" i="4"/>
  <c r="AD164" i="5" s="1"/>
  <c r="H151" i="4"/>
  <c r="AA152" i="5" s="1"/>
  <c r="Z152" i="5"/>
  <c r="M192" i="4"/>
  <c r="AB193" i="5" s="1"/>
  <c r="G190" i="4"/>
  <c r="Z191" i="5" s="1"/>
  <c r="R189" i="4"/>
  <c r="R187" i="4"/>
  <c r="AC188" i="5" s="1"/>
  <c r="G183" i="4"/>
  <c r="Z184" i="5" s="1"/>
  <c r="Y183" i="5"/>
  <c r="V178" i="4"/>
  <c r="AD179" i="5" s="1"/>
  <c r="G166" i="4"/>
  <c r="Z167" i="5" s="1"/>
  <c r="M161" i="4"/>
  <c r="AB162" i="5" s="1"/>
  <c r="V160" i="4"/>
  <c r="AD161" i="5" s="1"/>
  <c r="V147" i="4"/>
  <c r="AD148" i="5" s="1"/>
  <c r="G147" i="4"/>
  <c r="Z148" i="5" s="1"/>
  <c r="V133" i="4"/>
  <c r="AD134" i="5" s="1"/>
  <c r="V127" i="4"/>
  <c r="AD128" i="5" s="1"/>
  <c r="R123" i="4"/>
  <c r="AC124" i="5" s="1"/>
  <c r="G118" i="4"/>
  <c r="R104" i="4"/>
  <c r="AC105" i="5" s="1"/>
  <c r="M99" i="4"/>
  <c r="AB100" i="5" s="1"/>
  <c r="G88" i="4"/>
  <c r="R76" i="4"/>
  <c r="AC77" i="5" s="1"/>
  <c r="V67" i="4"/>
  <c r="AD68" i="5" s="1"/>
  <c r="V55" i="4"/>
  <c r="AD56" i="5" s="1"/>
  <c r="R35" i="4"/>
  <c r="Y29" i="5"/>
  <c r="M27" i="4"/>
  <c r="AB28" i="5" s="1"/>
  <c r="Z26" i="5"/>
  <c r="H18" i="4"/>
  <c r="AA19" i="5" s="1"/>
  <c r="Y19" i="5"/>
  <c r="G17" i="4"/>
  <c r="V12" i="4"/>
  <c r="AD13" i="5" s="1"/>
  <c r="V11" i="4"/>
  <c r="AD12" i="5" s="1"/>
  <c r="Y11" i="5"/>
  <c r="M194" i="5"/>
  <c r="M192" i="3"/>
  <c r="O193" i="5" s="1"/>
  <c r="M164" i="3"/>
  <c r="O165" i="5" s="1"/>
  <c r="W143" i="3"/>
  <c r="R144" i="5" s="1"/>
  <c r="P137" i="3"/>
  <c r="Q137" i="3"/>
  <c r="R137" i="3" s="1"/>
  <c r="E133" i="3"/>
  <c r="M134" i="5" s="1"/>
  <c r="Q102" i="3"/>
  <c r="R102" i="3" s="1"/>
  <c r="P102" i="3"/>
  <c r="M100" i="3"/>
  <c r="O101" i="5" s="1"/>
  <c r="P71" i="3"/>
  <c r="Q71" i="3"/>
  <c r="R71" i="3" s="1"/>
  <c r="H161" i="4"/>
  <c r="AA162" i="5" s="1"/>
  <c r="Y162" i="5"/>
  <c r="H136" i="4"/>
  <c r="AA137" i="5" s="1"/>
  <c r="Y137" i="5"/>
  <c r="Y191" i="5"/>
  <c r="V186" i="4"/>
  <c r="AD187" i="5" s="1"/>
  <c r="V185" i="4"/>
  <c r="AD186" i="5" s="1"/>
  <c r="M178" i="4"/>
  <c r="AB179" i="5" s="1"/>
  <c r="R175" i="4"/>
  <c r="AC176" i="5" s="1"/>
  <c r="M170" i="4"/>
  <c r="AB171" i="5" s="1"/>
  <c r="R167" i="4"/>
  <c r="AC168" i="5" s="1"/>
  <c r="Y167" i="5"/>
  <c r="G164" i="4"/>
  <c r="Z165" i="5" s="1"/>
  <c r="H163" i="4"/>
  <c r="AA164" i="5" s="1"/>
  <c r="Y164" i="5"/>
  <c r="M154" i="4"/>
  <c r="AB155" i="5" s="1"/>
  <c r="R151" i="4"/>
  <c r="AC152" i="5" s="1"/>
  <c r="M145" i="4"/>
  <c r="AB146" i="5" s="1"/>
  <c r="V144" i="4"/>
  <c r="AD145" i="5" s="1"/>
  <c r="M141" i="4"/>
  <c r="AB142" i="5" s="1"/>
  <c r="V136" i="4"/>
  <c r="AD137" i="5" s="1"/>
  <c r="M133" i="4"/>
  <c r="AB134" i="5" s="1"/>
  <c r="M123" i="4"/>
  <c r="AB124" i="5" s="1"/>
  <c r="M119" i="4"/>
  <c r="AB120" i="5" s="1"/>
  <c r="M109" i="4"/>
  <c r="AB110" i="5" s="1"/>
  <c r="G106" i="4"/>
  <c r="Z107" i="5" s="1"/>
  <c r="H105" i="4"/>
  <c r="AA106" i="5" s="1"/>
  <c r="Z106" i="5"/>
  <c r="M102" i="4"/>
  <c r="AB103" i="5" s="1"/>
  <c r="H100" i="4"/>
  <c r="AA101" i="5" s="1"/>
  <c r="Z101" i="5"/>
  <c r="G99" i="4"/>
  <c r="Z100" i="5" s="1"/>
  <c r="Y99" i="5"/>
  <c r="V95" i="4"/>
  <c r="AD96" i="5" s="1"/>
  <c r="Y91" i="5"/>
  <c r="H90" i="4"/>
  <c r="AA91" i="5" s="1"/>
  <c r="R81" i="4"/>
  <c r="AC68" i="5"/>
  <c r="R36" i="4"/>
  <c r="AC37" i="5" s="1"/>
  <c r="Z32" i="5"/>
  <c r="H31" i="4"/>
  <c r="AA32" i="5" s="1"/>
  <c r="AD23" i="5"/>
  <c r="Y7" i="5"/>
  <c r="H6" i="4"/>
  <c r="AA7" i="5" s="1"/>
  <c r="P191" i="3"/>
  <c r="Q191" i="3"/>
  <c r="R191" i="3" s="1"/>
  <c r="P161" i="3"/>
  <c r="Q161" i="3"/>
  <c r="R161" i="3" s="1"/>
  <c r="N99" i="5"/>
  <c r="AC179" i="5"/>
  <c r="H178" i="4"/>
  <c r="AA179" i="5" s="1"/>
  <c r="Z179" i="5"/>
  <c r="AC165" i="5"/>
  <c r="H150" i="4"/>
  <c r="AA151" i="5" s="1"/>
  <c r="Y151" i="5"/>
  <c r="Y148" i="5"/>
  <c r="H114" i="4"/>
  <c r="AA115" i="5" s="1"/>
  <c r="Y115" i="5"/>
  <c r="Y78" i="5"/>
  <c r="H77" i="4"/>
  <c r="AA78" i="5" s="1"/>
  <c r="W62" i="4"/>
  <c r="AE63" i="5" s="1"/>
  <c r="AF63" i="5" s="1"/>
  <c r="AC63" i="5"/>
  <c r="Y54" i="5"/>
  <c r="Z51" i="5"/>
  <c r="H50" i="4"/>
  <c r="AA51" i="5" s="1"/>
  <c r="Y30" i="5"/>
  <c r="AC20" i="5"/>
  <c r="P167" i="3"/>
  <c r="Q167" i="3"/>
  <c r="R167" i="3" s="1"/>
  <c r="M38" i="5"/>
  <c r="H130" i="4"/>
  <c r="AA131" i="5" s="1"/>
  <c r="Y131" i="5"/>
  <c r="M175" i="4"/>
  <c r="AB176" i="5" s="1"/>
  <c r="H170" i="4"/>
  <c r="AA171" i="5" s="1"/>
  <c r="Z171" i="5"/>
  <c r="AC164" i="5"/>
  <c r="H154" i="4"/>
  <c r="AA155" i="5" s="1"/>
  <c r="Z155" i="5"/>
  <c r="H153" i="4"/>
  <c r="AA154" i="5" s="1"/>
  <c r="Y154" i="5"/>
  <c r="M191" i="4"/>
  <c r="AB192" i="5" s="1"/>
  <c r="M183" i="4"/>
  <c r="AB184" i="5" s="1"/>
  <c r="M181" i="4"/>
  <c r="AB182" i="5" s="1"/>
  <c r="Y177" i="5"/>
  <c r="V171" i="4"/>
  <c r="AD172" i="5" s="1"/>
  <c r="G171" i="4"/>
  <c r="Z172" i="5" s="1"/>
  <c r="Y169" i="5"/>
  <c r="V161" i="4"/>
  <c r="AD162" i="5" s="1"/>
  <c r="G159" i="4"/>
  <c r="V155" i="4"/>
  <c r="AD156" i="5" s="1"/>
  <c r="G155" i="4"/>
  <c r="Z156" i="5" s="1"/>
  <c r="R147" i="4"/>
  <c r="G142" i="4"/>
  <c r="Z143" i="5" s="1"/>
  <c r="M138" i="4"/>
  <c r="AB139" i="5" s="1"/>
  <c r="R136" i="4"/>
  <c r="AC137" i="5" s="1"/>
  <c r="AC128" i="5"/>
  <c r="H117" i="4"/>
  <c r="AA118" i="5" s="1"/>
  <c r="Y118" i="5"/>
  <c r="M112" i="4"/>
  <c r="AB113" i="5" s="1"/>
  <c r="M110" i="4"/>
  <c r="AB111" i="5" s="1"/>
  <c r="M104" i="4"/>
  <c r="AB105" i="5" s="1"/>
  <c r="M103" i="4"/>
  <c r="AB104" i="5" s="1"/>
  <c r="AC95" i="5"/>
  <c r="R91" i="4"/>
  <c r="R85" i="4"/>
  <c r="AC86" i="5" s="1"/>
  <c r="R83" i="4"/>
  <c r="AC84" i="5" s="1"/>
  <c r="AC74" i="5"/>
  <c r="V70" i="4"/>
  <c r="AD71" i="5" s="1"/>
  <c r="G70" i="4"/>
  <c r="Z71" i="5" s="1"/>
  <c r="H66" i="4"/>
  <c r="AA67" i="5" s="1"/>
  <c r="Y67" i="5"/>
  <c r="G63" i="4"/>
  <c r="Z64" i="5" s="1"/>
  <c r="V51" i="4"/>
  <c r="AD52" i="5" s="1"/>
  <c r="Y21" i="5"/>
  <c r="H20" i="4"/>
  <c r="AA21" i="5" s="1"/>
  <c r="W156" i="3"/>
  <c r="R157" i="5" s="1"/>
  <c r="P154" i="3"/>
  <c r="Q154" i="3"/>
  <c r="R154" i="3" s="1"/>
  <c r="Q147" i="3"/>
  <c r="R147" i="3" s="1"/>
  <c r="P147" i="3"/>
  <c r="E115" i="3"/>
  <c r="M116" i="5" s="1"/>
  <c r="AI91" i="3"/>
  <c r="U92" i="5" s="1"/>
  <c r="M88" i="3"/>
  <c r="O89" i="5" s="1"/>
  <c r="AI87" i="3"/>
  <c r="U88" i="5" s="1"/>
  <c r="AI41" i="3"/>
  <c r="U42" i="5" s="1"/>
  <c r="Y172" i="5"/>
  <c r="Y130" i="5"/>
  <c r="R193" i="4"/>
  <c r="M189" i="4"/>
  <c r="AB190" i="5" s="1"/>
  <c r="G186" i="4"/>
  <c r="R185" i="4"/>
  <c r="V179" i="4"/>
  <c r="AD180" i="5" s="1"/>
  <c r="G179" i="4"/>
  <c r="Z180" i="5" s="1"/>
  <c r="V175" i="4"/>
  <c r="AD176" i="5" s="1"/>
  <c r="V174" i="4"/>
  <c r="AD175" i="5" s="1"/>
  <c r="M174" i="4"/>
  <c r="AB175" i="5" s="1"/>
  <c r="V167" i="4"/>
  <c r="AD168" i="5" s="1"/>
  <c r="R159" i="4"/>
  <c r="V151" i="4"/>
  <c r="AD152" i="5" s="1"/>
  <c r="G139" i="4"/>
  <c r="Z140" i="5" s="1"/>
  <c r="M125" i="4"/>
  <c r="AB126" i="5" s="1"/>
  <c r="M122" i="4"/>
  <c r="AB123" i="5" s="1"/>
  <c r="M87" i="4"/>
  <c r="AB88" i="5" s="1"/>
  <c r="Y79" i="5"/>
  <c r="V71" i="4"/>
  <c r="AD72" i="5" s="1"/>
  <c r="M71" i="4"/>
  <c r="AB72" i="5" s="1"/>
  <c r="V64" i="4"/>
  <c r="AD65" i="5" s="1"/>
  <c r="M64" i="4"/>
  <c r="AB65" i="5" s="1"/>
  <c r="H26" i="4"/>
  <c r="AA27" i="5" s="1"/>
  <c r="Y27" i="5"/>
  <c r="AC21" i="5"/>
  <c r="M147" i="5"/>
  <c r="N121" i="5"/>
  <c r="H106" i="4"/>
  <c r="AA107" i="5" s="1"/>
  <c r="Y107" i="5"/>
  <c r="G101" i="4"/>
  <c r="Z102" i="5" s="1"/>
  <c r="G98" i="4"/>
  <c r="Z99" i="5" s="1"/>
  <c r="H95" i="4"/>
  <c r="AA96" i="5" s="1"/>
  <c r="Y96" i="5"/>
  <c r="G93" i="4"/>
  <c r="Z94" i="5" s="1"/>
  <c r="G92" i="4"/>
  <c r="M89" i="4"/>
  <c r="AB90" i="5" s="1"/>
  <c r="M81" i="4"/>
  <c r="AB82" i="5" s="1"/>
  <c r="G80" i="4"/>
  <c r="Z81" i="5" s="1"/>
  <c r="R78" i="4"/>
  <c r="AC79" i="5" s="1"/>
  <c r="R74" i="4"/>
  <c r="AC75" i="5" s="1"/>
  <c r="Y75" i="5"/>
  <c r="M68" i="4"/>
  <c r="AB69" i="5" s="1"/>
  <c r="V61" i="4"/>
  <c r="AD62" i="5" s="1"/>
  <c r="V60" i="4"/>
  <c r="AD61" i="5" s="1"/>
  <c r="G49" i="4"/>
  <c r="H38" i="4"/>
  <c r="AA39" i="5" s="1"/>
  <c r="R37" i="4"/>
  <c r="AC38" i="5" s="1"/>
  <c r="G35" i="4"/>
  <c r="Z36" i="5" s="1"/>
  <c r="R31" i="4"/>
  <c r="AC32" i="5" s="1"/>
  <c r="M24" i="4"/>
  <c r="AB25" i="5" s="1"/>
  <c r="V23" i="4"/>
  <c r="AD24" i="5" s="1"/>
  <c r="G14" i="4"/>
  <c r="M8" i="4"/>
  <c r="AB9" i="5" s="1"/>
  <c r="P193" i="3"/>
  <c r="Z192" i="3"/>
  <c r="S193" i="5" s="1"/>
  <c r="AH191" i="3"/>
  <c r="AI191" i="3" s="1"/>
  <c r="U192" i="5" s="1"/>
  <c r="M191" i="3"/>
  <c r="O192" i="5" s="1"/>
  <c r="Z190" i="3"/>
  <c r="S191" i="5" s="1"/>
  <c r="H190" i="3"/>
  <c r="Z188" i="3"/>
  <c r="S189" i="5" s="1"/>
  <c r="AH185" i="3"/>
  <c r="AI185" i="3" s="1"/>
  <c r="H185" i="3"/>
  <c r="N186" i="5" s="1"/>
  <c r="AI183" i="3"/>
  <c r="U184" i="5" s="1"/>
  <c r="AH182" i="3"/>
  <c r="Z180" i="3"/>
  <c r="S181" i="5" s="1"/>
  <c r="H180" i="3"/>
  <c r="N181" i="5" s="1"/>
  <c r="AH178" i="3"/>
  <c r="AI178" i="3" s="1"/>
  <c r="U179" i="5" s="1"/>
  <c r="H178" i="3"/>
  <c r="N179" i="5" s="1"/>
  <c r="AH176" i="3"/>
  <c r="AI176" i="3" s="1"/>
  <c r="U177" i="5" s="1"/>
  <c r="W168" i="3"/>
  <c r="AH166" i="3"/>
  <c r="E166" i="3"/>
  <c r="M167" i="5" s="1"/>
  <c r="E165" i="3"/>
  <c r="M166" i="5" s="1"/>
  <c r="AI163" i="3"/>
  <c r="U164" i="5" s="1"/>
  <c r="Q162" i="3"/>
  <c r="R162" i="3" s="1"/>
  <c r="S162" i="3" s="1"/>
  <c r="Q163" i="5" s="1"/>
  <c r="H160" i="3"/>
  <c r="N161" i="5" s="1"/>
  <c r="Z159" i="3"/>
  <c r="S160" i="5" s="1"/>
  <c r="H158" i="3"/>
  <c r="N159" i="5" s="1"/>
  <c r="AH156" i="3"/>
  <c r="P155" i="3"/>
  <c r="S155" i="3" s="1"/>
  <c r="Q156" i="5" s="1"/>
  <c r="E155" i="3"/>
  <c r="M156" i="5" s="1"/>
  <c r="AH149" i="3"/>
  <c r="Z144" i="3"/>
  <c r="S145" i="5" s="1"/>
  <c r="M141" i="3"/>
  <c r="O142" i="5" s="1"/>
  <c r="E138" i="3"/>
  <c r="M139" i="5" s="1"/>
  <c r="AH136" i="3"/>
  <c r="Z128" i="3"/>
  <c r="S129" i="5" s="1"/>
  <c r="AH127" i="3"/>
  <c r="P124" i="3"/>
  <c r="S124" i="3" s="1"/>
  <c r="Q125" i="5" s="1"/>
  <c r="H122" i="3"/>
  <c r="N123" i="5" s="1"/>
  <c r="E121" i="3"/>
  <c r="M122" i="5" s="1"/>
  <c r="AH118" i="3"/>
  <c r="M117" i="3"/>
  <c r="O118" i="5" s="1"/>
  <c r="AH112" i="3"/>
  <c r="AI112" i="3" s="1"/>
  <c r="U113" i="5" s="1"/>
  <c r="P110" i="3"/>
  <c r="E107" i="3"/>
  <c r="S106" i="3"/>
  <c r="Q107" i="5" s="1"/>
  <c r="E101" i="3"/>
  <c r="AI99" i="3"/>
  <c r="U100" i="5" s="1"/>
  <c r="P91" i="3"/>
  <c r="Q91" i="3"/>
  <c r="R91" i="3" s="1"/>
  <c r="Q86" i="3"/>
  <c r="R86" i="3" s="1"/>
  <c r="S86" i="3" s="1"/>
  <c r="Q87" i="5" s="1"/>
  <c r="Z82" i="3"/>
  <c r="S83" i="5" s="1"/>
  <c r="Q81" i="3"/>
  <c r="R81" i="3" s="1"/>
  <c r="P81" i="3"/>
  <c r="H77" i="3"/>
  <c r="N78" i="5" s="1"/>
  <c r="M76" i="3"/>
  <c r="O77" i="5" s="1"/>
  <c r="W75" i="3"/>
  <c r="Z74" i="3"/>
  <c r="S75" i="5" s="1"/>
  <c r="Q73" i="3"/>
  <c r="R73" i="3" s="1"/>
  <c r="E69" i="3"/>
  <c r="M70" i="5" s="1"/>
  <c r="H65" i="3"/>
  <c r="N66" i="5" s="1"/>
  <c r="E62" i="3"/>
  <c r="M63" i="5" s="1"/>
  <c r="N45" i="3"/>
  <c r="P46" i="5" s="1"/>
  <c r="N46" i="5"/>
  <c r="P33" i="3"/>
  <c r="Q33" i="3"/>
  <c r="R33" i="3" s="1"/>
  <c r="M9" i="3"/>
  <c r="O10" i="5" s="1"/>
  <c r="AK175" i="75"/>
  <c r="AC175" i="75"/>
  <c r="AE175" i="75" s="1"/>
  <c r="AC160" i="75"/>
  <c r="AE160" i="75" s="1"/>
  <c r="AJ160" i="75"/>
  <c r="AK151" i="75"/>
  <c r="AL151" i="75" s="1"/>
  <c r="AC151" i="75"/>
  <c r="W185" i="3"/>
  <c r="R186" i="5" s="1"/>
  <c r="M169" i="5"/>
  <c r="W163" i="3"/>
  <c r="R164" i="5" s="1"/>
  <c r="W136" i="3"/>
  <c r="R137" i="5" s="1"/>
  <c r="W132" i="3"/>
  <c r="R133" i="5" s="1"/>
  <c r="W116" i="3"/>
  <c r="R117" i="5" s="1"/>
  <c r="W104" i="3"/>
  <c r="R105" i="5" s="1"/>
  <c r="S79" i="3"/>
  <c r="Q80" i="5" s="1"/>
  <c r="P63" i="3"/>
  <c r="Q63" i="3"/>
  <c r="R63" i="3" s="1"/>
  <c r="N27" i="5"/>
  <c r="G45" i="4"/>
  <c r="Z46" i="5" s="1"/>
  <c r="R38" i="4"/>
  <c r="H37" i="4"/>
  <c r="AA38" i="5" s="1"/>
  <c r="Y38" i="5"/>
  <c r="R33" i="4"/>
  <c r="G32" i="4"/>
  <c r="Z33" i="5" s="1"/>
  <c r="R14" i="4"/>
  <c r="G13" i="4"/>
  <c r="Z14" i="5" s="1"/>
  <c r="V7" i="4"/>
  <c r="AD8" i="5" s="1"/>
  <c r="AH186" i="3"/>
  <c r="M186" i="5"/>
  <c r="M184" i="3"/>
  <c r="O185" i="5" s="1"/>
  <c r="AH181" i="3"/>
  <c r="AI181" i="3" s="1"/>
  <c r="U182" i="5" s="1"/>
  <c r="M181" i="3"/>
  <c r="O182" i="5" s="1"/>
  <c r="W180" i="3"/>
  <c r="R181" i="5" s="1"/>
  <c r="E180" i="3"/>
  <c r="M177" i="3"/>
  <c r="O178" i="5" s="1"/>
  <c r="N172" i="3"/>
  <c r="P173" i="5" s="1"/>
  <c r="M173" i="5"/>
  <c r="W166" i="3"/>
  <c r="R167" i="5" s="1"/>
  <c r="Z157" i="3"/>
  <c r="S158" i="5" s="1"/>
  <c r="W152" i="3"/>
  <c r="R153" i="5" s="1"/>
  <c r="M150" i="3"/>
  <c r="O151" i="5" s="1"/>
  <c r="Z133" i="3"/>
  <c r="S134" i="5" s="1"/>
  <c r="Z122" i="3"/>
  <c r="S123" i="5" s="1"/>
  <c r="AH120" i="3"/>
  <c r="AI120" i="3" s="1"/>
  <c r="U121" i="5" s="1"/>
  <c r="M120" i="3"/>
  <c r="O121" i="5" s="1"/>
  <c r="M118" i="3"/>
  <c r="O119" i="5" s="1"/>
  <c r="Z113" i="3"/>
  <c r="S114" i="5" s="1"/>
  <c r="H105" i="3"/>
  <c r="N106" i="5" s="1"/>
  <c r="E103" i="3"/>
  <c r="M104" i="5" s="1"/>
  <c r="M96" i="3"/>
  <c r="O97" i="5" s="1"/>
  <c r="W80" i="3"/>
  <c r="R81" i="5" s="1"/>
  <c r="S77" i="3"/>
  <c r="Q78" i="5" s="1"/>
  <c r="H74" i="3"/>
  <c r="N75" i="5" s="1"/>
  <c r="W69" i="3"/>
  <c r="R70" i="5" s="1"/>
  <c r="W62" i="3"/>
  <c r="R63" i="5" s="1"/>
  <c r="P57" i="3"/>
  <c r="Q57" i="3"/>
  <c r="R57" i="3" s="1"/>
  <c r="N37" i="5"/>
  <c r="S11" i="3"/>
  <c r="Q12" i="5" s="1"/>
  <c r="AN190" i="75"/>
  <c r="AS190" i="75" s="1"/>
  <c r="AU190" i="75" s="1"/>
  <c r="G191" i="5" s="1"/>
  <c r="AJ188" i="75"/>
  <c r="AC188" i="75"/>
  <c r="AE188" i="75" s="1"/>
  <c r="Y71" i="5"/>
  <c r="G68" i="4"/>
  <c r="H65" i="4"/>
  <c r="AA66" i="5" s="1"/>
  <c r="Z66" i="5"/>
  <c r="R63" i="4"/>
  <c r="AC64" i="5" s="1"/>
  <c r="Y64" i="5"/>
  <c r="Y59" i="5"/>
  <c r="H52" i="4"/>
  <c r="AA53" i="5" s="1"/>
  <c r="Z53" i="5"/>
  <c r="G51" i="4"/>
  <c r="Z52" i="5" s="1"/>
  <c r="R49" i="4"/>
  <c r="Y46" i="5"/>
  <c r="R43" i="4"/>
  <c r="AC44" i="5" s="1"/>
  <c r="H43" i="4"/>
  <c r="AA44" i="5" s="1"/>
  <c r="Y44" i="5"/>
  <c r="Y43" i="5"/>
  <c r="Y40" i="5"/>
  <c r="R30" i="4"/>
  <c r="G30" i="4"/>
  <c r="R28" i="4"/>
  <c r="AC29" i="5" s="1"/>
  <c r="M25" i="4"/>
  <c r="AB26" i="5" s="1"/>
  <c r="G22" i="4"/>
  <c r="M20" i="4"/>
  <c r="AB21" i="5" s="1"/>
  <c r="R16" i="4"/>
  <c r="AC17" i="5" s="1"/>
  <c r="Y16" i="5"/>
  <c r="V8" i="4"/>
  <c r="AD9" i="5" s="1"/>
  <c r="R7" i="4"/>
  <c r="AC8" i="5" s="1"/>
  <c r="M193" i="3"/>
  <c r="O194" i="5" s="1"/>
  <c r="AH192" i="3"/>
  <c r="W191" i="3"/>
  <c r="R192" i="5" s="1"/>
  <c r="M189" i="3"/>
  <c r="O190" i="5" s="1"/>
  <c r="W188" i="3"/>
  <c r="R189" i="5" s="1"/>
  <c r="H186" i="3"/>
  <c r="N187" i="5" s="1"/>
  <c r="W183" i="3"/>
  <c r="R184" i="5" s="1"/>
  <c r="M182" i="3"/>
  <c r="O183" i="5" s="1"/>
  <c r="M179" i="3"/>
  <c r="O180" i="5" s="1"/>
  <c r="Z177" i="3"/>
  <c r="S178" i="5" s="1"/>
  <c r="AH174" i="3"/>
  <c r="AI174" i="3" s="1"/>
  <c r="U175" i="5" s="1"/>
  <c r="Z173" i="3"/>
  <c r="S174" i="5" s="1"/>
  <c r="H170" i="3"/>
  <c r="N171" i="5" s="1"/>
  <c r="M162" i="3"/>
  <c r="O163" i="5" s="1"/>
  <c r="AH161" i="3"/>
  <c r="AI161" i="3" s="1"/>
  <c r="U162" i="5" s="1"/>
  <c r="H159" i="3"/>
  <c r="N160" i="5" s="1"/>
  <c r="M155" i="3"/>
  <c r="O156" i="5" s="1"/>
  <c r="AH154" i="3"/>
  <c r="AI154" i="3" s="1"/>
  <c r="U155" i="5" s="1"/>
  <c r="W144" i="3"/>
  <c r="R145" i="5" s="1"/>
  <c r="S140" i="3"/>
  <c r="Q141" i="5" s="1"/>
  <c r="M141" i="5"/>
  <c r="M134" i="3"/>
  <c r="O135" i="5" s="1"/>
  <c r="AH133" i="3"/>
  <c r="M129" i="3"/>
  <c r="O130" i="5" s="1"/>
  <c r="M128" i="3"/>
  <c r="O129" i="5" s="1"/>
  <c r="Z125" i="3"/>
  <c r="S126" i="5" s="1"/>
  <c r="M125" i="3"/>
  <c r="O126" i="5" s="1"/>
  <c r="AH124" i="3"/>
  <c r="W121" i="3"/>
  <c r="R122" i="5" s="1"/>
  <c r="W117" i="3"/>
  <c r="R118" i="5" s="1"/>
  <c r="M114" i="3"/>
  <c r="O115" i="5" s="1"/>
  <c r="H113" i="3"/>
  <c r="N114" i="5" s="1"/>
  <c r="M110" i="3"/>
  <c r="O111" i="5" s="1"/>
  <c r="Z107" i="3"/>
  <c r="S108" i="5" s="1"/>
  <c r="W97" i="3"/>
  <c r="R98" i="5" s="1"/>
  <c r="Z96" i="3"/>
  <c r="S97" i="5" s="1"/>
  <c r="M94" i="3"/>
  <c r="O95" i="5" s="1"/>
  <c r="N88" i="3"/>
  <c r="P89" i="5" s="1"/>
  <c r="N89" i="5"/>
  <c r="M86" i="3"/>
  <c r="O87" i="5" s="1"/>
  <c r="Q80" i="3"/>
  <c r="R80" i="3" s="1"/>
  <c r="P80" i="3"/>
  <c r="N78" i="3"/>
  <c r="P79" i="5" s="1"/>
  <c r="N79" i="5"/>
  <c r="H71" i="3"/>
  <c r="N72" i="5" s="1"/>
  <c r="M66" i="3"/>
  <c r="O67" i="5" s="1"/>
  <c r="Q59" i="3"/>
  <c r="R59" i="3" s="1"/>
  <c r="P59" i="3"/>
  <c r="R126" i="4"/>
  <c r="AC127" i="5" s="1"/>
  <c r="G111" i="4"/>
  <c r="Z112" i="5" s="1"/>
  <c r="M108" i="4"/>
  <c r="AB109" i="5" s="1"/>
  <c r="M105" i="4"/>
  <c r="AB106" i="5" s="1"/>
  <c r="M96" i="4"/>
  <c r="AB97" i="5" s="1"/>
  <c r="Y88" i="5"/>
  <c r="H82" i="4"/>
  <c r="AA83" i="5" s="1"/>
  <c r="Y83" i="5"/>
  <c r="M76" i="4"/>
  <c r="AB77" i="5" s="1"/>
  <c r="M73" i="4"/>
  <c r="AB74" i="5" s="1"/>
  <c r="G72" i="4"/>
  <c r="Z73" i="5" s="1"/>
  <c r="R71" i="4"/>
  <c r="R70" i="4"/>
  <c r="AC71" i="5" s="1"/>
  <c r="G61" i="4"/>
  <c r="G60" i="4"/>
  <c r="R59" i="4"/>
  <c r="AC60" i="5" s="1"/>
  <c r="H59" i="4"/>
  <c r="AA60" i="5" s="1"/>
  <c r="Y60" i="5"/>
  <c r="G56" i="4"/>
  <c r="Z57" i="5" s="1"/>
  <c r="H55" i="4"/>
  <c r="AA56" i="5" s="1"/>
  <c r="Y56" i="5"/>
  <c r="M54" i="4"/>
  <c r="AB55" i="5" s="1"/>
  <c r="G53" i="4"/>
  <c r="Z54" i="5" s="1"/>
  <c r="V46" i="4"/>
  <c r="AD47" i="5" s="1"/>
  <c r="G29" i="4"/>
  <c r="Z30" i="5" s="1"/>
  <c r="G27" i="4"/>
  <c r="Z28" i="5" s="1"/>
  <c r="R22" i="4"/>
  <c r="AC23" i="5" s="1"/>
  <c r="G21" i="4"/>
  <c r="Z22" i="5" s="1"/>
  <c r="M9" i="4"/>
  <c r="AB10" i="5" s="1"/>
  <c r="AI188" i="3"/>
  <c r="U189" i="5" s="1"/>
  <c r="Z187" i="3"/>
  <c r="S188" i="5" s="1"/>
  <c r="M187" i="3"/>
  <c r="O188" i="5" s="1"/>
  <c r="H183" i="3"/>
  <c r="N184" i="5" s="1"/>
  <c r="W181" i="3"/>
  <c r="R182" i="5" s="1"/>
  <c r="S178" i="3"/>
  <c r="Q179" i="5" s="1"/>
  <c r="W177" i="3"/>
  <c r="R178" i="5" s="1"/>
  <c r="W174" i="3"/>
  <c r="R175" i="5" s="1"/>
  <c r="H173" i="3"/>
  <c r="N174" i="5" s="1"/>
  <c r="W170" i="3"/>
  <c r="AH167" i="3"/>
  <c r="H167" i="3"/>
  <c r="N168" i="5" s="1"/>
  <c r="H161" i="3"/>
  <c r="N162" i="5" s="1"/>
  <c r="AH159" i="3"/>
  <c r="H157" i="3"/>
  <c r="N158" i="5" s="1"/>
  <c r="M156" i="3"/>
  <c r="O157" i="5" s="1"/>
  <c r="AH155" i="3"/>
  <c r="AI155" i="3" s="1"/>
  <c r="U156" i="5" s="1"/>
  <c r="Q153" i="3"/>
  <c r="R153" i="3" s="1"/>
  <c r="S153" i="3" s="1"/>
  <c r="Q154" i="5" s="1"/>
  <c r="S152" i="3"/>
  <c r="Q153" i="5" s="1"/>
  <c r="M151" i="3"/>
  <c r="O152" i="5" s="1"/>
  <c r="H150" i="3"/>
  <c r="N151" i="5" s="1"/>
  <c r="M148" i="3"/>
  <c r="O149" i="5" s="1"/>
  <c r="AH145" i="3"/>
  <c r="AI145" i="3" s="1"/>
  <c r="U146" i="5" s="1"/>
  <c r="M145" i="3"/>
  <c r="O146" i="5" s="1"/>
  <c r="N144" i="3"/>
  <c r="P145" i="5" s="1"/>
  <c r="M145" i="5"/>
  <c r="M143" i="3"/>
  <c r="O144" i="5" s="1"/>
  <c r="Z139" i="3"/>
  <c r="S140" i="5" s="1"/>
  <c r="W138" i="3"/>
  <c r="R139" i="5" s="1"/>
  <c r="M138" i="3"/>
  <c r="O139" i="5" s="1"/>
  <c r="H137" i="3"/>
  <c r="N138" i="5" s="1"/>
  <c r="H133" i="3"/>
  <c r="M132" i="5"/>
  <c r="M130" i="3"/>
  <c r="O131" i="5" s="1"/>
  <c r="N130" i="5"/>
  <c r="AH123" i="3"/>
  <c r="AI123" i="3" s="1"/>
  <c r="U124" i="5" s="1"/>
  <c r="W123" i="3"/>
  <c r="R124" i="5" s="1"/>
  <c r="M123" i="3"/>
  <c r="O124" i="5" s="1"/>
  <c r="AH122" i="3"/>
  <c r="AI122" i="3" s="1"/>
  <c r="U123" i="5" s="1"/>
  <c r="W120" i="3"/>
  <c r="R121" i="5" s="1"/>
  <c r="E117" i="3"/>
  <c r="M118" i="5" s="1"/>
  <c r="M116" i="3"/>
  <c r="O117" i="5" s="1"/>
  <c r="AI113" i="3"/>
  <c r="U114" i="5" s="1"/>
  <c r="Z110" i="3"/>
  <c r="S111" i="5" s="1"/>
  <c r="S104" i="3"/>
  <c r="Q105" i="5" s="1"/>
  <c r="AH102" i="3"/>
  <c r="Q97" i="3"/>
  <c r="R97" i="3" s="1"/>
  <c r="P97" i="3"/>
  <c r="H93" i="3"/>
  <c r="N94" i="5" s="1"/>
  <c r="P92" i="3"/>
  <c r="S92" i="3" s="1"/>
  <c r="Q93" i="5" s="1"/>
  <c r="W82" i="3"/>
  <c r="R83" i="5" s="1"/>
  <c r="Z81" i="3"/>
  <c r="S82" i="5" s="1"/>
  <c r="AI72" i="3"/>
  <c r="U73" i="5" s="1"/>
  <c r="P61" i="3"/>
  <c r="Q61" i="3"/>
  <c r="R61" i="3" s="1"/>
  <c r="M35" i="3"/>
  <c r="O36" i="5" s="1"/>
  <c r="N18" i="3"/>
  <c r="P19" i="5" s="1"/>
  <c r="N19" i="5"/>
  <c r="M17" i="3"/>
  <c r="O18" i="5" s="1"/>
  <c r="M17" i="5"/>
  <c r="J176" i="5"/>
  <c r="AO174" i="75"/>
  <c r="C175" i="5" s="1"/>
  <c r="G123" i="4"/>
  <c r="Z124" i="5" s="1"/>
  <c r="H119" i="4"/>
  <c r="AA120" i="5" s="1"/>
  <c r="Y120" i="5"/>
  <c r="G115" i="4"/>
  <c r="Z116" i="5" s="1"/>
  <c r="Y112" i="5"/>
  <c r="V84" i="4"/>
  <c r="AD85" i="5" s="1"/>
  <c r="V78" i="4"/>
  <c r="AD79" i="5" s="1"/>
  <c r="G78" i="4"/>
  <c r="Z79" i="5" s="1"/>
  <c r="G73" i="4"/>
  <c r="Z74" i="5" s="1"/>
  <c r="Y73" i="5"/>
  <c r="H67" i="4"/>
  <c r="AA68" i="5" s="1"/>
  <c r="Y68" i="5"/>
  <c r="R60" i="4"/>
  <c r="V57" i="4"/>
  <c r="AD58" i="5" s="1"/>
  <c r="Y57" i="5"/>
  <c r="R51" i="4"/>
  <c r="AC52" i="5" s="1"/>
  <c r="V47" i="4"/>
  <c r="AD48" i="5" s="1"/>
  <c r="M45" i="4"/>
  <c r="AB46" i="5" s="1"/>
  <c r="V33" i="4"/>
  <c r="AD34" i="5" s="1"/>
  <c r="V18" i="4"/>
  <c r="AD19" i="5" s="1"/>
  <c r="M16" i="4"/>
  <c r="AB17" i="5" s="1"/>
  <c r="G11" i="4"/>
  <c r="Z12" i="5" s="1"/>
  <c r="H4" i="4"/>
  <c r="AA5" i="5" s="1"/>
  <c r="P192" i="3"/>
  <c r="S192" i="3" s="1"/>
  <c r="Q193" i="5" s="1"/>
  <c r="AH189" i="3"/>
  <c r="AI189" i="3" s="1"/>
  <c r="U190" i="5" s="1"/>
  <c r="AH184" i="3"/>
  <c r="P183" i="3"/>
  <c r="S183" i="3" s="1"/>
  <c r="Q184" i="5" s="1"/>
  <c r="E183" i="3"/>
  <c r="H179" i="3"/>
  <c r="N180" i="5" s="1"/>
  <c r="AH177" i="3"/>
  <c r="H177" i="3"/>
  <c r="M175" i="3"/>
  <c r="O176" i="5" s="1"/>
  <c r="E173" i="3"/>
  <c r="M174" i="5" s="1"/>
  <c r="AH170" i="3"/>
  <c r="AI170" i="3" s="1"/>
  <c r="U171" i="5" s="1"/>
  <c r="Z168" i="3"/>
  <c r="S169" i="5" s="1"/>
  <c r="M166" i="3"/>
  <c r="O167" i="5" s="1"/>
  <c r="Q164" i="3"/>
  <c r="R164" i="3" s="1"/>
  <c r="S164" i="3" s="1"/>
  <c r="Q165" i="5" s="1"/>
  <c r="E164" i="3"/>
  <c r="H162" i="3"/>
  <c r="N163" i="5" s="1"/>
  <c r="E157" i="3"/>
  <c r="Z156" i="3"/>
  <c r="S157" i="5" s="1"/>
  <c r="E154" i="3"/>
  <c r="M155" i="5" s="1"/>
  <c r="E150" i="3"/>
  <c r="M151" i="5" s="1"/>
  <c r="Z148" i="3"/>
  <c r="S149" i="5" s="1"/>
  <c r="M146" i="3"/>
  <c r="O147" i="5" s="1"/>
  <c r="H143" i="3"/>
  <c r="N144" i="5" s="1"/>
  <c r="H142" i="3"/>
  <c r="N143" i="5" s="1"/>
  <c r="P141" i="3"/>
  <c r="S141" i="3" s="1"/>
  <c r="Q142" i="5" s="1"/>
  <c r="AH138" i="3"/>
  <c r="H138" i="3"/>
  <c r="N139" i="5" s="1"/>
  <c r="M136" i="3"/>
  <c r="O137" i="5" s="1"/>
  <c r="M131" i="3"/>
  <c r="O132" i="5" s="1"/>
  <c r="H128" i="3"/>
  <c r="N129" i="5" s="1"/>
  <c r="Z127" i="3"/>
  <c r="S128" i="5" s="1"/>
  <c r="Z126" i="3"/>
  <c r="S127" i="5" s="1"/>
  <c r="M126" i="3"/>
  <c r="O127" i="5" s="1"/>
  <c r="Q119" i="3"/>
  <c r="R119" i="3" s="1"/>
  <c r="S119" i="3" s="1"/>
  <c r="Q117" i="3"/>
  <c r="R117" i="3" s="1"/>
  <c r="S117" i="3" s="1"/>
  <c r="Q118" i="5" s="1"/>
  <c r="W114" i="3"/>
  <c r="R115" i="5" s="1"/>
  <c r="E112" i="3"/>
  <c r="M113" i="5" s="1"/>
  <c r="H110" i="3"/>
  <c r="N111" i="5" s="1"/>
  <c r="AH107" i="3"/>
  <c r="W107" i="3"/>
  <c r="R108" i="5" s="1"/>
  <c r="H107" i="3"/>
  <c r="N108" i="5" s="1"/>
  <c r="W102" i="3"/>
  <c r="R103" i="5" s="1"/>
  <c r="M101" i="3"/>
  <c r="O102" i="5" s="1"/>
  <c r="Z99" i="3"/>
  <c r="S100" i="5" s="1"/>
  <c r="Q82" i="3"/>
  <c r="R82" i="3" s="1"/>
  <c r="S82" i="3" s="1"/>
  <c r="Q83" i="5" s="1"/>
  <c r="AH67" i="3"/>
  <c r="AI67" i="3" s="1"/>
  <c r="U68" i="5" s="1"/>
  <c r="E67" i="3"/>
  <c r="P64" i="3"/>
  <c r="Q64" i="3"/>
  <c r="R64" i="3" s="1"/>
  <c r="P47" i="3"/>
  <c r="Q47" i="3"/>
  <c r="R47" i="3" s="1"/>
  <c r="BC182" i="75"/>
  <c r="K183" i="5" s="1"/>
  <c r="AH178" i="75"/>
  <c r="M100" i="4"/>
  <c r="AB101" i="5" s="1"/>
  <c r="M97" i="4"/>
  <c r="AB98" i="5" s="1"/>
  <c r="M51" i="4"/>
  <c r="AB52" i="5" s="1"/>
  <c r="V49" i="4"/>
  <c r="AD50" i="5" s="1"/>
  <c r="AC28" i="5"/>
  <c r="R18" i="4"/>
  <c r="AC19" i="5" s="1"/>
  <c r="M17" i="4"/>
  <c r="AB18" i="5" s="1"/>
  <c r="H7" i="4"/>
  <c r="AA8" i="5" s="1"/>
  <c r="Y8" i="5"/>
  <c r="W193" i="3"/>
  <c r="R194" i="5" s="1"/>
  <c r="N188" i="5"/>
  <c r="E179" i="3"/>
  <c r="M180" i="5" s="1"/>
  <c r="Z178" i="3"/>
  <c r="S179" i="5" s="1"/>
  <c r="E177" i="3"/>
  <c r="M178" i="5" s="1"/>
  <c r="AI175" i="3"/>
  <c r="U176" i="5" s="1"/>
  <c r="W162" i="3"/>
  <c r="R163" i="5" s="1"/>
  <c r="E147" i="3"/>
  <c r="H146" i="3"/>
  <c r="N147" i="5" s="1"/>
  <c r="E142" i="3"/>
  <c r="M143" i="5" s="1"/>
  <c r="AI139" i="3"/>
  <c r="U140" i="5" s="1"/>
  <c r="H136" i="3"/>
  <c r="N137" i="5" s="1"/>
  <c r="W134" i="3"/>
  <c r="R135" i="5" s="1"/>
  <c r="AH130" i="3"/>
  <c r="AI130" i="3" s="1"/>
  <c r="U131" i="5" s="1"/>
  <c r="N130" i="3"/>
  <c r="P131" i="5" s="1"/>
  <c r="N131" i="5"/>
  <c r="E128" i="3"/>
  <c r="M129" i="5" s="1"/>
  <c r="Z119" i="3"/>
  <c r="S120" i="5" s="1"/>
  <c r="E118" i="3"/>
  <c r="Z111" i="3"/>
  <c r="S112" i="5" s="1"/>
  <c r="E110" i="3"/>
  <c r="M111" i="5" s="1"/>
  <c r="E102" i="3"/>
  <c r="M103" i="5" s="1"/>
  <c r="H101" i="3"/>
  <c r="N102" i="5" s="1"/>
  <c r="E96" i="3"/>
  <c r="M97" i="5" s="1"/>
  <c r="Z95" i="3"/>
  <c r="S96" i="5" s="1"/>
  <c r="W66" i="3"/>
  <c r="R67" i="5" s="1"/>
  <c r="P52" i="3"/>
  <c r="Q52" i="3"/>
  <c r="R52" i="3" s="1"/>
  <c r="E21" i="3"/>
  <c r="M22" i="5" s="1"/>
  <c r="N15" i="3"/>
  <c r="P16" i="5" s="1"/>
  <c r="M16" i="5"/>
  <c r="AN193" i="75"/>
  <c r="AS193" i="75" s="1"/>
  <c r="AU193" i="75" s="1"/>
  <c r="G194" i="5" s="1"/>
  <c r="BC191" i="75"/>
  <c r="K192" i="5" s="1"/>
  <c r="J192" i="5"/>
  <c r="AJ171" i="75"/>
  <c r="AL171" i="75" s="1"/>
  <c r="AC171" i="75"/>
  <c r="AH192" i="75"/>
  <c r="J190" i="5"/>
  <c r="AK183" i="75"/>
  <c r="AU180" i="75"/>
  <c r="G181" i="5" s="1"/>
  <c r="AO172" i="75"/>
  <c r="C173" i="5" s="1"/>
  <c r="AI152" i="75"/>
  <c r="AM145" i="75"/>
  <c r="BC103" i="75"/>
  <c r="K104" i="5" s="1"/>
  <c r="J104" i="5"/>
  <c r="AH93" i="75"/>
  <c r="X93" i="75"/>
  <c r="E92" i="75"/>
  <c r="AH92" i="75"/>
  <c r="H108" i="3"/>
  <c r="N109" i="5" s="1"/>
  <c r="Z101" i="3"/>
  <c r="S102" i="5" s="1"/>
  <c r="AI96" i="3"/>
  <c r="U97" i="5" s="1"/>
  <c r="W95" i="3"/>
  <c r="R96" i="5" s="1"/>
  <c r="E93" i="3"/>
  <c r="Z92" i="3"/>
  <c r="S93" i="5" s="1"/>
  <c r="W88" i="3"/>
  <c r="R89" i="5" s="1"/>
  <c r="H86" i="3"/>
  <c r="Z84" i="3"/>
  <c r="S85" i="5" s="1"/>
  <c r="W83" i="3"/>
  <c r="R84" i="5" s="1"/>
  <c r="M82" i="3"/>
  <c r="O83" i="5" s="1"/>
  <c r="H81" i="3"/>
  <c r="W74" i="3"/>
  <c r="R75" i="5" s="1"/>
  <c r="H70" i="3"/>
  <c r="N71" i="5" s="1"/>
  <c r="Q69" i="3"/>
  <c r="R69" i="3" s="1"/>
  <c r="S69" i="3" s="1"/>
  <c r="Q70" i="5" s="1"/>
  <c r="AH66" i="3"/>
  <c r="AH63" i="3"/>
  <c r="M53" i="3"/>
  <c r="O54" i="5" s="1"/>
  <c r="AI49" i="3"/>
  <c r="U50" i="5" s="1"/>
  <c r="W44" i="3"/>
  <c r="R45" i="5" s="1"/>
  <c r="Z40" i="3"/>
  <c r="S41" i="5" s="1"/>
  <c r="H40" i="3"/>
  <c r="Q39" i="3"/>
  <c r="R39" i="3" s="1"/>
  <c r="S39" i="3" s="1"/>
  <c r="Q40" i="5" s="1"/>
  <c r="E38" i="3"/>
  <c r="M39" i="5" s="1"/>
  <c r="Q37" i="3"/>
  <c r="R37" i="3" s="1"/>
  <c r="W34" i="3"/>
  <c r="R35" i="5" s="1"/>
  <c r="H31" i="3"/>
  <c r="N32" i="5" s="1"/>
  <c r="Z28" i="3"/>
  <c r="S29" i="5" s="1"/>
  <c r="AH25" i="3"/>
  <c r="AI25" i="3" s="1"/>
  <c r="U26" i="5" s="1"/>
  <c r="H24" i="3"/>
  <c r="N25" i="5" s="1"/>
  <c r="Z22" i="3"/>
  <c r="S23" i="5" s="1"/>
  <c r="Z17" i="3"/>
  <c r="S18" i="5" s="1"/>
  <c r="H13" i="3"/>
  <c r="N14" i="5" s="1"/>
  <c r="H5" i="3"/>
  <c r="N6" i="5" s="1"/>
  <c r="AJ191" i="75"/>
  <c r="AM190" i="75"/>
  <c r="J189" i="75"/>
  <c r="L189" i="75" s="1"/>
  <c r="AY188" i="75"/>
  <c r="I189" i="5" s="1"/>
  <c r="AI187" i="75"/>
  <c r="AI185" i="75"/>
  <c r="AM179" i="75"/>
  <c r="J179" i="75"/>
  <c r="L179" i="75" s="1"/>
  <c r="AI178" i="75"/>
  <c r="AQ169" i="75"/>
  <c r="E170" i="5" s="1"/>
  <c r="J169" i="75"/>
  <c r="L169" i="75" s="1"/>
  <c r="AY168" i="75"/>
  <c r="I169" i="5" s="1"/>
  <c r="E167" i="75"/>
  <c r="AK166" i="75"/>
  <c r="AL166" i="75" s="1"/>
  <c r="AI163" i="75"/>
  <c r="X161" i="75"/>
  <c r="AI161" i="75"/>
  <c r="AJ156" i="75"/>
  <c r="AL156" i="75" s="1"/>
  <c r="AC156" i="75"/>
  <c r="AE156" i="75" s="1"/>
  <c r="X152" i="75"/>
  <c r="AJ148" i="75"/>
  <c r="AM147" i="75"/>
  <c r="AH144" i="75"/>
  <c r="AK139" i="75"/>
  <c r="AC139" i="75"/>
  <c r="AE139" i="75" s="1"/>
  <c r="AH127" i="75"/>
  <c r="BC121" i="75"/>
  <c r="K122" i="5" s="1"/>
  <c r="I122" i="5"/>
  <c r="BC102" i="75"/>
  <c r="K103" i="5" s="1"/>
  <c r="I103" i="5"/>
  <c r="AN101" i="75"/>
  <c r="AS101" i="75" s="1"/>
  <c r="AU101" i="75" s="1"/>
  <c r="G102" i="5" s="1"/>
  <c r="AQ100" i="75"/>
  <c r="E101" i="5" s="1"/>
  <c r="AL99" i="75"/>
  <c r="AK85" i="75"/>
  <c r="AN81" i="75"/>
  <c r="AQ77" i="75"/>
  <c r="E78" i="5" s="1"/>
  <c r="J57" i="5"/>
  <c r="W49" i="3"/>
  <c r="R50" i="5" s="1"/>
  <c r="W40" i="3"/>
  <c r="R41" i="5" s="1"/>
  <c r="Q32" i="3"/>
  <c r="R32" i="3" s="1"/>
  <c r="S32" i="3" s="1"/>
  <c r="Q33" i="5" s="1"/>
  <c r="W28" i="3"/>
  <c r="R29" i="5" s="1"/>
  <c r="Q24" i="3"/>
  <c r="R24" i="3" s="1"/>
  <c r="S24" i="3" s="1"/>
  <c r="Q25" i="5" s="1"/>
  <c r="W19" i="3"/>
  <c r="R20" i="5" s="1"/>
  <c r="Q15" i="3"/>
  <c r="R15" i="3" s="1"/>
  <c r="S15" i="3" s="1"/>
  <c r="Q16" i="5" s="1"/>
  <c r="Q14" i="3"/>
  <c r="R14" i="3" s="1"/>
  <c r="S14" i="3" s="1"/>
  <c r="M10" i="3"/>
  <c r="O11" i="5" s="1"/>
  <c r="Q6" i="3"/>
  <c r="R6" i="3" s="1"/>
  <c r="S6" i="3" s="1"/>
  <c r="AK189" i="75"/>
  <c r="AH185" i="75"/>
  <c r="AS184" i="75"/>
  <c r="AU184" i="75" s="1"/>
  <c r="G185" i="5" s="1"/>
  <c r="AQ183" i="75"/>
  <c r="E184" i="5" s="1"/>
  <c r="AH182" i="75"/>
  <c r="AC179" i="75"/>
  <c r="AI174" i="75"/>
  <c r="X170" i="75"/>
  <c r="AO170" i="75" s="1"/>
  <c r="C171" i="5" s="1"/>
  <c r="AH162" i="75"/>
  <c r="L160" i="75"/>
  <c r="AR160" i="75" s="1"/>
  <c r="E159" i="75"/>
  <c r="AO159" i="75" s="1"/>
  <c r="J158" i="75"/>
  <c r="L158" i="75" s="1"/>
  <c r="AN154" i="75"/>
  <c r="AS154" i="75" s="1"/>
  <c r="AU154" i="75" s="1"/>
  <c r="G155" i="5" s="1"/>
  <c r="J150" i="5"/>
  <c r="BC149" i="75"/>
  <c r="K150" i="5" s="1"/>
  <c r="L147" i="75"/>
  <c r="BC146" i="75"/>
  <c r="K147" i="5" s="1"/>
  <c r="I147" i="5"/>
  <c r="L144" i="75"/>
  <c r="E140" i="75"/>
  <c r="AH140" i="75"/>
  <c r="BC74" i="75"/>
  <c r="K75" i="5" s="1"/>
  <c r="J75" i="5"/>
  <c r="X43" i="75"/>
  <c r="AH43" i="75"/>
  <c r="AH92" i="3"/>
  <c r="AI92" i="3" s="1"/>
  <c r="U93" i="5" s="1"/>
  <c r="W89" i="3"/>
  <c r="R90" i="5" s="1"/>
  <c r="W84" i="3"/>
  <c r="R85" i="5" s="1"/>
  <c r="H84" i="3"/>
  <c r="N85" i="5" s="1"/>
  <c r="AH79" i="3"/>
  <c r="AI79" i="3" s="1"/>
  <c r="U80" i="5" s="1"/>
  <c r="AH77" i="3"/>
  <c r="AI77" i="3" s="1"/>
  <c r="U78" i="5" s="1"/>
  <c r="W56" i="3"/>
  <c r="R57" i="5" s="1"/>
  <c r="M55" i="3"/>
  <c r="O56" i="5" s="1"/>
  <c r="E52" i="3"/>
  <c r="W50" i="3"/>
  <c r="R51" i="5" s="1"/>
  <c r="M50" i="3"/>
  <c r="O51" i="5" s="1"/>
  <c r="H49" i="3"/>
  <c r="N50" i="5" s="1"/>
  <c r="E43" i="3"/>
  <c r="M42" i="3"/>
  <c r="O43" i="5" s="1"/>
  <c r="Z35" i="3"/>
  <c r="S36" i="5" s="1"/>
  <c r="H32" i="3"/>
  <c r="AH29" i="3"/>
  <c r="AI29" i="3" s="1"/>
  <c r="H28" i="3"/>
  <c r="N29" i="5" s="1"/>
  <c r="E24" i="3"/>
  <c r="E14" i="3"/>
  <c r="M15" i="5" s="1"/>
  <c r="H9" i="3"/>
  <c r="N10" i="5" s="1"/>
  <c r="E6" i="3"/>
  <c r="M7" i="5" s="1"/>
  <c r="AI193" i="75"/>
  <c r="AC192" i="75"/>
  <c r="AE192" i="75" s="1"/>
  <c r="AK191" i="75"/>
  <c r="AY190" i="75"/>
  <c r="AY189" i="75"/>
  <c r="I190" i="5" s="1"/>
  <c r="X188" i="75"/>
  <c r="AO188" i="75" s="1"/>
  <c r="AJ185" i="75"/>
  <c r="BB184" i="75"/>
  <c r="J184" i="75"/>
  <c r="L184" i="75" s="1"/>
  <c r="AY183" i="75"/>
  <c r="I184" i="5" s="1"/>
  <c r="AI182" i="75"/>
  <c r="AH181" i="75"/>
  <c r="AK177" i="75"/>
  <c r="BB176" i="75"/>
  <c r="AY175" i="75"/>
  <c r="I176" i="5" s="1"/>
  <c r="AL175" i="75"/>
  <c r="J175" i="75"/>
  <c r="L175" i="75" s="1"/>
  <c r="AY174" i="75"/>
  <c r="I175" i="5" s="1"/>
  <c r="AN174" i="75"/>
  <c r="AS174" i="75" s="1"/>
  <c r="AU174" i="75" s="1"/>
  <c r="G175" i="5" s="1"/>
  <c r="AI171" i="75"/>
  <c r="AN170" i="75"/>
  <c r="AS170" i="75" s="1"/>
  <c r="AU170" i="75" s="1"/>
  <c r="G171" i="5" s="1"/>
  <c r="AQ168" i="75"/>
  <c r="E169" i="5" s="1"/>
  <c r="J168" i="75"/>
  <c r="L168" i="75" s="1"/>
  <c r="AI166" i="75"/>
  <c r="BB165" i="75"/>
  <c r="AN165" i="75"/>
  <c r="AS165" i="75" s="1"/>
  <c r="AU165" i="75" s="1"/>
  <c r="G166" i="5" s="1"/>
  <c r="AN163" i="75"/>
  <c r="AS163" i="75" s="1"/>
  <c r="AU163" i="75" s="1"/>
  <c r="G164" i="5" s="1"/>
  <c r="BB162" i="75"/>
  <c r="AY161" i="75"/>
  <c r="I162" i="5" s="1"/>
  <c r="AY159" i="75"/>
  <c r="I160" i="5" s="1"/>
  <c r="X155" i="75"/>
  <c r="AK153" i="75"/>
  <c r="AM152" i="75"/>
  <c r="BB151" i="75"/>
  <c r="J152" i="5" s="1"/>
  <c r="BB148" i="75"/>
  <c r="J149" i="5" s="1"/>
  <c r="AC148" i="75"/>
  <c r="AE148" i="75" s="1"/>
  <c r="AU140" i="75"/>
  <c r="G141" i="5" s="1"/>
  <c r="AK134" i="75"/>
  <c r="AJ133" i="75"/>
  <c r="AQ133" i="75"/>
  <c r="E134" i="5" s="1"/>
  <c r="AI122" i="75"/>
  <c r="AH120" i="75"/>
  <c r="BC104" i="75"/>
  <c r="K105" i="5" s="1"/>
  <c r="J105" i="5"/>
  <c r="AQ103" i="75"/>
  <c r="E104" i="5" s="1"/>
  <c r="BC101" i="75"/>
  <c r="K102" i="5" s="1"/>
  <c r="J102" i="5"/>
  <c r="J96" i="5"/>
  <c r="AC87" i="75"/>
  <c r="AK87" i="75"/>
  <c r="AJ82" i="75"/>
  <c r="AL82" i="75" s="1"/>
  <c r="AC82" i="75"/>
  <c r="AE82" i="75" s="1"/>
  <c r="M29" i="5"/>
  <c r="AI6" i="3"/>
  <c r="U7" i="5" s="1"/>
  <c r="AO182" i="75"/>
  <c r="C183" i="5" s="1"/>
  <c r="BC177" i="75"/>
  <c r="K178" i="5" s="1"/>
  <c r="J178" i="5"/>
  <c r="BC169" i="75"/>
  <c r="K170" i="5" s="1"/>
  <c r="J170" i="5"/>
  <c r="AQ162" i="75"/>
  <c r="E163" i="5" s="1"/>
  <c r="AI156" i="75"/>
  <c r="AJ155" i="75"/>
  <c r="AL155" i="75" s="1"/>
  <c r="AC143" i="75"/>
  <c r="AK143" i="75"/>
  <c r="AL143" i="75" s="1"/>
  <c r="AI143" i="75"/>
  <c r="X141" i="75"/>
  <c r="AO141" i="75" s="1"/>
  <c r="C142" i="5" s="1"/>
  <c r="AI141" i="75"/>
  <c r="H99" i="3"/>
  <c r="N100" i="5" s="1"/>
  <c r="W98" i="3"/>
  <c r="R99" i="5" s="1"/>
  <c r="M95" i="3"/>
  <c r="O96" i="5" s="1"/>
  <c r="W94" i="3"/>
  <c r="R95" i="5" s="1"/>
  <c r="E92" i="3"/>
  <c r="Z91" i="3"/>
  <c r="S92" i="5" s="1"/>
  <c r="Z87" i="3"/>
  <c r="S88" i="5" s="1"/>
  <c r="Z85" i="3"/>
  <c r="S86" i="5" s="1"/>
  <c r="M83" i="3"/>
  <c r="O84" i="5" s="1"/>
  <c r="M81" i="3"/>
  <c r="O82" i="5" s="1"/>
  <c r="H80" i="3"/>
  <c r="N81" i="5" s="1"/>
  <c r="W78" i="3"/>
  <c r="R79" i="5" s="1"/>
  <c r="S74" i="3"/>
  <c r="Q75" i="5" s="1"/>
  <c r="Q68" i="3"/>
  <c r="R68" i="3" s="1"/>
  <c r="S68" i="3" s="1"/>
  <c r="Q69" i="5" s="1"/>
  <c r="P67" i="3"/>
  <c r="S67" i="3" s="1"/>
  <c r="Q68" i="5" s="1"/>
  <c r="Z66" i="3"/>
  <c r="S67" i="5" s="1"/>
  <c r="W64" i="3"/>
  <c r="R65" i="5" s="1"/>
  <c r="E60" i="3"/>
  <c r="M61" i="5" s="1"/>
  <c r="Q58" i="3"/>
  <c r="R58" i="3" s="1"/>
  <c r="S58" i="3" s="1"/>
  <c r="Q59" i="5" s="1"/>
  <c r="E54" i="3"/>
  <c r="Q53" i="3"/>
  <c r="R53" i="3" s="1"/>
  <c r="S53" i="3" s="1"/>
  <c r="Q54" i="5" s="1"/>
  <c r="E49" i="3"/>
  <c r="W47" i="3"/>
  <c r="R48" i="5" s="1"/>
  <c r="E46" i="3"/>
  <c r="M47" i="5" s="1"/>
  <c r="Z45" i="3"/>
  <c r="S46" i="5" s="1"/>
  <c r="Z44" i="3"/>
  <c r="S45" i="5" s="1"/>
  <c r="Z43" i="3"/>
  <c r="S44" i="5" s="1"/>
  <c r="M43" i="3"/>
  <c r="O44" i="5" s="1"/>
  <c r="W41" i="3"/>
  <c r="R42" i="5" s="1"/>
  <c r="P40" i="3"/>
  <c r="S40" i="3" s="1"/>
  <c r="Q41" i="5" s="1"/>
  <c r="W38" i="3"/>
  <c r="R39" i="5" s="1"/>
  <c r="M37" i="3"/>
  <c r="O38" i="5" s="1"/>
  <c r="E34" i="3"/>
  <c r="M35" i="5" s="1"/>
  <c r="AH32" i="3"/>
  <c r="AH30" i="3"/>
  <c r="P26" i="3"/>
  <c r="S26" i="3" s="1"/>
  <c r="Q27" i="5" s="1"/>
  <c r="Z25" i="3"/>
  <c r="S26" i="5" s="1"/>
  <c r="E25" i="3"/>
  <c r="M26" i="5" s="1"/>
  <c r="W20" i="3"/>
  <c r="R21" i="5" s="1"/>
  <c r="Q19" i="3"/>
  <c r="R19" i="3" s="1"/>
  <c r="S19" i="3" s="1"/>
  <c r="Q20" i="5" s="1"/>
  <c r="AH14" i="3"/>
  <c r="AI14" i="3" s="1"/>
  <c r="U15" i="5" s="1"/>
  <c r="Z12" i="3"/>
  <c r="S13" i="5" s="1"/>
  <c r="Q8" i="3"/>
  <c r="R8" i="3" s="1"/>
  <c r="S8" i="3" s="1"/>
  <c r="Q9" i="5" s="1"/>
  <c r="E8" i="3"/>
  <c r="M9" i="5" s="1"/>
  <c r="Z4" i="3"/>
  <c r="S5" i="5" s="1"/>
  <c r="BB192" i="75"/>
  <c r="BB185" i="75"/>
  <c r="AK185" i="75"/>
  <c r="AL185" i="75" s="1"/>
  <c r="X183" i="75"/>
  <c r="AO183" i="75" s="1"/>
  <c r="AM182" i="75"/>
  <c r="AY176" i="75"/>
  <c r="I177" i="5" s="1"/>
  <c r="J174" i="75"/>
  <c r="L174" i="75" s="1"/>
  <c r="AN172" i="75"/>
  <c r="AY171" i="75"/>
  <c r="I172" i="5" s="1"/>
  <c r="BB170" i="75"/>
  <c r="J171" i="5" s="1"/>
  <c r="AS169" i="75"/>
  <c r="AU169" i="75" s="1"/>
  <c r="G170" i="5" s="1"/>
  <c r="AH168" i="75"/>
  <c r="X168" i="75"/>
  <c r="AO168" i="75" s="1"/>
  <c r="AY166" i="75"/>
  <c r="AQ166" i="75"/>
  <c r="E167" i="5" s="1"/>
  <c r="J164" i="75"/>
  <c r="AY163" i="75"/>
  <c r="I164" i="5" s="1"/>
  <c r="AI160" i="75"/>
  <c r="J157" i="75"/>
  <c r="L157" i="75" s="1"/>
  <c r="AM149" i="75"/>
  <c r="L149" i="75"/>
  <c r="AI130" i="75"/>
  <c r="BB127" i="75"/>
  <c r="AQ125" i="75"/>
  <c r="E126" i="5" s="1"/>
  <c r="BC119" i="75"/>
  <c r="K120" i="5" s="1"/>
  <c r="AI72" i="75"/>
  <c r="E64" i="3"/>
  <c r="M65" i="5" s="1"/>
  <c r="E55" i="3"/>
  <c r="M56" i="5" s="1"/>
  <c r="Z53" i="3"/>
  <c r="S54" i="5" s="1"/>
  <c r="Z49" i="3"/>
  <c r="S50" i="5" s="1"/>
  <c r="AH35" i="3"/>
  <c r="AI35" i="3" s="1"/>
  <c r="U36" i="5" s="1"/>
  <c r="P22" i="3"/>
  <c r="S22" i="3" s="1"/>
  <c r="Q23" i="5" s="1"/>
  <c r="P18" i="3"/>
  <c r="S18" i="3" s="1"/>
  <c r="Q19" i="5" s="1"/>
  <c r="Q17" i="3"/>
  <c r="R17" i="3" s="1"/>
  <c r="S17" i="3" s="1"/>
  <c r="Q18" i="5" s="1"/>
  <c r="W12" i="3"/>
  <c r="R13" i="5" s="1"/>
  <c r="Q9" i="3"/>
  <c r="R9" i="3" s="1"/>
  <c r="S9" i="3" s="1"/>
  <c r="Q10" i="5" s="1"/>
  <c r="W4" i="3"/>
  <c r="R5" i="5" s="1"/>
  <c r="BC193" i="75"/>
  <c r="K194" i="5" s="1"/>
  <c r="E192" i="75"/>
  <c r="X191" i="75"/>
  <c r="AN191" i="75"/>
  <c r="AS191" i="75" s="1"/>
  <c r="AU191" i="75" s="1"/>
  <c r="G192" i="5" s="1"/>
  <c r="AI191" i="75"/>
  <c r="X190" i="75"/>
  <c r="AM186" i="75"/>
  <c r="AI184" i="75"/>
  <c r="J182" i="5"/>
  <c r="L178" i="75"/>
  <c r="AI175" i="75"/>
  <c r="J173" i="5"/>
  <c r="L170" i="75"/>
  <c r="AM169" i="75"/>
  <c r="L167" i="75"/>
  <c r="AE166" i="75"/>
  <c r="AR166" i="75" s="1"/>
  <c r="F167" i="5" s="1"/>
  <c r="AC164" i="75"/>
  <c r="AQ164" i="75"/>
  <c r="E165" i="5" s="1"/>
  <c r="AK159" i="75"/>
  <c r="BC158" i="75"/>
  <c r="K159" i="5" s="1"/>
  <c r="J159" i="5"/>
  <c r="BC155" i="75"/>
  <c r="K156" i="5" s="1"/>
  <c r="J156" i="5"/>
  <c r="AN153" i="75"/>
  <c r="AS153" i="75" s="1"/>
  <c r="AU153" i="75" s="1"/>
  <c r="G154" i="5" s="1"/>
  <c r="AC152" i="75"/>
  <c r="AE152" i="75" s="1"/>
  <c r="AQ152" i="75"/>
  <c r="E153" i="5" s="1"/>
  <c r="AH151" i="75"/>
  <c r="AR146" i="75"/>
  <c r="F147" i="5" s="1"/>
  <c r="AJ144" i="75"/>
  <c r="AL144" i="75" s="1"/>
  <c r="AC144" i="75"/>
  <c r="AE144" i="75" s="1"/>
  <c r="X143" i="75"/>
  <c r="AO142" i="75"/>
  <c r="C143" i="5" s="1"/>
  <c r="AH139" i="75"/>
  <c r="X139" i="75"/>
  <c r="AO127" i="75"/>
  <c r="C128" i="5" s="1"/>
  <c r="BC115" i="75"/>
  <c r="K116" i="5" s="1"/>
  <c r="J116" i="5"/>
  <c r="AJ96" i="75"/>
  <c r="AC96" i="75"/>
  <c r="AE96" i="75" s="1"/>
  <c r="AR96" i="75" s="1"/>
  <c r="F97" i="5" s="1"/>
  <c r="AJ90" i="75"/>
  <c r="AL90" i="75" s="1"/>
  <c r="AC90" i="75"/>
  <c r="AE90" i="75" s="1"/>
  <c r="AC73" i="75"/>
  <c r="AE73" i="75" s="1"/>
  <c r="AJ73" i="75"/>
  <c r="AL73" i="75" s="1"/>
  <c r="Z58" i="3"/>
  <c r="S59" i="5" s="1"/>
  <c r="E57" i="3"/>
  <c r="M56" i="3"/>
  <c r="O57" i="5" s="1"/>
  <c r="AH53" i="3"/>
  <c r="AI53" i="3" s="1"/>
  <c r="U54" i="5" s="1"/>
  <c r="H51" i="3"/>
  <c r="N52" i="5" s="1"/>
  <c r="E47" i="3"/>
  <c r="M48" i="5" s="1"/>
  <c r="AI39" i="3"/>
  <c r="U40" i="5" s="1"/>
  <c r="H38" i="3"/>
  <c r="N39" i="5" s="1"/>
  <c r="E29" i="3"/>
  <c r="M30" i="5" s="1"/>
  <c r="AI24" i="3"/>
  <c r="U25" i="5" s="1"/>
  <c r="N11" i="5"/>
  <c r="J188" i="75"/>
  <c r="L188" i="75" s="1"/>
  <c r="AR188" i="75" s="1"/>
  <c r="F189" i="5" s="1"/>
  <c r="J186" i="75"/>
  <c r="AQ185" i="75"/>
  <c r="E186" i="5" s="1"/>
  <c r="AH184" i="75"/>
  <c r="AM183" i="75"/>
  <c r="AJ182" i="75"/>
  <c r="AL182" i="75" s="1"/>
  <c r="AY181" i="75"/>
  <c r="I182" i="5" s="1"/>
  <c r="AQ181" i="75"/>
  <c r="E182" i="5" s="1"/>
  <c r="AC180" i="75"/>
  <c r="AE180" i="75" s="1"/>
  <c r="AR180" i="75" s="1"/>
  <c r="AN179" i="75"/>
  <c r="AS179" i="75" s="1"/>
  <c r="AU179" i="75" s="1"/>
  <c r="G180" i="5" s="1"/>
  <c r="AI177" i="75"/>
  <c r="AI176" i="75"/>
  <c r="AM174" i="75"/>
  <c r="BC168" i="75"/>
  <c r="K169" i="5" s="1"/>
  <c r="J169" i="5"/>
  <c r="AQ165" i="75"/>
  <c r="E166" i="5" s="1"/>
  <c r="AE159" i="75"/>
  <c r="AI158" i="75"/>
  <c r="AQ157" i="75"/>
  <c r="E158" i="5" s="1"/>
  <c r="AR155" i="75"/>
  <c r="F156" i="5" s="1"/>
  <c r="AQ146" i="75"/>
  <c r="E147" i="5" s="1"/>
  <c r="E144" i="75"/>
  <c r="AO144" i="75" s="1"/>
  <c r="C145" i="5" s="1"/>
  <c r="J143" i="5"/>
  <c r="AQ137" i="75"/>
  <c r="E138" i="5" s="1"/>
  <c r="BC134" i="75"/>
  <c r="K135" i="5" s="1"/>
  <c r="I135" i="5"/>
  <c r="AI132" i="75"/>
  <c r="I123" i="5"/>
  <c r="AK111" i="75"/>
  <c r="AJ109" i="75"/>
  <c r="AQ109" i="75"/>
  <c r="E110" i="5" s="1"/>
  <c r="E93" i="75"/>
  <c r="AO93" i="75" s="1"/>
  <c r="C94" i="5" s="1"/>
  <c r="AI93" i="75"/>
  <c r="AC85" i="75"/>
  <c r="AE85" i="75" s="1"/>
  <c r="AR85" i="75" s="1"/>
  <c r="F86" i="5" s="1"/>
  <c r="AJ85" i="75"/>
  <c r="J140" i="75"/>
  <c r="L140" i="75" s="1"/>
  <c r="AS139" i="75"/>
  <c r="AU139" i="75" s="1"/>
  <c r="G140" i="5" s="1"/>
  <c r="BB137" i="75"/>
  <c r="AC136" i="75"/>
  <c r="J136" i="75"/>
  <c r="L136" i="75" s="1"/>
  <c r="AE134" i="75"/>
  <c r="J134" i="75"/>
  <c r="L134" i="75" s="1"/>
  <c r="E132" i="75"/>
  <c r="AO132" i="75" s="1"/>
  <c r="C133" i="5" s="1"/>
  <c r="BB129" i="75"/>
  <c r="AS129" i="75"/>
  <c r="AU129" i="75" s="1"/>
  <c r="G130" i="5" s="1"/>
  <c r="BC128" i="75"/>
  <c r="K129" i="5" s="1"/>
  <c r="J129" i="5"/>
  <c r="AS126" i="75"/>
  <c r="AU126" i="75" s="1"/>
  <c r="G127" i="5" s="1"/>
  <c r="AY123" i="75"/>
  <c r="I124" i="5" s="1"/>
  <c r="J121" i="75"/>
  <c r="L121" i="75" s="1"/>
  <c r="AN119" i="75"/>
  <c r="AS119" i="75" s="1"/>
  <c r="AU119" i="75" s="1"/>
  <c r="G120" i="5" s="1"/>
  <c r="AS117" i="75"/>
  <c r="AU117" i="75" s="1"/>
  <c r="G118" i="5" s="1"/>
  <c r="E116" i="75"/>
  <c r="AY108" i="75"/>
  <c r="I109" i="5" s="1"/>
  <c r="E106" i="75"/>
  <c r="AO106" i="75" s="1"/>
  <c r="C107" i="5" s="1"/>
  <c r="J104" i="75"/>
  <c r="L104" i="75" s="1"/>
  <c r="X103" i="75"/>
  <c r="BB100" i="75"/>
  <c r="J101" i="5" s="1"/>
  <c r="AO100" i="75"/>
  <c r="C101" i="5" s="1"/>
  <c r="AY99" i="75"/>
  <c r="I100" i="5" s="1"/>
  <c r="X98" i="75"/>
  <c r="E98" i="75"/>
  <c r="BB93" i="75"/>
  <c r="AS93" i="75"/>
  <c r="AU93" i="75" s="1"/>
  <c r="G94" i="5" s="1"/>
  <c r="AC91" i="75"/>
  <c r="AE91" i="75" s="1"/>
  <c r="AY90" i="75"/>
  <c r="I91" i="5" s="1"/>
  <c r="AM90" i="75"/>
  <c r="AI83" i="75"/>
  <c r="BC80" i="75"/>
  <c r="K81" i="5" s="1"/>
  <c r="J81" i="5"/>
  <c r="AK80" i="75"/>
  <c r="J80" i="5"/>
  <c r="AK79" i="75"/>
  <c r="AU78" i="75"/>
  <c r="G79" i="5" s="1"/>
  <c r="AM78" i="75"/>
  <c r="X76" i="75"/>
  <c r="AO76" i="75" s="1"/>
  <c r="C77" i="5" s="1"/>
  <c r="AI76" i="75"/>
  <c r="X72" i="75"/>
  <c r="AO72" i="75" s="1"/>
  <c r="C73" i="5" s="1"/>
  <c r="AM71" i="75"/>
  <c r="AY65" i="75"/>
  <c r="BB64" i="75"/>
  <c r="BC60" i="75"/>
  <c r="K61" i="5" s="1"/>
  <c r="I61" i="5"/>
  <c r="AQ54" i="75"/>
  <c r="E55" i="5" s="1"/>
  <c r="J48" i="5"/>
  <c r="AS168" i="75"/>
  <c r="AU168" i="75" s="1"/>
  <c r="G169" i="5" s="1"/>
  <c r="AI168" i="75"/>
  <c r="BB166" i="75"/>
  <c r="J167" i="5" s="1"/>
  <c r="E164" i="75"/>
  <c r="AO164" i="75" s="1"/>
  <c r="C165" i="5" s="1"/>
  <c r="AK163" i="75"/>
  <c r="AL163" i="75" s="1"/>
  <c r="J163" i="75"/>
  <c r="L163" i="75" s="1"/>
  <c r="J162" i="75"/>
  <c r="L162" i="75" s="1"/>
  <c r="E160" i="75"/>
  <c r="AO160" i="75" s="1"/>
  <c r="C161" i="5" s="1"/>
  <c r="BB157" i="75"/>
  <c r="J158" i="5" s="1"/>
  <c r="AM156" i="75"/>
  <c r="AQ153" i="75"/>
  <c r="E154" i="5" s="1"/>
  <c r="AY148" i="75"/>
  <c r="I149" i="5" s="1"/>
  <c r="AK147" i="75"/>
  <c r="AI147" i="75"/>
  <c r="E145" i="75"/>
  <c r="AO145" i="75" s="1"/>
  <c r="C146" i="5" s="1"/>
  <c r="AK144" i="75"/>
  <c r="BB143" i="75"/>
  <c r="AN141" i="75"/>
  <c r="AS141" i="75" s="1"/>
  <c r="AU141" i="75" s="1"/>
  <c r="G142" i="5" s="1"/>
  <c r="AC140" i="75"/>
  <c r="AE140" i="75" s="1"/>
  <c r="AK140" i="75"/>
  <c r="AL140" i="75" s="1"/>
  <c r="BB139" i="75"/>
  <c r="J140" i="5" s="1"/>
  <c r="BB138" i="75"/>
  <c r="J139" i="5" s="1"/>
  <c r="AQ136" i="75"/>
  <c r="E137" i="5" s="1"/>
  <c r="AJ134" i="75"/>
  <c r="X133" i="75"/>
  <c r="J130" i="75"/>
  <c r="L130" i="75" s="1"/>
  <c r="AK128" i="75"/>
  <c r="AL128" i="75" s="1"/>
  <c r="AY127" i="75"/>
  <c r="I128" i="5" s="1"/>
  <c r="AC127" i="75"/>
  <c r="AE127" i="75" s="1"/>
  <c r="AR127" i="75" s="1"/>
  <c r="F128" i="5" s="1"/>
  <c r="AI126" i="75"/>
  <c r="X125" i="75"/>
  <c r="AY120" i="75"/>
  <c r="I121" i="5" s="1"/>
  <c r="AN120" i="75"/>
  <c r="AS120" i="75" s="1"/>
  <c r="AU120" i="75" s="1"/>
  <c r="G121" i="5" s="1"/>
  <c r="AY113" i="75"/>
  <c r="AS112" i="75"/>
  <c r="AU112" i="75" s="1"/>
  <c r="G113" i="5" s="1"/>
  <c r="X110" i="75"/>
  <c r="AI108" i="75"/>
  <c r="AJ106" i="75"/>
  <c r="AN106" i="75"/>
  <c r="AQ104" i="75"/>
  <c r="E105" i="5" s="1"/>
  <c r="AI103" i="75"/>
  <c r="AI100" i="75"/>
  <c r="AN99" i="75"/>
  <c r="AS99" i="75" s="1"/>
  <c r="AU99" i="75" s="1"/>
  <c r="G100" i="5" s="1"/>
  <c r="AN98" i="75"/>
  <c r="AK96" i="75"/>
  <c r="AQ94" i="75"/>
  <c r="E95" i="5" s="1"/>
  <c r="AK92" i="75"/>
  <c r="X88" i="75"/>
  <c r="AO88" i="75" s="1"/>
  <c r="C89" i="5" s="1"/>
  <c r="AI88" i="75"/>
  <c r="AK78" i="75"/>
  <c r="AL78" i="75" s="1"/>
  <c r="L75" i="75"/>
  <c r="AR75" i="75" s="1"/>
  <c r="F76" i="5" s="1"/>
  <c r="AH72" i="75"/>
  <c r="E70" i="75"/>
  <c r="AO70" i="75" s="1"/>
  <c r="C71" i="5" s="1"/>
  <c r="AH70" i="75"/>
  <c r="X62" i="75"/>
  <c r="AO62" i="75" s="1"/>
  <c r="C63" i="5" s="1"/>
  <c r="AQ60" i="75"/>
  <c r="E61" i="5" s="1"/>
  <c r="E59" i="75"/>
  <c r="AO59" i="75" s="1"/>
  <c r="C60" i="5" s="1"/>
  <c r="L48" i="75"/>
  <c r="AO46" i="75"/>
  <c r="C47" i="5" s="1"/>
  <c r="J30" i="5"/>
  <c r="BC29" i="75"/>
  <c r="K30" i="5" s="1"/>
  <c r="AM26" i="75"/>
  <c r="BC15" i="75"/>
  <c r="K16" i="5" s="1"/>
  <c r="J16" i="5"/>
  <c r="J15" i="5"/>
  <c r="BC14" i="75"/>
  <c r="K15" i="5" s="1"/>
  <c r="AQ10" i="75"/>
  <c r="E11" i="5" s="1"/>
  <c r="AJ136" i="75"/>
  <c r="J132" i="5"/>
  <c r="BC130" i="75"/>
  <c r="K131" i="5" s="1"/>
  <c r="J131" i="5"/>
  <c r="AC129" i="75"/>
  <c r="AE129" i="75" s="1"/>
  <c r="AR129" i="75" s="1"/>
  <c r="F130" i="5" s="1"/>
  <c r="X123" i="75"/>
  <c r="AM116" i="75"/>
  <c r="AC111" i="75"/>
  <c r="AE111" i="75" s="1"/>
  <c r="AO109" i="75"/>
  <c r="C110" i="5" s="1"/>
  <c r="AH108" i="75"/>
  <c r="L101" i="75"/>
  <c r="I101" i="5"/>
  <c r="J93" i="5"/>
  <c r="L89" i="75"/>
  <c r="L81" i="75"/>
  <c r="BC68" i="75"/>
  <c r="K69" i="5" s="1"/>
  <c r="J69" i="5"/>
  <c r="BC62" i="75"/>
  <c r="K63" i="5" s="1"/>
  <c r="J63" i="5"/>
  <c r="AR58" i="75"/>
  <c r="F59" i="5" s="1"/>
  <c r="AJ54" i="75"/>
  <c r="AO53" i="75"/>
  <c r="C54" i="5" s="1"/>
  <c r="J37" i="5"/>
  <c r="X28" i="75"/>
  <c r="AI28" i="75"/>
  <c r="AJ27" i="75"/>
  <c r="AC27" i="75"/>
  <c r="AE27" i="75" s="1"/>
  <c r="AC25" i="75"/>
  <c r="AE25" i="75" s="1"/>
  <c r="AJ25" i="75"/>
  <c r="AL25" i="75" s="1"/>
  <c r="AC19" i="75"/>
  <c r="AE19" i="75" s="1"/>
  <c r="AJ19" i="75"/>
  <c r="AL19" i="75" s="1"/>
  <c r="J159" i="75"/>
  <c r="L159" i="75" s="1"/>
  <c r="BC156" i="75"/>
  <c r="K157" i="5" s="1"/>
  <c r="J157" i="5"/>
  <c r="E152" i="75"/>
  <c r="AY150" i="75"/>
  <c r="I151" i="5" s="1"/>
  <c r="AQ149" i="75"/>
  <c r="E150" i="5" s="1"/>
  <c r="AN148" i="75"/>
  <c r="AS148" i="75" s="1"/>
  <c r="AU148" i="75" s="1"/>
  <c r="G149" i="5" s="1"/>
  <c r="AQ140" i="75"/>
  <c r="E141" i="5" s="1"/>
  <c r="J139" i="75"/>
  <c r="L139" i="75" s="1"/>
  <c r="AR139" i="75" s="1"/>
  <c r="F140" i="5" s="1"/>
  <c r="AH135" i="75"/>
  <c r="AN133" i="75"/>
  <c r="AS133" i="75" s="1"/>
  <c r="AU133" i="75" s="1"/>
  <c r="G134" i="5" s="1"/>
  <c r="AJ132" i="75"/>
  <c r="AL132" i="75" s="1"/>
  <c r="AK131" i="75"/>
  <c r="AQ128" i="75"/>
  <c r="E129" i="5" s="1"/>
  <c r="AL127" i="75"/>
  <c r="AH125" i="75"/>
  <c r="AI121" i="75"/>
  <c r="AC120" i="75"/>
  <c r="AE120" i="75" s="1"/>
  <c r="AM118" i="75"/>
  <c r="BB117" i="75"/>
  <c r="L116" i="75"/>
  <c r="AI114" i="75"/>
  <c r="AK112" i="75"/>
  <c r="AM110" i="75"/>
  <c r="AS109" i="75"/>
  <c r="AU109" i="75" s="1"/>
  <c r="G110" i="5" s="1"/>
  <c r="AI109" i="75"/>
  <c r="E102" i="75"/>
  <c r="AO102" i="75" s="1"/>
  <c r="C103" i="5" s="1"/>
  <c r="AQ101" i="75"/>
  <c r="E102" i="5" s="1"/>
  <c r="BB98" i="75"/>
  <c r="AJ98" i="75"/>
  <c r="L98" i="75"/>
  <c r="AR98" i="75" s="1"/>
  <c r="F99" i="5" s="1"/>
  <c r="AS97" i="75"/>
  <c r="AU97" i="75" s="1"/>
  <c r="G98" i="5" s="1"/>
  <c r="J96" i="75"/>
  <c r="L96" i="75" s="1"/>
  <c r="AS95" i="75"/>
  <c r="AU95" i="75" s="1"/>
  <c r="G96" i="5" s="1"/>
  <c r="X94" i="75"/>
  <c r="AO94" i="75" s="1"/>
  <c r="J93" i="75"/>
  <c r="L93" i="75" s="1"/>
  <c r="AH86" i="75"/>
  <c r="AI85" i="75"/>
  <c r="AI84" i="75"/>
  <c r="AC80" i="75"/>
  <c r="AE80" i="75" s="1"/>
  <c r="AC78" i="75"/>
  <c r="AE78" i="75" s="1"/>
  <c r="BB75" i="75"/>
  <c r="J76" i="5" s="1"/>
  <c r="AK72" i="75"/>
  <c r="AL72" i="75" s="1"/>
  <c r="BC71" i="75"/>
  <c r="K72" i="5" s="1"/>
  <c r="J72" i="5"/>
  <c r="AN70" i="75"/>
  <c r="AS70" i="75" s="1"/>
  <c r="AU70" i="75" s="1"/>
  <c r="G71" i="5" s="1"/>
  <c r="BB58" i="75"/>
  <c r="J59" i="5" s="1"/>
  <c r="AH50" i="75"/>
  <c r="AI24" i="75"/>
  <c r="E24" i="75"/>
  <c r="AO17" i="75"/>
  <c r="C18" i="5" s="1"/>
  <c r="AN5" i="75"/>
  <c r="AS5" i="75" s="1"/>
  <c r="AU5" i="75" s="1"/>
  <c r="G6" i="5" s="1"/>
  <c r="AQ167" i="75"/>
  <c r="E168" i="5" s="1"/>
  <c r="J165" i="75"/>
  <c r="L165" i="75" s="1"/>
  <c r="AN161" i="75"/>
  <c r="AS161" i="75" s="1"/>
  <c r="AU161" i="75" s="1"/>
  <c r="G162" i="5" s="1"/>
  <c r="AY158" i="75"/>
  <c r="I159" i="5" s="1"/>
  <c r="AQ156" i="75"/>
  <c r="E157" i="5" s="1"/>
  <c r="AJ154" i="75"/>
  <c r="AK149" i="75"/>
  <c r="AL149" i="75" s="1"/>
  <c r="AI149" i="75"/>
  <c r="BB147" i="75"/>
  <c r="AJ147" i="75"/>
  <c r="AS146" i="75"/>
  <c r="AU146" i="75" s="1"/>
  <c r="G147" i="5" s="1"/>
  <c r="AM146" i="75"/>
  <c r="AC145" i="75"/>
  <c r="AE145" i="75" s="1"/>
  <c r="AY144" i="75"/>
  <c r="I145" i="5" s="1"/>
  <c r="AY143" i="75"/>
  <c r="I144" i="5" s="1"/>
  <c r="AY142" i="75"/>
  <c r="I143" i="5" s="1"/>
  <c r="AC141" i="75"/>
  <c r="BB140" i="75"/>
  <c r="J141" i="5" s="1"/>
  <c r="AQ139" i="75"/>
  <c r="E140" i="5" s="1"/>
  <c r="AN138" i="75"/>
  <c r="AS138" i="75" s="1"/>
  <c r="AU138" i="75" s="1"/>
  <c r="G139" i="5" s="1"/>
  <c r="BB136" i="75"/>
  <c r="E134" i="75"/>
  <c r="J132" i="75"/>
  <c r="L132" i="75" s="1"/>
  <c r="AY131" i="75"/>
  <c r="I132" i="5" s="1"/>
  <c r="J131" i="75"/>
  <c r="L131" i="75" s="1"/>
  <c r="AQ130" i="75"/>
  <c r="E131" i="5" s="1"/>
  <c r="BB125" i="75"/>
  <c r="AK124" i="75"/>
  <c r="AL124" i="75" s="1"/>
  <c r="AM123" i="75"/>
  <c r="AY117" i="75"/>
  <c r="I118" i="5" s="1"/>
  <c r="AN114" i="75"/>
  <c r="AS114" i="75" s="1"/>
  <c r="AU114" i="75" s="1"/>
  <c r="G115" i="5" s="1"/>
  <c r="AM113" i="75"/>
  <c r="AI111" i="75"/>
  <c r="BB109" i="75"/>
  <c r="L109" i="75"/>
  <c r="AR109" i="75" s="1"/>
  <c r="AC108" i="75"/>
  <c r="AE108" i="75" s="1"/>
  <c r="AR108" i="75" s="1"/>
  <c r="F109" i="5" s="1"/>
  <c r="J99" i="75"/>
  <c r="L99" i="75" s="1"/>
  <c r="AS98" i="75"/>
  <c r="AU98" i="75" s="1"/>
  <c r="G99" i="5" s="1"/>
  <c r="AY95" i="75"/>
  <c r="I96" i="5" s="1"/>
  <c r="E91" i="75"/>
  <c r="AN84" i="75"/>
  <c r="AS84" i="75" s="1"/>
  <c r="AU84" i="75" s="1"/>
  <c r="G85" i="5" s="1"/>
  <c r="AI80" i="75"/>
  <c r="E74" i="75"/>
  <c r="AN68" i="75"/>
  <c r="AS68" i="75" s="1"/>
  <c r="AU68" i="75" s="1"/>
  <c r="G69" i="5" s="1"/>
  <c r="AC63" i="75"/>
  <c r="AE63" i="75" s="1"/>
  <c r="AH59" i="75"/>
  <c r="J56" i="75"/>
  <c r="L56" i="75" s="1"/>
  <c r="AC55" i="75"/>
  <c r="AJ55" i="75"/>
  <c r="AL55" i="75" s="1"/>
  <c r="BC52" i="75"/>
  <c r="K53" i="5" s="1"/>
  <c r="J53" i="5"/>
  <c r="J49" i="5"/>
  <c r="BC48" i="75"/>
  <c r="K49" i="5" s="1"/>
  <c r="BC40" i="75"/>
  <c r="K41" i="5" s="1"/>
  <c r="J41" i="5"/>
  <c r="AK33" i="75"/>
  <c r="AL33" i="75" s="1"/>
  <c r="AS28" i="75"/>
  <c r="AU28" i="75" s="1"/>
  <c r="G29" i="5" s="1"/>
  <c r="X24" i="75"/>
  <c r="X149" i="75"/>
  <c r="AK148" i="75"/>
  <c r="AL148" i="75" s="1"/>
  <c r="BC145" i="75"/>
  <c r="K146" i="5" s="1"/>
  <c r="J146" i="5"/>
  <c r="AQ145" i="75"/>
  <c r="E146" i="5" s="1"/>
  <c r="AL141" i="75"/>
  <c r="AN134" i="75"/>
  <c r="AS134" i="75" s="1"/>
  <c r="AU134" i="75" s="1"/>
  <c r="G135" i="5" s="1"/>
  <c r="BB133" i="75"/>
  <c r="AE132" i="75"/>
  <c r="E130" i="75"/>
  <c r="X128" i="75"/>
  <c r="BB123" i="75"/>
  <c r="AS115" i="75"/>
  <c r="AU115" i="75" s="1"/>
  <c r="G116" i="5" s="1"/>
  <c r="L114" i="75"/>
  <c r="AC112" i="75"/>
  <c r="AE112" i="75" s="1"/>
  <c r="AC110" i="75"/>
  <c r="AE110" i="75" s="1"/>
  <c r="AK105" i="75"/>
  <c r="X92" i="75"/>
  <c r="BB90" i="75"/>
  <c r="AQ76" i="75"/>
  <c r="E77" i="5" s="1"/>
  <c r="AM73" i="75"/>
  <c r="BC72" i="75"/>
  <c r="K73" i="5" s="1"/>
  <c r="J73" i="5"/>
  <c r="AI71" i="75"/>
  <c r="BC69" i="75"/>
  <c r="K70" i="5" s="1"/>
  <c r="I70" i="5"/>
  <c r="AK66" i="75"/>
  <c r="BC63" i="75"/>
  <c r="K64" i="5" s="1"/>
  <c r="J64" i="5"/>
  <c r="E45" i="75"/>
  <c r="AO45" i="75" s="1"/>
  <c r="C46" i="5" s="1"/>
  <c r="AH45" i="75"/>
  <c r="BC140" i="75"/>
  <c r="K141" i="5" s="1"/>
  <c r="I141" i="5"/>
  <c r="AL139" i="75"/>
  <c r="E139" i="75"/>
  <c r="AO139" i="75" s="1"/>
  <c r="C140" i="5" s="1"/>
  <c r="AS137" i="75"/>
  <c r="AU137" i="75" s="1"/>
  <c r="G138" i="5" s="1"/>
  <c r="J135" i="75"/>
  <c r="L135" i="75" s="1"/>
  <c r="AM121" i="75"/>
  <c r="BB114" i="75"/>
  <c r="AC109" i="75"/>
  <c r="AE109" i="75" s="1"/>
  <c r="AH101" i="75"/>
  <c r="AK94" i="75"/>
  <c r="AL94" i="75" s="1"/>
  <c r="AY85" i="75"/>
  <c r="I86" i="5" s="1"/>
  <c r="AQ83" i="75"/>
  <c r="E84" i="5" s="1"/>
  <c r="X81" i="75"/>
  <c r="E78" i="75"/>
  <c r="AO78" i="75" s="1"/>
  <c r="C79" i="5" s="1"/>
  <c r="J77" i="75"/>
  <c r="L77" i="75" s="1"/>
  <c r="AY76" i="75"/>
  <c r="I77" i="5" s="1"/>
  <c r="AS66" i="75"/>
  <c r="AU66" i="75" s="1"/>
  <c r="G67" i="5" s="1"/>
  <c r="AC66" i="75"/>
  <c r="AE66" i="75" s="1"/>
  <c r="AR66" i="75" s="1"/>
  <c r="F67" i="5" s="1"/>
  <c r="AH58" i="75"/>
  <c r="AK50" i="75"/>
  <c r="AC50" i="75"/>
  <c r="AE50" i="75" s="1"/>
  <c r="AN45" i="75"/>
  <c r="AO39" i="75"/>
  <c r="C40" i="5" s="1"/>
  <c r="AN34" i="75"/>
  <c r="AS34" i="75" s="1"/>
  <c r="AU34" i="75" s="1"/>
  <c r="G35" i="5" s="1"/>
  <c r="BC31" i="75"/>
  <c r="K32" i="5" s="1"/>
  <c r="J32" i="5"/>
  <c r="AK23" i="75"/>
  <c r="AS12" i="75"/>
  <c r="AU12" i="75" s="1"/>
  <c r="G13" i="5" s="1"/>
  <c r="BC10" i="75"/>
  <c r="K11" i="5" s="1"/>
  <c r="J11" i="5"/>
  <c r="AI8" i="75"/>
  <c r="AS6" i="75"/>
  <c r="AU6" i="75" s="1"/>
  <c r="G7" i="5" s="1"/>
  <c r="X65" i="75"/>
  <c r="AO65" i="75" s="1"/>
  <c r="C66" i="5" s="1"/>
  <c r="L62" i="75"/>
  <c r="AR62" i="75" s="1"/>
  <c r="F63" i="5" s="1"/>
  <c r="AI61" i="75"/>
  <c r="AI60" i="75"/>
  <c r="AY56" i="75"/>
  <c r="I57" i="5" s="1"/>
  <c r="AI56" i="75"/>
  <c r="AI54" i="75"/>
  <c r="AM52" i="75"/>
  <c r="J50" i="75"/>
  <c r="L50" i="75" s="1"/>
  <c r="AR50" i="75" s="1"/>
  <c r="F51" i="5" s="1"/>
  <c r="AY47" i="75"/>
  <c r="I48" i="5" s="1"/>
  <c r="AN47" i="75"/>
  <c r="AS47" i="75" s="1"/>
  <c r="AU47" i="75" s="1"/>
  <c r="G48" i="5" s="1"/>
  <c r="AN46" i="75"/>
  <c r="AS46" i="75" s="1"/>
  <c r="AU46" i="75" s="1"/>
  <c r="G47" i="5" s="1"/>
  <c r="J45" i="75"/>
  <c r="AC42" i="75"/>
  <c r="AE42" i="75" s="1"/>
  <c r="AR42" i="75" s="1"/>
  <c r="F43" i="5" s="1"/>
  <c r="BB39" i="75"/>
  <c r="AL36" i="75"/>
  <c r="AJ35" i="75"/>
  <c r="AL35" i="75" s="1"/>
  <c r="BC34" i="75"/>
  <c r="K35" i="5" s="1"/>
  <c r="J35" i="5"/>
  <c r="AQ33" i="75"/>
  <c r="E34" i="5" s="1"/>
  <c r="AQ30" i="75"/>
  <c r="E31" i="5" s="1"/>
  <c r="AK27" i="75"/>
  <c r="AI27" i="75"/>
  <c r="AI21" i="75"/>
  <c r="AK20" i="75"/>
  <c r="AC14" i="75"/>
  <c r="AE14" i="75" s="1"/>
  <c r="AH13" i="75"/>
  <c r="BC11" i="75"/>
  <c r="K12" i="5" s="1"/>
  <c r="J12" i="5"/>
  <c r="BC6" i="75"/>
  <c r="K7" i="5" s="1"/>
  <c r="I7" i="5"/>
  <c r="X4" i="75"/>
  <c r="AO4" i="75" s="1"/>
  <c r="C5" i="5" s="1"/>
  <c r="AM81" i="75"/>
  <c r="AY79" i="75"/>
  <c r="I80" i="5" s="1"/>
  <c r="BB77" i="75"/>
  <c r="AM77" i="75"/>
  <c r="AH76" i="75"/>
  <c r="AK75" i="75"/>
  <c r="AM70" i="75"/>
  <c r="AQ70" i="75"/>
  <c r="E71" i="5" s="1"/>
  <c r="AI67" i="75"/>
  <c r="AN65" i="75"/>
  <c r="AS65" i="75" s="1"/>
  <c r="AU65" i="75" s="1"/>
  <c r="G66" i="5" s="1"/>
  <c r="AM58" i="75"/>
  <c r="AK57" i="75"/>
  <c r="AK52" i="75"/>
  <c r="AH51" i="75"/>
  <c r="AN51" i="75"/>
  <c r="AS51" i="75" s="1"/>
  <c r="AU51" i="75" s="1"/>
  <c r="G52" i="5" s="1"/>
  <c r="AQ50" i="75"/>
  <c r="E51" i="5" s="1"/>
  <c r="J49" i="75"/>
  <c r="L49" i="75" s="1"/>
  <c r="AI46" i="75"/>
  <c r="BB42" i="75"/>
  <c r="AK42" i="75"/>
  <c r="J40" i="75"/>
  <c r="L40" i="75" s="1"/>
  <c r="E38" i="75"/>
  <c r="AO38" i="75" s="1"/>
  <c r="C39" i="5" s="1"/>
  <c r="AN33" i="75"/>
  <c r="AS33" i="75" s="1"/>
  <c r="AU33" i="75" s="1"/>
  <c r="G34" i="5" s="1"/>
  <c r="AH27" i="75"/>
  <c r="AI26" i="75"/>
  <c r="AQ26" i="75"/>
  <c r="E27" i="5" s="1"/>
  <c r="AY22" i="75"/>
  <c r="I23" i="5" s="1"/>
  <c r="L19" i="75"/>
  <c r="E15" i="75"/>
  <c r="AK12" i="75"/>
  <c r="AJ11" i="75"/>
  <c r="AK5" i="75"/>
  <c r="AI68" i="75"/>
  <c r="AQ68" i="75"/>
  <c r="E69" i="5" s="1"/>
  <c r="AK58" i="75"/>
  <c r="AQ57" i="75"/>
  <c r="E58" i="5" s="1"/>
  <c r="AS48" i="75"/>
  <c r="AU48" i="75" s="1"/>
  <c r="G49" i="5" s="1"/>
  <c r="AC46" i="75"/>
  <c r="AQ43" i="75"/>
  <c r="E44" i="5" s="1"/>
  <c r="X42" i="75"/>
  <c r="AQ40" i="75"/>
  <c r="E41" i="5" s="1"/>
  <c r="AQ36" i="75"/>
  <c r="E37" i="5" s="1"/>
  <c r="AL31" i="75"/>
  <c r="X30" i="75"/>
  <c r="X29" i="75"/>
  <c r="AO29" i="75" s="1"/>
  <c r="C30" i="5" s="1"/>
  <c r="AK26" i="75"/>
  <c r="BC18" i="75"/>
  <c r="K19" i="5" s="1"/>
  <c r="J19" i="5"/>
  <c r="AK17" i="75"/>
  <c r="AH16" i="75"/>
  <c r="AM15" i="75"/>
  <c r="X14" i="75"/>
  <c r="AE11" i="75"/>
  <c r="AJ58" i="75"/>
  <c r="AK56" i="75"/>
  <c r="AM48" i="75"/>
  <c r="AK46" i="75"/>
  <c r="AL46" i="75" s="1"/>
  <c r="AI45" i="75"/>
  <c r="AI42" i="75"/>
  <c r="X41" i="75"/>
  <c r="AK37" i="75"/>
  <c r="X35" i="75"/>
  <c r="AQ34" i="75"/>
  <c r="E35" i="5" s="1"/>
  <c r="AQ31" i="75"/>
  <c r="E32" i="5" s="1"/>
  <c r="AN30" i="75"/>
  <c r="AS30" i="75" s="1"/>
  <c r="AU30" i="75" s="1"/>
  <c r="G31" i="5" s="1"/>
  <c r="AQ28" i="75"/>
  <c r="E29" i="5" s="1"/>
  <c r="AI23" i="75"/>
  <c r="AK21" i="75"/>
  <c r="AK15" i="75"/>
  <c r="AN14" i="75"/>
  <c r="AS14" i="75" s="1"/>
  <c r="AU14" i="75" s="1"/>
  <c r="G15" i="5" s="1"/>
  <c r="AC6" i="75"/>
  <c r="AE6" i="75" s="1"/>
  <c r="AR6" i="75" s="1"/>
  <c r="AI44" i="75"/>
  <c r="AN41" i="75"/>
  <c r="AS41" i="75" s="1"/>
  <c r="AU41" i="75" s="1"/>
  <c r="G42" i="5" s="1"/>
  <c r="BC38" i="75"/>
  <c r="K39" i="5" s="1"/>
  <c r="J39" i="5"/>
  <c r="BB37" i="75"/>
  <c r="AH23" i="75"/>
  <c r="AQ20" i="75"/>
  <c r="E21" i="5" s="1"/>
  <c r="AJ15" i="75"/>
  <c r="AL14" i="75"/>
  <c r="AQ13" i="75"/>
  <c r="E14" i="5" s="1"/>
  <c r="AM10" i="75"/>
  <c r="AN7" i="75"/>
  <c r="AS7" i="75" s="1"/>
  <c r="AU7" i="75" s="1"/>
  <c r="G8" i="5" s="1"/>
  <c r="AH7" i="75"/>
  <c r="AY5" i="75"/>
  <c r="I6" i="5" s="1"/>
  <c r="BC7" i="75"/>
  <c r="K8" i="5" s="1"/>
  <c r="I8" i="5"/>
  <c r="AJ125" i="5"/>
  <c r="AJ187" i="5"/>
  <c r="X96" i="75"/>
  <c r="AM95" i="75"/>
  <c r="J95" i="75"/>
  <c r="L95" i="75" s="1"/>
  <c r="X89" i="75"/>
  <c r="AI89" i="75"/>
  <c r="AY87" i="75"/>
  <c r="I88" i="5" s="1"/>
  <c r="AK86" i="75"/>
  <c r="BB82" i="75"/>
  <c r="J83" i="5" s="1"/>
  <c r="AS80" i="75"/>
  <c r="AU80" i="75" s="1"/>
  <c r="G81" i="5" s="1"/>
  <c r="AI77" i="75"/>
  <c r="X60" i="75"/>
  <c r="AM59" i="75"/>
  <c r="AY57" i="75"/>
  <c r="AY55" i="75"/>
  <c r="X54" i="75"/>
  <c r="AO54" i="75" s="1"/>
  <c r="AQ53" i="75"/>
  <c r="E54" i="5" s="1"/>
  <c r="BB49" i="75"/>
  <c r="J50" i="5" s="1"/>
  <c r="AI47" i="75"/>
  <c r="J41" i="75"/>
  <c r="L41" i="75" s="1"/>
  <c r="AQ39" i="75"/>
  <c r="E40" i="5" s="1"/>
  <c r="AC35" i="75"/>
  <c r="AE35" i="75" s="1"/>
  <c r="AR35" i="75" s="1"/>
  <c r="F36" i="5" s="1"/>
  <c r="AM35" i="75"/>
  <c r="AH35" i="75"/>
  <c r="AH34" i="75"/>
  <c r="AH31" i="75"/>
  <c r="AS29" i="75"/>
  <c r="AU29" i="75" s="1"/>
  <c r="G30" i="5" s="1"/>
  <c r="AI25" i="75"/>
  <c r="AN20" i="75"/>
  <c r="AS20" i="75" s="1"/>
  <c r="AU20" i="75" s="1"/>
  <c r="G21" i="5" s="1"/>
  <c r="AK16" i="75"/>
  <c r="E13" i="75"/>
  <c r="AO13" i="75" s="1"/>
  <c r="C14" i="5" s="1"/>
  <c r="AN11" i="75"/>
  <c r="AS11" i="75" s="1"/>
  <c r="AU11" i="75" s="1"/>
  <c r="G12" i="5" s="1"/>
  <c r="BB8" i="75"/>
  <c r="AC7" i="75"/>
  <c r="AE7" i="75" s="1"/>
  <c r="X6" i="75"/>
  <c r="AJ166" i="5"/>
  <c r="AJ143" i="5"/>
  <c r="AJ79" i="5"/>
  <c r="AJ143" i="3"/>
  <c r="V144" i="5" s="1"/>
  <c r="AI159" i="3"/>
  <c r="U160" i="5" s="1"/>
  <c r="AH135" i="3"/>
  <c r="AI135" i="3" s="1"/>
  <c r="U136" i="5" s="1"/>
  <c r="AH101" i="3"/>
  <c r="AI101" i="3" s="1"/>
  <c r="U102" i="5" s="1"/>
  <c r="AH95" i="3"/>
  <c r="AI95" i="3" s="1"/>
  <c r="AH84" i="3"/>
  <c r="AI84" i="3" s="1"/>
  <c r="U85" i="5" s="1"/>
  <c r="AH74" i="3"/>
  <c r="AI74" i="3" s="1"/>
  <c r="U75" i="5" s="1"/>
  <c r="AH70" i="3"/>
  <c r="AI70" i="3" s="1"/>
  <c r="U71" i="5" s="1"/>
  <c r="AI64" i="3"/>
  <c r="U65" i="5" s="1"/>
  <c r="AI33" i="3"/>
  <c r="U34" i="5" s="1"/>
  <c r="AI16" i="3"/>
  <c r="U17" i="5" s="1"/>
  <c r="AH164" i="3"/>
  <c r="AI164" i="3" s="1"/>
  <c r="U165" i="5" s="1"/>
  <c r="AH103" i="3"/>
  <c r="AI103" i="3" s="1"/>
  <c r="U104" i="5" s="1"/>
  <c r="AI102" i="3"/>
  <c r="U103" i="5" s="1"/>
  <c r="AH85" i="3"/>
  <c r="AI85" i="3" s="1"/>
  <c r="U86" i="5" s="1"/>
  <c r="AH83" i="3"/>
  <c r="AI46" i="3"/>
  <c r="U47" i="5" s="1"/>
  <c r="AH11" i="3"/>
  <c r="AI11" i="3" s="1"/>
  <c r="U12" i="5" s="1"/>
  <c r="U152" i="5"/>
  <c r="AI124" i="3"/>
  <c r="U125" i="5" s="1"/>
  <c r="AI76" i="3"/>
  <c r="U77" i="5" s="1"/>
  <c r="AI171" i="3"/>
  <c r="U172" i="5" s="1"/>
  <c r="AI158" i="3"/>
  <c r="U159" i="5" s="1"/>
  <c r="AI141" i="3"/>
  <c r="U142" i="5" s="1"/>
  <c r="AI66" i="3"/>
  <c r="U67" i="5" s="1"/>
  <c r="AJ13" i="3"/>
  <c r="V14" i="5" s="1"/>
  <c r="AI186" i="3"/>
  <c r="U187" i="5" s="1"/>
  <c r="AI184" i="3"/>
  <c r="U185" i="5" s="1"/>
  <c r="AI180" i="3"/>
  <c r="U181" i="5" s="1"/>
  <c r="AI160" i="3"/>
  <c r="U161" i="5" s="1"/>
  <c r="AH137" i="3"/>
  <c r="AI137" i="3" s="1"/>
  <c r="U138" i="5" s="1"/>
  <c r="AI71" i="3"/>
  <c r="U72" i="5" s="1"/>
  <c r="AI56" i="3"/>
  <c r="U57" i="5" s="1"/>
  <c r="AI5" i="3"/>
  <c r="U6" i="5" s="1"/>
  <c r="AH76" i="3"/>
  <c r="AH65" i="3"/>
  <c r="AI65" i="3" s="1"/>
  <c r="U66" i="5" s="1"/>
  <c r="AI60" i="3"/>
  <c r="U61" i="5" s="1"/>
  <c r="AI54" i="3"/>
  <c r="U55" i="5" s="1"/>
  <c r="AH42" i="3"/>
  <c r="AJ119" i="3"/>
  <c r="V120" i="5" s="1"/>
  <c r="AH62" i="3"/>
  <c r="AI21" i="3"/>
  <c r="U22" i="5" s="1"/>
  <c r="AH17" i="3"/>
  <c r="AI17" i="3" s="1"/>
  <c r="U18" i="5" s="1"/>
  <c r="AJ89" i="5"/>
  <c r="AJ167" i="5"/>
  <c r="AJ95" i="5"/>
  <c r="AJ177" i="5"/>
  <c r="AJ81" i="5"/>
  <c r="AJ147" i="5"/>
  <c r="AJ103" i="5"/>
  <c r="AJ150" i="5"/>
  <c r="AJ178" i="5"/>
  <c r="AJ75" i="5"/>
  <c r="AJ26" i="5"/>
  <c r="AJ194" i="5"/>
  <c r="AJ28" i="5"/>
  <c r="AJ162" i="5"/>
  <c r="AJ24" i="5"/>
  <c r="AJ132" i="5"/>
  <c r="AJ77" i="5"/>
  <c r="AJ173" i="5"/>
  <c r="AJ156" i="5"/>
  <c r="AJ154" i="5"/>
  <c r="AJ128" i="5"/>
  <c r="AJ38" i="5"/>
  <c r="AJ40" i="5"/>
  <c r="AJ169" i="5"/>
  <c r="AJ46" i="5"/>
  <c r="AJ91" i="5"/>
  <c r="AJ120" i="5"/>
  <c r="AJ87" i="5"/>
  <c r="AJ135" i="5"/>
  <c r="AJ22" i="5"/>
  <c r="AJ186" i="5"/>
  <c r="AJ126" i="5"/>
  <c r="AJ137" i="5"/>
  <c r="AJ99" i="5"/>
  <c r="AJ146" i="5"/>
  <c r="AJ119" i="5"/>
  <c r="AJ74" i="5"/>
  <c r="AJ102" i="5"/>
  <c r="AJ134" i="5"/>
  <c r="AJ70" i="5"/>
  <c r="AJ68" i="5"/>
  <c r="AJ139" i="5"/>
  <c r="AJ114" i="5"/>
  <c r="AJ118" i="5"/>
  <c r="AJ190" i="5"/>
  <c r="AJ158" i="5"/>
  <c r="AJ83" i="5"/>
  <c r="AJ90" i="5"/>
  <c r="AJ36" i="5"/>
  <c r="AJ163" i="5"/>
  <c r="AJ123" i="5"/>
  <c r="AJ86" i="5"/>
  <c r="AJ140" i="5"/>
  <c r="AJ6" i="5"/>
  <c r="AJ133" i="5"/>
  <c r="AJ121" i="5"/>
  <c r="AJ161" i="5"/>
  <c r="AJ107" i="5"/>
  <c r="AJ43" i="5"/>
  <c r="AJ111" i="5"/>
  <c r="AJ159" i="5"/>
  <c r="AJ80" i="5"/>
  <c r="AJ48" i="5"/>
  <c r="AJ44" i="5"/>
  <c r="AJ25" i="5"/>
  <c r="AJ97" i="5"/>
  <c r="AJ61" i="5"/>
  <c r="AJ34" i="5"/>
  <c r="AJ23" i="5"/>
  <c r="AJ62" i="5"/>
  <c r="AJ88" i="5"/>
  <c r="AJ64" i="5"/>
  <c r="AJ170" i="5"/>
  <c r="AJ117" i="5"/>
  <c r="AJ192" i="5"/>
  <c r="AJ155" i="5"/>
  <c r="AJ30" i="5"/>
  <c r="AJ32" i="5"/>
  <c r="AJ188" i="5"/>
  <c r="AJ127" i="5"/>
  <c r="AJ76" i="5"/>
  <c r="AJ39" i="5"/>
  <c r="AJ71" i="5"/>
  <c r="AJ29" i="5"/>
  <c r="AJ116" i="5"/>
  <c r="AJ72" i="5"/>
  <c r="AJ49" i="5"/>
  <c r="AJ27" i="5"/>
  <c r="AJ18" i="5"/>
  <c r="AJ185" i="5"/>
  <c r="AJ136" i="5"/>
  <c r="AJ104" i="5"/>
  <c r="AJ98" i="5"/>
  <c r="AJ53" i="5"/>
  <c r="AJ50" i="5"/>
  <c r="AJ13" i="5"/>
  <c r="AJ9" i="5"/>
  <c r="AJ131" i="5"/>
  <c r="AJ124" i="5"/>
  <c r="AJ93" i="5"/>
  <c r="AJ92" i="5"/>
  <c r="AJ69" i="5"/>
  <c r="AJ65" i="5"/>
  <c r="AJ57" i="5"/>
  <c r="AJ54" i="5"/>
  <c r="AJ33" i="5"/>
  <c r="AJ14" i="5"/>
  <c r="AJ10" i="5"/>
  <c r="AJ138" i="5"/>
  <c r="AJ112" i="5"/>
  <c r="AJ16" i="5"/>
  <c r="AJ100" i="5"/>
  <c r="AJ94" i="5"/>
  <c r="AJ5" i="5"/>
  <c r="AJ51" i="5"/>
  <c r="AJ11" i="5"/>
  <c r="AJ191" i="5"/>
  <c r="AJ184" i="5"/>
  <c r="AJ168" i="5"/>
  <c r="AJ160" i="5"/>
  <c r="AJ108" i="5"/>
  <c r="AJ56" i="5"/>
  <c r="AJ55" i="5"/>
  <c r="AJ35" i="5"/>
  <c r="AJ96" i="5"/>
  <c r="AJ63" i="5"/>
  <c r="AJ60" i="5"/>
  <c r="AJ59" i="5"/>
  <c r="AJ41" i="5"/>
  <c r="AJ31" i="5"/>
  <c r="AJ21" i="5"/>
  <c r="AJ17" i="5"/>
  <c r="AC187" i="75"/>
  <c r="AE187" i="75" s="1"/>
  <c r="AJ187" i="75"/>
  <c r="AC157" i="75"/>
  <c r="AE157" i="75" s="1"/>
  <c r="AJ157" i="75"/>
  <c r="AC193" i="75"/>
  <c r="AE193" i="75" s="1"/>
  <c r="AR193" i="75" s="1"/>
  <c r="F194" i="5" s="1"/>
  <c r="E190" i="75"/>
  <c r="AH190" i="75"/>
  <c r="AQ176" i="75"/>
  <c r="E177" i="5" s="1"/>
  <c r="AJ162" i="75"/>
  <c r="AL162" i="75" s="1"/>
  <c r="AC162" i="75"/>
  <c r="AE162" i="75" s="1"/>
  <c r="AR162" i="75" s="1"/>
  <c r="E143" i="75"/>
  <c r="AH143" i="75"/>
  <c r="X192" i="75"/>
  <c r="AO192" i="75" s="1"/>
  <c r="C193" i="5" s="1"/>
  <c r="AN192" i="75"/>
  <c r="AS192" i="75" s="1"/>
  <c r="AU192" i="75" s="1"/>
  <c r="G193" i="5" s="1"/>
  <c r="J187" i="75"/>
  <c r="L187" i="75" s="1"/>
  <c r="AR187" i="75" s="1"/>
  <c r="F188" i="5" s="1"/>
  <c r="AK187" i="75"/>
  <c r="AQ186" i="75"/>
  <c r="E187" i="5" s="1"/>
  <c r="AE185" i="75"/>
  <c r="AJ184" i="75"/>
  <c r="AL184" i="75" s="1"/>
  <c r="AC184" i="75"/>
  <c r="AE184" i="75" s="1"/>
  <c r="AR184" i="75" s="1"/>
  <c r="F185" i="5" s="1"/>
  <c r="AR175" i="75"/>
  <c r="F176" i="5" s="1"/>
  <c r="AC172" i="75"/>
  <c r="AE172" i="75" s="1"/>
  <c r="AK172" i="75"/>
  <c r="E169" i="75"/>
  <c r="AO169" i="75" s="1"/>
  <c r="C170" i="5" s="1"/>
  <c r="AC167" i="75"/>
  <c r="AE167" i="75" s="1"/>
  <c r="AJ167" i="75"/>
  <c r="AL167" i="75" s="1"/>
  <c r="AH161" i="75"/>
  <c r="AN160" i="75"/>
  <c r="AS160" i="75" s="1"/>
  <c r="AU160" i="75" s="1"/>
  <c r="G161" i="5" s="1"/>
  <c r="X180" i="75"/>
  <c r="AO180" i="75" s="1"/>
  <c r="C181" i="5" s="1"/>
  <c r="AO176" i="75"/>
  <c r="C177" i="5" s="1"/>
  <c r="AR169" i="75"/>
  <c r="F170" i="5" s="1"/>
  <c r="AE164" i="75"/>
  <c r="AI146" i="75"/>
  <c r="X146" i="75"/>
  <c r="AO146" i="75" s="1"/>
  <c r="C147" i="5" s="1"/>
  <c r="E191" i="75"/>
  <c r="AO191" i="75" s="1"/>
  <c r="AJ189" i="75"/>
  <c r="AI189" i="75"/>
  <c r="E189" i="75"/>
  <c r="AO189" i="75" s="1"/>
  <c r="AY187" i="75"/>
  <c r="I188" i="5" s="1"/>
  <c r="AC186" i="75"/>
  <c r="AE186" i="75" s="1"/>
  <c r="AI186" i="75"/>
  <c r="AU182" i="75"/>
  <c r="G183" i="5" s="1"/>
  <c r="AR182" i="75"/>
  <c r="AI165" i="75"/>
  <c r="AN132" i="75"/>
  <c r="AS132" i="75" s="1"/>
  <c r="AU132" i="75" s="1"/>
  <c r="AJ193" i="75"/>
  <c r="AL193" i="75" s="1"/>
  <c r="J192" i="75"/>
  <c r="L192" i="75" s="1"/>
  <c r="AR192" i="75" s="1"/>
  <c r="F193" i="5" s="1"/>
  <c r="AH191" i="75"/>
  <c r="J190" i="75"/>
  <c r="L190" i="75" s="1"/>
  <c r="AK188" i="75"/>
  <c r="AL188" i="75" s="1"/>
  <c r="AY186" i="75"/>
  <c r="I187" i="5" s="1"/>
  <c r="AE179" i="75"/>
  <c r="AR179" i="75" s="1"/>
  <c r="F180" i="5" s="1"/>
  <c r="E173" i="75"/>
  <c r="AO173" i="75" s="1"/>
  <c r="AH173" i="75"/>
  <c r="AC161" i="75"/>
  <c r="AE161" i="75" s="1"/>
  <c r="AR161" i="75" s="1"/>
  <c r="F162" i="5" s="1"/>
  <c r="AK161" i="75"/>
  <c r="AL161" i="75" s="1"/>
  <c r="AR159" i="75"/>
  <c r="F160" i="5" s="1"/>
  <c r="AH155" i="75"/>
  <c r="E155" i="75"/>
  <c r="AO155" i="75" s="1"/>
  <c r="C156" i="5" s="1"/>
  <c r="AC150" i="75"/>
  <c r="AE150" i="75" s="1"/>
  <c r="AR150" i="75" s="1"/>
  <c r="F151" i="5" s="1"/>
  <c r="AJ150" i="75"/>
  <c r="X137" i="75"/>
  <c r="AO137" i="75" s="1"/>
  <c r="C138" i="5" s="1"/>
  <c r="AH137" i="75"/>
  <c r="AQ192" i="75"/>
  <c r="E193" i="5" s="1"/>
  <c r="AJ190" i="75"/>
  <c r="AL190" i="75" s="1"/>
  <c r="AC190" i="75"/>
  <c r="AE190" i="75" s="1"/>
  <c r="X186" i="75"/>
  <c r="X166" i="75"/>
  <c r="AO166" i="75" s="1"/>
  <c r="AH166" i="75"/>
  <c r="X165" i="75"/>
  <c r="AY160" i="75"/>
  <c r="I161" i="5" s="1"/>
  <c r="X154" i="75"/>
  <c r="AO154" i="75" s="1"/>
  <c r="C155" i="5" s="1"/>
  <c r="AO193" i="75"/>
  <c r="C194" i="5" s="1"/>
  <c r="AE191" i="75"/>
  <c r="AR191" i="75" s="1"/>
  <c r="F192" i="5" s="1"/>
  <c r="AN188" i="75"/>
  <c r="AS188" i="75" s="1"/>
  <c r="AU188" i="75" s="1"/>
  <c r="G189" i="5" s="1"/>
  <c r="BC183" i="75"/>
  <c r="K184" i="5" s="1"/>
  <c r="AJ181" i="75"/>
  <c r="AL181" i="75" s="1"/>
  <c r="AC181" i="75"/>
  <c r="AE181" i="75" s="1"/>
  <c r="AR181" i="75" s="1"/>
  <c r="F182" i="5" s="1"/>
  <c r="AK176" i="75"/>
  <c r="AL176" i="75" s="1"/>
  <c r="AC176" i="75"/>
  <c r="AE176" i="75" s="1"/>
  <c r="AJ174" i="75"/>
  <c r="AL174" i="75" s="1"/>
  <c r="AC174" i="75"/>
  <c r="AE174" i="75" s="1"/>
  <c r="AR174" i="75" s="1"/>
  <c r="F175" i="5" s="1"/>
  <c r="AR168" i="75"/>
  <c r="F169" i="5" s="1"/>
  <c r="X158" i="75"/>
  <c r="AO158" i="75" s="1"/>
  <c r="AH158" i="75"/>
  <c r="J152" i="75"/>
  <c r="L152" i="75" s="1"/>
  <c r="AR152" i="75" s="1"/>
  <c r="AJ152" i="75"/>
  <c r="AL152" i="75" s="1"/>
  <c r="AC189" i="75"/>
  <c r="AE189" i="75" s="1"/>
  <c r="X187" i="75"/>
  <c r="AO187" i="75" s="1"/>
  <c r="AH187" i="75"/>
  <c r="AJ186" i="75"/>
  <c r="AL186" i="75" s="1"/>
  <c r="L186" i="75"/>
  <c r="AR186" i="75" s="1"/>
  <c r="F187" i="5" s="1"/>
  <c r="AJ183" i="75"/>
  <c r="AL183" i="75" s="1"/>
  <c r="AC183" i="75"/>
  <c r="AE183" i="75" s="1"/>
  <c r="J183" i="75"/>
  <c r="L183" i="75" s="1"/>
  <c r="AI179" i="75"/>
  <c r="AJ177" i="75"/>
  <c r="AS176" i="75"/>
  <c r="AU176" i="75" s="1"/>
  <c r="G177" i="5" s="1"/>
  <c r="J176" i="75"/>
  <c r="L176" i="75" s="1"/>
  <c r="AY173" i="75"/>
  <c r="AE173" i="75"/>
  <c r="AR173" i="75" s="1"/>
  <c r="F174" i="5" s="1"/>
  <c r="AM42" i="75"/>
  <c r="AN35" i="75"/>
  <c r="AS35" i="75" s="1"/>
  <c r="AU35" i="75" s="1"/>
  <c r="G36" i="5" s="1"/>
  <c r="AH183" i="75"/>
  <c r="E181" i="75"/>
  <c r="AO181" i="75" s="1"/>
  <c r="C182" i="5" s="1"/>
  <c r="AY180" i="75"/>
  <c r="I181" i="5" s="1"/>
  <c r="AS178" i="75"/>
  <c r="AU178" i="75" s="1"/>
  <c r="G179" i="5" s="1"/>
  <c r="J177" i="75"/>
  <c r="L177" i="75" s="1"/>
  <c r="AR177" i="75" s="1"/>
  <c r="AH163" i="75"/>
  <c r="E161" i="75"/>
  <c r="AO161" i="75" s="1"/>
  <c r="AJ159" i="75"/>
  <c r="AL159" i="75" s="1"/>
  <c r="J154" i="75"/>
  <c r="L154" i="75" s="1"/>
  <c r="BB152" i="75"/>
  <c r="E150" i="75"/>
  <c r="AH150" i="75"/>
  <c r="X148" i="75"/>
  <c r="AN147" i="75"/>
  <c r="AS147" i="75" s="1"/>
  <c r="AU147" i="75" s="1"/>
  <c r="AK138" i="75"/>
  <c r="AL138" i="75" s="1"/>
  <c r="E185" i="75"/>
  <c r="AO185" i="75" s="1"/>
  <c r="X179" i="75"/>
  <c r="AO179" i="75" s="1"/>
  <c r="AH174" i="75"/>
  <c r="AI172" i="75"/>
  <c r="J172" i="75"/>
  <c r="L172" i="75" s="1"/>
  <c r="AJ172" i="75"/>
  <c r="AJ170" i="75"/>
  <c r="AL170" i="75" s="1"/>
  <c r="AC170" i="75"/>
  <c r="AE170" i="75" s="1"/>
  <c r="AR170" i="75" s="1"/>
  <c r="AJ169" i="75"/>
  <c r="AL169" i="75" s="1"/>
  <c r="X167" i="75"/>
  <c r="AO167" i="75" s="1"/>
  <c r="L164" i="75"/>
  <c r="AI151" i="75"/>
  <c r="E151" i="75"/>
  <c r="AO151" i="75" s="1"/>
  <c r="C152" i="5" s="1"/>
  <c r="E186" i="75"/>
  <c r="E184" i="75"/>
  <c r="AO184" i="75" s="1"/>
  <c r="AI180" i="75"/>
  <c r="E175" i="75"/>
  <c r="AO175" i="75" s="1"/>
  <c r="AJ173" i="75"/>
  <c r="AL173" i="75" s="1"/>
  <c r="AS172" i="75"/>
  <c r="AU172" i="75" s="1"/>
  <c r="G173" i="5" s="1"/>
  <c r="AN166" i="75"/>
  <c r="AS166" i="75" s="1"/>
  <c r="AU166" i="75" s="1"/>
  <c r="G167" i="5" s="1"/>
  <c r="E165" i="75"/>
  <c r="AJ164" i="75"/>
  <c r="AL164" i="75" s="1"/>
  <c r="AN162" i="75"/>
  <c r="AS162" i="75" s="1"/>
  <c r="AU162" i="75" s="1"/>
  <c r="G163" i="5" s="1"/>
  <c r="AN158" i="75"/>
  <c r="AS158" i="75" s="1"/>
  <c r="AU158" i="75" s="1"/>
  <c r="G159" i="5" s="1"/>
  <c r="AY157" i="75"/>
  <c r="AC154" i="75"/>
  <c r="AE154" i="75" s="1"/>
  <c r="J153" i="75"/>
  <c r="L153" i="75" s="1"/>
  <c r="AR153" i="75" s="1"/>
  <c r="F154" i="5" s="1"/>
  <c r="AJ153" i="75"/>
  <c r="AL153" i="75" s="1"/>
  <c r="AC95" i="75"/>
  <c r="AE95" i="75" s="1"/>
  <c r="AR95" i="75" s="1"/>
  <c r="AJ95" i="75"/>
  <c r="AL95" i="75" s="1"/>
  <c r="AE171" i="75"/>
  <c r="AL160" i="75"/>
  <c r="AQ159" i="75"/>
  <c r="E160" i="5" s="1"/>
  <c r="X157" i="75"/>
  <c r="AE143" i="75"/>
  <c r="AR143" i="75" s="1"/>
  <c r="F144" i="5" s="1"/>
  <c r="AK133" i="75"/>
  <c r="AL133" i="75" s="1"/>
  <c r="AC133" i="75"/>
  <c r="AE133" i="75" s="1"/>
  <c r="AR133" i="75" s="1"/>
  <c r="F134" i="5" s="1"/>
  <c r="AK179" i="75"/>
  <c r="AL179" i="75" s="1"/>
  <c r="E178" i="75"/>
  <c r="AO178" i="75" s="1"/>
  <c r="C179" i="5" s="1"/>
  <c r="AM176" i="75"/>
  <c r="AS173" i="75"/>
  <c r="AU173" i="75" s="1"/>
  <c r="G174" i="5" s="1"/>
  <c r="AQ173" i="75"/>
  <c r="E174" i="5" s="1"/>
  <c r="AC165" i="75"/>
  <c r="AE165" i="75" s="1"/>
  <c r="AJ165" i="75"/>
  <c r="AL165" i="75" s="1"/>
  <c r="AC163" i="75"/>
  <c r="AE163" i="75" s="1"/>
  <c r="AR163" i="75" s="1"/>
  <c r="AH160" i="75"/>
  <c r="AY154" i="75"/>
  <c r="AE151" i="75"/>
  <c r="AR151" i="75" s="1"/>
  <c r="F152" i="5" s="1"/>
  <c r="BB141" i="75"/>
  <c r="X140" i="75"/>
  <c r="AI140" i="75"/>
  <c r="AH114" i="75"/>
  <c r="E114" i="75"/>
  <c r="AO114" i="75" s="1"/>
  <c r="C115" i="5" s="1"/>
  <c r="AH186" i="75"/>
  <c r="AH180" i="75"/>
  <c r="AJ178" i="75"/>
  <c r="AL178" i="75" s="1"/>
  <c r="AC178" i="75"/>
  <c r="AE178" i="75" s="1"/>
  <c r="AR178" i="75" s="1"/>
  <c r="F179" i="5" s="1"/>
  <c r="AH177" i="75"/>
  <c r="AI167" i="75"/>
  <c r="AN156" i="75"/>
  <c r="AS156" i="75" s="1"/>
  <c r="AU156" i="75" s="1"/>
  <c r="G157" i="5" s="1"/>
  <c r="AH156" i="75"/>
  <c r="E156" i="75"/>
  <c r="AO156" i="75" s="1"/>
  <c r="C157" i="5" s="1"/>
  <c r="AN155" i="75"/>
  <c r="AS155" i="75" s="1"/>
  <c r="AU155" i="75" s="1"/>
  <c r="AH154" i="75"/>
  <c r="AI153" i="75"/>
  <c r="E149" i="75"/>
  <c r="AH149" i="75"/>
  <c r="AN144" i="75"/>
  <c r="AS144" i="75" s="1"/>
  <c r="AU144" i="75" s="1"/>
  <c r="AC135" i="75"/>
  <c r="AE135" i="75" s="1"/>
  <c r="AR135" i="75" s="1"/>
  <c r="F136" i="5" s="1"/>
  <c r="AJ135" i="75"/>
  <c r="AS186" i="75"/>
  <c r="AU186" i="75" s="1"/>
  <c r="G187" i="5" s="1"/>
  <c r="J185" i="75"/>
  <c r="L185" i="75" s="1"/>
  <c r="AH172" i="75"/>
  <c r="J171" i="75"/>
  <c r="L171" i="75" s="1"/>
  <c r="AY167" i="75"/>
  <c r="AH165" i="75"/>
  <c r="AI159" i="75"/>
  <c r="AC158" i="75"/>
  <c r="AE158" i="75" s="1"/>
  <c r="AK157" i="75"/>
  <c r="AM155" i="75"/>
  <c r="BC153" i="75"/>
  <c r="K154" i="5" s="1"/>
  <c r="E153" i="75"/>
  <c r="AO153" i="75" s="1"/>
  <c r="X150" i="75"/>
  <c r="BC148" i="75"/>
  <c r="K149" i="5" s="1"/>
  <c r="AI148" i="75"/>
  <c r="E148" i="75"/>
  <c r="L145" i="75"/>
  <c r="AR144" i="75"/>
  <c r="F145" i="5" s="1"/>
  <c r="AQ142" i="75"/>
  <c r="E143" i="5" s="1"/>
  <c r="AC142" i="75"/>
  <c r="AE142" i="75" s="1"/>
  <c r="J142" i="75"/>
  <c r="L142" i="75" s="1"/>
  <c r="AQ138" i="75"/>
  <c r="E139" i="5" s="1"/>
  <c r="X134" i="75"/>
  <c r="AI134" i="75"/>
  <c r="AI123" i="75"/>
  <c r="E123" i="75"/>
  <c r="AC119" i="75"/>
  <c r="AE119" i="75" s="1"/>
  <c r="AR119" i="75" s="1"/>
  <c r="F120" i="5" s="1"/>
  <c r="AY118" i="75"/>
  <c r="I119" i="5" s="1"/>
  <c r="X117" i="75"/>
  <c r="AI117" i="75"/>
  <c r="AC103" i="75"/>
  <c r="AE103" i="75" s="1"/>
  <c r="AR103" i="75" s="1"/>
  <c r="F104" i="5" s="1"/>
  <c r="AJ103" i="75"/>
  <c r="AL103" i="75" s="1"/>
  <c r="AK98" i="75"/>
  <c r="AL98" i="75" s="1"/>
  <c r="AC130" i="75"/>
  <c r="AE130" i="75" s="1"/>
  <c r="AR130" i="75" s="1"/>
  <c r="F131" i="5" s="1"/>
  <c r="AJ130" i="75"/>
  <c r="AJ126" i="75"/>
  <c r="AL126" i="75" s="1"/>
  <c r="AC126" i="75"/>
  <c r="AE126" i="75" s="1"/>
  <c r="AM114" i="75"/>
  <c r="J70" i="75"/>
  <c r="L70" i="75" s="1"/>
  <c r="AJ70" i="75"/>
  <c r="AL70" i="75" s="1"/>
  <c r="E52" i="75"/>
  <c r="AO52" i="75" s="1"/>
  <c r="C53" i="5" s="1"/>
  <c r="AH52" i="75"/>
  <c r="AC149" i="75"/>
  <c r="AE149" i="75" s="1"/>
  <c r="AH148" i="75"/>
  <c r="BB144" i="75"/>
  <c r="AY139" i="75"/>
  <c r="X138" i="75"/>
  <c r="AO138" i="75" s="1"/>
  <c r="AH138" i="75"/>
  <c r="E126" i="75"/>
  <c r="AO126" i="75" s="1"/>
  <c r="AH126" i="75"/>
  <c r="AR122" i="75"/>
  <c r="F123" i="5" s="1"/>
  <c r="E122" i="75"/>
  <c r="AO122" i="75" s="1"/>
  <c r="C123" i="5" s="1"/>
  <c r="AH122" i="75"/>
  <c r="AI119" i="75"/>
  <c r="E119" i="75"/>
  <c r="AQ118" i="75"/>
  <c r="E119" i="5" s="1"/>
  <c r="AC116" i="75"/>
  <c r="AE116" i="75" s="1"/>
  <c r="AR116" i="75" s="1"/>
  <c r="F117" i="5" s="1"/>
  <c r="AK115" i="75"/>
  <c r="AL115" i="75" s="1"/>
  <c r="AC115" i="75"/>
  <c r="AE115" i="75" s="1"/>
  <c r="AR115" i="75" s="1"/>
  <c r="F116" i="5" s="1"/>
  <c r="AO110" i="75"/>
  <c r="C111" i="5" s="1"/>
  <c r="AM106" i="75"/>
  <c r="AC83" i="75"/>
  <c r="AE83" i="75" s="1"/>
  <c r="AR83" i="75" s="1"/>
  <c r="F84" i="5" s="1"/>
  <c r="AK83" i="75"/>
  <c r="AL83" i="75" s="1"/>
  <c r="AS157" i="75"/>
  <c r="AU157" i="75" s="1"/>
  <c r="G158" i="5" s="1"/>
  <c r="J156" i="75"/>
  <c r="L156" i="75" s="1"/>
  <c r="AR156" i="75" s="1"/>
  <c r="AE141" i="75"/>
  <c r="AR141" i="75" s="1"/>
  <c r="AR138" i="75"/>
  <c r="F139" i="5" s="1"/>
  <c r="AI138" i="75"/>
  <c r="AE136" i="75"/>
  <c r="AK130" i="75"/>
  <c r="AO125" i="75"/>
  <c r="C126" i="5" s="1"/>
  <c r="AC124" i="75"/>
  <c r="AE124" i="75" s="1"/>
  <c r="AR124" i="75" s="1"/>
  <c r="F125" i="5" s="1"/>
  <c r="X119" i="75"/>
  <c r="AH119" i="75"/>
  <c r="AQ116" i="75"/>
  <c r="E117" i="5" s="1"/>
  <c r="X115" i="75"/>
  <c r="AH115" i="75"/>
  <c r="X111" i="75"/>
  <c r="AO111" i="75" s="1"/>
  <c r="C112" i="5" s="1"/>
  <c r="AH111" i="75"/>
  <c r="AC97" i="75"/>
  <c r="AE97" i="75" s="1"/>
  <c r="AJ97" i="75"/>
  <c r="AL97" i="75" s="1"/>
  <c r="J91" i="75"/>
  <c r="L91" i="75" s="1"/>
  <c r="AJ91" i="75"/>
  <c r="AL91" i="75" s="1"/>
  <c r="J87" i="75"/>
  <c r="L87" i="75" s="1"/>
  <c r="AJ87" i="75"/>
  <c r="AL87" i="75" s="1"/>
  <c r="AQ151" i="75"/>
  <c r="E152" i="5" s="1"/>
  <c r="AI139" i="75"/>
  <c r="AN135" i="75"/>
  <c r="AS135" i="75" s="1"/>
  <c r="AU135" i="75" s="1"/>
  <c r="AN127" i="75"/>
  <c r="AS127" i="75" s="1"/>
  <c r="AU127" i="75" s="1"/>
  <c r="AI118" i="75"/>
  <c r="X118" i="75"/>
  <c r="AO118" i="75" s="1"/>
  <c r="C119" i="5" s="1"/>
  <c r="AI115" i="75"/>
  <c r="E115" i="75"/>
  <c r="AH110" i="75"/>
  <c r="AN102" i="75"/>
  <c r="AS102" i="75" s="1"/>
  <c r="AU102" i="75" s="1"/>
  <c r="G103" i="5" s="1"/>
  <c r="AY151" i="75"/>
  <c r="AS149" i="75"/>
  <c r="AU149" i="75" s="1"/>
  <c r="G150" i="5" s="1"/>
  <c r="J148" i="75"/>
  <c r="L148" i="75" s="1"/>
  <c r="AH147" i="75"/>
  <c r="AJ146" i="75"/>
  <c r="AL146" i="75" s="1"/>
  <c r="AL136" i="75"/>
  <c r="AE131" i="75"/>
  <c r="AR131" i="75" s="1"/>
  <c r="F132" i="5" s="1"/>
  <c r="AJ129" i="75"/>
  <c r="AC128" i="75"/>
  <c r="AE128" i="75" s="1"/>
  <c r="AN125" i="75"/>
  <c r="AS125" i="75" s="1"/>
  <c r="AU125" i="75" s="1"/>
  <c r="G126" i="5" s="1"/>
  <c r="X124" i="75"/>
  <c r="AO124" i="75" s="1"/>
  <c r="AI124" i="75"/>
  <c r="AL116" i="75"/>
  <c r="X116" i="75"/>
  <c r="AO116" i="75" s="1"/>
  <c r="C117" i="5" s="1"/>
  <c r="AI116" i="75"/>
  <c r="AO112" i="75"/>
  <c r="C113" i="5" s="1"/>
  <c r="AC105" i="75"/>
  <c r="AE105" i="75" s="1"/>
  <c r="AR105" i="75" s="1"/>
  <c r="F106" i="5" s="1"/>
  <c r="AJ105" i="75"/>
  <c r="X99" i="75"/>
  <c r="AO99" i="75" s="1"/>
  <c r="AH99" i="75"/>
  <c r="AC92" i="75"/>
  <c r="AE92" i="75" s="1"/>
  <c r="AR92" i="75" s="1"/>
  <c r="F93" i="5" s="1"/>
  <c r="AJ92" i="75"/>
  <c r="AL92" i="75" s="1"/>
  <c r="AQ175" i="75"/>
  <c r="E176" i="5" s="1"/>
  <c r="AH164" i="75"/>
  <c r="BB160" i="75"/>
  <c r="AN150" i="75"/>
  <c r="AS150" i="75" s="1"/>
  <c r="AU150" i="75" s="1"/>
  <c r="G151" i="5" s="1"/>
  <c r="AQ143" i="75"/>
  <c r="E144" i="5" s="1"/>
  <c r="J137" i="75"/>
  <c r="L137" i="75" s="1"/>
  <c r="AO136" i="75"/>
  <c r="C137" i="5" s="1"/>
  <c r="AK135" i="75"/>
  <c r="AI133" i="75"/>
  <c r="E133" i="75"/>
  <c r="AJ131" i="75"/>
  <c r="AL121" i="75"/>
  <c r="X120" i="75"/>
  <c r="E120" i="75"/>
  <c r="E113" i="75"/>
  <c r="AO113" i="75" s="1"/>
  <c r="AH113" i="75"/>
  <c r="AI112" i="75"/>
  <c r="AK109" i="75"/>
  <c r="AL109" i="75" s="1"/>
  <c r="AJ108" i="75"/>
  <c r="AL108" i="75" s="1"/>
  <c r="AH107" i="75"/>
  <c r="AI106" i="75"/>
  <c r="AU104" i="75"/>
  <c r="G105" i="5" s="1"/>
  <c r="AJ101" i="75"/>
  <c r="AL101" i="75" s="1"/>
  <c r="AH95" i="75"/>
  <c r="AK88" i="75"/>
  <c r="AL88" i="75" s="1"/>
  <c r="AC88" i="75"/>
  <c r="AE88" i="75" s="1"/>
  <c r="E135" i="75"/>
  <c r="AO135" i="75" s="1"/>
  <c r="C136" i="5" s="1"/>
  <c r="AN128" i="75"/>
  <c r="AS128" i="75" s="1"/>
  <c r="AU128" i="75" s="1"/>
  <c r="G129" i="5" s="1"/>
  <c r="AH128" i="75"/>
  <c r="E128" i="75"/>
  <c r="L126" i="75"/>
  <c r="E121" i="75"/>
  <c r="AO121" i="75" s="1"/>
  <c r="C122" i="5" s="1"/>
  <c r="AH121" i="75"/>
  <c r="AY119" i="75"/>
  <c r="I120" i="5" s="1"/>
  <c r="AJ118" i="75"/>
  <c r="AC118" i="75"/>
  <c r="AE118" i="75" s="1"/>
  <c r="AR118" i="75" s="1"/>
  <c r="F119" i="5" s="1"/>
  <c r="AK110" i="75"/>
  <c r="AL110" i="75" s="1"/>
  <c r="AS108" i="75"/>
  <c r="AU108" i="75" s="1"/>
  <c r="G109" i="5" s="1"/>
  <c r="E108" i="75"/>
  <c r="AO108" i="75" s="1"/>
  <c r="C109" i="5" s="1"/>
  <c r="AS107" i="75"/>
  <c r="AU107" i="75" s="1"/>
  <c r="G108" i="5" s="1"/>
  <c r="AM98" i="75"/>
  <c r="BC94" i="75"/>
  <c r="K95" i="5" s="1"/>
  <c r="AQ92" i="75"/>
  <c r="E93" i="5" s="1"/>
  <c r="AE87" i="75"/>
  <c r="X86" i="75"/>
  <c r="AO86" i="75" s="1"/>
  <c r="AI86" i="75"/>
  <c r="X75" i="75"/>
  <c r="AH75" i="75"/>
  <c r="AC74" i="75"/>
  <c r="AE74" i="75" s="1"/>
  <c r="AJ74" i="75"/>
  <c r="AH132" i="75"/>
  <c r="AI125" i="75"/>
  <c r="AC123" i="75"/>
  <c r="AE123" i="75" s="1"/>
  <c r="AR123" i="75" s="1"/>
  <c r="F124" i="5" s="1"/>
  <c r="AJ122" i="75"/>
  <c r="AL122" i="75" s="1"/>
  <c r="AC121" i="75"/>
  <c r="AE121" i="75" s="1"/>
  <c r="AC114" i="75"/>
  <c r="AE114" i="75" s="1"/>
  <c r="AR114" i="75" s="1"/>
  <c r="BB111" i="75"/>
  <c r="L110" i="75"/>
  <c r="BB106" i="75"/>
  <c r="AL96" i="75"/>
  <c r="AI92" i="75"/>
  <c r="AH90" i="75"/>
  <c r="E90" i="75"/>
  <c r="AO90" i="75" s="1"/>
  <c r="C91" i="5" s="1"/>
  <c r="AI87" i="75"/>
  <c r="E87" i="75"/>
  <c r="AO87" i="75" s="1"/>
  <c r="AR111" i="75"/>
  <c r="F112" i="5" s="1"/>
  <c r="AH109" i="75"/>
  <c r="J107" i="75"/>
  <c r="L107" i="75" s="1"/>
  <c r="AR107" i="75" s="1"/>
  <c r="F108" i="5" s="1"/>
  <c r="AJ107" i="75"/>
  <c r="E103" i="75"/>
  <c r="AO103" i="75" s="1"/>
  <c r="AH103" i="75"/>
  <c r="AJ102" i="75"/>
  <c r="AL102" i="75" s="1"/>
  <c r="AC102" i="75"/>
  <c r="AE102" i="75" s="1"/>
  <c r="AR102" i="75" s="1"/>
  <c r="AU96" i="75"/>
  <c r="G97" i="5" s="1"/>
  <c r="AQ131" i="75"/>
  <c r="E132" i="5" s="1"/>
  <c r="J128" i="75"/>
  <c r="L128" i="75" s="1"/>
  <c r="AS118" i="75"/>
  <c r="AU118" i="75" s="1"/>
  <c r="G119" i="5" s="1"/>
  <c r="AC117" i="75"/>
  <c r="AE117" i="75" s="1"/>
  <c r="AR117" i="75" s="1"/>
  <c r="F118" i="5" s="1"/>
  <c r="BB112" i="75"/>
  <c r="J112" i="75"/>
  <c r="L112" i="75" s="1"/>
  <c r="AR112" i="75" s="1"/>
  <c r="AS111" i="75"/>
  <c r="AU111" i="75" s="1"/>
  <c r="BC110" i="75"/>
  <c r="K111" i="5" s="1"/>
  <c r="AQ107" i="75"/>
  <c r="E108" i="5" s="1"/>
  <c r="AQ105" i="75"/>
  <c r="E106" i="5" s="1"/>
  <c r="AJ104" i="75"/>
  <c r="AL104" i="75" s="1"/>
  <c r="L90" i="75"/>
  <c r="AR90" i="75" s="1"/>
  <c r="BB85" i="75"/>
  <c r="AK137" i="75"/>
  <c r="AK129" i="75"/>
  <c r="AC125" i="75"/>
  <c r="AE125" i="75" s="1"/>
  <c r="AK125" i="75"/>
  <c r="AL125" i="75" s="1"/>
  <c r="BB124" i="75"/>
  <c r="AN124" i="75"/>
  <c r="AS124" i="75" s="1"/>
  <c r="AU124" i="75" s="1"/>
  <c r="G125" i="5" s="1"/>
  <c r="AS121" i="75"/>
  <c r="AU121" i="75" s="1"/>
  <c r="G122" i="5" s="1"/>
  <c r="BC118" i="75"/>
  <c r="K119" i="5" s="1"/>
  <c r="AJ117" i="75"/>
  <c r="AL117" i="75" s="1"/>
  <c r="BB116" i="75"/>
  <c r="AN116" i="75"/>
  <c r="AS116" i="75" s="1"/>
  <c r="AU116" i="75" s="1"/>
  <c r="G117" i="5" s="1"/>
  <c r="J113" i="75"/>
  <c r="L113" i="75" s="1"/>
  <c r="AH106" i="75"/>
  <c r="AY105" i="75"/>
  <c r="I106" i="5" s="1"/>
  <c r="AO95" i="75"/>
  <c r="C96" i="5" s="1"/>
  <c r="AC94" i="75"/>
  <c r="AE94" i="75" s="1"/>
  <c r="AR94" i="75" s="1"/>
  <c r="F95" i="5" s="1"/>
  <c r="AQ93" i="75"/>
  <c r="E94" i="5" s="1"/>
  <c r="AH142" i="75"/>
  <c r="AC137" i="75"/>
  <c r="AE137" i="75" s="1"/>
  <c r="AJ137" i="75"/>
  <c r="AN136" i="75"/>
  <c r="AS136" i="75" s="1"/>
  <c r="AU136" i="75" s="1"/>
  <c r="G137" i="5" s="1"/>
  <c r="AI131" i="75"/>
  <c r="E131" i="75"/>
  <c r="AO131" i="75" s="1"/>
  <c r="C132" i="5" s="1"/>
  <c r="X130" i="75"/>
  <c r="L125" i="75"/>
  <c r="AH123" i="75"/>
  <c r="J120" i="75"/>
  <c r="L120" i="75" s="1"/>
  <c r="AR120" i="75" s="1"/>
  <c r="F121" i="5" s="1"/>
  <c r="AJ120" i="75"/>
  <c r="AL120" i="75" s="1"/>
  <c r="AC113" i="75"/>
  <c r="AE113" i="75" s="1"/>
  <c r="AJ112" i="75"/>
  <c r="AL112" i="75" s="1"/>
  <c r="AK107" i="75"/>
  <c r="AO107" i="75"/>
  <c r="AS106" i="75"/>
  <c r="AU106" i="75" s="1"/>
  <c r="G107" i="5" s="1"/>
  <c r="AN100" i="75"/>
  <c r="AS100" i="75" s="1"/>
  <c r="AU100" i="75" s="1"/>
  <c r="G101" i="5" s="1"/>
  <c r="AH98" i="75"/>
  <c r="AM97" i="75"/>
  <c r="BB96" i="75"/>
  <c r="AH96" i="75"/>
  <c r="E96" i="75"/>
  <c r="AO96" i="75" s="1"/>
  <c r="AC89" i="75"/>
  <c r="AE89" i="75" s="1"/>
  <c r="AR89" i="75" s="1"/>
  <c r="F90" i="5" s="1"/>
  <c r="AJ89" i="75"/>
  <c r="AL89" i="75" s="1"/>
  <c r="AQ86" i="75"/>
  <c r="E87" i="5" s="1"/>
  <c r="AK84" i="75"/>
  <c r="AL84" i="75" s="1"/>
  <c r="AC84" i="75"/>
  <c r="AE84" i="75" s="1"/>
  <c r="AH81" i="75"/>
  <c r="AJ100" i="75"/>
  <c r="AL100" i="75" s="1"/>
  <c r="AQ99" i="75"/>
  <c r="E100" i="5" s="1"/>
  <c r="AN90" i="75"/>
  <c r="AS90" i="75" s="1"/>
  <c r="AU90" i="75" s="1"/>
  <c r="G91" i="5" s="1"/>
  <c r="AY89" i="75"/>
  <c r="AJ86" i="75"/>
  <c r="AC86" i="75"/>
  <c r="AE86" i="75" s="1"/>
  <c r="J86" i="75"/>
  <c r="L86" i="75" s="1"/>
  <c r="AM85" i="75"/>
  <c r="E85" i="75"/>
  <c r="AO85" i="75" s="1"/>
  <c r="C86" i="5" s="1"/>
  <c r="AY82" i="75"/>
  <c r="AY81" i="75"/>
  <c r="I82" i="5" s="1"/>
  <c r="AC77" i="75"/>
  <c r="AE77" i="75" s="1"/>
  <c r="AQ65" i="75"/>
  <c r="E66" i="5" s="1"/>
  <c r="AL58" i="75"/>
  <c r="AH94" i="75"/>
  <c r="AJ93" i="75"/>
  <c r="AL93" i="75" s="1"/>
  <c r="AC93" i="75"/>
  <c r="AE93" i="75" s="1"/>
  <c r="AQ89" i="75"/>
  <c r="E90" i="5" s="1"/>
  <c r="AH88" i="75"/>
  <c r="AH82" i="75"/>
  <c r="AS79" i="75"/>
  <c r="AU79" i="75" s="1"/>
  <c r="G80" i="5" s="1"/>
  <c r="X74" i="75"/>
  <c r="AO74" i="75" s="1"/>
  <c r="L73" i="75"/>
  <c r="AR73" i="75" s="1"/>
  <c r="F74" i="5" s="1"/>
  <c r="AC68" i="75"/>
  <c r="AE68" i="75" s="1"/>
  <c r="AJ68" i="75"/>
  <c r="AL68" i="75" s="1"/>
  <c r="AC65" i="75"/>
  <c r="AE65" i="75" s="1"/>
  <c r="AJ65" i="75"/>
  <c r="AL65" i="75" s="1"/>
  <c r="AC64" i="75"/>
  <c r="AE64" i="75" s="1"/>
  <c r="AJ64" i="75"/>
  <c r="AL64" i="75" s="1"/>
  <c r="L64" i="75"/>
  <c r="AN83" i="75"/>
  <c r="AS83" i="75" s="1"/>
  <c r="AU83" i="75" s="1"/>
  <c r="G84" i="5" s="1"/>
  <c r="E83" i="75"/>
  <c r="AO83" i="75" s="1"/>
  <c r="C84" i="5" s="1"/>
  <c r="AN82" i="75"/>
  <c r="AS82" i="75" s="1"/>
  <c r="AU82" i="75" s="1"/>
  <c r="G83" i="5" s="1"/>
  <c r="E82" i="75"/>
  <c r="AO82" i="75" s="1"/>
  <c r="C83" i="5" s="1"/>
  <c r="X80" i="75"/>
  <c r="AO80" i="75" s="1"/>
  <c r="AS76" i="75"/>
  <c r="AU76" i="75" s="1"/>
  <c r="G77" i="5" s="1"/>
  <c r="AQ75" i="75"/>
  <c r="AO71" i="75"/>
  <c r="C72" i="5" s="1"/>
  <c r="AM57" i="75"/>
  <c r="L57" i="75"/>
  <c r="AR82" i="75"/>
  <c r="F83" i="5" s="1"/>
  <c r="AL80" i="75"/>
  <c r="X66" i="75"/>
  <c r="AO66" i="75" s="1"/>
  <c r="AC54" i="75"/>
  <c r="AE54" i="75" s="1"/>
  <c r="AR54" i="75" s="1"/>
  <c r="F55" i="5" s="1"/>
  <c r="AK54" i="75"/>
  <c r="AJ49" i="75"/>
  <c r="AC49" i="75"/>
  <c r="AE49" i="75" s="1"/>
  <c r="AM135" i="75"/>
  <c r="AN130" i="75"/>
  <c r="AS130" i="75" s="1"/>
  <c r="AU130" i="75" s="1"/>
  <c r="G131" i="5" s="1"/>
  <c r="AQ123" i="75"/>
  <c r="E124" i="5" s="1"/>
  <c r="BB107" i="75"/>
  <c r="AI107" i="75"/>
  <c r="J106" i="75"/>
  <c r="L106" i="75" s="1"/>
  <c r="AR106" i="75" s="1"/>
  <c r="AK106" i="75"/>
  <c r="AL106" i="75" s="1"/>
  <c r="AS105" i="75"/>
  <c r="AU105" i="75" s="1"/>
  <c r="G106" i="5" s="1"/>
  <c r="AC104" i="75"/>
  <c r="AE104" i="75" s="1"/>
  <c r="AM104" i="75"/>
  <c r="AH104" i="75"/>
  <c r="AH102" i="75"/>
  <c r="E89" i="75"/>
  <c r="AO89" i="75" s="1"/>
  <c r="AH89" i="75"/>
  <c r="AH87" i="75"/>
  <c r="AH84" i="75"/>
  <c r="E84" i="75"/>
  <c r="AO84" i="75" s="1"/>
  <c r="AJ79" i="75"/>
  <c r="AC79" i="75"/>
  <c r="AE79" i="75" s="1"/>
  <c r="AR79" i="75" s="1"/>
  <c r="F80" i="5" s="1"/>
  <c r="J78" i="75"/>
  <c r="L78" i="75" s="1"/>
  <c r="AR78" i="75" s="1"/>
  <c r="F79" i="5" s="1"/>
  <c r="J74" i="75"/>
  <c r="L74" i="75" s="1"/>
  <c r="AR74" i="75" s="1"/>
  <c r="F75" i="5" s="1"/>
  <c r="AK74" i="75"/>
  <c r="X68" i="75"/>
  <c r="AO68" i="75" s="1"/>
  <c r="AJ57" i="75"/>
  <c r="AL57" i="75" s="1"/>
  <c r="AC57" i="75"/>
  <c r="AE57" i="75" s="1"/>
  <c r="AE55" i="75"/>
  <c r="AC51" i="75"/>
  <c r="AE51" i="75" s="1"/>
  <c r="AR51" i="75" s="1"/>
  <c r="F52" i="5" s="1"/>
  <c r="AJ51" i="75"/>
  <c r="E48" i="75"/>
  <c r="AO48" i="75" s="1"/>
  <c r="C49" i="5" s="1"/>
  <c r="AH48" i="75"/>
  <c r="AS113" i="75"/>
  <c r="AU113" i="75" s="1"/>
  <c r="G114" i="5" s="1"/>
  <c r="AQ108" i="75"/>
  <c r="E109" i="5" s="1"/>
  <c r="AN91" i="75"/>
  <c r="AS91" i="75" s="1"/>
  <c r="AU91" i="75" s="1"/>
  <c r="G92" i="5" s="1"/>
  <c r="AO91" i="75"/>
  <c r="BC86" i="75"/>
  <c r="K87" i="5" s="1"/>
  <c r="AH85" i="75"/>
  <c r="AL77" i="75"/>
  <c r="AH136" i="75"/>
  <c r="BB132" i="75"/>
  <c r="AN122" i="75"/>
  <c r="AS122" i="75" s="1"/>
  <c r="AU122" i="75" s="1"/>
  <c r="AQ115" i="75"/>
  <c r="AI113" i="75"/>
  <c r="AH112" i="75"/>
  <c r="BB108" i="75"/>
  <c r="AY107" i="75"/>
  <c r="I108" i="5" s="1"/>
  <c r="E101" i="75"/>
  <c r="AO101" i="75" s="1"/>
  <c r="AC100" i="75"/>
  <c r="AE100" i="75" s="1"/>
  <c r="AR100" i="75" s="1"/>
  <c r="F101" i="5" s="1"/>
  <c r="AC99" i="75"/>
  <c r="AE99" i="75" s="1"/>
  <c r="E97" i="75"/>
  <c r="AO97" i="75" s="1"/>
  <c r="AS94" i="75"/>
  <c r="AU94" i="75" s="1"/>
  <c r="G95" i="5" s="1"/>
  <c r="AS88" i="75"/>
  <c r="AU88" i="75" s="1"/>
  <c r="G89" i="5" s="1"/>
  <c r="BC81" i="75"/>
  <c r="K82" i="5" s="1"/>
  <c r="AI81" i="75"/>
  <c r="X79" i="75"/>
  <c r="AO79" i="75" s="1"/>
  <c r="C80" i="5" s="1"/>
  <c r="AH77" i="75"/>
  <c r="E77" i="75"/>
  <c r="J76" i="75"/>
  <c r="L76" i="75" s="1"/>
  <c r="AR76" i="75" s="1"/>
  <c r="AJ76" i="75"/>
  <c r="AL76" i="75" s="1"/>
  <c r="AS75" i="75"/>
  <c r="AU75" i="75" s="1"/>
  <c r="G76" i="5" s="1"/>
  <c r="AN69" i="75"/>
  <c r="AS69" i="75" s="1"/>
  <c r="AU69" i="75" s="1"/>
  <c r="G70" i="5" s="1"/>
  <c r="E69" i="75"/>
  <c r="AO69" i="75" s="1"/>
  <c r="C70" i="5" s="1"/>
  <c r="AH69" i="75"/>
  <c r="AL61" i="75"/>
  <c r="X61" i="75"/>
  <c r="AO61" i="75" s="1"/>
  <c r="C62" i="5" s="1"/>
  <c r="X55" i="75"/>
  <c r="AO55" i="75" s="1"/>
  <c r="C56" i="5" s="1"/>
  <c r="AC48" i="75"/>
  <c r="AE48" i="75" s="1"/>
  <c r="AJ48" i="75"/>
  <c r="AL48" i="75" s="1"/>
  <c r="AY83" i="75"/>
  <c r="AS81" i="75"/>
  <c r="AU81" i="75" s="1"/>
  <c r="G82" i="5" s="1"/>
  <c r="J80" i="75"/>
  <c r="L80" i="75" s="1"/>
  <c r="AR80" i="75" s="1"/>
  <c r="F81" i="5" s="1"/>
  <c r="AC69" i="75"/>
  <c r="AE69" i="75" s="1"/>
  <c r="AR69" i="75" s="1"/>
  <c r="F70" i="5" s="1"/>
  <c r="AC61" i="75"/>
  <c r="AE61" i="75" s="1"/>
  <c r="AI58" i="75"/>
  <c r="E58" i="75"/>
  <c r="AO58" i="75" s="1"/>
  <c r="C59" i="5" s="1"/>
  <c r="AK51" i="75"/>
  <c r="AL50" i="75"/>
  <c r="AY46" i="75"/>
  <c r="I47" i="5" s="1"/>
  <c r="AO41" i="75"/>
  <c r="E36" i="75"/>
  <c r="AO36" i="75" s="1"/>
  <c r="C37" i="5" s="1"/>
  <c r="AH36" i="75"/>
  <c r="AO34" i="75"/>
  <c r="X32" i="75"/>
  <c r="AH32" i="75"/>
  <c r="AY27" i="75"/>
  <c r="I28" i="5" s="1"/>
  <c r="AH25" i="75"/>
  <c r="E25" i="75"/>
  <c r="AO25" i="75" s="1"/>
  <c r="C26" i="5" s="1"/>
  <c r="AJ16" i="75"/>
  <c r="AC16" i="75"/>
  <c r="AE16" i="75" s="1"/>
  <c r="J16" i="75"/>
  <c r="L16" i="75" s="1"/>
  <c r="AH12" i="75"/>
  <c r="X12" i="75"/>
  <c r="AO12" i="75" s="1"/>
  <c r="C13" i="5" s="1"/>
  <c r="AN63" i="75"/>
  <c r="AS63" i="75" s="1"/>
  <c r="AU63" i="75" s="1"/>
  <c r="G64" i="5" s="1"/>
  <c r="AH63" i="75"/>
  <c r="E63" i="75"/>
  <c r="AO63" i="75" s="1"/>
  <c r="AC56" i="75"/>
  <c r="AE56" i="75" s="1"/>
  <c r="AR56" i="75" s="1"/>
  <c r="F57" i="5" s="1"/>
  <c r="AY45" i="75"/>
  <c r="AU42" i="75"/>
  <c r="G43" i="5" s="1"/>
  <c r="AI31" i="75"/>
  <c r="E31" i="75"/>
  <c r="AO31" i="75" s="1"/>
  <c r="AS73" i="75"/>
  <c r="AU73" i="75" s="1"/>
  <c r="J72" i="75"/>
  <c r="L72" i="75" s="1"/>
  <c r="AR72" i="75" s="1"/>
  <c r="BC70" i="75"/>
  <c r="K71" i="5" s="1"/>
  <c r="L59" i="75"/>
  <c r="AR59" i="75" s="1"/>
  <c r="F60" i="5" s="1"/>
  <c r="AC52" i="75"/>
  <c r="AE52" i="75" s="1"/>
  <c r="AR52" i="75" s="1"/>
  <c r="F53" i="5" s="1"/>
  <c r="BB51" i="75"/>
  <c r="AK49" i="75"/>
  <c r="AC47" i="75"/>
  <c r="AE47" i="75" s="1"/>
  <c r="AR47" i="75" s="1"/>
  <c r="F48" i="5" s="1"/>
  <c r="AH42" i="75"/>
  <c r="L36" i="75"/>
  <c r="AH21" i="75"/>
  <c r="E21" i="75"/>
  <c r="AO21" i="75" s="1"/>
  <c r="AK9" i="75"/>
  <c r="AL9" i="75" s="1"/>
  <c r="AC9" i="75"/>
  <c r="AE9" i="75" s="1"/>
  <c r="J67" i="75"/>
  <c r="L67" i="75" s="1"/>
  <c r="AR67" i="75" s="1"/>
  <c r="F68" i="5" s="1"/>
  <c r="AJ67" i="75"/>
  <c r="AL67" i="75" s="1"/>
  <c r="AH65" i="75"/>
  <c r="AN62" i="75"/>
  <c r="AS62" i="75" s="1"/>
  <c r="AU62" i="75" s="1"/>
  <c r="AY61" i="75"/>
  <c r="AJ56" i="75"/>
  <c r="AY54" i="75"/>
  <c r="AJ52" i="75"/>
  <c r="AL52" i="75" s="1"/>
  <c r="AQ51" i="75"/>
  <c r="E52" i="5" s="1"/>
  <c r="AI50" i="75"/>
  <c r="E50" i="75"/>
  <c r="AO50" i="75" s="1"/>
  <c r="X47" i="75"/>
  <c r="AO47" i="75" s="1"/>
  <c r="AE46" i="75"/>
  <c r="AH46" i="75"/>
  <c r="AC43" i="75"/>
  <c r="AE43" i="75" s="1"/>
  <c r="AR43" i="75" s="1"/>
  <c r="F44" i="5" s="1"/>
  <c r="AJ43" i="75"/>
  <c r="AL43" i="75" s="1"/>
  <c r="AN38" i="75"/>
  <c r="AS38" i="75" s="1"/>
  <c r="AU38" i="75" s="1"/>
  <c r="G39" i="5" s="1"/>
  <c r="AC36" i="75"/>
  <c r="AE36" i="75" s="1"/>
  <c r="X33" i="75"/>
  <c r="AO33" i="75" s="1"/>
  <c r="AH33" i="75"/>
  <c r="AN31" i="75"/>
  <c r="AS31" i="75" s="1"/>
  <c r="AU31" i="75" s="1"/>
  <c r="G32" i="5" s="1"/>
  <c r="AK30" i="75"/>
  <c r="AL30" i="75" s="1"/>
  <c r="L21" i="75"/>
  <c r="AM21" i="75"/>
  <c r="AK81" i="75"/>
  <c r="E81" i="75"/>
  <c r="AO81" i="75" s="1"/>
  <c r="C82" i="5" s="1"/>
  <c r="AI75" i="75"/>
  <c r="AC71" i="75"/>
  <c r="AE71" i="75" s="1"/>
  <c r="J71" i="75"/>
  <c r="L71" i="75" s="1"/>
  <c r="BB59" i="75"/>
  <c r="X57" i="75"/>
  <c r="E49" i="75"/>
  <c r="AH49" i="75"/>
  <c r="AJ47" i="75"/>
  <c r="AL47" i="75" s="1"/>
  <c r="AE45" i="75"/>
  <c r="AN27" i="75"/>
  <c r="AS27" i="75" s="1"/>
  <c r="AU27" i="75" s="1"/>
  <c r="G28" i="5" s="1"/>
  <c r="AJ21" i="75"/>
  <c r="AL21" i="75" s="1"/>
  <c r="AC21" i="75"/>
  <c r="AE21" i="75" s="1"/>
  <c r="AQ91" i="75"/>
  <c r="E92" i="5" s="1"/>
  <c r="AH83" i="75"/>
  <c r="AJ81" i="75"/>
  <c r="AC81" i="75"/>
  <c r="AE81" i="75" s="1"/>
  <c r="AR81" i="75" s="1"/>
  <c r="F82" i="5" s="1"/>
  <c r="AH80" i="75"/>
  <c r="BB76" i="75"/>
  <c r="AJ71" i="75"/>
  <c r="AL71" i="75" s="1"/>
  <c r="AE70" i="75"/>
  <c r="AH68" i="75"/>
  <c r="AY66" i="75"/>
  <c r="AJ66" i="75"/>
  <c r="J63" i="75"/>
  <c r="L63" i="75" s="1"/>
  <c r="AH61" i="75"/>
  <c r="J60" i="75"/>
  <c r="L60" i="75" s="1"/>
  <c r="AR60" i="75" s="1"/>
  <c r="F61" i="5" s="1"/>
  <c r="AJ60" i="75"/>
  <c r="AL60" i="75" s="1"/>
  <c r="AJ59" i="75"/>
  <c r="AL59" i="75" s="1"/>
  <c r="AI57" i="75"/>
  <c r="E56" i="75"/>
  <c r="AH56" i="75"/>
  <c r="AI55" i="75"/>
  <c r="AH54" i="75"/>
  <c r="AS53" i="75"/>
  <c r="AU53" i="75" s="1"/>
  <c r="G54" i="5" s="1"/>
  <c r="AO51" i="75"/>
  <c r="C52" i="5" s="1"/>
  <c r="L45" i="75"/>
  <c r="AL42" i="75"/>
  <c r="AC30" i="75"/>
  <c r="AE30" i="75" s="1"/>
  <c r="AR30" i="75" s="1"/>
  <c r="AC26" i="75"/>
  <c r="AE26" i="75" s="1"/>
  <c r="AR26" i="75" s="1"/>
  <c r="F27" i="5" s="1"/>
  <c r="AJ26" i="75"/>
  <c r="AL26" i="75" s="1"/>
  <c r="E105" i="75"/>
  <c r="AO105" i="75" s="1"/>
  <c r="C106" i="5" s="1"/>
  <c r="AI99" i="75"/>
  <c r="AY91" i="75"/>
  <c r="AS89" i="75"/>
  <c r="AU89" i="75" s="1"/>
  <c r="G90" i="5" s="1"/>
  <c r="J88" i="75"/>
  <c r="L88" i="75" s="1"/>
  <c r="AR88" i="75" s="1"/>
  <c r="AJ75" i="75"/>
  <c r="AL75" i="75" s="1"/>
  <c r="E73" i="75"/>
  <c r="AO73" i="75" s="1"/>
  <c r="C74" i="5" s="1"/>
  <c r="AS67" i="75"/>
  <c r="AU67" i="75" s="1"/>
  <c r="AH66" i="75"/>
  <c r="AQ66" i="75"/>
  <c r="E67" i="5" s="1"/>
  <c r="AM64" i="75"/>
  <c r="AO64" i="75"/>
  <c r="C65" i="5" s="1"/>
  <c r="L61" i="75"/>
  <c r="E57" i="75"/>
  <c r="AH57" i="75"/>
  <c r="AH55" i="75"/>
  <c r="BC49" i="75"/>
  <c r="K50" i="5" s="1"/>
  <c r="AQ45" i="75"/>
  <c r="X44" i="75"/>
  <c r="E44" i="75"/>
  <c r="AH44" i="75"/>
  <c r="AC41" i="75"/>
  <c r="AE41" i="75" s="1"/>
  <c r="AR41" i="75" s="1"/>
  <c r="F42" i="5" s="1"/>
  <c r="AY33" i="75"/>
  <c r="I34" i="5" s="1"/>
  <c r="X20" i="75"/>
  <c r="AO20" i="75" s="1"/>
  <c r="AH20" i="75"/>
  <c r="BB44" i="75"/>
  <c r="E42" i="75"/>
  <c r="E40" i="75"/>
  <c r="AO40" i="75" s="1"/>
  <c r="C41" i="5" s="1"/>
  <c r="AH40" i="75"/>
  <c r="AC38" i="75"/>
  <c r="AE38" i="75" s="1"/>
  <c r="E35" i="75"/>
  <c r="AO35" i="75" s="1"/>
  <c r="C36" i="5" s="1"/>
  <c r="AY26" i="75"/>
  <c r="AN24" i="75"/>
  <c r="AS24" i="75" s="1"/>
  <c r="AU24" i="75" s="1"/>
  <c r="G25" i="5" s="1"/>
  <c r="X23" i="75"/>
  <c r="AO23" i="75" s="1"/>
  <c r="BB16" i="75"/>
  <c r="X11" i="75"/>
  <c r="AO11" i="75" s="1"/>
  <c r="AR40" i="75"/>
  <c r="J39" i="75"/>
  <c r="L39" i="75" s="1"/>
  <c r="AR39" i="75" s="1"/>
  <c r="AJ39" i="75"/>
  <c r="AL39" i="75" s="1"/>
  <c r="AO28" i="75"/>
  <c r="AH24" i="75"/>
  <c r="AC17" i="75"/>
  <c r="AE17" i="75" s="1"/>
  <c r="AR17" i="75" s="1"/>
  <c r="AJ17" i="75"/>
  <c r="J13" i="75"/>
  <c r="L13" i="75" s="1"/>
  <c r="AR13" i="75" s="1"/>
  <c r="F14" i="5" s="1"/>
  <c r="AJ13" i="75"/>
  <c r="AL13" i="75" s="1"/>
  <c r="AC10" i="75"/>
  <c r="AE10" i="75" s="1"/>
  <c r="AR10" i="75" s="1"/>
  <c r="F11" i="5" s="1"/>
  <c r="AJ10" i="75"/>
  <c r="AL10" i="75" s="1"/>
  <c r="AS39" i="75"/>
  <c r="AU39" i="75" s="1"/>
  <c r="G40" i="5" s="1"/>
  <c r="J38" i="75"/>
  <c r="L38" i="75" s="1"/>
  <c r="AJ38" i="75"/>
  <c r="AL38" i="75" s="1"/>
  <c r="AJ37" i="75"/>
  <c r="AL37" i="75" s="1"/>
  <c r="AC37" i="75"/>
  <c r="AE37" i="75" s="1"/>
  <c r="AR37" i="75" s="1"/>
  <c r="F38" i="5" s="1"/>
  <c r="AI34" i="75"/>
  <c r="AR27" i="75"/>
  <c r="BB21" i="75"/>
  <c r="X19" i="75"/>
  <c r="BB17" i="75"/>
  <c r="AY12" i="75"/>
  <c r="I13" i="5" s="1"/>
  <c r="E8" i="75"/>
  <c r="AO8" i="75" s="1"/>
  <c r="C9" i="5" s="1"/>
  <c r="AH8" i="75"/>
  <c r="E5" i="75"/>
  <c r="AO5" i="75" s="1"/>
  <c r="C6" i="5" s="1"/>
  <c r="AH5" i="75"/>
  <c r="AO60" i="75"/>
  <c r="L44" i="75"/>
  <c r="AC40" i="75"/>
  <c r="AE40" i="75" s="1"/>
  <c r="AC32" i="75"/>
  <c r="AE32" i="75" s="1"/>
  <c r="AR32" i="75" s="1"/>
  <c r="F33" i="5" s="1"/>
  <c r="AJ32" i="75"/>
  <c r="AL27" i="75"/>
  <c r="AE24" i="75"/>
  <c r="E19" i="75"/>
  <c r="AH19" i="75"/>
  <c r="J11" i="75"/>
  <c r="L11" i="75" s="1"/>
  <c r="AR11" i="75" s="1"/>
  <c r="F12" i="5" s="1"/>
  <c r="AK11" i="75"/>
  <c r="AQ58" i="75"/>
  <c r="AY50" i="75"/>
  <c r="I51" i="5" s="1"/>
  <c r="AH47" i="75"/>
  <c r="AS45" i="75"/>
  <c r="AU45" i="75" s="1"/>
  <c r="G46" i="5" s="1"/>
  <c r="AL44" i="75"/>
  <c r="AC44" i="75"/>
  <c r="AE44" i="75" s="1"/>
  <c r="BB43" i="75"/>
  <c r="AN43" i="75"/>
  <c r="AS43" i="75" s="1"/>
  <c r="AU43" i="75" s="1"/>
  <c r="G44" i="5" s="1"/>
  <c r="AO43" i="75"/>
  <c r="AI41" i="75"/>
  <c r="E30" i="75"/>
  <c r="AO30" i="75" s="1"/>
  <c r="C31" i="5" s="1"/>
  <c r="AH30" i="75"/>
  <c r="BB28" i="75"/>
  <c r="X26" i="75"/>
  <c r="AY20" i="75"/>
  <c r="AR19" i="75"/>
  <c r="F20" i="5" s="1"/>
  <c r="J18" i="75"/>
  <c r="L18" i="75" s="1"/>
  <c r="AJ18" i="75"/>
  <c r="AO15" i="75"/>
  <c r="C16" i="5" s="1"/>
  <c r="AS13" i="75"/>
  <c r="AU13" i="75" s="1"/>
  <c r="G14" i="5" s="1"/>
  <c r="AH11" i="75"/>
  <c r="AC5" i="75"/>
  <c r="AE5" i="75" s="1"/>
  <c r="AR5" i="75" s="1"/>
  <c r="F6" i="5" s="1"/>
  <c r="AJ5" i="75"/>
  <c r="AI66" i="75"/>
  <c r="AY58" i="75"/>
  <c r="AS56" i="75"/>
  <c r="AU56" i="75" s="1"/>
  <c r="G57" i="5" s="1"/>
  <c r="J55" i="75"/>
  <c r="L55" i="75" s="1"/>
  <c r="AR55" i="75" s="1"/>
  <c r="AJ53" i="75"/>
  <c r="AL53" i="75" s="1"/>
  <c r="X49" i="75"/>
  <c r="AH41" i="75"/>
  <c r="AJ40" i="75"/>
  <c r="AL40" i="75" s="1"/>
  <c r="AM36" i="75"/>
  <c r="AN36" i="75"/>
  <c r="AS36" i="75" s="1"/>
  <c r="AU36" i="75" s="1"/>
  <c r="G37" i="5" s="1"/>
  <c r="BB33" i="75"/>
  <c r="AJ22" i="75"/>
  <c r="AL22" i="75" s="1"/>
  <c r="AE20" i="75"/>
  <c r="AR20" i="75" s="1"/>
  <c r="F21" i="5" s="1"/>
  <c r="AH9" i="75"/>
  <c r="E9" i="75"/>
  <c r="AO9" i="75" s="1"/>
  <c r="C10" i="5" s="1"/>
  <c r="AH71" i="75"/>
  <c r="BB67" i="75"/>
  <c r="AN57" i="75"/>
  <c r="AS57" i="75" s="1"/>
  <c r="AU57" i="75" s="1"/>
  <c r="G58" i="5" s="1"/>
  <c r="AS40" i="75"/>
  <c r="AU40" i="75" s="1"/>
  <c r="G41" i="5" s="1"/>
  <c r="AH39" i="75"/>
  <c r="AY34" i="75"/>
  <c r="I35" i="5" s="1"/>
  <c r="J34" i="75"/>
  <c r="L34" i="75" s="1"/>
  <c r="AR34" i="75" s="1"/>
  <c r="F35" i="5" s="1"/>
  <c r="AJ34" i="75"/>
  <c r="AL34" i="75" s="1"/>
  <c r="AS32" i="75"/>
  <c r="AU32" i="75" s="1"/>
  <c r="G33" i="5" s="1"/>
  <c r="AM30" i="75"/>
  <c r="AJ29" i="75"/>
  <c r="AC29" i="75"/>
  <c r="AE29" i="75" s="1"/>
  <c r="J29" i="75"/>
  <c r="L29" i="75" s="1"/>
  <c r="J28" i="75"/>
  <c r="L28" i="75" s="1"/>
  <c r="AR28" i="75" s="1"/>
  <c r="F29" i="5" s="1"/>
  <c r="AJ28" i="75"/>
  <c r="AL28" i="75" s="1"/>
  <c r="AY13" i="75"/>
  <c r="I14" i="5" s="1"/>
  <c r="AM9" i="75"/>
  <c r="AU8" i="75"/>
  <c r="G9" i="5" s="1"/>
  <c r="E7" i="75"/>
  <c r="AO7" i="75" s="1"/>
  <c r="AJ4" i="75"/>
  <c r="AL4" i="75" s="1"/>
  <c r="AC4" i="75"/>
  <c r="AE4" i="75" s="1"/>
  <c r="AR4" i="75" s="1"/>
  <c r="AO6" i="75"/>
  <c r="C7" i="5" s="1"/>
  <c r="AC8" i="75"/>
  <c r="AE8" i="75" s="1"/>
  <c r="AR8" i="75" s="1"/>
  <c r="F9" i="5" s="1"/>
  <c r="AI6" i="75"/>
  <c r="AI20" i="75"/>
  <c r="AO14" i="75"/>
  <c r="C15" i="5" s="1"/>
  <c r="AI13" i="75"/>
  <c r="BB35" i="75"/>
  <c r="BC30" i="75"/>
  <c r="K31" i="5" s="1"/>
  <c r="AH28" i="75"/>
  <c r="E26" i="75"/>
  <c r="AH26" i="75"/>
  <c r="L15" i="75"/>
  <c r="AR15" i="75" s="1"/>
  <c r="F16" i="5" s="1"/>
  <c r="AR14" i="75"/>
  <c r="F15" i="5" s="1"/>
  <c r="J9" i="75"/>
  <c r="L9" i="75" s="1"/>
  <c r="AJ8" i="75"/>
  <c r="AL8" i="75" s="1"/>
  <c r="AJ45" i="75"/>
  <c r="AL45" i="75" s="1"/>
  <c r="AK32" i="75"/>
  <c r="E32" i="75"/>
  <c r="J24" i="75"/>
  <c r="L24" i="75" s="1"/>
  <c r="AJ24" i="75"/>
  <c r="AL24" i="75" s="1"/>
  <c r="AJ23" i="75"/>
  <c r="AL23" i="75" s="1"/>
  <c r="AC23" i="75"/>
  <c r="AE23" i="75" s="1"/>
  <c r="J23" i="75"/>
  <c r="L23" i="75" s="1"/>
  <c r="E22" i="75"/>
  <c r="AO22" i="75" s="1"/>
  <c r="C23" i="5" s="1"/>
  <c r="AS18" i="75"/>
  <c r="AU18" i="75" s="1"/>
  <c r="G19" i="5" s="1"/>
  <c r="AI18" i="75"/>
  <c r="AS16" i="75"/>
  <c r="AU16" i="75" s="1"/>
  <c r="G17" i="5" s="1"/>
  <c r="AH14" i="75"/>
  <c r="J12" i="75"/>
  <c r="L12" i="75" s="1"/>
  <c r="AR12" i="75" s="1"/>
  <c r="F13" i="5" s="1"/>
  <c r="AJ12" i="75"/>
  <c r="AL12" i="75" s="1"/>
  <c r="AN49" i="75"/>
  <c r="AS49" i="75" s="1"/>
  <c r="AU49" i="75" s="1"/>
  <c r="G50" i="5" s="1"/>
  <c r="AQ42" i="75"/>
  <c r="J31" i="75"/>
  <c r="L31" i="75" s="1"/>
  <c r="AR31" i="75" s="1"/>
  <c r="F32" i="5" s="1"/>
  <c r="AK29" i="75"/>
  <c r="BB27" i="75"/>
  <c r="AS25" i="75"/>
  <c r="AU25" i="75" s="1"/>
  <c r="G26" i="5" s="1"/>
  <c r="BC19" i="75"/>
  <c r="K20" i="5" s="1"/>
  <c r="AI19" i="75"/>
  <c r="BB12" i="75"/>
  <c r="AQ12" i="75"/>
  <c r="E13" i="5" s="1"/>
  <c r="AS10" i="75"/>
  <c r="AU10" i="75" s="1"/>
  <c r="G11" i="5" s="1"/>
  <c r="L7" i="75"/>
  <c r="AR7" i="75" s="1"/>
  <c r="F8" i="5" s="1"/>
  <c r="AH6" i="75"/>
  <c r="AQ4" i="75"/>
  <c r="E5" i="5" s="1"/>
  <c r="AK18" i="75"/>
  <c r="E18" i="75"/>
  <c r="AO18" i="75" s="1"/>
  <c r="C19" i="5" s="1"/>
  <c r="AI12" i="75"/>
  <c r="BB5" i="75"/>
  <c r="AC18" i="75"/>
  <c r="AE18" i="75" s="1"/>
  <c r="AH17" i="75"/>
  <c r="BB13" i="75"/>
  <c r="AI4" i="75"/>
  <c r="AS26" i="75"/>
  <c r="AU26" i="75" s="1"/>
  <c r="G27" i="5" s="1"/>
  <c r="J25" i="75"/>
  <c r="L25" i="75" s="1"/>
  <c r="E10" i="75"/>
  <c r="AO10" i="75" s="1"/>
  <c r="AY4" i="75"/>
  <c r="AJ174" i="3"/>
  <c r="V175" i="5" s="1"/>
  <c r="AI192" i="3"/>
  <c r="U193" i="5" s="1"/>
  <c r="AJ184" i="3"/>
  <c r="V185" i="5" s="1"/>
  <c r="AI182" i="3"/>
  <c r="U183" i="5" s="1"/>
  <c r="AI179" i="3"/>
  <c r="U180" i="5" s="1"/>
  <c r="P174" i="3"/>
  <c r="Q174" i="3"/>
  <c r="R174" i="3" s="1"/>
  <c r="Q173" i="3"/>
  <c r="R173" i="3" s="1"/>
  <c r="S173" i="3" s="1"/>
  <c r="Q174" i="5" s="1"/>
  <c r="M171" i="3"/>
  <c r="N170" i="3"/>
  <c r="P171" i="5" s="1"/>
  <c r="N169" i="3"/>
  <c r="P170" i="5" s="1"/>
  <c r="Z167" i="3"/>
  <c r="S168" i="5" s="1"/>
  <c r="S149" i="3"/>
  <c r="Q150" i="5" s="1"/>
  <c r="N149" i="3"/>
  <c r="P150" i="5" s="1"/>
  <c r="P142" i="3"/>
  <c r="Q142" i="3"/>
  <c r="R142" i="3" s="1"/>
  <c r="N142" i="3"/>
  <c r="P143" i="5" s="1"/>
  <c r="N174" i="3"/>
  <c r="P175" i="5" s="1"/>
  <c r="AI146" i="3"/>
  <c r="U147" i="5" s="1"/>
  <c r="AI127" i="3"/>
  <c r="U128" i="5" s="1"/>
  <c r="AI193" i="3"/>
  <c r="Q188" i="3"/>
  <c r="R188" i="3" s="1"/>
  <c r="S188" i="3" s="1"/>
  <c r="Q189" i="5" s="1"/>
  <c r="H188" i="3"/>
  <c r="AI187" i="3"/>
  <c r="Q182" i="3"/>
  <c r="R182" i="3" s="1"/>
  <c r="S182" i="3" s="1"/>
  <c r="Q183" i="5" s="1"/>
  <c r="P180" i="3"/>
  <c r="Q180" i="3"/>
  <c r="R180" i="3" s="1"/>
  <c r="Q176" i="3"/>
  <c r="R176" i="3" s="1"/>
  <c r="S176" i="3" s="1"/>
  <c r="Q177" i="5" s="1"/>
  <c r="P170" i="3"/>
  <c r="Q170" i="3"/>
  <c r="R170" i="3" s="1"/>
  <c r="AI166" i="3"/>
  <c r="N166" i="3"/>
  <c r="P167" i="5" s="1"/>
  <c r="S165" i="3"/>
  <c r="Q166" i="5" s="1"/>
  <c r="N165" i="3"/>
  <c r="P166" i="5" s="1"/>
  <c r="P159" i="3"/>
  <c r="Q159" i="3"/>
  <c r="R159" i="3" s="1"/>
  <c r="P157" i="3"/>
  <c r="Q157" i="3"/>
  <c r="R157" i="3" s="1"/>
  <c r="AI147" i="3"/>
  <c r="Q146" i="3"/>
  <c r="R146" i="3" s="1"/>
  <c r="S146" i="3" s="1"/>
  <c r="Q147" i="5" s="1"/>
  <c r="S144" i="3"/>
  <c r="Q145" i="5" s="1"/>
  <c r="Z141" i="3"/>
  <c r="S142" i="5" s="1"/>
  <c r="M137" i="3"/>
  <c r="AI134" i="3"/>
  <c r="U135" i="5" s="1"/>
  <c r="S193" i="3"/>
  <c r="Q194" i="5" s="1"/>
  <c r="N178" i="3"/>
  <c r="P179" i="5" s="1"/>
  <c r="AI150" i="3"/>
  <c r="AJ142" i="3"/>
  <c r="V143" i="5" s="1"/>
  <c r="AI138" i="3"/>
  <c r="W137" i="3"/>
  <c r="P133" i="3"/>
  <c r="Q133" i="3"/>
  <c r="R133" i="3" s="1"/>
  <c r="Q100" i="3"/>
  <c r="R100" i="3" s="1"/>
  <c r="P100" i="3"/>
  <c r="P78" i="3"/>
  <c r="Q78" i="3"/>
  <c r="R78" i="3" s="1"/>
  <c r="P148" i="3"/>
  <c r="Q148" i="3"/>
  <c r="R148" i="3" s="1"/>
  <c r="W179" i="3"/>
  <c r="W157" i="3"/>
  <c r="R158" i="5" s="1"/>
  <c r="S179" i="3"/>
  <c r="Q180" i="5" s="1"/>
  <c r="AI167" i="3"/>
  <c r="U168" i="5" s="1"/>
  <c r="AJ164" i="3"/>
  <c r="N163" i="3"/>
  <c r="P164" i="5" s="1"/>
  <c r="P158" i="3"/>
  <c r="Q158" i="3"/>
  <c r="R158" i="3" s="1"/>
  <c r="N181" i="3"/>
  <c r="P182" i="5" s="1"/>
  <c r="AJ163" i="3"/>
  <c r="Q190" i="3"/>
  <c r="R190" i="3" s="1"/>
  <c r="S190" i="3" s="1"/>
  <c r="Z182" i="3"/>
  <c r="W178" i="3"/>
  <c r="AI177" i="3"/>
  <c r="P166" i="3"/>
  <c r="Q166" i="3"/>
  <c r="R166" i="3" s="1"/>
  <c r="W160" i="3"/>
  <c r="N158" i="3"/>
  <c r="P159" i="5" s="1"/>
  <c r="AI156" i="3"/>
  <c r="AI148" i="3"/>
  <c r="Z146" i="3"/>
  <c r="H141" i="3"/>
  <c r="H139" i="3"/>
  <c r="N140" i="5" s="1"/>
  <c r="S135" i="3"/>
  <c r="Q136" i="5" s="1"/>
  <c r="N192" i="3"/>
  <c r="P193" i="5" s="1"/>
  <c r="W189" i="3"/>
  <c r="Q184" i="3"/>
  <c r="R184" i="3" s="1"/>
  <c r="S184" i="3" s="1"/>
  <c r="W172" i="3"/>
  <c r="Q168" i="3"/>
  <c r="R168" i="3" s="1"/>
  <c r="S168" i="3" s="1"/>
  <c r="S167" i="3"/>
  <c r="Q168" i="5" s="1"/>
  <c r="P160" i="3"/>
  <c r="Q160" i="3"/>
  <c r="R160" i="3" s="1"/>
  <c r="W158" i="3"/>
  <c r="Q156" i="3"/>
  <c r="R156" i="3" s="1"/>
  <c r="S156" i="3" s="1"/>
  <c r="Q157" i="5" s="1"/>
  <c r="W149" i="3"/>
  <c r="R150" i="5" s="1"/>
  <c r="N148" i="3"/>
  <c r="P149" i="5" s="1"/>
  <c r="Q139" i="3"/>
  <c r="R139" i="3" s="1"/>
  <c r="P139" i="3"/>
  <c r="N139" i="3"/>
  <c r="P140" i="5" s="1"/>
  <c r="AJ132" i="3"/>
  <c r="N124" i="3"/>
  <c r="P125" i="5" s="1"/>
  <c r="P113" i="3"/>
  <c r="Q113" i="3"/>
  <c r="R113" i="3" s="1"/>
  <c r="E159" i="3"/>
  <c r="AI157" i="3"/>
  <c r="U158" i="5" s="1"/>
  <c r="W153" i="3"/>
  <c r="P134" i="3"/>
  <c r="Q134" i="3"/>
  <c r="R134" i="3" s="1"/>
  <c r="H134" i="3"/>
  <c r="AI133" i="3"/>
  <c r="AI131" i="3"/>
  <c r="U132" i="5" s="1"/>
  <c r="S130" i="3"/>
  <c r="Q131" i="5" s="1"/>
  <c r="AH129" i="3"/>
  <c r="AI129" i="3" s="1"/>
  <c r="U130" i="5" s="1"/>
  <c r="S126" i="3"/>
  <c r="Q127" i="5" s="1"/>
  <c r="E122" i="3"/>
  <c r="AH115" i="3"/>
  <c r="AI115" i="3" s="1"/>
  <c r="U116" i="5" s="1"/>
  <c r="E167" i="3"/>
  <c r="AI165" i="3"/>
  <c r="W161" i="3"/>
  <c r="E135" i="3"/>
  <c r="AI126" i="3"/>
  <c r="W124" i="3"/>
  <c r="H116" i="3"/>
  <c r="N108" i="3"/>
  <c r="P109" i="5" s="1"/>
  <c r="N95" i="3"/>
  <c r="P96" i="5" s="1"/>
  <c r="AJ154" i="3"/>
  <c r="V155" i="5" s="1"/>
  <c r="W122" i="3"/>
  <c r="AJ117" i="3"/>
  <c r="N113" i="3"/>
  <c r="P114" i="5" s="1"/>
  <c r="AI111" i="3"/>
  <c r="U112" i="5" s="1"/>
  <c r="E175" i="3"/>
  <c r="AI173" i="3"/>
  <c r="U174" i="5" s="1"/>
  <c r="W169" i="3"/>
  <c r="Q150" i="3"/>
  <c r="R150" i="3" s="1"/>
  <c r="S150" i="3" s="1"/>
  <c r="Q151" i="5" s="1"/>
  <c r="AH144" i="3"/>
  <c r="AI144" i="3" s="1"/>
  <c r="W140" i="3"/>
  <c r="Z136" i="3"/>
  <c r="S137" i="5" s="1"/>
  <c r="AI121" i="3"/>
  <c r="E119" i="3"/>
  <c r="M120" i="5" s="1"/>
  <c r="P116" i="3"/>
  <c r="S116" i="3" s="1"/>
  <c r="Q117" i="5" s="1"/>
  <c r="W111" i="3"/>
  <c r="AH152" i="3"/>
  <c r="AI152" i="3" s="1"/>
  <c r="E151" i="3"/>
  <c r="AI149" i="3"/>
  <c r="U150" i="5" s="1"/>
  <c r="W145" i="3"/>
  <c r="AI136" i="3"/>
  <c r="U137" i="5" s="1"/>
  <c r="Z129" i="3"/>
  <c r="S130" i="5" s="1"/>
  <c r="AI107" i="3"/>
  <c r="U108" i="5" s="1"/>
  <c r="AH94" i="3"/>
  <c r="AI94" i="3" s="1"/>
  <c r="H119" i="3"/>
  <c r="N120" i="5" s="1"/>
  <c r="AI118" i="3"/>
  <c r="N104" i="3"/>
  <c r="P105" i="5" s="1"/>
  <c r="H103" i="3"/>
  <c r="AH88" i="3"/>
  <c r="AI88" i="3" s="1"/>
  <c r="S83" i="3"/>
  <c r="Q84" i="5" s="1"/>
  <c r="P70" i="3"/>
  <c r="Q70" i="3"/>
  <c r="R70" i="3" s="1"/>
  <c r="Q109" i="3"/>
  <c r="R109" i="3" s="1"/>
  <c r="S109" i="3" s="1"/>
  <c r="Q110" i="5" s="1"/>
  <c r="P103" i="3"/>
  <c r="Q103" i="3"/>
  <c r="R103" i="3" s="1"/>
  <c r="Q99" i="3"/>
  <c r="R99" i="3" s="1"/>
  <c r="S99" i="3" s="1"/>
  <c r="Q100" i="5" s="1"/>
  <c r="Z97" i="3"/>
  <c r="S98" i="5" s="1"/>
  <c r="W76" i="3"/>
  <c r="R77" i="5" s="1"/>
  <c r="Q75" i="3"/>
  <c r="R75" i="3" s="1"/>
  <c r="P75" i="3"/>
  <c r="S110" i="3"/>
  <c r="Q111" i="5" s="1"/>
  <c r="N109" i="3"/>
  <c r="P110" i="5" s="1"/>
  <c r="AI108" i="3"/>
  <c r="S105" i="3"/>
  <c r="Q106" i="5" s="1"/>
  <c r="N82" i="3"/>
  <c r="P83" i="5" s="1"/>
  <c r="N51" i="3"/>
  <c r="P52" i="5" s="1"/>
  <c r="S102" i="3"/>
  <c r="Q103" i="5" s="1"/>
  <c r="AH97" i="3"/>
  <c r="AI97" i="3" s="1"/>
  <c r="U98" i="5" s="1"/>
  <c r="N91" i="3"/>
  <c r="P92" i="5" s="1"/>
  <c r="W90" i="3"/>
  <c r="R91" i="5" s="1"/>
  <c r="AI89" i="3"/>
  <c r="U90" i="5" s="1"/>
  <c r="H89" i="3"/>
  <c r="N90" i="5" s="1"/>
  <c r="N115" i="3"/>
  <c r="P116" i="5" s="1"/>
  <c r="W112" i="3"/>
  <c r="M112" i="3"/>
  <c r="W106" i="3"/>
  <c r="Z105" i="3"/>
  <c r="S106" i="5" s="1"/>
  <c r="W101" i="3"/>
  <c r="AI100" i="3"/>
  <c r="P95" i="3"/>
  <c r="Q95" i="3"/>
  <c r="R95" i="3" s="1"/>
  <c r="Q89" i="3"/>
  <c r="R89" i="3" s="1"/>
  <c r="P89" i="3"/>
  <c r="S87" i="3"/>
  <c r="Q88" i="5" s="1"/>
  <c r="N87" i="3"/>
  <c r="P88" i="5" s="1"/>
  <c r="AH80" i="3"/>
  <c r="AI80" i="3" s="1"/>
  <c r="N53" i="3"/>
  <c r="P54" i="5" s="1"/>
  <c r="W130" i="3"/>
  <c r="Z121" i="3"/>
  <c r="S122" i="5" s="1"/>
  <c r="AI116" i="3"/>
  <c r="H111" i="3"/>
  <c r="AI98" i="3"/>
  <c r="S98" i="3"/>
  <c r="Q99" i="5" s="1"/>
  <c r="S94" i="3"/>
  <c r="Q95" i="5" s="1"/>
  <c r="N94" i="3"/>
  <c r="P95" i="5" s="1"/>
  <c r="S85" i="3"/>
  <c r="M84" i="3"/>
  <c r="O85" i="5" s="1"/>
  <c r="S73" i="3"/>
  <c r="Q74" i="5" s="1"/>
  <c r="AI62" i="3"/>
  <c r="P48" i="3"/>
  <c r="Q48" i="3"/>
  <c r="R48" i="3" s="1"/>
  <c r="AH105" i="3"/>
  <c r="AI105" i="3" s="1"/>
  <c r="W93" i="3"/>
  <c r="AI90" i="3"/>
  <c r="U91" i="5" s="1"/>
  <c r="N70" i="3"/>
  <c r="P71" i="5" s="1"/>
  <c r="AJ67" i="3"/>
  <c r="N72" i="3"/>
  <c r="P73" i="5" s="1"/>
  <c r="H66" i="3"/>
  <c r="AI63" i="3"/>
  <c r="U64" i="5" s="1"/>
  <c r="H62" i="3"/>
  <c r="N63" i="5" s="1"/>
  <c r="M41" i="3"/>
  <c r="O42" i="5" s="1"/>
  <c r="N80" i="3"/>
  <c r="P81" i="5" s="1"/>
  <c r="W77" i="3"/>
  <c r="N69" i="3"/>
  <c r="P70" i="5" s="1"/>
  <c r="P66" i="3"/>
  <c r="Q66" i="3"/>
  <c r="R66" i="3" s="1"/>
  <c r="P54" i="3"/>
  <c r="Q54" i="3"/>
  <c r="R54" i="3" s="1"/>
  <c r="N19" i="3"/>
  <c r="P20" i="5" s="1"/>
  <c r="Z86" i="3"/>
  <c r="E85" i="3"/>
  <c r="AI81" i="3"/>
  <c r="U82" i="5" s="1"/>
  <c r="Q76" i="3"/>
  <c r="R76" i="3" s="1"/>
  <c r="S76" i="3" s="1"/>
  <c r="Q77" i="5" s="1"/>
  <c r="S65" i="3"/>
  <c r="Q66" i="5" s="1"/>
  <c r="N65" i="3"/>
  <c r="P66" i="5" s="1"/>
  <c r="Q62" i="3"/>
  <c r="R62" i="3" s="1"/>
  <c r="S62" i="3" s="1"/>
  <c r="Q63" i="5" s="1"/>
  <c r="N61" i="3"/>
  <c r="P62" i="5" s="1"/>
  <c r="E59" i="3"/>
  <c r="N55" i="3"/>
  <c r="P56" i="5" s="1"/>
  <c r="AJ50" i="3"/>
  <c r="V51" i="5" s="1"/>
  <c r="AJ47" i="3"/>
  <c r="V48" i="5" s="1"/>
  <c r="AI42" i="3"/>
  <c r="U43" i="5" s="1"/>
  <c r="N73" i="3"/>
  <c r="P74" i="5" s="1"/>
  <c r="AI55" i="3"/>
  <c r="U56" i="5" s="1"/>
  <c r="AJ44" i="3"/>
  <c r="W85" i="3"/>
  <c r="W79" i="3"/>
  <c r="W72" i="3"/>
  <c r="W70" i="3"/>
  <c r="E68" i="3"/>
  <c r="Z63" i="3"/>
  <c r="Q60" i="3"/>
  <c r="R60" i="3" s="1"/>
  <c r="S60" i="3" s="1"/>
  <c r="Q61" i="5" s="1"/>
  <c r="N60" i="3"/>
  <c r="P61" i="5" s="1"/>
  <c r="N58" i="3"/>
  <c r="P59" i="5" s="1"/>
  <c r="W57" i="3"/>
  <c r="Q55" i="3"/>
  <c r="R55" i="3" s="1"/>
  <c r="S55" i="3" s="1"/>
  <c r="Q56" i="5" s="1"/>
  <c r="AI51" i="3"/>
  <c r="H48" i="3"/>
  <c r="N49" i="5" s="1"/>
  <c r="S42" i="3"/>
  <c r="Q43" i="5" s="1"/>
  <c r="W87" i="3"/>
  <c r="AI83" i="3"/>
  <c r="AJ56" i="3"/>
  <c r="N48" i="3"/>
  <c r="P49" i="5" s="1"/>
  <c r="N41" i="3"/>
  <c r="P42" i="5" s="1"/>
  <c r="AJ35" i="3"/>
  <c r="V36" i="5" s="1"/>
  <c r="P27" i="3"/>
  <c r="Q27" i="3"/>
  <c r="R27" i="3" s="1"/>
  <c r="W59" i="3"/>
  <c r="N56" i="3"/>
  <c r="P57" i="5" s="1"/>
  <c r="AI38" i="3"/>
  <c r="U39" i="5" s="1"/>
  <c r="S37" i="3"/>
  <c r="Q38" i="5" s="1"/>
  <c r="AI30" i="3"/>
  <c r="P28" i="3"/>
  <c r="Q28" i="3"/>
  <c r="R28" i="3" s="1"/>
  <c r="AH22" i="3"/>
  <c r="AI22" i="3" s="1"/>
  <c r="U23" i="5" s="1"/>
  <c r="W15" i="3"/>
  <c r="R16" i="5" s="1"/>
  <c r="E63" i="3"/>
  <c r="AI61" i="3"/>
  <c r="U62" i="5" s="1"/>
  <c r="W52" i="3"/>
  <c r="Z48" i="3"/>
  <c r="S49" i="5" s="1"/>
  <c r="AI43" i="3"/>
  <c r="AH40" i="3"/>
  <c r="AI40" i="3" s="1"/>
  <c r="Z39" i="3"/>
  <c r="AI37" i="3"/>
  <c r="U38" i="5" s="1"/>
  <c r="N33" i="3"/>
  <c r="P34" i="5" s="1"/>
  <c r="AH31" i="3"/>
  <c r="AI31" i="3" s="1"/>
  <c r="P29" i="3"/>
  <c r="Q29" i="3"/>
  <c r="R29" i="3" s="1"/>
  <c r="AH27" i="3"/>
  <c r="AI27" i="3" s="1"/>
  <c r="AI45" i="3"/>
  <c r="U46" i="5" s="1"/>
  <c r="P30" i="3"/>
  <c r="Q30" i="3"/>
  <c r="R30" i="3" s="1"/>
  <c r="E71" i="3"/>
  <c r="AI69" i="3"/>
  <c r="W65" i="3"/>
  <c r="R66" i="5" s="1"/>
  <c r="P51" i="3"/>
  <c r="S51" i="3" s="1"/>
  <c r="Q52" i="5" s="1"/>
  <c r="AI48" i="3"/>
  <c r="U49" i="5" s="1"/>
  <c r="P46" i="3"/>
  <c r="Q46" i="3"/>
  <c r="R46" i="3" s="1"/>
  <c r="H46" i="3"/>
  <c r="N31" i="3"/>
  <c r="P32" i="5" s="1"/>
  <c r="N23" i="3"/>
  <c r="P24" i="5" s="1"/>
  <c r="W18" i="3"/>
  <c r="R19" i="5" s="1"/>
  <c r="N34" i="3"/>
  <c r="P35" i="5" s="1"/>
  <c r="P31" i="3"/>
  <c r="Q31" i="3"/>
  <c r="R31" i="3" s="1"/>
  <c r="AJ24" i="3"/>
  <c r="N20" i="3"/>
  <c r="P21" i="5" s="1"/>
  <c r="W73" i="3"/>
  <c r="AI32" i="3"/>
  <c r="U33" i="5" s="1"/>
  <c r="E30" i="3"/>
  <c r="AI28" i="3"/>
  <c r="E22" i="3"/>
  <c r="AI12" i="3"/>
  <c r="U13" i="5" s="1"/>
  <c r="Q7" i="3"/>
  <c r="R7" i="3" s="1"/>
  <c r="S7" i="3" s="1"/>
  <c r="Q8" i="5" s="1"/>
  <c r="AI4" i="3"/>
  <c r="U5" i="5" s="1"/>
  <c r="AJ17" i="3"/>
  <c r="AI36" i="3"/>
  <c r="U37" i="5" s="1"/>
  <c r="W32" i="3"/>
  <c r="M30" i="3"/>
  <c r="O31" i="5" s="1"/>
  <c r="N27" i="3"/>
  <c r="P28" i="5" s="1"/>
  <c r="Z23" i="3"/>
  <c r="S24" i="5" s="1"/>
  <c r="M22" i="3"/>
  <c r="O23" i="5" s="1"/>
  <c r="N17" i="3"/>
  <c r="P18" i="5" s="1"/>
  <c r="M14" i="3"/>
  <c r="O15" i="5" s="1"/>
  <c r="P13" i="3"/>
  <c r="Q13" i="3"/>
  <c r="R13" i="3" s="1"/>
  <c r="N13" i="3"/>
  <c r="P14" i="5" s="1"/>
  <c r="Z9" i="3"/>
  <c r="S10" i="5" s="1"/>
  <c r="P5" i="3"/>
  <c r="Q5" i="3"/>
  <c r="R5" i="3" s="1"/>
  <c r="N5" i="3"/>
  <c r="P6" i="5" s="1"/>
  <c r="AH23" i="3"/>
  <c r="AI23" i="3" s="1"/>
  <c r="U24" i="5" s="1"/>
  <c r="W16" i="3"/>
  <c r="R17" i="5" s="1"/>
  <c r="M38" i="3"/>
  <c r="S20" i="3"/>
  <c r="Q21" i="5" s="1"/>
  <c r="W11" i="3"/>
  <c r="AH7" i="3"/>
  <c r="AI7" i="3" s="1"/>
  <c r="M6" i="3"/>
  <c r="O7" i="5" s="1"/>
  <c r="Z15" i="3"/>
  <c r="S16" i="5" s="1"/>
  <c r="AH9" i="3"/>
  <c r="AI9" i="3" s="1"/>
  <c r="U10" i="5" s="1"/>
  <c r="M8" i="3"/>
  <c r="H7" i="3"/>
  <c r="N8" i="5" s="1"/>
  <c r="P21" i="3"/>
  <c r="Q21" i="3"/>
  <c r="R21" i="3" s="1"/>
  <c r="H21" i="3"/>
  <c r="AI18" i="3"/>
  <c r="U19" i="5" s="1"/>
  <c r="AH15" i="3"/>
  <c r="AI15" i="3" s="1"/>
  <c r="U16" i="5" s="1"/>
  <c r="AI10" i="3"/>
  <c r="U11" i="5" s="1"/>
  <c r="W10" i="3"/>
  <c r="W8" i="3"/>
  <c r="W151" i="4"/>
  <c r="AE152" i="5" s="1"/>
  <c r="AF152" i="5" s="1"/>
  <c r="H146" i="4"/>
  <c r="AA147" i="5" s="1"/>
  <c r="H191" i="4"/>
  <c r="AA192" i="5" s="1"/>
  <c r="W175" i="4"/>
  <c r="AE176" i="5" s="1"/>
  <c r="W183" i="4"/>
  <c r="AE184" i="5" s="1"/>
  <c r="H183" i="4"/>
  <c r="AA184" i="5" s="1"/>
  <c r="W191" i="4"/>
  <c r="AE192" i="5" s="1"/>
  <c r="W141" i="4"/>
  <c r="AE142" i="5" s="1"/>
  <c r="G193" i="4"/>
  <c r="Z194" i="5" s="1"/>
  <c r="W166" i="4"/>
  <c r="AE167" i="5" s="1"/>
  <c r="W145" i="4"/>
  <c r="AE146" i="5" s="1"/>
  <c r="R143" i="4"/>
  <c r="G143" i="4"/>
  <c r="V140" i="4"/>
  <c r="M137" i="4"/>
  <c r="V112" i="4"/>
  <c r="V96" i="4"/>
  <c r="R65" i="4"/>
  <c r="W152" i="4"/>
  <c r="AE153" i="5" s="1"/>
  <c r="AF153" i="5" s="1"/>
  <c r="R154" i="4"/>
  <c r="M136" i="4"/>
  <c r="V134" i="4"/>
  <c r="AD135" i="5" s="1"/>
  <c r="H131" i="4"/>
  <c r="AA132" i="5" s="1"/>
  <c r="W126" i="4"/>
  <c r="AE127" i="5" s="1"/>
  <c r="AF127" i="5" s="1"/>
  <c r="M93" i="4"/>
  <c r="M160" i="4"/>
  <c r="H156" i="4"/>
  <c r="AA157" i="5" s="1"/>
  <c r="AF157" i="5" s="1"/>
  <c r="G185" i="4"/>
  <c r="Z186" i="5" s="1"/>
  <c r="W177" i="4"/>
  <c r="AE178" i="5" s="1"/>
  <c r="W169" i="4"/>
  <c r="AE170" i="5" s="1"/>
  <c r="W153" i="4"/>
  <c r="AE154" i="5" s="1"/>
  <c r="AF154" i="5" s="1"/>
  <c r="H142" i="4"/>
  <c r="AA143" i="5" s="1"/>
  <c r="V139" i="4"/>
  <c r="AD140" i="5" s="1"/>
  <c r="M139" i="4"/>
  <c r="H132" i="4"/>
  <c r="AA133" i="5" s="1"/>
  <c r="R130" i="4"/>
  <c r="R128" i="4"/>
  <c r="H127" i="4"/>
  <c r="AA128" i="5" s="1"/>
  <c r="R118" i="4"/>
  <c r="W110" i="4"/>
  <c r="AE111" i="5" s="1"/>
  <c r="AF111" i="5" s="1"/>
  <c r="H107" i="4"/>
  <c r="AA108" i="5" s="1"/>
  <c r="R106" i="4"/>
  <c r="M84" i="4"/>
  <c r="H73" i="4"/>
  <c r="AA74" i="5" s="1"/>
  <c r="H188" i="4"/>
  <c r="AA189" i="5" s="1"/>
  <c r="M184" i="4"/>
  <c r="AB185" i="5" s="1"/>
  <c r="R162" i="4"/>
  <c r="V150" i="4"/>
  <c r="AD151" i="5" s="1"/>
  <c r="W133" i="4"/>
  <c r="AE134" i="5" s="1"/>
  <c r="H148" i="4"/>
  <c r="AA149" i="5" s="1"/>
  <c r="V190" i="4"/>
  <c r="AD191" i="5" s="1"/>
  <c r="M187" i="4"/>
  <c r="AB188" i="5" s="1"/>
  <c r="M176" i="4"/>
  <c r="H172" i="4"/>
  <c r="AA173" i="5" s="1"/>
  <c r="AF173" i="5" s="1"/>
  <c r="R170" i="4"/>
  <c r="M168" i="4"/>
  <c r="H164" i="4"/>
  <c r="AA165" i="5" s="1"/>
  <c r="G177" i="4"/>
  <c r="Z178" i="5" s="1"/>
  <c r="G169" i="4"/>
  <c r="Z170" i="5" s="1"/>
  <c r="W161" i="4"/>
  <c r="AE162" i="5" s="1"/>
  <c r="M144" i="4"/>
  <c r="AB145" i="5" s="1"/>
  <c r="G137" i="4"/>
  <c r="R135" i="4"/>
  <c r="G135" i="4"/>
  <c r="V132" i="4"/>
  <c r="AD133" i="5" s="1"/>
  <c r="R124" i="4"/>
  <c r="H123" i="4"/>
  <c r="AA124" i="5" s="1"/>
  <c r="AF124" i="5" s="1"/>
  <c r="R120" i="4"/>
  <c r="R116" i="4"/>
  <c r="V104" i="4"/>
  <c r="H101" i="4"/>
  <c r="AA102" i="5" s="1"/>
  <c r="H94" i="4"/>
  <c r="AA95" i="5" s="1"/>
  <c r="H75" i="4"/>
  <c r="AA76" i="5" s="1"/>
  <c r="V142" i="4"/>
  <c r="W123" i="4"/>
  <c r="AE124" i="5" s="1"/>
  <c r="H85" i="4"/>
  <c r="AA86" i="5" s="1"/>
  <c r="V182" i="4"/>
  <c r="M179" i="4"/>
  <c r="V158" i="4"/>
  <c r="M155" i="4"/>
  <c r="AB156" i="5" s="1"/>
  <c r="H139" i="4"/>
  <c r="AA140" i="5" s="1"/>
  <c r="R144" i="4"/>
  <c r="AC145" i="5" s="1"/>
  <c r="H140" i="4"/>
  <c r="AA141" i="5" s="1"/>
  <c r="R138" i="4"/>
  <c r="H134" i="4"/>
  <c r="AA135" i="5" s="1"/>
  <c r="V131" i="4"/>
  <c r="AD132" i="5" s="1"/>
  <c r="M131" i="4"/>
  <c r="AB132" i="5" s="1"/>
  <c r="H115" i="4"/>
  <c r="AA116" i="5" s="1"/>
  <c r="R114" i="4"/>
  <c r="W102" i="4"/>
  <c r="AE103" i="5" s="1"/>
  <c r="AF103" i="5" s="1"/>
  <c r="R98" i="4"/>
  <c r="AC99" i="5" s="1"/>
  <c r="W87" i="4"/>
  <c r="AE88" i="5" s="1"/>
  <c r="H81" i="4"/>
  <c r="AA82" i="5" s="1"/>
  <c r="V125" i="4"/>
  <c r="AD126" i="5" s="1"/>
  <c r="V117" i="4"/>
  <c r="R77" i="4"/>
  <c r="AC78" i="5" s="1"/>
  <c r="R69" i="4"/>
  <c r="AC70" i="5" s="1"/>
  <c r="R55" i="4"/>
  <c r="AC56" i="5" s="1"/>
  <c r="W48" i="4"/>
  <c r="AE49" i="5" s="1"/>
  <c r="H48" i="4"/>
  <c r="AA49" i="5" s="1"/>
  <c r="AF49" i="5" s="1"/>
  <c r="R113" i="4"/>
  <c r="R105" i="4"/>
  <c r="R97" i="4"/>
  <c r="V88" i="4"/>
  <c r="M88" i="4"/>
  <c r="AB89" i="5" s="1"/>
  <c r="M61" i="4"/>
  <c r="R44" i="4"/>
  <c r="AC45" i="5" s="1"/>
  <c r="V111" i="4"/>
  <c r="V109" i="4"/>
  <c r="V103" i="4"/>
  <c r="V101" i="4"/>
  <c r="M95" i="4"/>
  <c r="AB96" i="5" s="1"/>
  <c r="M92" i="4"/>
  <c r="H91" i="4"/>
  <c r="AA92" i="5" s="1"/>
  <c r="M86" i="4"/>
  <c r="M83" i="4"/>
  <c r="M82" i="4"/>
  <c r="AB83" i="5" s="1"/>
  <c r="V66" i="4"/>
  <c r="AD67" i="5" s="1"/>
  <c r="R52" i="4"/>
  <c r="H51" i="4"/>
  <c r="AA52" i="5" s="1"/>
  <c r="G19" i="4"/>
  <c r="G96" i="4"/>
  <c r="H93" i="4"/>
  <c r="AA94" i="5" s="1"/>
  <c r="R89" i="4"/>
  <c r="V86" i="4"/>
  <c r="AD87" i="5" s="1"/>
  <c r="H84" i="4"/>
  <c r="AA85" i="5" s="1"/>
  <c r="M75" i="4"/>
  <c r="M66" i="4"/>
  <c r="M59" i="4"/>
  <c r="M43" i="4"/>
  <c r="AB44" i="5" s="1"/>
  <c r="M114" i="4"/>
  <c r="AB115" i="5" s="1"/>
  <c r="G112" i="4"/>
  <c r="M106" i="4"/>
  <c r="AB107" i="5" s="1"/>
  <c r="G104" i="4"/>
  <c r="M98" i="4"/>
  <c r="AB99" i="5" s="1"/>
  <c r="V80" i="4"/>
  <c r="AD81" i="5" s="1"/>
  <c r="M80" i="4"/>
  <c r="M78" i="4"/>
  <c r="AB79" i="5" s="1"/>
  <c r="V72" i="4"/>
  <c r="AD73" i="5" s="1"/>
  <c r="M72" i="4"/>
  <c r="M70" i="4"/>
  <c r="V59" i="4"/>
  <c r="AD60" i="5" s="1"/>
  <c r="V53" i="4"/>
  <c r="AD54" i="5" s="1"/>
  <c r="M40" i="4"/>
  <c r="AB41" i="5" s="1"/>
  <c r="V24" i="4"/>
  <c r="AD25" i="5" s="1"/>
  <c r="R129" i="4"/>
  <c r="R121" i="4"/>
  <c r="R115" i="4"/>
  <c r="R107" i="4"/>
  <c r="R99" i="4"/>
  <c r="V40" i="4"/>
  <c r="AD41" i="5" s="1"/>
  <c r="V93" i="4"/>
  <c r="AD94" i="5" s="1"/>
  <c r="V90" i="4"/>
  <c r="AD91" i="5" s="1"/>
  <c r="M90" i="4"/>
  <c r="H83" i="4"/>
  <c r="AA84" i="5" s="1"/>
  <c r="V76" i="4"/>
  <c r="V68" i="4"/>
  <c r="R47" i="4"/>
  <c r="V43" i="4"/>
  <c r="AD44" i="5" s="1"/>
  <c r="M37" i="4"/>
  <c r="M34" i="4"/>
  <c r="AB35" i="5" s="1"/>
  <c r="M31" i="4"/>
  <c r="AB32" i="5" s="1"/>
  <c r="M28" i="4"/>
  <c r="H27" i="4"/>
  <c r="AA28" i="5" s="1"/>
  <c r="M12" i="4"/>
  <c r="H11" i="4"/>
  <c r="AA12" i="5" s="1"/>
  <c r="W4" i="4"/>
  <c r="AE5" i="5" s="1"/>
  <c r="AF5" i="5" s="1"/>
  <c r="M4" i="4"/>
  <c r="AB5" i="5" s="1"/>
  <c r="R41" i="4"/>
  <c r="M23" i="4"/>
  <c r="G8" i="4"/>
  <c r="R6" i="4"/>
  <c r="R57" i="4"/>
  <c r="R54" i="4"/>
  <c r="W53" i="4"/>
  <c r="AE54" i="5" s="1"/>
  <c r="V45" i="4"/>
  <c r="AD46" i="5" s="1"/>
  <c r="V42" i="4"/>
  <c r="AD43" i="5" s="1"/>
  <c r="H32" i="4"/>
  <c r="AA33" i="5" s="1"/>
  <c r="R25" i="4"/>
  <c r="H21" i="4"/>
  <c r="AA22" i="5" s="1"/>
  <c r="M15" i="4"/>
  <c r="H13" i="4"/>
  <c r="AA14" i="5" s="1"/>
  <c r="R9" i="4"/>
  <c r="M74" i="4"/>
  <c r="G64" i="4"/>
  <c r="M63" i="4"/>
  <c r="V58" i="4"/>
  <c r="AD59" i="5" s="1"/>
  <c r="R46" i="4"/>
  <c r="W45" i="4"/>
  <c r="AE46" i="5" s="1"/>
  <c r="M42" i="4"/>
  <c r="M39" i="4"/>
  <c r="M36" i="4"/>
  <c r="H35" i="4"/>
  <c r="AA36" i="5" s="1"/>
  <c r="G24" i="4"/>
  <c r="Z25" i="5" s="1"/>
  <c r="R17" i="4"/>
  <c r="W8" i="4"/>
  <c r="AE9" i="5" s="1"/>
  <c r="H5" i="4"/>
  <c r="AA6" i="5" s="1"/>
  <c r="V85" i="4"/>
  <c r="V77" i="4"/>
  <c r="AD78" i="5" s="1"/>
  <c r="V69" i="4"/>
  <c r="AD70" i="5" s="1"/>
  <c r="M58" i="4"/>
  <c r="AB59" i="5" s="1"/>
  <c r="G40" i="4"/>
  <c r="V29" i="4"/>
  <c r="V26" i="4"/>
  <c r="AD27" i="5" s="1"/>
  <c r="W24" i="4"/>
  <c r="AE25" i="5" s="1"/>
  <c r="G16" i="4"/>
  <c r="Z17" i="5" s="1"/>
  <c r="V10" i="4"/>
  <c r="AD11" i="5" s="1"/>
  <c r="M55" i="4"/>
  <c r="AB56" i="5" s="1"/>
  <c r="M26" i="4"/>
  <c r="V21" i="4"/>
  <c r="AD22" i="5" s="1"/>
  <c r="W16" i="4"/>
  <c r="AE17" i="5" s="1"/>
  <c r="V13" i="4"/>
  <c r="M10" i="4"/>
  <c r="M50" i="4"/>
  <c r="AB51" i="5" s="1"/>
  <c r="M47" i="4"/>
  <c r="AB48" i="5" s="1"/>
  <c r="M44" i="4"/>
  <c r="AB45" i="5" s="1"/>
  <c r="M18" i="4"/>
  <c r="M7" i="4"/>
  <c r="AB8" i="5" s="1"/>
  <c r="V5" i="4"/>
  <c r="AD6" i="5" s="1"/>
  <c r="G3" i="75"/>
  <c r="S81" i="3" l="1"/>
  <c r="Q82" i="5" s="1"/>
  <c r="S125" i="3"/>
  <c r="Q126" i="5" s="1"/>
  <c r="S118" i="3"/>
  <c r="Q119" i="5" s="1"/>
  <c r="S47" i="3"/>
  <c r="Q48" i="5" s="1"/>
  <c r="S147" i="3"/>
  <c r="Q148" i="5" s="1"/>
  <c r="S97" i="3"/>
  <c r="Q98" i="5" s="1"/>
  <c r="U69" i="5"/>
  <c r="AJ68" i="3"/>
  <c r="BC46" i="75"/>
  <c r="K47" i="5" s="1"/>
  <c r="AR46" i="75"/>
  <c r="AL86" i="75"/>
  <c r="AR145" i="75"/>
  <c r="AV145" i="75" s="1"/>
  <c r="H146" i="5" s="1"/>
  <c r="L146" i="5" s="1"/>
  <c r="AR167" i="75"/>
  <c r="F168" i="5" s="1"/>
  <c r="I26" i="5"/>
  <c r="AR101" i="75"/>
  <c r="F102" i="5" s="1"/>
  <c r="AC12" i="5"/>
  <c r="H87" i="4"/>
  <c r="AA88" i="5" s="1"/>
  <c r="W19" i="4"/>
  <c r="AE20" i="5" s="1"/>
  <c r="W164" i="4"/>
  <c r="AE165" i="5" s="1"/>
  <c r="AF165" i="5" s="1"/>
  <c r="AC149" i="5"/>
  <c r="AF149" i="5"/>
  <c r="AJ82" i="3"/>
  <c r="V83" i="5" s="1"/>
  <c r="N173" i="3"/>
  <c r="P174" i="5" s="1"/>
  <c r="AJ188" i="3"/>
  <c r="V189" i="5" s="1"/>
  <c r="BC24" i="75"/>
  <c r="K25" i="5" s="1"/>
  <c r="AR158" i="75"/>
  <c r="F159" i="5" s="1"/>
  <c r="AR157" i="75"/>
  <c r="F158" i="5" s="1"/>
  <c r="W94" i="4"/>
  <c r="AE95" i="5" s="1"/>
  <c r="AF95" i="5" s="1"/>
  <c r="W67" i="4"/>
  <c r="AE68" i="5" s="1"/>
  <c r="AF68" i="5" s="1"/>
  <c r="Z174" i="5"/>
  <c r="W56" i="4"/>
  <c r="AE57" i="5" s="1"/>
  <c r="AV22" i="75"/>
  <c r="H23" i="5" s="1"/>
  <c r="H109" i="4"/>
  <c r="AA110" i="5" s="1"/>
  <c r="N50" i="3"/>
  <c r="P51" i="5" s="1"/>
  <c r="AL118" i="75"/>
  <c r="AL150" i="75"/>
  <c r="J10" i="5"/>
  <c r="AL111" i="75"/>
  <c r="H182" i="4"/>
  <c r="AA183" i="5" s="1"/>
  <c r="BC92" i="75"/>
  <c r="K93" i="5" s="1"/>
  <c r="AJ176" i="3"/>
  <c r="V177" i="5" s="1"/>
  <c r="N75" i="3"/>
  <c r="P76" i="5" s="1"/>
  <c r="N117" i="3"/>
  <c r="P118" i="5" s="1"/>
  <c r="W40" i="4"/>
  <c r="AE41" i="5" s="1"/>
  <c r="W167" i="4"/>
  <c r="AE168" i="5" s="1"/>
  <c r="N44" i="3"/>
  <c r="P45" i="5" s="1"/>
  <c r="AJ54" i="3"/>
  <c r="V55" i="5" s="1"/>
  <c r="AJ109" i="3"/>
  <c r="V110" i="5" s="1"/>
  <c r="N176" i="3"/>
  <c r="P177" i="5" s="1"/>
  <c r="AL79" i="75"/>
  <c r="AR65" i="75"/>
  <c r="F66" i="5" s="1"/>
  <c r="AO130" i="75"/>
  <c r="AR110" i="75"/>
  <c r="AR148" i="75"/>
  <c r="F149" i="5" s="1"/>
  <c r="AR91" i="75"/>
  <c r="F92" i="5" s="1"/>
  <c r="AO117" i="75"/>
  <c r="BC138" i="75"/>
  <c r="K139" i="5" s="1"/>
  <c r="AL177" i="75"/>
  <c r="AJ151" i="3"/>
  <c r="V152" i="5" s="1"/>
  <c r="BC97" i="75"/>
  <c r="K98" i="5" s="1"/>
  <c r="BC172" i="75"/>
  <c r="K173" i="5" s="1"/>
  <c r="AR147" i="75"/>
  <c r="F148" i="5" s="1"/>
  <c r="H39" i="4"/>
  <c r="AA40" i="5" s="1"/>
  <c r="N90" i="3"/>
  <c r="P91" i="5" s="1"/>
  <c r="N152" i="3"/>
  <c r="P153" i="5" s="1"/>
  <c r="AF33" i="5"/>
  <c r="AJ191" i="3"/>
  <c r="W51" i="4"/>
  <c r="AE52" i="5" s="1"/>
  <c r="W119" i="4"/>
  <c r="AE120" i="5" s="1"/>
  <c r="W174" i="4"/>
  <c r="AE175" i="5" s="1"/>
  <c r="AJ25" i="3"/>
  <c r="N4" i="3"/>
  <c r="P5" i="5" s="1"/>
  <c r="AJ45" i="3"/>
  <c r="V46" i="5" s="1"/>
  <c r="N156" i="3"/>
  <c r="P157" i="5" s="1"/>
  <c r="AJ162" i="3"/>
  <c r="BC23" i="75"/>
  <c r="K24" i="5" s="1"/>
  <c r="AO77" i="75"/>
  <c r="AR99" i="75"/>
  <c r="F100" i="5" s="1"/>
  <c r="AR104" i="75"/>
  <c r="AL105" i="75"/>
  <c r="AR165" i="75"/>
  <c r="F166" i="5" s="1"/>
  <c r="AL172" i="75"/>
  <c r="AR189" i="75"/>
  <c r="F190" i="5" s="1"/>
  <c r="N36" i="3"/>
  <c r="P37" i="5" s="1"/>
  <c r="Z109" i="5"/>
  <c r="H147" i="4"/>
  <c r="AA148" i="5" s="1"/>
  <c r="W178" i="4"/>
  <c r="AE179" i="5" s="1"/>
  <c r="AF179" i="5" s="1"/>
  <c r="N16" i="3"/>
  <c r="P17" i="5" s="1"/>
  <c r="AF12" i="5"/>
  <c r="N160" i="3"/>
  <c r="P161" i="5" s="1"/>
  <c r="W64" i="4"/>
  <c r="AE65" i="5" s="1"/>
  <c r="H99" i="4"/>
  <c r="AA100" i="5" s="1"/>
  <c r="W150" i="4"/>
  <c r="AE151" i="5" s="1"/>
  <c r="AF151" i="5" s="1"/>
  <c r="AF189" i="5"/>
  <c r="AL5" i="75"/>
  <c r="AL17" i="75"/>
  <c r="AO42" i="75"/>
  <c r="C43" i="5" s="1"/>
  <c r="AO56" i="75"/>
  <c r="AR49" i="75"/>
  <c r="F50" i="5" s="1"/>
  <c r="AR68" i="75"/>
  <c r="F69" i="5" s="1"/>
  <c r="AR149" i="75"/>
  <c r="F150" i="5" s="1"/>
  <c r="AO149" i="75"/>
  <c r="C150" i="5" s="1"/>
  <c r="AO140" i="75"/>
  <c r="AO157" i="75"/>
  <c r="AV157" i="75" s="1"/>
  <c r="H158" i="5" s="1"/>
  <c r="AR172" i="75"/>
  <c r="BC174" i="75"/>
  <c r="K175" i="5" s="1"/>
  <c r="AL189" i="75"/>
  <c r="AJ175" i="3"/>
  <c r="V176" i="5" s="1"/>
  <c r="AR132" i="75"/>
  <c r="F133" i="5" s="1"/>
  <c r="AR134" i="75"/>
  <c r="F135" i="5" s="1"/>
  <c r="W27" i="4"/>
  <c r="AE28" i="5" s="1"/>
  <c r="AF28" i="5" s="1"/>
  <c r="H42" i="4"/>
  <c r="AA43" i="5" s="1"/>
  <c r="Z72" i="5"/>
  <c r="H46" i="4"/>
  <c r="AA47" i="5" s="1"/>
  <c r="H176" i="4"/>
  <c r="AA177" i="5" s="1"/>
  <c r="H141" i="4"/>
  <c r="AA142" i="5" s="1"/>
  <c r="AF142" i="5" s="1"/>
  <c r="BC78" i="75"/>
  <c r="K79" i="5" s="1"/>
  <c r="AJ113" i="3"/>
  <c r="V114" i="5" s="1"/>
  <c r="AO75" i="75"/>
  <c r="C76" i="5" s="1"/>
  <c r="AO133" i="75"/>
  <c r="AV133" i="75" s="1"/>
  <c r="H134" i="5" s="1"/>
  <c r="AR97" i="75"/>
  <c r="F98" i="5" s="1"/>
  <c r="BC170" i="75"/>
  <c r="K171" i="5" s="1"/>
  <c r="AO143" i="75"/>
  <c r="AL20" i="75"/>
  <c r="AL154" i="75"/>
  <c r="AO92" i="75"/>
  <c r="N168" i="3"/>
  <c r="P169" i="5" s="1"/>
  <c r="H129" i="4"/>
  <c r="AA130" i="5" s="1"/>
  <c r="W163" i="4"/>
  <c r="AE164" i="5" s="1"/>
  <c r="AF164" i="5" s="1"/>
  <c r="S161" i="3"/>
  <c r="Q162" i="5" s="1"/>
  <c r="H10" i="4"/>
  <c r="AA11" i="5" s="1"/>
  <c r="W157" i="4"/>
  <c r="AE158" i="5" s="1"/>
  <c r="AF158" i="5" s="1"/>
  <c r="C169" i="5"/>
  <c r="AV168" i="75"/>
  <c r="H169" i="5" s="1"/>
  <c r="U30" i="5"/>
  <c r="AJ29" i="3"/>
  <c r="V30" i="5" s="1"/>
  <c r="W131" i="4"/>
  <c r="AE132" i="5" s="1"/>
  <c r="AF132" i="5" s="1"/>
  <c r="AF184" i="5"/>
  <c r="W155" i="4"/>
  <c r="AE156" i="5" s="1"/>
  <c r="AJ139" i="3"/>
  <c r="V140" i="5" s="1"/>
  <c r="AL56" i="75"/>
  <c r="AL16" i="75"/>
  <c r="AR93" i="75"/>
  <c r="AJ181" i="3"/>
  <c r="V182" i="5" s="1"/>
  <c r="AL85" i="75"/>
  <c r="BC122" i="75"/>
  <c r="K123" i="5" s="1"/>
  <c r="W78" i="4"/>
  <c r="AE79" i="5" s="1"/>
  <c r="AJ42" i="3"/>
  <c r="V43" i="5" s="1"/>
  <c r="N64" i="3"/>
  <c r="P65" i="5" s="1"/>
  <c r="AJ123" i="3"/>
  <c r="N162" i="3"/>
  <c r="P163" i="5" s="1"/>
  <c r="AO186" i="75"/>
  <c r="AV186" i="75" s="1"/>
  <c r="H187" i="5" s="1"/>
  <c r="AJ6" i="3"/>
  <c r="V7" i="5" s="1"/>
  <c r="AO152" i="75"/>
  <c r="C153" i="5" s="1"/>
  <c r="H47" i="4"/>
  <c r="AA48" i="5" s="1"/>
  <c r="W127" i="4"/>
  <c r="AE128" i="5" s="1"/>
  <c r="Z150" i="5"/>
  <c r="W34" i="4"/>
  <c r="AE35" i="5" s="1"/>
  <c r="W50" i="4"/>
  <c r="AE51" i="5" s="1"/>
  <c r="AF51" i="5" s="1"/>
  <c r="AF192" i="5"/>
  <c r="AJ99" i="3"/>
  <c r="V100" i="5" s="1"/>
  <c r="N74" i="3"/>
  <c r="P75" i="5" s="1"/>
  <c r="AL11" i="75"/>
  <c r="AR63" i="75"/>
  <c r="F64" i="5" s="1"/>
  <c r="AL54" i="75"/>
  <c r="AV139" i="75"/>
  <c r="H140" i="5" s="1"/>
  <c r="AV146" i="75"/>
  <c r="H147" i="5" s="1"/>
  <c r="L147" i="5" s="1"/>
  <c r="AL187" i="75"/>
  <c r="AL15" i="75"/>
  <c r="S132" i="3"/>
  <c r="Q133" i="5" s="1"/>
  <c r="AJ5" i="3"/>
  <c r="V6" i="5" s="1"/>
  <c r="AL66" i="75"/>
  <c r="AO123" i="75"/>
  <c r="AV169" i="75"/>
  <c r="H170" i="5" s="1"/>
  <c r="L170" i="5" s="1"/>
  <c r="AJ96" i="3"/>
  <c r="V97" i="5" s="1"/>
  <c r="H74" i="4"/>
  <c r="AA75" i="5" s="1"/>
  <c r="H168" i="4"/>
  <c r="AA169" i="5" s="1"/>
  <c r="AF52" i="5"/>
  <c r="W7" i="4"/>
  <c r="AE8" i="5" s="1"/>
  <c r="AF8" i="5" s="1"/>
  <c r="AJ41" i="3"/>
  <c r="V42" i="5" s="1"/>
  <c r="N186" i="3"/>
  <c r="P187" i="5" s="1"/>
  <c r="AR9" i="75"/>
  <c r="AV9" i="75" s="1"/>
  <c r="H10" i="5" s="1"/>
  <c r="L10" i="5" s="1"/>
  <c r="AR38" i="75"/>
  <c r="AV38" i="75" s="1"/>
  <c r="H39" i="5" s="1"/>
  <c r="L39" i="5" s="1"/>
  <c r="AV14" i="75"/>
  <c r="H15" i="5" s="1"/>
  <c r="L15" i="5" s="1"/>
  <c r="AR48" i="75"/>
  <c r="F49" i="5" s="1"/>
  <c r="AR113" i="75"/>
  <c r="F114" i="5" s="1"/>
  <c r="AR87" i="75"/>
  <c r="F88" i="5" s="1"/>
  <c r="AR185" i="75"/>
  <c r="F186" i="5" s="1"/>
  <c r="AR164" i="75"/>
  <c r="BC187" i="75"/>
  <c r="K188" i="5" s="1"/>
  <c r="AR77" i="75"/>
  <c r="F78" i="5" s="1"/>
  <c r="AL147" i="75"/>
  <c r="H128" i="4"/>
  <c r="AA129" i="5" s="1"/>
  <c r="AF128" i="5"/>
  <c r="N29" i="3"/>
  <c r="P30" i="5" s="1"/>
  <c r="N136" i="3"/>
  <c r="P137" i="5" s="1"/>
  <c r="AJ186" i="3"/>
  <c r="AR128" i="75"/>
  <c r="F129" i="5" s="1"/>
  <c r="AL131" i="75"/>
  <c r="AO190" i="75"/>
  <c r="C191" i="5" s="1"/>
  <c r="BC142" i="75"/>
  <c r="K143" i="5" s="1"/>
  <c r="BC181" i="75"/>
  <c r="K182" i="5" s="1"/>
  <c r="H56" i="4"/>
  <c r="AA57" i="5" s="1"/>
  <c r="AF57" i="5" s="1"/>
  <c r="H58" i="4"/>
  <c r="AA59" i="5" s="1"/>
  <c r="S189" i="3"/>
  <c r="Q190" i="5" s="1"/>
  <c r="W132" i="4"/>
  <c r="AE133" i="5" s="1"/>
  <c r="AF133" i="5" s="1"/>
  <c r="AR21" i="75"/>
  <c r="F22" i="5" s="1"/>
  <c r="AO128" i="75"/>
  <c r="AO134" i="75"/>
  <c r="AR140" i="75"/>
  <c r="F141" i="5" s="1"/>
  <c r="S91" i="3"/>
  <c r="Q92" i="5" s="1"/>
  <c r="S41" i="3"/>
  <c r="Q42" i="5" s="1"/>
  <c r="N96" i="3"/>
  <c r="P97" i="5" s="1"/>
  <c r="N42" i="3"/>
  <c r="P43" i="5" s="1"/>
  <c r="N129" i="3"/>
  <c r="P130" i="5" s="1"/>
  <c r="N185" i="3"/>
  <c r="P186" i="5" s="1"/>
  <c r="N11" i="3"/>
  <c r="P12" i="5" s="1"/>
  <c r="N7" i="3"/>
  <c r="P8" i="5" s="1"/>
  <c r="N99" i="3"/>
  <c r="P100" i="5" s="1"/>
  <c r="N102" i="3"/>
  <c r="P103" i="5" s="1"/>
  <c r="M107" i="5"/>
  <c r="N154" i="3"/>
  <c r="P155" i="5" s="1"/>
  <c r="N12" i="3"/>
  <c r="P13" i="5" s="1"/>
  <c r="M80" i="5"/>
  <c r="N187" i="3"/>
  <c r="P188" i="5" s="1"/>
  <c r="M128" i="5"/>
  <c r="N47" i="3"/>
  <c r="P48" i="5" s="1"/>
  <c r="N191" i="3"/>
  <c r="P192" i="5" s="1"/>
  <c r="N121" i="3"/>
  <c r="P122" i="5" s="1"/>
  <c r="M91" i="5"/>
  <c r="N150" i="3"/>
  <c r="P151" i="5" s="1"/>
  <c r="N25" i="3"/>
  <c r="P26" i="5" s="1"/>
  <c r="N89" i="3"/>
  <c r="P90" i="5" s="1"/>
  <c r="N145" i="3"/>
  <c r="P146" i="5" s="1"/>
  <c r="N39" i="3"/>
  <c r="P40" i="5" s="1"/>
  <c r="N26" i="3"/>
  <c r="P27" i="5" s="1"/>
  <c r="N77" i="3"/>
  <c r="P78" i="5" s="1"/>
  <c r="N98" i="3"/>
  <c r="P99" i="5" s="1"/>
  <c r="AJ14" i="3"/>
  <c r="V15" i="5" s="1"/>
  <c r="AJ60" i="3"/>
  <c r="V61" i="5" s="1"/>
  <c r="AJ102" i="3"/>
  <c r="V103" i="5" s="1"/>
  <c r="S78" i="3"/>
  <c r="Q79" i="5" s="1"/>
  <c r="S70" i="3"/>
  <c r="Q71" i="5" s="1"/>
  <c r="N110" i="3"/>
  <c r="P111" i="5" s="1"/>
  <c r="N97" i="3"/>
  <c r="P98" i="5" s="1"/>
  <c r="N182" i="3"/>
  <c r="P183" i="5" s="1"/>
  <c r="S33" i="3"/>
  <c r="Q34" i="5" s="1"/>
  <c r="S71" i="3"/>
  <c r="Q72" i="5" s="1"/>
  <c r="S115" i="3"/>
  <c r="Q116" i="5" s="1"/>
  <c r="S142" i="3"/>
  <c r="Q143" i="5" s="1"/>
  <c r="S63" i="3"/>
  <c r="Q64" i="5" s="1"/>
  <c r="S57" i="3"/>
  <c r="Q58" i="5" s="1"/>
  <c r="S191" i="3"/>
  <c r="Q192" i="5" s="1"/>
  <c r="N138" i="3"/>
  <c r="P139" i="5" s="1"/>
  <c r="N10" i="3"/>
  <c r="P11" i="5" s="1"/>
  <c r="N123" i="3"/>
  <c r="P124" i="5" s="1"/>
  <c r="N125" i="3"/>
  <c r="P126" i="5" s="1"/>
  <c r="S180" i="3"/>
  <c r="AK180" i="3" s="1"/>
  <c r="W181" i="5" s="1"/>
  <c r="N179" i="3"/>
  <c r="P180" i="5" s="1"/>
  <c r="N100" i="3"/>
  <c r="P101" i="5" s="1"/>
  <c r="S154" i="3"/>
  <c r="Q155" i="5" s="1"/>
  <c r="S48" i="3"/>
  <c r="Q49" i="5" s="1"/>
  <c r="N83" i="3"/>
  <c r="P84" i="5" s="1"/>
  <c r="N105" i="3"/>
  <c r="P106" i="5" s="1"/>
  <c r="N35" i="3"/>
  <c r="P36" i="5" s="1"/>
  <c r="S5" i="3"/>
  <c r="AK5" i="3" s="1"/>
  <c r="W6" i="5" s="1"/>
  <c r="X6" i="5" s="1"/>
  <c r="N143" i="3"/>
  <c r="P144" i="5" s="1"/>
  <c r="S160" i="3"/>
  <c r="Q161" i="5" s="1"/>
  <c r="N128" i="3"/>
  <c r="P129" i="5" s="1"/>
  <c r="N184" i="3"/>
  <c r="P185" i="5" s="1"/>
  <c r="N155" i="3"/>
  <c r="P156" i="5" s="1"/>
  <c r="N9" i="3"/>
  <c r="P10" i="5" s="1"/>
  <c r="N76" i="3"/>
  <c r="P77" i="5" s="1"/>
  <c r="AJ120" i="3"/>
  <c r="AJ114" i="3"/>
  <c r="AJ19" i="3"/>
  <c r="AJ34" i="3"/>
  <c r="V35" i="5" s="1"/>
  <c r="AJ66" i="3"/>
  <c r="V67" i="5" s="1"/>
  <c r="AJ71" i="3"/>
  <c r="V72" i="5" s="1"/>
  <c r="AJ128" i="3"/>
  <c r="V129" i="5" s="1"/>
  <c r="AJ159" i="3"/>
  <c r="V160" i="5" s="1"/>
  <c r="AJ91" i="3"/>
  <c r="V92" i="5" s="1"/>
  <c r="AJ180" i="3"/>
  <c r="V181" i="5" s="1"/>
  <c r="AK151" i="3"/>
  <c r="W152" i="5" s="1"/>
  <c r="AK96" i="3"/>
  <c r="W97" i="5" s="1"/>
  <c r="X97" i="5" s="1"/>
  <c r="AJ155" i="3"/>
  <c r="V156" i="5" s="1"/>
  <c r="AJ190" i="3"/>
  <c r="V191" i="5" s="1"/>
  <c r="AJ125" i="3"/>
  <c r="V126" i="5" s="1"/>
  <c r="AJ21" i="3"/>
  <c r="V22" i="5" s="1"/>
  <c r="AJ183" i="3"/>
  <c r="AJ26" i="3"/>
  <c r="V27" i="5" s="1"/>
  <c r="AJ49" i="3"/>
  <c r="AK49" i="3" s="1"/>
  <c r="W50" i="5" s="1"/>
  <c r="AJ78" i="3"/>
  <c r="V79" i="5" s="1"/>
  <c r="AJ104" i="3"/>
  <c r="V105" i="5" s="1"/>
  <c r="H180" i="4"/>
  <c r="AA181" i="5" s="1"/>
  <c r="AF134" i="5"/>
  <c r="H45" i="4"/>
  <c r="AA46" i="5" s="1"/>
  <c r="AF46" i="5" s="1"/>
  <c r="H63" i="4"/>
  <c r="AA64" i="5" s="1"/>
  <c r="AF162" i="5"/>
  <c r="AF168" i="5"/>
  <c r="H76" i="4"/>
  <c r="AA77" i="5" s="1"/>
  <c r="Z10" i="5"/>
  <c r="H193" i="4"/>
  <c r="AA194" i="5" s="1"/>
  <c r="H174" i="4"/>
  <c r="AA175" i="5" s="1"/>
  <c r="AF175" i="5" s="1"/>
  <c r="Z42" i="5"/>
  <c r="H122" i="4"/>
  <c r="AA123" i="5" s="1"/>
  <c r="H171" i="4"/>
  <c r="AA172" i="5" s="1"/>
  <c r="H166" i="4"/>
  <c r="AA167" i="5" s="1"/>
  <c r="AF167" i="5" s="1"/>
  <c r="H190" i="4"/>
  <c r="AA191" i="5" s="1"/>
  <c r="H145" i="4"/>
  <c r="AA146" i="5" s="1"/>
  <c r="AF146" i="5" s="1"/>
  <c r="H34" i="4"/>
  <c r="AA35" i="5" s="1"/>
  <c r="H15" i="4"/>
  <c r="AA16" i="5" s="1"/>
  <c r="AF88" i="5"/>
  <c r="H120" i="4"/>
  <c r="AA121" i="5" s="1"/>
  <c r="AF120" i="5"/>
  <c r="H111" i="4"/>
  <c r="AA112" i="5" s="1"/>
  <c r="H169" i="4"/>
  <c r="AA170" i="5" s="1"/>
  <c r="AF170" i="5" s="1"/>
  <c r="H70" i="4"/>
  <c r="AA71" i="5" s="1"/>
  <c r="H28" i="4"/>
  <c r="AA29" i="5" s="1"/>
  <c r="H24" i="4"/>
  <c r="AA25" i="5" s="1"/>
  <c r="AF25" i="5" s="1"/>
  <c r="H72" i="4"/>
  <c r="AA73" i="5" s="1"/>
  <c r="AK175" i="3"/>
  <c r="W176" i="5" s="1"/>
  <c r="AK82" i="3"/>
  <c r="W83" i="5" s="1"/>
  <c r="X83" i="5" s="1"/>
  <c r="AK143" i="3"/>
  <c r="W144" i="5" s="1"/>
  <c r="J33" i="5"/>
  <c r="BC100" i="75"/>
  <c r="K101" i="5" s="1"/>
  <c r="BC164" i="75"/>
  <c r="K165" i="5" s="1"/>
  <c r="BC75" i="75"/>
  <c r="K76" i="5" s="1"/>
  <c r="BC22" i="75"/>
  <c r="K23" i="5" s="1"/>
  <c r="L23" i="5" s="1"/>
  <c r="BC87" i="75"/>
  <c r="K88" i="5" s="1"/>
  <c r="J164" i="5"/>
  <c r="L169" i="5"/>
  <c r="J179" i="5"/>
  <c r="J85" i="5"/>
  <c r="BC126" i="75"/>
  <c r="K127" i="5" s="1"/>
  <c r="J74" i="5"/>
  <c r="J136" i="5"/>
  <c r="J180" i="5"/>
  <c r="BC53" i="75"/>
  <c r="K54" i="5" s="1"/>
  <c r="J100" i="5"/>
  <c r="BC88" i="75"/>
  <c r="K89" i="5" s="1"/>
  <c r="J42" i="5"/>
  <c r="BC41" i="75"/>
  <c r="K42" i="5" s="1"/>
  <c r="BC188" i="75"/>
  <c r="K189" i="5" s="1"/>
  <c r="C184" i="5"/>
  <c r="C189" i="5"/>
  <c r="AV188" i="75"/>
  <c r="H189" i="5" s="1"/>
  <c r="Q15" i="5"/>
  <c r="Q120" i="5"/>
  <c r="AK119" i="3"/>
  <c r="W120" i="5" s="1"/>
  <c r="AV163" i="75"/>
  <c r="H164" i="5" s="1"/>
  <c r="L164" i="5" s="1"/>
  <c r="F164" i="5"/>
  <c r="F18" i="5"/>
  <c r="AV17" i="75"/>
  <c r="H18" i="5" s="1"/>
  <c r="G133" i="5"/>
  <c r="C81" i="5"/>
  <c r="AV80" i="75"/>
  <c r="H81" i="5" s="1"/>
  <c r="L81" i="5" s="1"/>
  <c r="W70" i="4"/>
  <c r="AE71" i="5" s="1"/>
  <c r="AB71" i="5"/>
  <c r="W96" i="4"/>
  <c r="AE97" i="5" s="1"/>
  <c r="AD97" i="5"/>
  <c r="W90" i="4"/>
  <c r="AE91" i="5" s="1"/>
  <c r="AF91" i="5" s="1"/>
  <c r="AB91" i="5"/>
  <c r="W109" i="4"/>
  <c r="AE110" i="5" s="1"/>
  <c r="AF110" i="5" s="1"/>
  <c r="AD110" i="5"/>
  <c r="W84" i="4"/>
  <c r="AE85" i="5" s="1"/>
  <c r="AF85" i="5" s="1"/>
  <c r="AB85" i="5"/>
  <c r="N112" i="3"/>
  <c r="P113" i="5" s="1"/>
  <c r="O113" i="5"/>
  <c r="AJ140" i="3"/>
  <c r="AK140" i="3" s="1"/>
  <c r="W141" i="5" s="1"/>
  <c r="X141" i="5" s="1"/>
  <c r="R141" i="5"/>
  <c r="AJ124" i="3"/>
  <c r="AK124" i="3" s="1"/>
  <c r="W125" i="5" s="1"/>
  <c r="X125" i="5" s="1"/>
  <c r="R125" i="5"/>
  <c r="N122" i="3"/>
  <c r="P123" i="5" s="1"/>
  <c r="M123" i="5"/>
  <c r="AJ158" i="3"/>
  <c r="V159" i="5" s="1"/>
  <c r="R159" i="5"/>
  <c r="N141" i="3"/>
  <c r="P142" i="5" s="1"/>
  <c r="N142" i="5"/>
  <c r="AJ141" i="3"/>
  <c r="AK141" i="3" s="1"/>
  <c r="W142" i="5" s="1"/>
  <c r="BC35" i="75"/>
  <c r="K36" i="5" s="1"/>
  <c r="J36" i="5"/>
  <c r="BC58" i="75"/>
  <c r="K59" i="5" s="1"/>
  <c r="I59" i="5"/>
  <c r="AV28" i="75"/>
  <c r="H29" i="5" s="1"/>
  <c r="C29" i="5"/>
  <c r="C24" i="5"/>
  <c r="AO57" i="75"/>
  <c r="C58" i="5" s="1"/>
  <c r="AV30" i="75"/>
  <c r="H31" i="5" s="1"/>
  <c r="L31" i="5" s="1"/>
  <c r="F31" i="5"/>
  <c r="AV52" i="75"/>
  <c r="H53" i="5" s="1"/>
  <c r="L53" i="5" s="1"/>
  <c r="AV76" i="75"/>
  <c r="H77" i="5" s="1"/>
  <c r="F77" i="5"/>
  <c r="C98" i="5"/>
  <c r="E116" i="5"/>
  <c r="AV89" i="75"/>
  <c r="H90" i="5" s="1"/>
  <c r="C90" i="5"/>
  <c r="AV65" i="75"/>
  <c r="H66" i="5" s="1"/>
  <c r="BC82" i="75"/>
  <c r="K83" i="5" s="1"/>
  <c r="I83" i="5"/>
  <c r="C129" i="5"/>
  <c r="AV99" i="75"/>
  <c r="H100" i="5" s="1"/>
  <c r="L100" i="5" s="1"/>
  <c r="C100" i="5"/>
  <c r="AV124" i="75"/>
  <c r="H125" i="5" s="1"/>
  <c r="C125" i="5"/>
  <c r="AV141" i="75"/>
  <c r="H142" i="5" s="1"/>
  <c r="L142" i="5" s="1"/>
  <c r="F142" i="5"/>
  <c r="BC105" i="75"/>
  <c r="K106" i="5" s="1"/>
  <c r="BC141" i="75"/>
  <c r="K142" i="5" s="1"/>
  <c r="J142" i="5"/>
  <c r="C187" i="5"/>
  <c r="AV161" i="75"/>
  <c r="H162" i="5" s="1"/>
  <c r="C162" i="5"/>
  <c r="AV152" i="75"/>
  <c r="H153" i="5" s="1"/>
  <c r="F153" i="5"/>
  <c r="BC90" i="75"/>
  <c r="K91" i="5" s="1"/>
  <c r="J91" i="5"/>
  <c r="BC98" i="75"/>
  <c r="K99" i="5" s="1"/>
  <c r="J99" i="5"/>
  <c r="BC113" i="75"/>
  <c r="K114" i="5" s="1"/>
  <c r="I114" i="5"/>
  <c r="BC129" i="75"/>
  <c r="K130" i="5" s="1"/>
  <c r="J130" i="5"/>
  <c r="N52" i="3"/>
  <c r="P53" i="5" s="1"/>
  <c r="M53" i="5"/>
  <c r="N81" i="3"/>
  <c r="P82" i="5" s="1"/>
  <c r="N82" i="5"/>
  <c r="S61" i="3"/>
  <c r="Q62" i="5" s="1"/>
  <c r="S59" i="3"/>
  <c r="Q60" i="5" s="1"/>
  <c r="W49" i="4"/>
  <c r="AE50" i="5" s="1"/>
  <c r="AC50" i="5"/>
  <c r="W38" i="4"/>
  <c r="AE39" i="5" s="1"/>
  <c r="AF39" i="5" s="1"/>
  <c r="AC39" i="5"/>
  <c r="N120" i="3"/>
  <c r="P121" i="5" s="1"/>
  <c r="W73" i="4"/>
  <c r="AE74" i="5" s="1"/>
  <c r="AF74" i="5" s="1"/>
  <c r="W22" i="4"/>
  <c r="AE23" i="5" s="1"/>
  <c r="H118" i="4"/>
  <c r="AA119" i="5" s="1"/>
  <c r="Z119" i="5"/>
  <c r="N161" i="3"/>
  <c r="P162" i="5" s="1"/>
  <c r="M162" i="5"/>
  <c r="W171" i="4"/>
  <c r="AE172" i="5" s="1"/>
  <c r="AC172" i="5"/>
  <c r="W23" i="4"/>
  <c r="AE24" i="5" s="1"/>
  <c r="AF24" i="5" s="1"/>
  <c r="AB24" i="5"/>
  <c r="W75" i="4"/>
  <c r="AE76" i="5" s="1"/>
  <c r="AF76" i="5" s="1"/>
  <c r="AB76" i="5"/>
  <c r="N30" i="3"/>
  <c r="P31" i="5" s="1"/>
  <c r="M31" i="5"/>
  <c r="AJ32" i="3"/>
  <c r="AK32" i="3" s="1"/>
  <c r="W33" i="5" s="1"/>
  <c r="R33" i="5"/>
  <c r="W46" i="4"/>
  <c r="AE47" i="5" s="1"/>
  <c r="AF47" i="5" s="1"/>
  <c r="AC47" i="5"/>
  <c r="W37" i="4"/>
  <c r="AE38" i="5" s="1"/>
  <c r="AF38" i="5" s="1"/>
  <c r="AB38" i="5"/>
  <c r="W83" i="4"/>
  <c r="AE84" i="5" s="1"/>
  <c r="AF84" i="5" s="1"/>
  <c r="AB84" i="5"/>
  <c r="W113" i="4"/>
  <c r="AE114" i="5" s="1"/>
  <c r="AF114" i="5" s="1"/>
  <c r="AC114" i="5"/>
  <c r="W114" i="4"/>
  <c r="AE115" i="5" s="1"/>
  <c r="AF115" i="5" s="1"/>
  <c r="AC115" i="5"/>
  <c r="W168" i="4"/>
  <c r="AE169" i="5" s="1"/>
  <c r="AB169" i="5"/>
  <c r="W106" i="4"/>
  <c r="AE107" i="5" s="1"/>
  <c r="AF107" i="5" s="1"/>
  <c r="AC107" i="5"/>
  <c r="W140" i="4"/>
  <c r="AE141" i="5" s="1"/>
  <c r="AF141" i="5" s="1"/>
  <c r="AD141" i="5"/>
  <c r="AJ8" i="3"/>
  <c r="AK8" i="3" s="1"/>
  <c r="W9" i="5" s="1"/>
  <c r="R9" i="5"/>
  <c r="AJ11" i="3"/>
  <c r="V12" i="5" s="1"/>
  <c r="R12" i="5"/>
  <c r="AJ73" i="3"/>
  <c r="V74" i="5" s="1"/>
  <c r="R74" i="5"/>
  <c r="AJ59" i="3"/>
  <c r="V60" i="5" s="1"/>
  <c r="R60" i="5"/>
  <c r="AK47" i="3"/>
  <c r="W48" i="5" s="1"/>
  <c r="AJ112" i="3"/>
  <c r="AK112" i="3" s="1"/>
  <c r="W113" i="5" s="1"/>
  <c r="R113" i="5"/>
  <c r="AJ145" i="3"/>
  <c r="AK145" i="3" s="1"/>
  <c r="W146" i="5" s="1"/>
  <c r="X146" i="5" s="1"/>
  <c r="R146" i="5"/>
  <c r="AJ153" i="3"/>
  <c r="AK153" i="3" s="1"/>
  <c r="W154" i="5" s="1"/>
  <c r="X154" i="5" s="1"/>
  <c r="R154" i="5"/>
  <c r="AJ189" i="3"/>
  <c r="V190" i="5" s="1"/>
  <c r="R190" i="5"/>
  <c r="AJ146" i="3"/>
  <c r="V147" i="5" s="1"/>
  <c r="S147" i="5"/>
  <c r="AV6" i="75"/>
  <c r="H7" i="5" s="1"/>
  <c r="L7" i="5" s="1"/>
  <c r="F7" i="5"/>
  <c r="AV43" i="75"/>
  <c r="H44" i="5" s="1"/>
  <c r="C44" i="5"/>
  <c r="AV58" i="75"/>
  <c r="H59" i="5" s="1"/>
  <c r="E59" i="5"/>
  <c r="AR61" i="75"/>
  <c r="AV88" i="75"/>
  <c r="H89" i="5" s="1"/>
  <c r="L89" i="5" s="1"/>
  <c r="F89" i="5"/>
  <c r="AV56" i="75"/>
  <c r="H57" i="5" s="1"/>
  <c r="C57" i="5"/>
  <c r="AV46" i="75"/>
  <c r="H47" i="5" s="1"/>
  <c r="L47" i="5" s="1"/>
  <c r="F47" i="5"/>
  <c r="BC61" i="75"/>
  <c r="K62" i="5" s="1"/>
  <c r="I62" i="5"/>
  <c r="C78" i="5"/>
  <c r="AV122" i="75"/>
  <c r="H123" i="5" s="1"/>
  <c r="L123" i="5" s="1"/>
  <c r="G123" i="5"/>
  <c r="AV91" i="75"/>
  <c r="H92" i="5" s="1"/>
  <c r="C92" i="5"/>
  <c r="AL51" i="75"/>
  <c r="BC107" i="75"/>
  <c r="K108" i="5" s="1"/>
  <c r="J108" i="5"/>
  <c r="AV66" i="75"/>
  <c r="H67" i="5" s="1"/>
  <c r="C67" i="5"/>
  <c r="AV93" i="75"/>
  <c r="H94" i="5" s="1"/>
  <c r="F94" i="5"/>
  <c r="AV107" i="75"/>
  <c r="H108" i="5" s="1"/>
  <c r="C108" i="5"/>
  <c r="AV130" i="75"/>
  <c r="H131" i="5" s="1"/>
  <c r="L131" i="5" s="1"/>
  <c r="C131" i="5"/>
  <c r="BC116" i="75"/>
  <c r="K117" i="5" s="1"/>
  <c r="J117" i="5"/>
  <c r="AV129" i="75"/>
  <c r="H130" i="5" s="1"/>
  <c r="L130" i="5" s="1"/>
  <c r="C130" i="5"/>
  <c r="AV87" i="75"/>
  <c r="H88" i="5" s="1"/>
  <c r="C88" i="5"/>
  <c r="C87" i="5"/>
  <c r="BC160" i="75"/>
  <c r="K161" i="5" s="1"/>
  <c r="J161" i="5"/>
  <c r="AV156" i="75"/>
  <c r="H157" i="5" s="1"/>
  <c r="L157" i="5" s="1"/>
  <c r="F157" i="5"/>
  <c r="C127" i="5"/>
  <c r="AV147" i="75"/>
  <c r="H148" i="5" s="1"/>
  <c r="G148" i="5"/>
  <c r="BC173" i="75"/>
  <c r="K174" i="5" s="1"/>
  <c r="I174" i="5"/>
  <c r="AV166" i="75"/>
  <c r="H167" i="5" s="1"/>
  <c r="C167" i="5"/>
  <c r="AV182" i="75"/>
  <c r="H183" i="5" s="1"/>
  <c r="L183" i="5" s="1"/>
  <c r="F183" i="5"/>
  <c r="BC8" i="75"/>
  <c r="K9" i="5" s="1"/>
  <c r="J9" i="5"/>
  <c r="J43" i="5"/>
  <c r="BC42" i="75"/>
  <c r="K43" i="5" s="1"/>
  <c r="BC77" i="75"/>
  <c r="K78" i="5" s="1"/>
  <c r="J78" i="5"/>
  <c r="AO24" i="75"/>
  <c r="C25" i="5" s="1"/>
  <c r="J118" i="5"/>
  <c r="BC117" i="75"/>
  <c r="K118" i="5" s="1"/>
  <c r="BC143" i="75"/>
  <c r="K144" i="5" s="1"/>
  <c r="J144" i="5"/>
  <c r="BC64" i="75"/>
  <c r="K65" i="5" s="1"/>
  <c r="J65" i="5"/>
  <c r="N32" i="3"/>
  <c r="P33" i="5" s="1"/>
  <c r="N33" i="5"/>
  <c r="AL191" i="75"/>
  <c r="N157" i="3"/>
  <c r="P158" i="5" s="1"/>
  <c r="M158" i="5"/>
  <c r="N180" i="3"/>
  <c r="P181" i="5" s="1"/>
  <c r="M181" i="5"/>
  <c r="N107" i="3"/>
  <c r="P108" i="5" s="1"/>
  <c r="M108" i="5"/>
  <c r="W147" i="4"/>
  <c r="AE148" i="5" s="1"/>
  <c r="AF148" i="5" s="1"/>
  <c r="AC148" i="5"/>
  <c r="H29" i="4"/>
  <c r="AA30" i="5" s="1"/>
  <c r="Z18" i="5"/>
  <c r="H17" i="4"/>
  <c r="AA18" i="5" s="1"/>
  <c r="W35" i="4"/>
  <c r="AE36" i="5" s="1"/>
  <c r="AF36" i="5" s="1"/>
  <c r="AC36" i="5"/>
  <c r="W79" i="4"/>
  <c r="AE80" i="5" s="1"/>
  <c r="AF80" i="5" s="1"/>
  <c r="AC80" i="5"/>
  <c r="W173" i="4"/>
  <c r="AE174" i="5" s="1"/>
  <c r="AF174" i="5" s="1"/>
  <c r="AC174" i="5"/>
  <c r="AJ72" i="3"/>
  <c r="R73" i="5"/>
  <c r="W13" i="4"/>
  <c r="AE14" i="5" s="1"/>
  <c r="AF14" i="5" s="1"/>
  <c r="AD14" i="5"/>
  <c r="W129" i="4"/>
  <c r="AE130" i="5" s="1"/>
  <c r="AC130" i="5"/>
  <c r="N46" i="3"/>
  <c r="P47" i="5" s="1"/>
  <c r="N47" i="5"/>
  <c r="W89" i="4"/>
  <c r="AE90" i="5" s="1"/>
  <c r="AF90" i="5" s="1"/>
  <c r="AC90" i="5"/>
  <c r="W111" i="4"/>
  <c r="AE112" i="5" s="1"/>
  <c r="AD112" i="5"/>
  <c r="W104" i="4"/>
  <c r="AE105" i="5" s="1"/>
  <c r="AD105" i="5"/>
  <c r="W135" i="4"/>
  <c r="AE136" i="5" s="1"/>
  <c r="AC136" i="5"/>
  <c r="W134" i="4"/>
  <c r="AE135" i="5" s="1"/>
  <c r="AF135" i="5" s="1"/>
  <c r="W136" i="4"/>
  <c r="AE137" i="5" s="1"/>
  <c r="AF137" i="5" s="1"/>
  <c r="AB137" i="5"/>
  <c r="W18" i="4"/>
  <c r="AE19" i="5" s="1"/>
  <c r="AF19" i="5" s="1"/>
  <c r="AB19" i="5"/>
  <c r="W29" i="4"/>
  <c r="AE30" i="5" s="1"/>
  <c r="AD30" i="5"/>
  <c r="W17" i="4"/>
  <c r="AE18" i="5" s="1"/>
  <c r="AC18" i="5"/>
  <c r="W57" i="4"/>
  <c r="AE58" i="5" s="1"/>
  <c r="AF58" i="5" s="1"/>
  <c r="AC58" i="5"/>
  <c r="W12" i="4"/>
  <c r="AE13" i="5" s="1"/>
  <c r="AF13" i="5" s="1"/>
  <c r="AB13" i="5"/>
  <c r="W80" i="4"/>
  <c r="AE81" i="5" s="1"/>
  <c r="AB81" i="5"/>
  <c r="W86" i="4"/>
  <c r="AE87" i="5" s="1"/>
  <c r="AF87" i="5" s="1"/>
  <c r="AB87" i="5"/>
  <c r="W43" i="4"/>
  <c r="AE44" i="5" s="1"/>
  <c r="AF44" i="5" s="1"/>
  <c r="W31" i="4"/>
  <c r="AE32" i="5" s="1"/>
  <c r="AF32" i="5" s="1"/>
  <c r="W117" i="4"/>
  <c r="AE118" i="5" s="1"/>
  <c r="AF118" i="5" s="1"/>
  <c r="AD118" i="5"/>
  <c r="W142" i="4"/>
  <c r="AE143" i="5" s="1"/>
  <c r="AD143" i="5"/>
  <c r="W116" i="4"/>
  <c r="AE117" i="5" s="1"/>
  <c r="AF117" i="5" s="1"/>
  <c r="AC117" i="5"/>
  <c r="H137" i="4"/>
  <c r="AA138" i="5" s="1"/>
  <c r="Z138" i="5"/>
  <c r="W170" i="4"/>
  <c r="AE171" i="5" s="1"/>
  <c r="AF171" i="5" s="1"/>
  <c r="AC171" i="5"/>
  <c r="W139" i="4"/>
  <c r="AE140" i="5" s="1"/>
  <c r="AF140" i="5" s="1"/>
  <c r="AB140" i="5"/>
  <c r="W160" i="4"/>
  <c r="AE161" i="5" s="1"/>
  <c r="AF161" i="5" s="1"/>
  <c r="AB161" i="5"/>
  <c r="W154" i="4"/>
  <c r="AE155" i="5" s="1"/>
  <c r="AF155" i="5" s="1"/>
  <c r="AC155" i="5"/>
  <c r="H143" i="4"/>
  <c r="AA144" i="5" s="1"/>
  <c r="Z144" i="5"/>
  <c r="W190" i="4"/>
  <c r="AE191" i="5" s="1"/>
  <c r="AF191" i="5" s="1"/>
  <c r="AJ10" i="3"/>
  <c r="AK10" i="3" s="1"/>
  <c r="W11" i="5" s="1"/>
  <c r="X11" i="5" s="1"/>
  <c r="R11" i="5"/>
  <c r="N14" i="3"/>
  <c r="P15" i="5" s="1"/>
  <c r="AJ52" i="3"/>
  <c r="R53" i="5"/>
  <c r="AJ63" i="3"/>
  <c r="S64" i="5"/>
  <c r="S66" i="3"/>
  <c r="Q67" i="5" s="1"/>
  <c r="N66" i="3"/>
  <c r="P67" i="5" s="1"/>
  <c r="N67" i="5"/>
  <c r="Q86" i="5"/>
  <c r="N111" i="3"/>
  <c r="P112" i="5" s="1"/>
  <c r="N112" i="5"/>
  <c r="AJ81" i="3"/>
  <c r="V82" i="5" s="1"/>
  <c r="N135" i="3"/>
  <c r="P136" i="5" s="1"/>
  <c r="M136" i="5"/>
  <c r="S139" i="3"/>
  <c r="Q140" i="5" s="1"/>
  <c r="AJ178" i="3"/>
  <c r="V179" i="5" s="1"/>
  <c r="R179" i="5"/>
  <c r="S158" i="3"/>
  <c r="Q159" i="5" s="1"/>
  <c r="S100" i="3"/>
  <c r="Q101" i="5" s="1"/>
  <c r="N188" i="3"/>
  <c r="P189" i="5" s="1"/>
  <c r="N189" i="5"/>
  <c r="BC13" i="75"/>
  <c r="K14" i="5" s="1"/>
  <c r="J14" i="5"/>
  <c r="AV37" i="75"/>
  <c r="H38" i="5" s="1"/>
  <c r="BC26" i="75"/>
  <c r="K27" i="5" s="1"/>
  <c r="I27" i="5"/>
  <c r="BC44" i="75"/>
  <c r="K45" i="5" s="1"/>
  <c r="J45" i="5"/>
  <c r="BC66" i="75"/>
  <c r="K67" i="5" s="1"/>
  <c r="I67" i="5"/>
  <c r="AV47" i="75"/>
  <c r="H48" i="5" s="1"/>
  <c r="C48" i="5"/>
  <c r="AV62" i="75"/>
  <c r="H63" i="5" s="1"/>
  <c r="L63" i="5" s="1"/>
  <c r="G63" i="5"/>
  <c r="AV72" i="75"/>
  <c r="H73" i="5" s="1"/>
  <c r="L73" i="5" s="1"/>
  <c r="F73" i="5"/>
  <c r="AV63" i="75"/>
  <c r="H64" i="5" s="1"/>
  <c r="L64" i="5" s="1"/>
  <c r="C64" i="5"/>
  <c r="AV41" i="75"/>
  <c r="H42" i="5" s="1"/>
  <c r="C42" i="5"/>
  <c r="BC132" i="75"/>
  <c r="K133" i="5" s="1"/>
  <c r="J133" i="5"/>
  <c r="E76" i="5"/>
  <c r="AV96" i="75"/>
  <c r="H97" i="5" s="1"/>
  <c r="C97" i="5"/>
  <c r="AV103" i="75"/>
  <c r="H104" i="5" s="1"/>
  <c r="L104" i="5" s="1"/>
  <c r="C104" i="5"/>
  <c r="BC106" i="75"/>
  <c r="K107" i="5" s="1"/>
  <c r="J107" i="5"/>
  <c r="AV113" i="75"/>
  <c r="H114" i="5" s="1"/>
  <c r="C114" i="5"/>
  <c r="AV134" i="75"/>
  <c r="H135" i="5" s="1"/>
  <c r="L135" i="5" s="1"/>
  <c r="C135" i="5"/>
  <c r="AV155" i="75"/>
  <c r="H156" i="5" s="1"/>
  <c r="L156" i="5" s="1"/>
  <c r="G156" i="5"/>
  <c r="BC154" i="75"/>
  <c r="K155" i="5" s="1"/>
  <c r="I155" i="5"/>
  <c r="AV172" i="75"/>
  <c r="H173" i="5" s="1"/>
  <c r="L173" i="5" s="1"/>
  <c r="F173" i="5"/>
  <c r="AV174" i="75"/>
  <c r="H175" i="5" s="1"/>
  <c r="L175" i="5" s="1"/>
  <c r="AV158" i="75"/>
  <c r="H159" i="5" s="1"/>
  <c r="L159" i="5" s="1"/>
  <c r="C159" i="5"/>
  <c r="AV191" i="75"/>
  <c r="H192" i="5" s="1"/>
  <c r="L192" i="5" s="1"/>
  <c r="C192" i="5"/>
  <c r="AJ33" i="3"/>
  <c r="V34" i="5" s="1"/>
  <c r="BC136" i="75"/>
  <c r="K137" i="5" s="1"/>
  <c r="J137" i="5"/>
  <c r="BC65" i="75"/>
  <c r="K66" i="5" s="1"/>
  <c r="I66" i="5"/>
  <c r="BC150" i="75"/>
  <c r="K151" i="5" s="1"/>
  <c r="BC120" i="75"/>
  <c r="K121" i="5" s="1"/>
  <c r="BC185" i="75"/>
  <c r="K186" i="5" s="1"/>
  <c r="J186" i="5"/>
  <c r="BC165" i="75"/>
  <c r="K166" i="5" s="1"/>
  <c r="J166" i="5"/>
  <c r="S52" i="3"/>
  <c r="Q53" i="5" s="1"/>
  <c r="N177" i="3"/>
  <c r="P178" i="5" s="1"/>
  <c r="N178" i="5"/>
  <c r="H22" i="4"/>
  <c r="AA23" i="5" s="1"/>
  <c r="Z23" i="5"/>
  <c r="N146" i="3"/>
  <c r="P147" i="5" s="1"/>
  <c r="N37" i="3"/>
  <c r="P38" i="5" s="1"/>
  <c r="W68" i="4"/>
  <c r="AE69" i="5" s="1"/>
  <c r="AD69" i="5"/>
  <c r="H135" i="4"/>
  <c r="AA136" i="5" s="1"/>
  <c r="Z136" i="5"/>
  <c r="AJ93" i="3"/>
  <c r="V94" i="5" s="1"/>
  <c r="R94" i="5"/>
  <c r="H16" i="4"/>
  <c r="AA17" i="5" s="1"/>
  <c r="AF17" i="5" s="1"/>
  <c r="W15" i="4"/>
  <c r="AE16" i="5" s="1"/>
  <c r="AF16" i="5" s="1"/>
  <c r="AB16" i="5"/>
  <c r="W54" i="4"/>
  <c r="AE55" i="5" s="1"/>
  <c r="AF55" i="5" s="1"/>
  <c r="AC55" i="5"/>
  <c r="W59" i="4"/>
  <c r="AE60" i="5" s="1"/>
  <c r="AF60" i="5" s="1"/>
  <c r="AB60" i="5"/>
  <c r="W158" i="4"/>
  <c r="AE159" i="5" s="1"/>
  <c r="AF159" i="5" s="1"/>
  <c r="AD159" i="5"/>
  <c r="W162" i="4"/>
  <c r="AE163" i="5" s="1"/>
  <c r="AC163" i="5"/>
  <c r="W143" i="4"/>
  <c r="AE144" i="5" s="1"/>
  <c r="AC144" i="5"/>
  <c r="W184" i="4"/>
  <c r="AE185" i="5" s="1"/>
  <c r="AF185" i="5" s="1"/>
  <c r="N8" i="3"/>
  <c r="P9" i="5" s="1"/>
  <c r="O9" i="5"/>
  <c r="N6" i="3"/>
  <c r="P7" i="5" s="1"/>
  <c r="N22" i="3"/>
  <c r="P23" i="5" s="1"/>
  <c r="M23" i="5"/>
  <c r="N68" i="3"/>
  <c r="P69" i="5" s="1"/>
  <c r="M69" i="5"/>
  <c r="N59" i="3"/>
  <c r="P60" i="5" s="1"/>
  <c r="M60" i="5"/>
  <c r="N85" i="3"/>
  <c r="P86" i="5" s="1"/>
  <c r="M86" i="5"/>
  <c r="N151" i="3"/>
  <c r="P152" i="5" s="1"/>
  <c r="X152" i="5" s="1"/>
  <c r="M152" i="5"/>
  <c r="AJ111" i="3"/>
  <c r="V112" i="5" s="1"/>
  <c r="R112" i="5"/>
  <c r="AJ169" i="3"/>
  <c r="V170" i="5" s="1"/>
  <c r="R170" i="5"/>
  <c r="AJ161" i="3"/>
  <c r="R162" i="5"/>
  <c r="N159" i="3"/>
  <c r="P160" i="5" s="1"/>
  <c r="M160" i="5"/>
  <c r="AJ182" i="3"/>
  <c r="V183" i="5" s="1"/>
  <c r="S183" i="5"/>
  <c r="N137" i="3"/>
  <c r="P138" i="5" s="1"/>
  <c r="O138" i="5"/>
  <c r="AJ173" i="3"/>
  <c r="V174" i="5" s="1"/>
  <c r="BC27" i="75"/>
  <c r="K28" i="5" s="1"/>
  <c r="J28" i="5"/>
  <c r="AV12" i="75"/>
  <c r="H13" i="5" s="1"/>
  <c r="BC20" i="75"/>
  <c r="K21" i="5" s="1"/>
  <c r="I21" i="5"/>
  <c r="BC43" i="75"/>
  <c r="K44" i="5" s="1"/>
  <c r="J44" i="5"/>
  <c r="BC17" i="75"/>
  <c r="K18" i="5" s="1"/>
  <c r="J18" i="5"/>
  <c r="AV15" i="75"/>
  <c r="H16" i="5" s="1"/>
  <c r="L16" i="5" s="1"/>
  <c r="E46" i="5"/>
  <c r="BC91" i="75"/>
  <c r="K92" i="5" s="1"/>
  <c r="I92" i="5"/>
  <c r="AR45" i="75"/>
  <c r="F46" i="5" s="1"/>
  <c r="AO49" i="75"/>
  <c r="C50" i="5" s="1"/>
  <c r="AV33" i="75"/>
  <c r="H34" i="5" s="1"/>
  <c r="C34" i="5"/>
  <c r="AV50" i="75"/>
  <c r="H51" i="5" s="1"/>
  <c r="C51" i="5"/>
  <c r="AV21" i="75"/>
  <c r="H22" i="5" s="1"/>
  <c r="C22" i="5"/>
  <c r="AV73" i="75"/>
  <c r="H74" i="5" s="1"/>
  <c r="L74" i="5" s="1"/>
  <c r="G74" i="5"/>
  <c r="AV101" i="75"/>
  <c r="H102" i="5" s="1"/>
  <c r="L102" i="5" s="1"/>
  <c r="C102" i="5"/>
  <c r="AV53" i="75"/>
  <c r="H54" i="5" s="1"/>
  <c r="AV85" i="75"/>
  <c r="H86" i="5" s="1"/>
  <c r="AV48" i="75"/>
  <c r="H49" i="5" s="1"/>
  <c r="L49" i="5" s="1"/>
  <c r="BC151" i="75"/>
  <c r="K152" i="5" s="1"/>
  <c r="I152" i="5"/>
  <c r="AV117" i="75"/>
  <c r="H118" i="5" s="1"/>
  <c r="C118" i="5"/>
  <c r="AV164" i="75"/>
  <c r="H165" i="5" s="1"/>
  <c r="L165" i="5" s="1"/>
  <c r="F165" i="5"/>
  <c r="AV177" i="75"/>
  <c r="H178" i="5" s="1"/>
  <c r="L178" i="5" s="1"/>
  <c r="F178" i="5"/>
  <c r="AV159" i="75"/>
  <c r="H160" i="5" s="1"/>
  <c r="C160" i="5"/>
  <c r="AV173" i="75"/>
  <c r="H174" i="5" s="1"/>
  <c r="L174" i="5" s="1"/>
  <c r="C174" i="5"/>
  <c r="BC186" i="75"/>
  <c r="K187" i="5" s="1"/>
  <c r="BC55" i="75"/>
  <c r="K56" i="5" s="1"/>
  <c r="I56" i="5"/>
  <c r="BC133" i="75"/>
  <c r="K134" i="5" s="1"/>
  <c r="J134" i="5"/>
  <c r="BC131" i="75"/>
  <c r="K132" i="5" s="1"/>
  <c r="BC79" i="75"/>
  <c r="K80" i="5" s="1"/>
  <c r="BC192" i="75"/>
  <c r="K193" i="5" s="1"/>
  <c r="J193" i="5"/>
  <c r="N49" i="3"/>
  <c r="P50" i="5" s="1"/>
  <c r="M50" i="5"/>
  <c r="BC95" i="75"/>
  <c r="K96" i="5" s="1"/>
  <c r="BC184" i="75"/>
  <c r="K185" i="5" s="1"/>
  <c r="J185" i="5"/>
  <c r="N164" i="3"/>
  <c r="P165" i="5" s="1"/>
  <c r="M165" i="5"/>
  <c r="N131" i="3"/>
  <c r="P132" i="5" s="1"/>
  <c r="AJ170" i="3"/>
  <c r="V171" i="5" s="1"/>
  <c r="R171" i="5"/>
  <c r="H60" i="4"/>
  <c r="AA61" i="5" s="1"/>
  <c r="Z61" i="5"/>
  <c r="H68" i="4"/>
  <c r="AA69" i="5" s="1"/>
  <c r="Z69" i="5"/>
  <c r="W14" i="4"/>
  <c r="AE15" i="5" s="1"/>
  <c r="AC15" i="5"/>
  <c r="AJ75" i="3"/>
  <c r="V76" i="5" s="1"/>
  <c r="R76" i="5"/>
  <c r="R169" i="5"/>
  <c r="AJ168" i="3"/>
  <c r="V169" i="5" s="1"/>
  <c r="W185" i="4"/>
  <c r="AE186" i="5" s="1"/>
  <c r="AC186" i="5"/>
  <c r="W91" i="4"/>
  <c r="AE92" i="5" s="1"/>
  <c r="AF92" i="5" s="1"/>
  <c r="AC92" i="5"/>
  <c r="H98" i="4"/>
  <c r="AA99" i="5" s="1"/>
  <c r="W180" i="4"/>
  <c r="AE181" i="5" s="1"/>
  <c r="AF181" i="5" s="1"/>
  <c r="AC181" i="5"/>
  <c r="S186" i="3"/>
  <c r="Q187" i="5" s="1"/>
  <c r="H175" i="4"/>
  <c r="AA176" i="5" s="1"/>
  <c r="AF176" i="5" s="1"/>
  <c r="Z176" i="5"/>
  <c r="W108" i="4"/>
  <c r="AE109" i="5" s="1"/>
  <c r="AF109" i="5" s="1"/>
  <c r="N189" i="3"/>
  <c r="P190" i="5" s="1"/>
  <c r="W149" i="4"/>
  <c r="AE150" i="5" s="1"/>
  <c r="AF150" i="5" s="1"/>
  <c r="H104" i="4"/>
  <c r="AA105" i="5" s="1"/>
  <c r="AF105" i="5" s="1"/>
  <c r="Z105" i="5"/>
  <c r="W93" i="4"/>
  <c r="AE94" i="5" s="1"/>
  <c r="AF94" i="5" s="1"/>
  <c r="AB94" i="5"/>
  <c r="W105" i="4"/>
  <c r="AE106" i="5" s="1"/>
  <c r="AF106" i="5" s="1"/>
  <c r="AC106" i="5"/>
  <c r="W137" i="4"/>
  <c r="AE138" i="5" s="1"/>
  <c r="AB138" i="5"/>
  <c r="N62" i="3"/>
  <c r="P63" i="5" s="1"/>
  <c r="W21" i="4"/>
  <c r="AE22" i="5" s="1"/>
  <c r="AF22" i="5" s="1"/>
  <c r="H40" i="4"/>
  <c r="AA41" i="5" s="1"/>
  <c r="Z41" i="5"/>
  <c r="W25" i="4"/>
  <c r="AE26" i="5" s="1"/>
  <c r="AF26" i="5" s="1"/>
  <c r="AC26" i="5"/>
  <c r="W6" i="4"/>
  <c r="AE7" i="5" s="1"/>
  <c r="AF7" i="5" s="1"/>
  <c r="AC7" i="5"/>
  <c r="W47" i="4"/>
  <c r="AE48" i="5" s="1"/>
  <c r="AF48" i="5" s="1"/>
  <c r="AC48" i="5"/>
  <c r="H96" i="4"/>
  <c r="AA97" i="5" s="1"/>
  <c r="Z97" i="5"/>
  <c r="W26" i="4"/>
  <c r="AE27" i="5" s="1"/>
  <c r="AF27" i="5" s="1"/>
  <c r="AB27" i="5"/>
  <c r="W63" i="4"/>
  <c r="AE64" i="5" s="1"/>
  <c r="AF64" i="5" s="1"/>
  <c r="AB64" i="5"/>
  <c r="H8" i="4"/>
  <c r="AA9" i="5" s="1"/>
  <c r="AF9" i="5" s="1"/>
  <c r="Z9" i="5"/>
  <c r="W28" i="4"/>
  <c r="AE29" i="5" s="1"/>
  <c r="AF29" i="5" s="1"/>
  <c r="AB29" i="5"/>
  <c r="W58" i="4"/>
  <c r="AE59" i="5" s="1"/>
  <c r="AF59" i="5" s="1"/>
  <c r="W99" i="4"/>
  <c r="AE100" i="5" s="1"/>
  <c r="AF100" i="5" s="1"/>
  <c r="AC100" i="5"/>
  <c r="W66" i="4"/>
  <c r="AE67" i="5" s="1"/>
  <c r="AF67" i="5" s="1"/>
  <c r="AB67" i="5"/>
  <c r="H19" i="4"/>
  <c r="AA20" i="5" s="1"/>
  <c r="AF20" i="5" s="1"/>
  <c r="Z20" i="5"/>
  <c r="W92" i="4"/>
  <c r="AE93" i="5" s="1"/>
  <c r="AB93" i="5"/>
  <c r="W61" i="4"/>
  <c r="AE62" i="5" s="1"/>
  <c r="AB62" i="5"/>
  <c r="H177" i="4"/>
  <c r="AA178" i="5" s="1"/>
  <c r="AF178" i="5" s="1"/>
  <c r="W95" i="4"/>
  <c r="AE96" i="5" s="1"/>
  <c r="AF96" i="5" s="1"/>
  <c r="W120" i="4"/>
  <c r="AE121" i="5" s="1"/>
  <c r="AF121" i="5" s="1"/>
  <c r="AC121" i="5"/>
  <c r="W176" i="4"/>
  <c r="AE177" i="5" s="1"/>
  <c r="AF177" i="5" s="1"/>
  <c r="AB177" i="5"/>
  <c r="H185" i="4"/>
  <c r="AA186" i="5" s="1"/>
  <c r="W118" i="4"/>
  <c r="AE119" i="5" s="1"/>
  <c r="AC119" i="5"/>
  <c r="AF143" i="5"/>
  <c r="W125" i="4"/>
  <c r="AE126" i="5" s="1"/>
  <c r="AF126" i="5" s="1"/>
  <c r="W65" i="4"/>
  <c r="AE66" i="5" s="1"/>
  <c r="AF66" i="5" s="1"/>
  <c r="AC66" i="5"/>
  <c r="W187" i="4"/>
  <c r="AE188" i="5" s="1"/>
  <c r="AF188" i="5" s="1"/>
  <c r="AK6" i="3"/>
  <c r="W7" i="5" s="1"/>
  <c r="Q7" i="5"/>
  <c r="N63" i="3"/>
  <c r="P64" i="5" s="1"/>
  <c r="M64" i="5"/>
  <c r="AJ70" i="3"/>
  <c r="V71" i="5" s="1"/>
  <c r="R71" i="5"/>
  <c r="AJ86" i="3"/>
  <c r="AK86" i="3" s="1"/>
  <c r="W87" i="5" s="1"/>
  <c r="S87" i="5"/>
  <c r="AJ77" i="3"/>
  <c r="V78" i="5" s="1"/>
  <c r="R78" i="5"/>
  <c r="S103" i="3"/>
  <c r="Q104" i="5" s="1"/>
  <c r="Q191" i="5"/>
  <c r="AJ131" i="3"/>
  <c r="AJ179" i="3"/>
  <c r="V180" i="5" s="1"/>
  <c r="R180" i="5"/>
  <c r="AV4" i="75"/>
  <c r="H5" i="5" s="1"/>
  <c r="F5" i="5"/>
  <c r="AR29" i="75"/>
  <c r="AV60" i="75"/>
  <c r="H61" i="5" s="1"/>
  <c r="L61" i="5" s="1"/>
  <c r="C61" i="5"/>
  <c r="AV39" i="75"/>
  <c r="H40" i="5" s="1"/>
  <c r="F40" i="5"/>
  <c r="AV20" i="75"/>
  <c r="H21" i="5" s="1"/>
  <c r="C21" i="5"/>
  <c r="BC51" i="75"/>
  <c r="K52" i="5" s="1"/>
  <c r="J52" i="5"/>
  <c r="AV31" i="75"/>
  <c r="H32" i="5" s="1"/>
  <c r="L32" i="5" s="1"/>
  <c r="C32" i="5"/>
  <c r="BC83" i="75"/>
  <c r="K84" i="5" s="1"/>
  <c r="I84" i="5"/>
  <c r="AV84" i="75"/>
  <c r="H85" i="5" s="1"/>
  <c r="L85" i="5" s="1"/>
  <c r="C85" i="5"/>
  <c r="AV104" i="75"/>
  <c r="H105" i="5" s="1"/>
  <c r="L105" i="5" s="1"/>
  <c r="F105" i="5"/>
  <c r="AV74" i="75"/>
  <c r="H75" i="5" s="1"/>
  <c r="L75" i="5" s="1"/>
  <c r="C75" i="5"/>
  <c r="AR86" i="75"/>
  <c r="F87" i="5" s="1"/>
  <c r="BC96" i="75"/>
  <c r="K97" i="5" s="1"/>
  <c r="J97" i="5"/>
  <c r="BC85" i="75"/>
  <c r="K86" i="5" s="1"/>
  <c r="J86" i="5"/>
  <c r="BC111" i="75"/>
  <c r="K112" i="5" s="1"/>
  <c r="J112" i="5"/>
  <c r="AO120" i="75"/>
  <c r="C121" i="5" s="1"/>
  <c r="AL129" i="75"/>
  <c r="AV138" i="75"/>
  <c r="H139" i="5" s="1"/>
  <c r="L139" i="5" s="1"/>
  <c r="C139" i="5"/>
  <c r="AV167" i="75"/>
  <c r="H168" i="5" s="1"/>
  <c r="C168" i="5"/>
  <c r="AV187" i="75"/>
  <c r="H188" i="5" s="1"/>
  <c r="L188" i="5" s="1"/>
  <c r="C188" i="5"/>
  <c r="AJ64" i="3"/>
  <c r="V65" i="5" s="1"/>
  <c r="BC57" i="75"/>
  <c r="K58" i="5" s="1"/>
  <c r="I58" i="5"/>
  <c r="BC125" i="75"/>
  <c r="K126" i="5" s="1"/>
  <c r="J126" i="5"/>
  <c r="BC47" i="75"/>
  <c r="K48" i="5" s="1"/>
  <c r="BC127" i="75"/>
  <c r="K128" i="5" s="1"/>
  <c r="J128" i="5"/>
  <c r="N92" i="3"/>
  <c r="P93" i="5" s="1"/>
  <c r="M93" i="5"/>
  <c r="N28" i="3"/>
  <c r="P29" i="5" s="1"/>
  <c r="M44" i="5"/>
  <c r="N43" i="3"/>
  <c r="P44" i="5" s="1"/>
  <c r="N86" i="3"/>
  <c r="P87" i="5" s="1"/>
  <c r="N87" i="5"/>
  <c r="M119" i="5"/>
  <c r="N118" i="3"/>
  <c r="P119" i="5" s="1"/>
  <c r="N133" i="3"/>
  <c r="P134" i="5" s="1"/>
  <c r="N134" i="5"/>
  <c r="Z62" i="5"/>
  <c r="H61" i="4"/>
  <c r="AA62" i="5" s="1"/>
  <c r="N114" i="3"/>
  <c r="P115" i="5" s="1"/>
  <c r="BC171" i="75"/>
  <c r="K172" i="5" s="1"/>
  <c r="H49" i="4"/>
  <c r="AA50" i="5" s="1"/>
  <c r="AF50" i="5" s="1"/>
  <c r="Z50" i="5"/>
  <c r="W20" i="4"/>
  <c r="AE21" i="5" s="1"/>
  <c r="AF21" i="5" s="1"/>
  <c r="H78" i="4"/>
  <c r="AA79" i="5" s="1"/>
  <c r="AF79" i="5" s="1"/>
  <c r="W159" i="4"/>
  <c r="AE160" i="5" s="1"/>
  <c r="AC160" i="5"/>
  <c r="H186" i="4"/>
  <c r="AA187" i="5" s="1"/>
  <c r="Z187" i="5"/>
  <c r="H159" i="4"/>
  <c r="AA160" i="5" s="1"/>
  <c r="Z160" i="5"/>
  <c r="N193" i="3"/>
  <c r="P194" i="5" s="1"/>
  <c r="H162" i="4"/>
  <c r="AA163" i="5" s="1"/>
  <c r="Z163" i="5"/>
  <c r="H64" i="4"/>
  <c r="AA65" i="5" s="1"/>
  <c r="AF65" i="5" s="1"/>
  <c r="Z65" i="5"/>
  <c r="W179" i="4"/>
  <c r="AE180" i="5" s="1"/>
  <c r="AB180" i="5"/>
  <c r="Q169" i="5"/>
  <c r="AK184" i="3"/>
  <c r="W185" i="5" s="1"/>
  <c r="Q185" i="5"/>
  <c r="BC4" i="75"/>
  <c r="K5" i="5" s="1"/>
  <c r="I5" i="5"/>
  <c r="BC5" i="75"/>
  <c r="K6" i="5" s="1"/>
  <c r="J6" i="5"/>
  <c r="BC28" i="75"/>
  <c r="K29" i="5" s="1"/>
  <c r="J29" i="5"/>
  <c r="BC21" i="75"/>
  <c r="K22" i="5" s="1"/>
  <c r="J22" i="5"/>
  <c r="AV40" i="75"/>
  <c r="H41" i="5" s="1"/>
  <c r="L41" i="5" s="1"/>
  <c r="F41" i="5"/>
  <c r="BC108" i="75"/>
  <c r="K109" i="5" s="1"/>
  <c r="J109" i="5"/>
  <c r="BC50" i="75"/>
  <c r="K51" i="5" s="1"/>
  <c r="AV90" i="75"/>
  <c r="H91" i="5" s="1"/>
  <c r="L91" i="5" s="1"/>
  <c r="F91" i="5"/>
  <c r="AV111" i="75"/>
  <c r="H112" i="5" s="1"/>
  <c r="G112" i="5"/>
  <c r="AV114" i="75"/>
  <c r="H115" i="5" s="1"/>
  <c r="F115" i="5"/>
  <c r="AV127" i="75"/>
  <c r="H128" i="5" s="1"/>
  <c r="L128" i="5" s="1"/>
  <c r="G128" i="5"/>
  <c r="BC139" i="75"/>
  <c r="K140" i="5" s="1"/>
  <c r="L140" i="5" s="1"/>
  <c r="I140" i="5"/>
  <c r="AV92" i="75"/>
  <c r="H93" i="5" s="1"/>
  <c r="L93" i="5" s="1"/>
  <c r="C93" i="5"/>
  <c r="AV144" i="75"/>
  <c r="H145" i="5" s="1"/>
  <c r="G145" i="5"/>
  <c r="BC157" i="75"/>
  <c r="K158" i="5" s="1"/>
  <c r="I158" i="5"/>
  <c r="AV175" i="75"/>
  <c r="H176" i="5" s="1"/>
  <c r="C176" i="5"/>
  <c r="AV179" i="75"/>
  <c r="H180" i="5" s="1"/>
  <c r="L180" i="5" s="1"/>
  <c r="C180" i="5"/>
  <c r="BC152" i="75"/>
  <c r="K153" i="5" s="1"/>
  <c r="J153" i="5"/>
  <c r="AV162" i="75"/>
  <c r="H163" i="5" s="1"/>
  <c r="F163" i="5"/>
  <c r="AV180" i="75"/>
  <c r="H181" i="5" s="1"/>
  <c r="F181" i="5"/>
  <c r="J40" i="5"/>
  <c r="BC39" i="75"/>
  <c r="K40" i="5" s="1"/>
  <c r="BC109" i="75"/>
  <c r="K110" i="5" s="1"/>
  <c r="J110" i="5"/>
  <c r="J94" i="5"/>
  <c r="BC93" i="75"/>
  <c r="K94" i="5" s="1"/>
  <c r="N57" i="3"/>
  <c r="P58" i="5" s="1"/>
  <c r="M58" i="5"/>
  <c r="N54" i="3"/>
  <c r="P55" i="5" s="1"/>
  <c r="M55" i="5"/>
  <c r="AL134" i="75"/>
  <c r="BC176" i="75"/>
  <c r="K177" i="5" s="1"/>
  <c r="J177" i="5"/>
  <c r="N183" i="3"/>
  <c r="P184" i="5" s="1"/>
  <c r="M184" i="5"/>
  <c r="AC61" i="5"/>
  <c r="W60" i="4"/>
  <c r="AE61" i="5" s="1"/>
  <c r="H30" i="4"/>
  <c r="AA31" i="5" s="1"/>
  <c r="Z31" i="5"/>
  <c r="W33" i="4"/>
  <c r="AE34" i="5" s="1"/>
  <c r="AF34" i="5" s="1"/>
  <c r="AC34" i="5"/>
  <c r="N101" i="3"/>
  <c r="P102" i="5" s="1"/>
  <c r="M102" i="5"/>
  <c r="H14" i="4"/>
  <c r="AA15" i="5" s="1"/>
  <c r="Z15" i="5"/>
  <c r="H53" i="4"/>
  <c r="AA54" i="5" s="1"/>
  <c r="AF54" i="5" s="1"/>
  <c r="Z89" i="5"/>
  <c r="H88" i="4"/>
  <c r="AA89" i="5" s="1"/>
  <c r="W122" i="4"/>
  <c r="AE123" i="5" s="1"/>
  <c r="AF123" i="5" s="1"/>
  <c r="W100" i="4"/>
  <c r="AE101" i="5" s="1"/>
  <c r="AF101" i="5" s="1"/>
  <c r="H179" i="4"/>
  <c r="AA180" i="5" s="1"/>
  <c r="W165" i="4"/>
  <c r="AE166" i="5" s="1"/>
  <c r="AF166" i="5" s="1"/>
  <c r="W36" i="4"/>
  <c r="AE37" i="5" s="1"/>
  <c r="AF37" i="5" s="1"/>
  <c r="AB37" i="5"/>
  <c r="N175" i="3"/>
  <c r="P176" i="5" s="1"/>
  <c r="M176" i="5"/>
  <c r="N167" i="3"/>
  <c r="P168" i="5" s="1"/>
  <c r="M168" i="5"/>
  <c r="W39" i="4"/>
  <c r="AE40" i="5" s="1"/>
  <c r="AF40" i="5" s="1"/>
  <c r="AB40" i="5"/>
  <c r="W74" i="4"/>
  <c r="AE75" i="5" s="1"/>
  <c r="AB75" i="5"/>
  <c r="W41" i="4"/>
  <c r="AE42" i="5" s="1"/>
  <c r="AF42" i="5" s="1"/>
  <c r="AC42" i="5"/>
  <c r="W76" i="4"/>
  <c r="AE77" i="5" s="1"/>
  <c r="AF77" i="5" s="1"/>
  <c r="AD77" i="5"/>
  <c r="W115" i="4"/>
  <c r="AE116" i="5" s="1"/>
  <c r="AF116" i="5" s="1"/>
  <c r="AC116" i="5"/>
  <c r="W72" i="4"/>
  <c r="AE73" i="5" s="1"/>
  <c r="AB73" i="5"/>
  <c r="W82" i="4"/>
  <c r="AE83" i="5" s="1"/>
  <c r="AF83" i="5" s="1"/>
  <c r="W52" i="4"/>
  <c r="AE53" i="5" s="1"/>
  <c r="AF53" i="5" s="1"/>
  <c r="AC53" i="5"/>
  <c r="W101" i="4"/>
  <c r="AE102" i="5" s="1"/>
  <c r="AF102" i="5" s="1"/>
  <c r="AD102" i="5"/>
  <c r="W88" i="4"/>
  <c r="AE89" i="5" s="1"/>
  <c r="AD89" i="5"/>
  <c r="W138" i="4"/>
  <c r="AE139" i="5" s="1"/>
  <c r="AF139" i="5" s="1"/>
  <c r="AC139" i="5"/>
  <c r="W182" i="4"/>
  <c r="AE183" i="5" s="1"/>
  <c r="AF183" i="5" s="1"/>
  <c r="AD183" i="5"/>
  <c r="W124" i="4"/>
  <c r="AE125" i="5" s="1"/>
  <c r="AF125" i="5" s="1"/>
  <c r="AC125" i="5"/>
  <c r="W128" i="4"/>
  <c r="AE129" i="5" s="1"/>
  <c r="AF129" i="5" s="1"/>
  <c r="AC129" i="5"/>
  <c r="N38" i="3"/>
  <c r="P39" i="5" s="1"/>
  <c r="O39" i="5"/>
  <c r="S31" i="3"/>
  <c r="Q32" i="5" s="1"/>
  <c r="AJ39" i="3"/>
  <c r="V40" i="5" s="1"/>
  <c r="S40" i="5"/>
  <c r="AJ57" i="3"/>
  <c r="V58" i="5" s="1"/>
  <c r="R58" i="5"/>
  <c r="AJ79" i="3"/>
  <c r="V80" i="5" s="1"/>
  <c r="R80" i="5"/>
  <c r="AJ84" i="3"/>
  <c r="AK84" i="3" s="1"/>
  <c r="W85" i="5" s="1"/>
  <c r="AJ130" i="3"/>
  <c r="V131" i="5" s="1"/>
  <c r="R131" i="5"/>
  <c r="S89" i="3"/>
  <c r="Q90" i="5" s="1"/>
  <c r="N103" i="3"/>
  <c r="P104" i="5" s="1"/>
  <c r="N104" i="5"/>
  <c r="N84" i="3"/>
  <c r="P85" i="5" s="1"/>
  <c r="N134" i="3"/>
  <c r="P135" i="5" s="1"/>
  <c r="N135" i="5"/>
  <c r="AJ172" i="3"/>
  <c r="V173" i="5" s="1"/>
  <c r="R173" i="5"/>
  <c r="AJ160" i="3"/>
  <c r="V161" i="5" s="1"/>
  <c r="R161" i="5"/>
  <c r="S148" i="3"/>
  <c r="Q149" i="5" s="1"/>
  <c r="AJ137" i="3"/>
  <c r="V138" i="5" s="1"/>
  <c r="R138" i="5"/>
  <c r="AV10" i="75"/>
  <c r="H11" i="5" s="1"/>
  <c r="L11" i="5" s="1"/>
  <c r="C11" i="5"/>
  <c r="AV42" i="75"/>
  <c r="H43" i="5" s="1"/>
  <c r="L43" i="5" s="1"/>
  <c r="E43" i="5"/>
  <c r="AV7" i="75"/>
  <c r="H8" i="5" s="1"/>
  <c r="L8" i="5" s="1"/>
  <c r="C8" i="5"/>
  <c r="AL29" i="75"/>
  <c r="AV55" i="75"/>
  <c r="H56" i="5" s="1"/>
  <c r="F56" i="5"/>
  <c r="AV11" i="75"/>
  <c r="H12" i="5" s="1"/>
  <c r="L12" i="5" s="1"/>
  <c r="C12" i="5"/>
  <c r="AV67" i="75"/>
  <c r="H68" i="5" s="1"/>
  <c r="G68" i="5"/>
  <c r="BC76" i="75"/>
  <c r="K77" i="5" s="1"/>
  <c r="J77" i="5"/>
  <c r="AV59" i="75"/>
  <c r="H60" i="5" s="1"/>
  <c r="AV78" i="75"/>
  <c r="H79" i="5" s="1"/>
  <c r="L79" i="5" s="1"/>
  <c r="BC124" i="75"/>
  <c r="K125" i="5" s="1"/>
  <c r="J125" i="5"/>
  <c r="AV112" i="75"/>
  <c r="H113" i="5" s="1"/>
  <c r="F113" i="5"/>
  <c r="AV109" i="75"/>
  <c r="H110" i="5" s="1"/>
  <c r="F110" i="5"/>
  <c r="AV95" i="75"/>
  <c r="H96" i="5" s="1"/>
  <c r="L96" i="5" s="1"/>
  <c r="F96" i="5"/>
  <c r="AO115" i="75"/>
  <c r="C116" i="5" s="1"/>
  <c r="AV94" i="75"/>
  <c r="H95" i="5" s="1"/>
  <c r="L95" i="5" s="1"/>
  <c r="C95" i="5"/>
  <c r="BC144" i="75"/>
  <c r="K145" i="5" s="1"/>
  <c r="J145" i="5"/>
  <c r="BC167" i="75"/>
  <c r="K168" i="5" s="1"/>
  <c r="I168" i="5"/>
  <c r="AV185" i="75"/>
  <c r="H186" i="5" s="1"/>
  <c r="C186" i="5"/>
  <c r="AR183" i="75"/>
  <c r="F184" i="5" s="1"/>
  <c r="BC180" i="75"/>
  <c r="K181" i="5" s="1"/>
  <c r="BC147" i="75"/>
  <c r="K148" i="5" s="1"/>
  <c r="J148" i="5"/>
  <c r="AO98" i="75"/>
  <c r="BC137" i="75"/>
  <c r="K138" i="5" s="1"/>
  <c r="J138" i="5"/>
  <c r="BC166" i="75"/>
  <c r="K167" i="5" s="1"/>
  <c r="I167" i="5"/>
  <c r="N24" i="3"/>
  <c r="P25" i="5" s="1"/>
  <c r="M25" i="5"/>
  <c r="N40" i="3"/>
  <c r="P41" i="5" s="1"/>
  <c r="N41" i="5"/>
  <c r="BC161" i="75"/>
  <c r="K162" i="5" s="1"/>
  <c r="BC189" i="75"/>
  <c r="K190" i="5" s="1"/>
  <c r="S64" i="3"/>
  <c r="Q65" i="5" s="1"/>
  <c r="BC175" i="75"/>
  <c r="K176" i="5" s="1"/>
  <c r="W71" i="4"/>
  <c r="AE72" i="5" s="1"/>
  <c r="AF72" i="5" s="1"/>
  <c r="AC72" i="5"/>
  <c r="S80" i="3"/>
  <c r="Q81" i="5" s="1"/>
  <c r="W30" i="4"/>
  <c r="AE31" i="5" s="1"/>
  <c r="AC31" i="5"/>
  <c r="N190" i="3"/>
  <c r="P191" i="5" s="1"/>
  <c r="N191" i="5"/>
  <c r="W193" i="4"/>
  <c r="AE194" i="5" s="1"/>
  <c r="AF194" i="5" s="1"/>
  <c r="AC194" i="5"/>
  <c r="W81" i="4"/>
  <c r="AE82" i="5" s="1"/>
  <c r="AF82" i="5" s="1"/>
  <c r="AC82" i="5"/>
  <c r="S137" i="3"/>
  <c r="Q138" i="5" s="1"/>
  <c r="W189" i="4"/>
  <c r="AE190" i="5" s="1"/>
  <c r="AF190" i="5" s="1"/>
  <c r="AC190" i="5"/>
  <c r="H155" i="4"/>
  <c r="AA156" i="5" s="1"/>
  <c r="AF156" i="5" s="1"/>
  <c r="W107" i="4"/>
  <c r="AE108" i="5" s="1"/>
  <c r="AF108" i="5" s="1"/>
  <c r="AC108" i="5"/>
  <c r="AJ101" i="3"/>
  <c r="R102" i="5"/>
  <c r="AJ122" i="3"/>
  <c r="V123" i="5" s="1"/>
  <c r="R123" i="5"/>
  <c r="W10" i="4"/>
  <c r="AE11" i="5" s="1"/>
  <c r="AF11" i="5" s="1"/>
  <c r="AB11" i="5"/>
  <c r="W85" i="4"/>
  <c r="AE86" i="5" s="1"/>
  <c r="AF86" i="5" s="1"/>
  <c r="AD86" i="5"/>
  <c r="W42" i="4"/>
  <c r="AE43" i="5" s="1"/>
  <c r="AB43" i="5"/>
  <c r="W9" i="4"/>
  <c r="AE10" i="5" s="1"/>
  <c r="AF10" i="5" s="1"/>
  <c r="AC10" i="5"/>
  <c r="W121" i="4"/>
  <c r="AE122" i="5" s="1"/>
  <c r="AF122" i="5" s="1"/>
  <c r="AC122" i="5"/>
  <c r="H112" i="4"/>
  <c r="AA113" i="5" s="1"/>
  <c r="Z113" i="5"/>
  <c r="W103" i="4"/>
  <c r="AE104" i="5" s="1"/>
  <c r="AF104" i="5" s="1"/>
  <c r="AD104" i="5"/>
  <c r="W97" i="4"/>
  <c r="AE98" i="5" s="1"/>
  <c r="AF98" i="5" s="1"/>
  <c r="AC98" i="5"/>
  <c r="W130" i="4"/>
  <c r="AE131" i="5" s="1"/>
  <c r="AF131" i="5" s="1"/>
  <c r="AC131" i="5"/>
  <c r="W112" i="4"/>
  <c r="AE113" i="5" s="1"/>
  <c r="AD113" i="5"/>
  <c r="W5" i="4"/>
  <c r="AE6" i="5" s="1"/>
  <c r="AF6" i="5" s="1"/>
  <c r="N21" i="3"/>
  <c r="P22" i="5" s="1"/>
  <c r="N22" i="5"/>
  <c r="AJ36" i="3"/>
  <c r="AK36" i="3" s="1"/>
  <c r="W37" i="5" s="1"/>
  <c r="X37" i="5" s="1"/>
  <c r="N71" i="3"/>
  <c r="P72" i="5" s="1"/>
  <c r="M72" i="5"/>
  <c r="AJ87" i="3"/>
  <c r="V88" i="5" s="1"/>
  <c r="R88" i="5"/>
  <c r="AJ85" i="3"/>
  <c r="V86" i="5" s="1"/>
  <c r="R86" i="5"/>
  <c r="AJ106" i="3"/>
  <c r="AK106" i="3" s="1"/>
  <c r="W107" i="5" s="1"/>
  <c r="X107" i="5" s="1"/>
  <c r="R107" i="5"/>
  <c r="AJ127" i="3"/>
  <c r="AK127" i="3" s="1"/>
  <c r="W128" i="5" s="1"/>
  <c r="X128" i="5" s="1"/>
  <c r="N116" i="3"/>
  <c r="P117" i="5" s="1"/>
  <c r="N117" i="5"/>
  <c r="N171" i="3"/>
  <c r="P172" i="5" s="1"/>
  <c r="O172" i="5"/>
  <c r="AJ192" i="3"/>
  <c r="AK192" i="3" s="1"/>
  <c r="W193" i="5" s="1"/>
  <c r="X193" i="5" s="1"/>
  <c r="AR25" i="75"/>
  <c r="F26" i="5" s="1"/>
  <c r="BC12" i="75"/>
  <c r="K13" i="5" s="1"/>
  <c r="J13" i="5"/>
  <c r="AR23" i="75"/>
  <c r="F24" i="5" s="1"/>
  <c r="AV8" i="75"/>
  <c r="H9" i="5" s="1"/>
  <c r="BC67" i="75"/>
  <c r="K68" i="5" s="1"/>
  <c r="J68" i="5"/>
  <c r="BC33" i="75"/>
  <c r="K34" i="5" s="1"/>
  <c r="J34" i="5"/>
  <c r="AV27" i="75"/>
  <c r="H28" i="5" s="1"/>
  <c r="L28" i="5" s="1"/>
  <c r="F28" i="5"/>
  <c r="BC16" i="75"/>
  <c r="K17" i="5" s="1"/>
  <c r="J17" i="5"/>
  <c r="BC59" i="75"/>
  <c r="K60" i="5" s="1"/>
  <c r="J60" i="5"/>
  <c r="BC54" i="75"/>
  <c r="K55" i="5" s="1"/>
  <c r="I55" i="5"/>
  <c r="AV68" i="75"/>
  <c r="H69" i="5" s="1"/>
  <c r="L69" i="5" s="1"/>
  <c r="C69" i="5"/>
  <c r="BC45" i="75"/>
  <c r="K46" i="5" s="1"/>
  <c r="I46" i="5"/>
  <c r="AV34" i="75"/>
  <c r="H35" i="5" s="1"/>
  <c r="L35" i="5" s="1"/>
  <c r="C35" i="5"/>
  <c r="AV54" i="75"/>
  <c r="H55" i="5" s="1"/>
  <c r="L55" i="5" s="1"/>
  <c r="C55" i="5"/>
  <c r="AV106" i="75"/>
  <c r="H107" i="5" s="1"/>
  <c r="L107" i="5" s="1"/>
  <c r="F107" i="5"/>
  <c r="BC89" i="75"/>
  <c r="K90" i="5" s="1"/>
  <c r="I90" i="5"/>
  <c r="BC112" i="75"/>
  <c r="K113" i="5" s="1"/>
  <c r="J113" i="5"/>
  <c r="AV102" i="75"/>
  <c r="H103" i="5" s="1"/>
  <c r="L103" i="5" s="1"/>
  <c r="F103" i="5"/>
  <c r="AR126" i="75"/>
  <c r="F127" i="5" s="1"/>
  <c r="AV135" i="75"/>
  <c r="H136" i="5" s="1"/>
  <c r="L136" i="5" s="1"/>
  <c r="G136" i="5"/>
  <c r="AV123" i="75"/>
  <c r="H124" i="5" s="1"/>
  <c r="C124" i="5"/>
  <c r="AV153" i="75"/>
  <c r="H154" i="5" s="1"/>
  <c r="L154" i="5" s="1"/>
  <c r="C154" i="5"/>
  <c r="AV140" i="75"/>
  <c r="H141" i="5" s="1"/>
  <c r="L141" i="5" s="1"/>
  <c r="C141" i="5"/>
  <c r="AV184" i="75"/>
  <c r="H185" i="5" s="1"/>
  <c r="C185" i="5"/>
  <c r="AV170" i="75"/>
  <c r="H171" i="5" s="1"/>
  <c r="L171" i="5" s="1"/>
  <c r="F171" i="5"/>
  <c r="AV160" i="75"/>
  <c r="H161" i="5" s="1"/>
  <c r="L161" i="5" s="1"/>
  <c r="F161" i="5"/>
  <c r="AV189" i="75"/>
  <c r="H190" i="5" s="1"/>
  <c r="C190" i="5"/>
  <c r="AV143" i="75"/>
  <c r="H144" i="5" s="1"/>
  <c r="L144" i="5" s="1"/>
  <c r="C144" i="5"/>
  <c r="BC37" i="75"/>
  <c r="K38" i="5" s="1"/>
  <c r="J38" i="5"/>
  <c r="J115" i="5"/>
  <c r="BC114" i="75"/>
  <c r="K115" i="5" s="1"/>
  <c r="J124" i="5"/>
  <c r="BC123" i="75"/>
  <c r="K124" i="5" s="1"/>
  <c r="BC162" i="75"/>
  <c r="K163" i="5" s="1"/>
  <c r="J163" i="5"/>
  <c r="BC190" i="75"/>
  <c r="K191" i="5" s="1"/>
  <c r="I191" i="5"/>
  <c r="BC56" i="75"/>
  <c r="K57" i="5" s="1"/>
  <c r="N93" i="3"/>
  <c r="P94" i="5" s="1"/>
  <c r="M94" i="5"/>
  <c r="N147" i="3"/>
  <c r="P148" i="5" s="1"/>
  <c r="M148" i="5"/>
  <c r="BC159" i="75"/>
  <c r="K160" i="5" s="1"/>
  <c r="N67" i="3"/>
  <c r="P68" i="5" s="1"/>
  <c r="M68" i="5"/>
  <c r="N126" i="3"/>
  <c r="P127" i="5" s="1"/>
  <c r="H92" i="4"/>
  <c r="AA93" i="5" s="1"/>
  <c r="AF93" i="5" s="1"/>
  <c r="Z93" i="5"/>
  <c r="H80" i="4"/>
  <c r="AA81" i="5" s="1"/>
  <c r="AF81" i="5" s="1"/>
  <c r="W181" i="4"/>
  <c r="AE182" i="5" s="1"/>
  <c r="AF182" i="5" s="1"/>
  <c r="AC182" i="5"/>
  <c r="W186" i="4"/>
  <c r="AE187" i="5" s="1"/>
  <c r="AC187" i="5"/>
  <c r="W146" i="4"/>
  <c r="AE147" i="5" s="1"/>
  <c r="AF147" i="5" s="1"/>
  <c r="W192" i="4"/>
  <c r="AE193" i="5" s="1"/>
  <c r="AF193" i="5" s="1"/>
  <c r="U96" i="5"/>
  <c r="AJ95" i="3"/>
  <c r="V96" i="5" s="1"/>
  <c r="U28" i="5"/>
  <c r="AJ27" i="3"/>
  <c r="V28" i="5" s="1"/>
  <c r="AJ105" i="3"/>
  <c r="V106" i="5" s="1"/>
  <c r="U106" i="5"/>
  <c r="AJ80" i="3"/>
  <c r="U81" i="5"/>
  <c r="U95" i="5"/>
  <c r="AJ94" i="3"/>
  <c r="V95" i="5" s="1"/>
  <c r="V141" i="5"/>
  <c r="AK25" i="3"/>
  <c r="W26" i="5" s="1"/>
  <c r="X26" i="5" s="1"/>
  <c r="V26" i="5"/>
  <c r="AJ38" i="3"/>
  <c r="AK35" i="3"/>
  <c r="W36" i="5" s="1"/>
  <c r="X36" i="5" s="1"/>
  <c r="AJ110" i="3"/>
  <c r="V111" i="5" s="1"/>
  <c r="U111" i="5"/>
  <c r="AJ118" i="3"/>
  <c r="V119" i="5" s="1"/>
  <c r="U119" i="5"/>
  <c r="AJ156" i="3"/>
  <c r="V157" i="5" s="1"/>
  <c r="U157" i="5"/>
  <c r="AJ147" i="3"/>
  <c r="V148" i="5" s="1"/>
  <c r="U148" i="5"/>
  <c r="AK34" i="3"/>
  <c r="W35" i="5" s="1"/>
  <c r="X35" i="5" s="1"/>
  <c r="AJ135" i="3"/>
  <c r="V136" i="5" s="1"/>
  <c r="AK183" i="3"/>
  <c r="W184" i="5" s="1"/>
  <c r="V184" i="5"/>
  <c r="AJ12" i="3"/>
  <c r="V13" i="5" s="1"/>
  <c r="AJ37" i="3"/>
  <c r="V38" i="5" s="1"/>
  <c r="AJ30" i="3"/>
  <c r="V31" i="5" s="1"/>
  <c r="U31" i="5"/>
  <c r="AK60" i="3"/>
  <c r="W61" i="5" s="1"/>
  <c r="X61" i="5" s="1"/>
  <c r="AK44" i="3"/>
  <c r="W45" i="5" s="1"/>
  <c r="X45" i="5" s="1"/>
  <c r="V45" i="5"/>
  <c r="AJ46" i="3"/>
  <c r="V47" i="5" s="1"/>
  <c r="AK67" i="3"/>
  <c r="W68" i="5" s="1"/>
  <c r="V68" i="5"/>
  <c r="AJ62" i="3"/>
  <c r="V63" i="5" s="1"/>
  <c r="U63" i="5"/>
  <c r="AJ92" i="3"/>
  <c r="AJ74" i="3"/>
  <c r="AJ97" i="3"/>
  <c r="V98" i="5" s="1"/>
  <c r="AK123" i="3"/>
  <c r="W124" i="5" s="1"/>
  <c r="X124" i="5" s="1"/>
  <c r="V124" i="5"/>
  <c r="AJ121" i="3"/>
  <c r="U122" i="5"/>
  <c r="AJ133" i="3"/>
  <c r="V134" i="5" s="1"/>
  <c r="U134" i="5"/>
  <c r="AJ149" i="3"/>
  <c r="V150" i="5" s="1"/>
  <c r="AJ166" i="3"/>
  <c r="V167" i="5" s="1"/>
  <c r="U167" i="5"/>
  <c r="AJ187" i="3"/>
  <c r="V188" i="5" s="1"/>
  <c r="U188" i="5"/>
  <c r="AJ116" i="3"/>
  <c r="V117" i="5" s="1"/>
  <c r="U117" i="5"/>
  <c r="AK99" i="3"/>
  <c r="W100" i="5" s="1"/>
  <c r="X100" i="5" s="1"/>
  <c r="AK131" i="3"/>
  <c r="W132" i="5" s="1"/>
  <c r="V132" i="5"/>
  <c r="AK56" i="3"/>
  <c r="W57" i="5" s="1"/>
  <c r="X57" i="5" s="1"/>
  <c r="V57" i="5"/>
  <c r="AK163" i="3"/>
  <c r="W164" i="5" s="1"/>
  <c r="X164" i="5" s="1"/>
  <c r="AG164" i="5" s="1"/>
  <c r="V164" i="5"/>
  <c r="AK128" i="3"/>
  <c r="W129" i="5" s="1"/>
  <c r="X129" i="5" s="1"/>
  <c r="AJ20" i="3"/>
  <c r="V21" i="5" s="1"/>
  <c r="U21" i="5"/>
  <c r="AJ9" i="3"/>
  <c r="AK17" i="3"/>
  <c r="W18" i="5" s="1"/>
  <c r="X18" i="5" s="1"/>
  <c r="V18" i="5"/>
  <c r="AJ28" i="3"/>
  <c r="V29" i="5" s="1"/>
  <c r="U29" i="5"/>
  <c r="AK24" i="3"/>
  <c r="W25" i="5" s="1"/>
  <c r="V25" i="5"/>
  <c r="AJ40" i="3"/>
  <c r="V41" i="5" s="1"/>
  <c r="U41" i="5"/>
  <c r="AJ58" i="3"/>
  <c r="U59" i="5"/>
  <c r="AJ53" i="3"/>
  <c r="V54" i="5" s="1"/>
  <c r="AJ55" i="3"/>
  <c r="V56" i="5" s="1"/>
  <c r="AJ100" i="3"/>
  <c r="V101" i="5" s="1"/>
  <c r="U101" i="5"/>
  <c r="AK102" i="3"/>
  <c r="W103" i="5" s="1"/>
  <c r="X103" i="5" s="1"/>
  <c r="AJ76" i="3"/>
  <c r="V77" i="5" s="1"/>
  <c r="AJ88" i="3"/>
  <c r="U89" i="5"/>
  <c r="AJ144" i="3"/>
  <c r="V145" i="5" s="1"/>
  <c r="U145" i="5"/>
  <c r="AJ126" i="3"/>
  <c r="V127" i="5" s="1"/>
  <c r="U127" i="5"/>
  <c r="V133" i="5"/>
  <c r="AJ185" i="3"/>
  <c r="U186" i="5"/>
  <c r="AJ150" i="3"/>
  <c r="V151" i="5" s="1"/>
  <c r="U151" i="5"/>
  <c r="AJ193" i="3"/>
  <c r="V194" i="5" s="1"/>
  <c r="U194" i="5"/>
  <c r="AK173" i="3"/>
  <c r="W174" i="5" s="1"/>
  <c r="X174" i="5" s="1"/>
  <c r="V192" i="5"/>
  <c r="V187" i="5"/>
  <c r="AJ4" i="3"/>
  <c r="V5" i="5" s="1"/>
  <c r="AJ18" i="3"/>
  <c r="AJ43" i="3"/>
  <c r="U44" i="5"/>
  <c r="AJ83" i="3"/>
  <c r="V84" i="5" s="1"/>
  <c r="U84" i="5"/>
  <c r="AK72" i="3"/>
  <c r="W73" i="5" s="1"/>
  <c r="X73" i="5" s="1"/>
  <c r="V73" i="5"/>
  <c r="AJ108" i="3"/>
  <c r="U109" i="5"/>
  <c r="AJ152" i="3"/>
  <c r="U153" i="5"/>
  <c r="AK164" i="3"/>
  <c r="W165" i="5" s="1"/>
  <c r="V165" i="5"/>
  <c r="AJ136" i="3"/>
  <c r="V137" i="5" s="1"/>
  <c r="AK176" i="3"/>
  <c r="W177" i="5" s="1"/>
  <c r="X177" i="5" s="1"/>
  <c r="AJ167" i="3"/>
  <c r="V168" i="5" s="1"/>
  <c r="AJ129" i="3"/>
  <c r="AJ51" i="3"/>
  <c r="V52" i="5" s="1"/>
  <c r="U52" i="5"/>
  <c r="AJ16" i="3"/>
  <c r="AJ22" i="3"/>
  <c r="AK41" i="3"/>
  <c r="W42" i="5" s="1"/>
  <c r="X42" i="5" s="1"/>
  <c r="AJ103" i="3"/>
  <c r="V104" i="5" s="1"/>
  <c r="AJ61" i="3"/>
  <c r="AK68" i="3"/>
  <c r="W69" i="5" s="1"/>
  <c r="V69" i="5"/>
  <c r="AJ115" i="3"/>
  <c r="AK114" i="3"/>
  <c r="W115" i="5" s="1"/>
  <c r="X115" i="5" s="1"/>
  <c r="V115" i="5"/>
  <c r="V162" i="5"/>
  <c r="AJ177" i="3"/>
  <c r="U178" i="5"/>
  <c r="AK162" i="3"/>
  <c r="W163" i="5" s="1"/>
  <c r="X163" i="5" s="1"/>
  <c r="V163" i="5"/>
  <c r="AJ7" i="3"/>
  <c r="V8" i="5" s="1"/>
  <c r="U8" i="5"/>
  <c r="AJ65" i="3"/>
  <c r="V66" i="5" s="1"/>
  <c r="AK11" i="3"/>
  <c r="W12" i="5" s="1"/>
  <c r="X12" i="5" s="1"/>
  <c r="AG12" i="5" s="1"/>
  <c r="AJ69" i="3"/>
  <c r="V70" i="5" s="1"/>
  <c r="U70" i="5"/>
  <c r="AJ31" i="3"/>
  <c r="V32" i="5" s="1"/>
  <c r="U32" i="5"/>
  <c r="AK50" i="3"/>
  <c r="W51" i="5" s="1"/>
  <c r="X51" i="5" s="1"/>
  <c r="AJ98" i="3"/>
  <c r="V99" i="5" s="1"/>
  <c r="U99" i="5"/>
  <c r="AJ90" i="3"/>
  <c r="AK71" i="3"/>
  <c r="W72" i="5" s="1"/>
  <c r="AJ89" i="3"/>
  <c r="V90" i="5" s="1"/>
  <c r="AK120" i="3"/>
  <c r="W121" i="5" s="1"/>
  <c r="X121" i="5" s="1"/>
  <c r="V121" i="5"/>
  <c r="AJ107" i="3"/>
  <c r="AK117" i="3"/>
  <c r="W118" i="5" s="1"/>
  <c r="X118" i="5" s="1"/>
  <c r="V118" i="5"/>
  <c r="AJ165" i="3"/>
  <c r="V166" i="5" s="1"/>
  <c r="U166" i="5"/>
  <c r="AJ148" i="3"/>
  <c r="V149" i="5" s="1"/>
  <c r="U149" i="5"/>
  <c r="AK79" i="3"/>
  <c r="W80" i="5" s="1"/>
  <c r="X80" i="5" s="1"/>
  <c r="AJ138" i="3"/>
  <c r="U139" i="5"/>
  <c r="AJ134" i="3"/>
  <c r="V135" i="5" s="1"/>
  <c r="AK19" i="3"/>
  <c r="W20" i="5" s="1"/>
  <c r="X20" i="5" s="1"/>
  <c r="V20" i="5"/>
  <c r="AJ171" i="3"/>
  <c r="AV116" i="75"/>
  <c r="H117" i="5" s="1"/>
  <c r="L117" i="5" s="1"/>
  <c r="AV51" i="75"/>
  <c r="H52" i="5" s="1"/>
  <c r="L52" i="5" s="1"/>
  <c r="AV69" i="75"/>
  <c r="H70" i="5" s="1"/>
  <c r="L70" i="5" s="1"/>
  <c r="AV131" i="75"/>
  <c r="H132" i="5" s="1"/>
  <c r="AV151" i="75"/>
  <c r="H152" i="5" s="1"/>
  <c r="AV100" i="75"/>
  <c r="H101" i="5" s="1"/>
  <c r="L101" i="5" s="1"/>
  <c r="AV49" i="75"/>
  <c r="H50" i="5" s="1"/>
  <c r="L50" i="5" s="1"/>
  <c r="AV81" i="75"/>
  <c r="H82" i="5" s="1"/>
  <c r="L82" i="5" s="1"/>
  <c r="AV82" i="75"/>
  <c r="H83" i="5" s="1"/>
  <c r="AV192" i="75"/>
  <c r="H193" i="5" s="1"/>
  <c r="L193" i="5" s="1"/>
  <c r="AV178" i="75"/>
  <c r="H179" i="5" s="1"/>
  <c r="L179" i="5" s="1"/>
  <c r="AV79" i="75"/>
  <c r="H80" i="5" s="1"/>
  <c r="L80" i="5" s="1"/>
  <c r="AV193" i="75"/>
  <c r="H194" i="5" s="1"/>
  <c r="L194" i="5" s="1"/>
  <c r="AV105" i="75"/>
  <c r="H106" i="5" s="1"/>
  <c r="L106" i="5" s="1"/>
  <c r="AV181" i="75"/>
  <c r="H182" i="5" s="1"/>
  <c r="L182" i="5" s="1"/>
  <c r="AV108" i="75"/>
  <c r="H109" i="5" s="1"/>
  <c r="AO26" i="75"/>
  <c r="AO44" i="75"/>
  <c r="C45" i="5" s="1"/>
  <c r="AR36" i="75"/>
  <c r="AR16" i="75"/>
  <c r="AR64" i="75"/>
  <c r="AR176" i="75"/>
  <c r="AR190" i="75"/>
  <c r="AL157" i="75"/>
  <c r="AV5" i="75"/>
  <c r="H6" i="5" s="1"/>
  <c r="L6" i="5" s="1"/>
  <c r="AV83" i="75"/>
  <c r="H84" i="5" s="1"/>
  <c r="AR125" i="75"/>
  <c r="AL74" i="75"/>
  <c r="AO119" i="75"/>
  <c r="AO148" i="75"/>
  <c r="AV149" i="75"/>
  <c r="H150" i="5" s="1"/>
  <c r="L150" i="5" s="1"/>
  <c r="AL49" i="75"/>
  <c r="AR70" i="75"/>
  <c r="AL135" i="75"/>
  <c r="AL32" i="75"/>
  <c r="AL81" i="75"/>
  <c r="AV118" i="75"/>
  <c r="H119" i="5" s="1"/>
  <c r="L119" i="5" s="1"/>
  <c r="AO150" i="75"/>
  <c r="AV35" i="75"/>
  <c r="H36" i="5" s="1"/>
  <c r="L36" i="5" s="1"/>
  <c r="AO19" i="75"/>
  <c r="AR57" i="75"/>
  <c r="AL107" i="75"/>
  <c r="AR137" i="75"/>
  <c r="AR121" i="75"/>
  <c r="AL130" i="75"/>
  <c r="AR171" i="75"/>
  <c r="AV13" i="75"/>
  <c r="H14" i="5" s="1"/>
  <c r="L14" i="5" s="1"/>
  <c r="AR24" i="75"/>
  <c r="AL18" i="75"/>
  <c r="AR44" i="75"/>
  <c r="F45" i="5" s="1"/>
  <c r="AO32" i="75"/>
  <c r="AR18" i="75"/>
  <c r="AR71" i="75"/>
  <c r="AL137" i="75"/>
  <c r="AR136" i="75"/>
  <c r="F137" i="5" s="1"/>
  <c r="AR142" i="75"/>
  <c r="AO165" i="75"/>
  <c r="AR154" i="75"/>
  <c r="AK147" i="3"/>
  <c r="W148" i="5" s="1"/>
  <c r="S28" i="3"/>
  <c r="S95" i="3"/>
  <c r="S75" i="3"/>
  <c r="S113" i="3"/>
  <c r="AJ157" i="3"/>
  <c r="V158" i="5" s="1"/>
  <c r="S133" i="3"/>
  <c r="S21" i="3"/>
  <c r="AK37" i="3"/>
  <c r="W38" i="5" s="1"/>
  <c r="S134" i="3"/>
  <c r="S29" i="3"/>
  <c r="S157" i="3"/>
  <c r="Q158" i="5" s="1"/>
  <c r="S170" i="3"/>
  <c r="AK188" i="3"/>
  <c r="W189" i="5" s="1"/>
  <c r="S174" i="3"/>
  <c r="AJ48" i="3"/>
  <c r="AJ23" i="3"/>
  <c r="V24" i="5" s="1"/>
  <c r="S46" i="3"/>
  <c r="S27" i="3"/>
  <c r="S13" i="3"/>
  <c r="S30" i="3"/>
  <c r="AK42" i="3"/>
  <c r="W43" i="5" s="1"/>
  <c r="S54" i="3"/>
  <c r="AK109" i="3"/>
  <c r="W110" i="5" s="1"/>
  <c r="X110" i="5" s="1"/>
  <c r="S159" i="3"/>
  <c r="AJ15" i="3"/>
  <c r="AK73" i="3"/>
  <c r="W74" i="5" s="1"/>
  <c r="X74" i="5" s="1"/>
  <c r="N119" i="3"/>
  <c r="P120" i="5" s="1"/>
  <c r="S166" i="3"/>
  <c r="W144" i="4"/>
  <c r="AE145" i="5" s="1"/>
  <c r="AF145" i="5" s="1"/>
  <c r="W69" i="4"/>
  <c r="AE70" i="5" s="1"/>
  <c r="AF70" i="5" s="1"/>
  <c r="W77" i="4"/>
  <c r="AE78" i="5" s="1"/>
  <c r="AF78" i="5" s="1"/>
  <c r="W44" i="4"/>
  <c r="AE45" i="5" s="1"/>
  <c r="AF45" i="5" s="1"/>
  <c r="W55" i="4"/>
  <c r="AE56" i="5" s="1"/>
  <c r="AF56" i="5" s="1"/>
  <c r="W98" i="4"/>
  <c r="AE99" i="5" s="1"/>
  <c r="K3" i="75"/>
  <c r="I3" i="75"/>
  <c r="AK33" i="3" l="1"/>
  <c r="W34" i="5" s="1"/>
  <c r="X34" i="5" s="1"/>
  <c r="AK139" i="3"/>
  <c r="W140" i="5" s="1"/>
  <c r="X140" i="5" s="1"/>
  <c r="AK91" i="3"/>
  <c r="W92" i="5" s="1"/>
  <c r="X92" i="5" s="1"/>
  <c r="AK142" i="3"/>
  <c r="W143" i="5" s="1"/>
  <c r="X143" i="5" s="1"/>
  <c r="AK161" i="3"/>
  <c r="W162" i="5" s="1"/>
  <c r="Q181" i="5"/>
  <c r="AK132" i="3"/>
  <c r="W133" i="5" s="1"/>
  <c r="X133" i="5" s="1"/>
  <c r="Q6" i="5"/>
  <c r="AK63" i="3"/>
  <c r="W64" i="5" s="1"/>
  <c r="X64" i="5" s="1"/>
  <c r="AG64" i="5" s="1"/>
  <c r="C134" i="5"/>
  <c r="L109" i="5"/>
  <c r="L56" i="5"/>
  <c r="AF130" i="5"/>
  <c r="AF172" i="5"/>
  <c r="C158" i="5"/>
  <c r="AF43" i="5"/>
  <c r="AF75" i="5"/>
  <c r="L112" i="5"/>
  <c r="F39" i="5"/>
  <c r="AF62" i="5"/>
  <c r="L118" i="5"/>
  <c r="AG118" i="5" s="1"/>
  <c r="AF23" i="5"/>
  <c r="AG103" i="5"/>
  <c r="AK160" i="3"/>
  <c r="W161" i="5" s="1"/>
  <c r="X161" i="5" s="1"/>
  <c r="AG161" i="5" s="1"/>
  <c r="AK45" i="3"/>
  <c r="W46" i="5" s="1"/>
  <c r="X46" i="5" s="1"/>
  <c r="AK155" i="3"/>
  <c r="W156" i="5" s="1"/>
  <c r="X156" i="5" s="1"/>
  <c r="AG156" i="5" s="1"/>
  <c r="AF15" i="5"/>
  <c r="AV75" i="75"/>
  <c r="H76" i="5" s="1"/>
  <c r="L76" i="5" s="1"/>
  <c r="AF112" i="5"/>
  <c r="AV77" i="75"/>
  <c r="H78" i="5" s="1"/>
  <c r="F10" i="5"/>
  <c r="AF35" i="5"/>
  <c r="AG35" i="5" s="1"/>
  <c r="AK181" i="3"/>
  <c r="W182" i="5" s="1"/>
  <c r="X182" i="5" s="1"/>
  <c r="AG182" i="5" s="1"/>
  <c r="X43" i="5"/>
  <c r="AK158" i="3"/>
  <c r="W159" i="5" s="1"/>
  <c r="X159" i="5" s="1"/>
  <c r="AG159" i="5" s="1"/>
  <c r="AV120" i="75"/>
  <c r="H121" i="5" s="1"/>
  <c r="AK137" i="3"/>
  <c r="W138" i="5" s="1"/>
  <c r="AF180" i="5"/>
  <c r="L181" i="5"/>
  <c r="AF163" i="5"/>
  <c r="AF97" i="5"/>
  <c r="AF41" i="5"/>
  <c r="F146" i="5"/>
  <c r="AV132" i="75"/>
  <c r="H133" i="5" s="1"/>
  <c r="AK14" i="3"/>
  <c r="W15" i="5" s="1"/>
  <c r="F111" i="5"/>
  <c r="AV110" i="75"/>
  <c r="H111" i="5" s="1"/>
  <c r="L111" i="5" s="1"/>
  <c r="AF169" i="5"/>
  <c r="AV128" i="75"/>
  <c r="H129" i="5" s="1"/>
  <c r="L129" i="5" s="1"/>
  <c r="AG129" i="5" s="1"/>
  <c r="AV97" i="75"/>
  <c r="H98" i="5" s="1"/>
  <c r="L98" i="5" s="1"/>
  <c r="L40" i="5"/>
  <c r="AK110" i="3"/>
  <c r="W111" i="5" s="1"/>
  <c r="AV45" i="75"/>
  <c r="H46" i="5" s="1"/>
  <c r="AV136" i="75"/>
  <c r="H137" i="5" s="1"/>
  <c r="L137" i="5" s="1"/>
  <c r="AF186" i="5"/>
  <c r="AK94" i="3"/>
  <c r="W95" i="5" s="1"/>
  <c r="X95" i="5" s="1"/>
  <c r="AG95" i="5" s="1"/>
  <c r="X148" i="5"/>
  <c r="L134" i="5"/>
  <c r="AV25" i="75"/>
  <c r="H26" i="5" s="1"/>
  <c r="L26" i="5" s="1"/>
  <c r="AG154" i="5"/>
  <c r="X48" i="5"/>
  <c r="X165" i="5"/>
  <c r="AG165" i="5" s="1"/>
  <c r="X185" i="5"/>
  <c r="X189" i="5"/>
  <c r="X111" i="5"/>
  <c r="X162" i="5"/>
  <c r="X144" i="5"/>
  <c r="X113" i="5"/>
  <c r="X68" i="5"/>
  <c r="X72" i="5"/>
  <c r="X184" i="5"/>
  <c r="X38" i="5"/>
  <c r="X25" i="5"/>
  <c r="X69" i="5"/>
  <c r="X181" i="5"/>
  <c r="X142" i="5"/>
  <c r="AG142" i="5" s="1"/>
  <c r="X50" i="5"/>
  <c r="AG50" i="5" s="1"/>
  <c r="AK66" i="3"/>
  <c r="W67" i="5" s="1"/>
  <c r="X67" i="5" s="1"/>
  <c r="AK189" i="3"/>
  <c r="W190" i="5" s="1"/>
  <c r="X190" i="5" s="1"/>
  <c r="V50" i="5"/>
  <c r="X176" i="5"/>
  <c r="AK104" i="3"/>
  <c r="W105" i="5" s="1"/>
  <c r="X105" i="5" s="1"/>
  <c r="AG105" i="5" s="1"/>
  <c r="X132" i="5"/>
  <c r="V113" i="5"/>
  <c r="AK12" i="3"/>
  <c r="W13" i="5" s="1"/>
  <c r="X13" i="5" s="1"/>
  <c r="AK154" i="3"/>
  <c r="W155" i="5" s="1"/>
  <c r="X155" i="5" s="1"/>
  <c r="AK169" i="3"/>
  <c r="W170" i="5" s="1"/>
  <c r="X170" i="5" s="1"/>
  <c r="AG170" i="5" s="1"/>
  <c r="X138" i="5"/>
  <c r="AK191" i="3"/>
  <c r="W192" i="5" s="1"/>
  <c r="X192" i="5" s="1"/>
  <c r="AG192" i="5" s="1"/>
  <c r="AK26" i="3"/>
  <c r="W27" i="5" s="1"/>
  <c r="X27" i="5" s="1"/>
  <c r="AK59" i="3"/>
  <c r="W60" i="5" s="1"/>
  <c r="X60" i="5" s="1"/>
  <c r="AK57" i="3"/>
  <c r="W58" i="5" s="1"/>
  <c r="X58" i="5" s="1"/>
  <c r="AK186" i="3"/>
  <c r="W187" i="5" s="1"/>
  <c r="X187" i="5" s="1"/>
  <c r="AK52" i="3"/>
  <c r="W53" i="5" s="1"/>
  <c r="X53" i="5" s="1"/>
  <c r="AG53" i="5" s="1"/>
  <c r="X85" i="5"/>
  <c r="AK93" i="3"/>
  <c r="W94" i="5" s="1"/>
  <c r="X94" i="5" s="1"/>
  <c r="X9" i="5"/>
  <c r="X87" i="5"/>
  <c r="X33" i="5"/>
  <c r="AK77" i="3"/>
  <c r="W78" i="5" s="1"/>
  <c r="X78" i="5" s="1"/>
  <c r="AK146" i="3"/>
  <c r="W147" i="5" s="1"/>
  <c r="X147" i="5" s="1"/>
  <c r="AG147" i="5" s="1"/>
  <c r="AK125" i="3"/>
  <c r="W126" i="5" s="1"/>
  <c r="X126" i="5" s="1"/>
  <c r="AG26" i="5"/>
  <c r="AK178" i="3"/>
  <c r="W179" i="5" s="1"/>
  <c r="X179" i="5" s="1"/>
  <c r="AG179" i="5" s="1"/>
  <c r="AK187" i="3"/>
  <c r="W188" i="5" s="1"/>
  <c r="X188" i="5" s="1"/>
  <c r="AG188" i="5" s="1"/>
  <c r="V146" i="5"/>
  <c r="V53" i="5"/>
  <c r="AK190" i="3"/>
  <c r="W191" i="5" s="1"/>
  <c r="V11" i="5"/>
  <c r="V9" i="5"/>
  <c r="AK78" i="3"/>
  <c r="W79" i="5" s="1"/>
  <c r="X79" i="5" s="1"/>
  <c r="AG79" i="5" s="1"/>
  <c r="AK156" i="3"/>
  <c r="W157" i="5" s="1"/>
  <c r="X157" i="5" s="1"/>
  <c r="AG157" i="5" s="1"/>
  <c r="V87" i="5"/>
  <c r="AK83" i="3"/>
  <c r="W84" i="5" s="1"/>
  <c r="X84" i="5" s="1"/>
  <c r="V128" i="5"/>
  <c r="AK87" i="3"/>
  <c r="W88" i="5" s="1"/>
  <c r="X88" i="5" s="1"/>
  <c r="AK179" i="3"/>
  <c r="W180" i="5" s="1"/>
  <c r="X180" i="5" s="1"/>
  <c r="AG180" i="5" s="1"/>
  <c r="AF136" i="5"/>
  <c r="AG174" i="5"/>
  <c r="AG11" i="5"/>
  <c r="AF73" i="5"/>
  <c r="AG73" i="5" s="1"/>
  <c r="AF144" i="5"/>
  <c r="AG144" i="5" s="1"/>
  <c r="AG146" i="5"/>
  <c r="AF71" i="5"/>
  <c r="AK116" i="3"/>
  <c r="W117" i="5" s="1"/>
  <c r="X117" i="5" s="1"/>
  <c r="AG117" i="5" s="1"/>
  <c r="AK64" i="3"/>
  <c r="W65" i="5" s="1"/>
  <c r="X65" i="5" s="1"/>
  <c r="AK70" i="3"/>
  <c r="W71" i="5" s="1"/>
  <c r="X71" i="5" s="1"/>
  <c r="AK7" i="3"/>
  <c r="W8" i="5" s="1"/>
  <c r="X8" i="5" s="1"/>
  <c r="AG8" i="5" s="1"/>
  <c r="V193" i="5"/>
  <c r="AK136" i="3"/>
  <c r="W137" i="5" s="1"/>
  <c r="X137" i="5" s="1"/>
  <c r="AG137" i="5" s="1"/>
  <c r="AK62" i="3"/>
  <c r="W63" i="5" s="1"/>
  <c r="X63" i="5" s="1"/>
  <c r="AG63" i="5" s="1"/>
  <c r="AK103" i="3"/>
  <c r="W104" i="5" s="1"/>
  <c r="X104" i="5" s="1"/>
  <c r="AG104" i="5" s="1"/>
  <c r="V33" i="5"/>
  <c r="AK89" i="3"/>
  <c r="W90" i="5" s="1"/>
  <c r="X90" i="5" s="1"/>
  <c r="AK167" i="3"/>
  <c r="W168" i="5" s="1"/>
  <c r="X168" i="5" s="1"/>
  <c r="AK39" i="3"/>
  <c r="W40" i="5" s="1"/>
  <c r="X40" i="5" s="1"/>
  <c r="AG40" i="5" s="1"/>
  <c r="AK98" i="3"/>
  <c r="W99" i="5" s="1"/>
  <c r="X99" i="5" s="1"/>
  <c r="AK122" i="3"/>
  <c r="W123" i="5" s="1"/>
  <c r="X123" i="5" s="1"/>
  <c r="AG123" i="5" s="1"/>
  <c r="AK51" i="3"/>
  <c r="W52" i="5" s="1"/>
  <c r="X52" i="5" s="1"/>
  <c r="AG52" i="5" s="1"/>
  <c r="AK76" i="3"/>
  <c r="W77" i="5" s="1"/>
  <c r="X77" i="5" s="1"/>
  <c r="AK149" i="3"/>
  <c r="W150" i="5" s="1"/>
  <c r="X150" i="5" s="1"/>
  <c r="AG150" i="5" s="1"/>
  <c r="V154" i="5"/>
  <c r="AK130" i="3"/>
  <c r="W131" i="5" s="1"/>
  <c r="X131" i="5" s="1"/>
  <c r="AG131" i="5" s="1"/>
  <c r="AK182" i="3"/>
  <c r="W183" i="5" s="1"/>
  <c r="X183" i="5" s="1"/>
  <c r="AG183" i="5" s="1"/>
  <c r="AK31" i="3"/>
  <c r="W32" i="5" s="1"/>
  <c r="X32" i="5" s="1"/>
  <c r="AG32" i="5" s="1"/>
  <c r="AK40" i="3"/>
  <c r="W41" i="5" s="1"/>
  <c r="X41" i="5" s="1"/>
  <c r="AG41" i="5" s="1"/>
  <c r="AK111" i="3"/>
  <c r="W112" i="5" s="1"/>
  <c r="X112" i="5" s="1"/>
  <c r="AG112" i="5" s="1"/>
  <c r="V125" i="5"/>
  <c r="V142" i="5"/>
  <c r="AK97" i="3"/>
  <c r="W98" i="5" s="1"/>
  <c r="X98" i="5" s="1"/>
  <c r="AG98" i="5" s="1"/>
  <c r="AG80" i="5"/>
  <c r="V85" i="5"/>
  <c r="AK20" i="3"/>
  <c r="W21" i="5" s="1"/>
  <c r="X21" i="5" s="1"/>
  <c r="AK69" i="3"/>
  <c r="W70" i="5" s="1"/>
  <c r="X70" i="5" s="1"/>
  <c r="AG70" i="5" s="1"/>
  <c r="AK172" i="3"/>
  <c r="W173" i="5" s="1"/>
  <c r="X173" i="5" s="1"/>
  <c r="AG173" i="5" s="1"/>
  <c r="AK81" i="3"/>
  <c r="W82" i="5" s="1"/>
  <c r="X82" i="5" s="1"/>
  <c r="AG82" i="5" s="1"/>
  <c r="V107" i="5"/>
  <c r="V37" i="5"/>
  <c r="AG85" i="5"/>
  <c r="AK165" i="3"/>
  <c r="W166" i="5" s="1"/>
  <c r="X166" i="5" s="1"/>
  <c r="AG193" i="5"/>
  <c r="V64" i="5"/>
  <c r="AG107" i="5"/>
  <c r="AG128" i="5"/>
  <c r="L84" i="5"/>
  <c r="L83" i="5"/>
  <c r="AG83" i="5" s="1"/>
  <c r="L21" i="5"/>
  <c r="L88" i="5"/>
  <c r="AG88" i="5" s="1"/>
  <c r="L189" i="5"/>
  <c r="L42" i="5"/>
  <c r="AG42" i="5" s="1"/>
  <c r="L132" i="5"/>
  <c r="L185" i="5"/>
  <c r="L59" i="5"/>
  <c r="L163" i="5"/>
  <c r="AG163" i="5" s="1"/>
  <c r="L114" i="5"/>
  <c r="AG141" i="5"/>
  <c r="AG74" i="5"/>
  <c r="L86" i="5"/>
  <c r="L186" i="5"/>
  <c r="L54" i="5"/>
  <c r="L121" i="5"/>
  <c r="AG121" i="5" s="1"/>
  <c r="L9" i="5"/>
  <c r="L97" i="5"/>
  <c r="AG97" i="5" s="1"/>
  <c r="L152" i="5"/>
  <c r="AG152" i="5" s="1"/>
  <c r="AK75" i="3"/>
  <c r="W76" i="5" s="1"/>
  <c r="X76" i="5" s="1"/>
  <c r="AG76" i="5" s="1"/>
  <c r="Q76" i="5"/>
  <c r="AK27" i="3"/>
  <c r="W28" i="5" s="1"/>
  <c r="X28" i="5" s="1"/>
  <c r="AG28" i="5" s="1"/>
  <c r="Q28" i="5"/>
  <c r="L124" i="5"/>
  <c r="AG124" i="5" s="1"/>
  <c r="L145" i="5"/>
  <c r="L115" i="5"/>
  <c r="AF160" i="5"/>
  <c r="X191" i="5"/>
  <c r="L148" i="5"/>
  <c r="AV86" i="75"/>
  <c r="H87" i="5" s="1"/>
  <c r="L87" i="5" s="1"/>
  <c r="AV61" i="75"/>
  <c r="H62" i="5" s="1"/>
  <c r="L62" i="5" s="1"/>
  <c r="F62" i="5"/>
  <c r="L153" i="5"/>
  <c r="AV115" i="75"/>
  <c r="H116" i="5" s="1"/>
  <c r="L116" i="5" s="1"/>
  <c r="AK29" i="3"/>
  <c r="W30" i="5" s="1"/>
  <c r="X30" i="5" s="1"/>
  <c r="Q30" i="5"/>
  <c r="AK54" i="3"/>
  <c r="W55" i="5" s="1"/>
  <c r="X55" i="5" s="1"/>
  <c r="AG55" i="5" s="1"/>
  <c r="Q55" i="5"/>
  <c r="AK134" i="3"/>
  <c r="W135" i="5" s="1"/>
  <c r="X135" i="5" s="1"/>
  <c r="AG135" i="5" s="1"/>
  <c r="Q135" i="5"/>
  <c r="AV165" i="75"/>
  <c r="H166" i="5" s="1"/>
  <c r="L166" i="5" s="1"/>
  <c r="C166" i="5"/>
  <c r="AV57" i="75"/>
  <c r="H58" i="5" s="1"/>
  <c r="L58" i="5" s="1"/>
  <c r="F58" i="5"/>
  <c r="AV16" i="75"/>
  <c r="H17" i="5" s="1"/>
  <c r="L17" i="5" s="1"/>
  <c r="F17" i="5"/>
  <c r="AK46" i="3"/>
  <c r="W47" i="5" s="1"/>
  <c r="X47" i="5" s="1"/>
  <c r="AG47" i="5" s="1"/>
  <c r="Q47" i="5"/>
  <c r="AK174" i="3"/>
  <c r="W175" i="5" s="1"/>
  <c r="X175" i="5" s="1"/>
  <c r="AG175" i="5" s="1"/>
  <c r="Q175" i="5"/>
  <c r="AK150" i="3"/>
  <c r="W151" i="5" s="1"/>
  <c r="X151" i="5" s="1"/>
  <c r="AV142" i="75"/>
  <c r="H143" i="5" s="1"/>
  <c r="L143" i="5" s="1"/>
  <c r="AG143" i="5" s="1"/>
  <c r="F143" i="5"/>
  <c r="AV24" i="75"/>
  <c r="H25" i="5" s="1"/>
  <c r="L25" i="5" s="1"/>
  <c r="F25" i="5"/>
  <c r="AV19" i="75"/>
  <c r="H20" i="5" s="1"/>
  <c r="L20" i="5" s="1"/>
  <c r="AG20" i="5" s="1"/>
  <c r="C20" i="5"/>
  <c r="AV125" i="75"/>
  <c r="H126" i="5" s="1"/>
  <c r="L126" i="5" s="1"/>
  <c r="F126" i="5"/>
  <c r="AV36" i="75"/>
  <c r="H37" i="5" s="1"/>
  <c r="L37" i="5" s="1"/>
  <c r="AG37" i="5" s="1"/>
  <c r="F37" i="5"/>
  <c r="L60" i="5"/>
  <c r="AF31" i="5"/>
  <c r="AV29" i="75"/>
  <c r="H30" i="5" s="1"/>
  <c r="L30" i="5" s="1"/>
  <c r="F30" i="5"/>
  <c r="AF99" i="5"/>
  <c r="L51" i="5"/>
  <c r="AG51" i="5" s="1"/>
  <c r="L46" i="5"/>
  <c r="L13" i="5"/>
  <c r="AG13" i="5" s="1"/>
  <c r="AF119" i="5"/>
  <c r="L18" i="5"/>
  <c r="X120" i="5"/>
  <c r="V102" i="5"/>
  <c r="AK101" i="3"/>
  <c r="W102" i="5" s="1"/>
  <c r="X102" i="5" s="1"/>
  <c r="AG102" i="5" s="1"/>
  <c r="C99" i="5"/>
  <c r="AV98" i="75"/>
  <c r="H99" i="5" s="1"/>
  <c r="L99" i="5" s="1"/>
  <c r="AF187" i="5"/>
  <c r="AV126" i="75"/>
  <c r="H127" i="5" s="1"/>
  <c r="L127" i="5" s="1"/>
  <c r="L108" i="5"/>
  <c r="L162" i="5"/>
  <c r="AG162" i="5" s="1"/>
  <c r="AV23" i="75"/>
  <c r="H24" i="5" s="1"/>
  <c r="L24" i="5" s="1"/>
  <c r="AG140" i="5"/>
  <c r="AK30" i="3"/>
  <c r="W31" i="5" s="1"/>
  <c r="X31" i="5" s="1"/>
  <c r="Q31" i="5"/>
  <c r="AK148" i="3"/>
  <c r="W149" i="5" s="1"/>
  <c r="X149" i="5" s="1"/>
  <c r="AK170" i="3"/>
  <c r="W171" i="5" s="1"/>
  <c r="X171" i="5" s="1"/>
  <c r="AG171" i="5" s="1"/>
  <c r="Q171" i="5"/>
  <c r="AK21" i="3"/>
  <c r="W22" i="5" s="1"/>
  <c r="X22" i="5" s="1"/>
  <c r="Q22" i="5"/>
  <c r="AK113" i="3"/>
  <c r="W114" i="5" s="1"/>
  <c r="X114" i="5" s="1"/>
  <c r="Q114" i="5"/>
  <c r="AV171" i="75"/>
  <c r="H172" i="5" s="1"/>
  <c r="L172" i="5" s="1"/>
  <c r="F172" i="5"/>
  <c r="AV150" i="75"/>
  <c r="H151" i="5" s="1"/>
  <c r="L151" i="5" s="1"/>
  <c r="C151" i="5"/>
  <c r="AV70" i="75"/>
  <c r="H71" i="5" s="1"/>
  <c r="L71" i="5" s="1"/>
  <c r="F71" i="5"/>
  <c r="AV26" i="75"/>
  <c r="H27" i="5" s="1"/>
  <c r="L27" i="5" s="1"/>
  <c r="AG27" i="5" s="1"/>
  <c r="C27" i="5"/>
  <c r="AG115" i="5"/>
  <c r="L190" i="5"/>
  <c r="L110" i="5"/>
  <c r="AG110" i="5" s="1"/>
  <c r="L168" i="5"/>
  <c r="L5" i="5"/>
  <c r="X7" i="5"/>
  <c r="AG7" i="5" s="1"/>
  <c r="L34" i="5"/>
  <c r="AG34" i="5" s="1"/>
  <c r="L38" i="5"/>
  <c r="AG38" i="5" s="1"/>
  <c r="L92" i="5"/>
  <c r="AG92" i="5" s="1"/>
  <c r="X15" i="5"/>
  <c r="AG15" i="5" s="1"/>
  <c r="AG100" i="5"/>
  <c r="AF113" i="5"/>
  <c r="AG6" i="5"/>
  <c r="L176" i="5"/>
  <c r="L48" i="5"/>
  <c r="AG48" i="5" s="1"/>
  <c r="AF138" i="5"/>
  <c r="L167" i="5"/>
  <c r="L94" i="5"/>
  <c r="L44" i="5"/>
  <c r="L187" i="5"/>
  <c r="AG187" i="5" s="1"/>
  <c r="L66" i="5"/>
  <c r="L77" i="5"/>
  <c r="AG77" i="5" s="1"/>
  <c r="L29" i="5"/>
  <c r="AV71" i="75"/>
  <c r="H72" i="5" s="1"/>
  <c r="L72" i="5" s="1"/>
  <c r="AG72" i="5" s="1"/>
  <c r="F72" i="5"/>
  <c r="AK166" i="3"/>
  <c r="W167" i="5" s="1"/>
  <c r="X167" i="5" s="1"/>
  <c r="Q167" i="5"/>
  <c r="AK13" i="3"/>
  <c r="W14" i="5" s="1"/>
  <c r="X14" i="5" s="1"/>
  <c r="AG14" i="5" s="1"/>
  <c r="Q14" i="5"/>
  <c r="AK95" i="3"/>
  <c r="W96" i="5" s="1"/>
  <c r="X96" i="5" s="1"/>
  <c r="AG96" i="5" s="1"/>
  <c r="Q96" i="5"/>
  <c r="AV18" i="75"/>
  <c r="H19" i="5" s="1"/>
  <c r="L19" i="5" s="1"/>
  <c r="F19" i="5"/>
  <c r="AV121" i="75"/>
  <c r="H122" i="5" s="1"/>
  <c r="L122" i="5" s="1"/>
  <c r="F122" i="5"/>
  <c r="AV190" i="75"/>
  <c r="H191" i="5" s="1"/>
  <c r="L191" i="5" s="1"/>
  <c r="F191" i="5"/>
  <c r="L113" i="5"/>
  <c r="L68" i="5"/>
  <c r="AF69" i="5"/>
  <c r="AK85" i="3"/>
  <c r="W86" i="5" s="1"/>
  <c r="X86" i="5" s="1"/>
  <c r="AG86" i="5" s="1"/>
  <c r="AF18" i="5"/>
  <c r="L57" i="5"/>
  <c r="AG57" i="5" s="1"/>
  <c r="L125" i="5"/>
  <c r="AG125" i="5" s="1"/>
  <c r="AK159" i="3"/>
  <c r="W160" i="5" s="1"/>
  <c r="X160" i="5" s="1"/>
  <c r="Q160" i="5"/>
  <c r="AV176" i="75"/>
  <c r="H177" i="5" s="1"/>
  <c r="L177" i="5" s="1"/>
  <c r="AG177" i="5" s="1"/>
  <c r="F177" i="5"/>
  <c r="AG132" i="5"/>
  <c r="AG36" i="5"/>
  <c r="L160" i="5"/>
  <c r="L67" i="5"/>
  <c r="AG67" i="5" s="1"/>
  <c r="L158" i="5"/>
  <c r="L90" i="5"/>
  <c r="AV32" i="75"/>
  <c r="H33" i="5" s="1"/>
  <c r="L33" i="5" s="1"/>
  <c r="C33" i="5"/>
  <c r="AV137" i="75"/>
  <c r="H138" i="5" s="1"/>
  <c r="L138" i="5" s="1"/>
  <c r="F138" i="5"/>
  <c r="AV148" i="75"/>
  <c r="H149" i="5" s="1"/>
  <c r="L149" i="5" s="1"/>
  <c r="C149" i="5"/>
  <c r="AK133" i="3"/>
  <c r="W134" i="5" s="1"/>
  <c r="X134" i="5" s="1"/>
  <c r="AG134" i="5" s="1"/>
  <c r="Q134" i="5"/>
  <c r="AK28" i="3"/>
  <c r="W29" i="5" s="1"/>
  <c r="X29" i="5" s="1"/>
  <c r="AG29" i="5" s="1"/>
  <c r="Q29" i="5"/>
  <c r="AV154" i="75"/>
  <c r="H155" i="5" s="1"/>
  <c r="L155" i="5" s="1"/>
  <c r="AG155" i="5" s="1"/>
  <c r="F155" i="5"/>
  <c r="AV119" i="75"/>
  <c r="H120" i="5" s="1"/>
  <c r="L120" i="5" s="1"/>
  <c r="C120" i="5"/>
  <c r="AV64" i="75"/>
  <c r="H65" i="5" s="1"/>
  <c r="L65" i="5" s="1"/>
  <c r="F65" i="5"/>
  <c r="AK135" i="3"/>
  <c r="W136" i="5" s="1"/>
  <c r="X136" i="5" s="1"/>
  <c r="AF89" i="5"/>
  <c r="AK168" i="3"/>
  <c r="W169" i="5" s="1"/>
  <c r="X169" i="5" s="1"/>
  <c r="AG169" i="5" s="1"/>
  <c r="AF61" i="5"/>
  <c r="AG61" i="5" s="1"/>
  <c r="L22" i="5"/>
  <c r="AF30" i="5"/>
  <c r="L78" i="5"/>
  <c r="AG78" i="5" s="1"/>
  <c r="L133" i="5"/>
  <c r="AV183" i="75"/>
  <c r="H184" i="5" s="1"/>
  <c r="L184" i="5" s="1"/>
  <c r="AG184" i="5" s="1"/>
  <c r="AK144" i="3"/>
  <c r="W145" i="5" s="1"/>
  <c r="X145" i="5" s="1"/>
  <c r="AG145" i="5" s="1"/>
  <c r="AK48" i="3"/>
  <c r="W49" i="5" s="1"/>
  <c r="X49" i="5" s="1"/>
  <c r="AG49" i="5" s="1"/>
  <c r="V49" i="5"/>
  <c r="AK177" i="3"/>
  <c r="W178" i="5" s="1"/>
  <c r="X178" i="5" s="1"/>
  <c r="AG178" i="5" s="1"/>
  <c r="V178" i="5"/>
  <c r="AK108" i="3"/>
  <c r="W109" i="5" s="1"/>
  <c r="X109" i="5" s="1"/>
  <c r="AG109" i="5" s="1"/>
  <c r="V109" i="5"/>
  <c r="V19" i="5"/>
  <c r="AK18" i="3"/>
  <c r="W19" i="5" s="1"/>
  <c r="X19" i="5" s="1"/>
  <c r="AK80" i="3"/>
  <c r="W81" i="5" s="1"/>
  <c r="X81" i="5" s="1"/>
  <c r="AG81" i="5" s="1"/>
  <c r="V81" i="5"/>
  <c r="AK107" i="3"/>
  <c r="W108" i="5" s="1"/>
  <c r="X108" i="5" s="1"/>
  <c r="V108" i="5"/>
  <c r="AK115" i="3"/>
  <c r="W116" i="5" s="1"/>
  <c r="X116" i="5" s="1"/>
  <c r="AG116" i="5" s="1"/>
  <c r="V116" i="5"/>
  <c r="AK100" i="3"/>
  <c r="W101" i="5" s="1"/>
  <c r="X101" i="5" s="1"/>
  <c r="AG101" i="5" s="1"/>
  <c r="AK22" i="3"/>
  <c r="W23" i="5" s="1"/>
  <c r="X23" i="5" s="1"/>
  <c r="AG23" i="5" s="1"/>
  <c r="V23" i="5"/>
  <c r="AK4" i="3"/>
  <c r="W5" i="5" s="1"/>
  <c r="X5" i="5" s="1"/>
  <c r="AK55" i="3"/>
  <c r="W56" i="5" s="1"/>
  <c r="X56" i="5" s="1"/>
  <c r="AG56" i="5" s="1"/>
  <c r="AK121" i="3"/>
  <c r="W122" i="5" s="1"/>
  <c r="X122" i="5" s="1"/>
  <c r="AG122" i="5" s="1"/>
  <c r="V122" i="5"/>
  <c r="V39" i="5"/>
  <c r="AK38" i="3"/>
  <c r="W39" i="5" s="1"/>
  <c r="X39" i="5" s="1"/>
  <c r="AG39" i="5" s="1"/>
  <c r="AK53" i="3"/>
  <c r="W54" i="5" s="1"/>
  <c r="X54" i="5" s="1"/>
  <c r="AK157" i="3"/>
  <c r="W158" i="5" s="1"/>
  <c r="X158" i="5" s="1"/>
  <c r="AK61" i="3"/>
  <c r="W62" i="5" s="1"/>
  <c r="X62" i="5" s="1"/>
  <c r="V62" i="5"/>
  <c r="V130" i="5"/>
  <c r="AK129" i="3"/>
  <c r="W130" i="5" s="1"/>
  <c r="X130" i="5" s="1"/>
  <c r="AG130" i="5" s="1"/>
  <c r="AK171" i="3"/>
  <c r="W172" i="5" s="1"/>
  <c r="X172" i="5" s="1"/>
  <c r="AG172" i="5" s="1"/>
  <c r="V172" i="5"/>
  <c r="AK23" i="3"/>
  <c r="W24" i="5" s="1"/>
  <c r="X24" i="5" s="1"/>
  <c r="AG24" i="5" s="1"/>
  <c r="AK118" i="3"/>
  <c r="W119" i="5" s="1"/>
  <c r="X119" i="5" s="1"/>
  <c r="AG119" i="5" s="1"/>
  <c r="AK126" i="3"/>
  <c r="W127" i="5" s="1"/>
  <c r="X127" i="5" s="1"/>
  <c r="AK193" i="3"/>
  <c r="W194" i="5" s="1"/>
  <c r="X194" i="5" s="1"/>
  <c r="AG194" i="5" s="1"/>
  <c r="AK16" i="3"/>
  <c r="W17" i="5" s="1"/>
  <c r="X17" i="5" s="1"/>
  <c r="V17" i="5"/>
  <c r="AK152" i="3"/>
  <c r="W153" i="5" s="1"/>
  <c r="X153" i="5" s="1"/>
  <c r="AG153" i="5" s="1"/>
  <c r="V153" i="5"/>
  <c r="AK185" i="3"/>
  <c r="W186" i="5" s="1"/>
  <c r="X186" i="5" s="1"/>
  <c r="V186" i="5"/>
  <c r="AK88" i="3"/>
  <c r="W89" i="5" s="1"/>
  <c r="X89" i="5" s="1"/>
  <c r="V89" i="5"/>
  <c r="AK58" i="3"/>
  <c r="W59" i="5" s="1"/>
  <c r="X59" i="5" s="1"/>
  <c r="AG59" i="5" s="1"/>
  <c r="V59" i="5"/>
  <c r="AK65" i="3"/>
  <c r="W66" i="5" s="1"/>
  <c r="X66" i="5" s="1"/>
  <c r="AK15" i="3"/>
  <c r="W16" i="5" s="1"/>
  <c r="X16" i="5" s="1"/>
  <c r="AG16" i="5" s="1"/>
  <c r="V16" i="5"/>
  <c r="AK105" i="3"/>
  <c r="W106" i="5" s="1"/>
  <c r="X106" i="5" s="1"/>
  <c r="AG106" i="5" s="1"/>
  <c r="AK90" i="3"/>
  <c r="W91" i="5" s="1"/>
  <c r="X91" i="5" s="1"/>
  <c r="AG91" i="5" s="1"/>
  <c r="V91" i="5"/>
  <c r="AK74" i="3"/>
  <c r="W75" i="5" s="1"/>
  <c r="X75" i="5" s="1"/>
  <c r="AG75" i="5" s="1"/>
  <c r="V75" i="5"/>
  <c r="AK138" i="3"/>
  <c r="W139" i="5" s="1"/>
  <c r="X139" i="5" s="1"/>
  <c r="AG139" i="5" s="1"/>
  <c r="V139" i="5"/>
  <c r="AK43" i="3"/>
  <c r="W44" i="5" s="1"/>
  <c r="X44" i="5" s="1"/>
  <c r="V44" i="5"/>
  <c r="AK9" i="3"/>
  <c r="W10" i="5" s="1"/>
  <c r="X10" i="5" s="1"/>
  <c r="AG10" i="5" s="1"/>
  <c r="V10" i="5"/>
  <c r="AK92" i="3"/>
  <c r="W93" i="5" s="1"/>
  <c r="X93" i="5" s="1"/>
  <c r="AG93" i="5" s="1"/>
  <c r="V93" i="5"/>
  <c r="AV44" i="75"/>
  <c r="H45" i="5" s="1"/>
  <c r="L45" i="5" s="1"/>
  <c r="AG45" i="5" s="1"/>
  <c r="H3" i="75"/>
  <c r="AG133" i="5" l="1"/>
  <c r="AG138" i="5"/>
  <c r="AG189" i="5"/>
  <c r="AG176" i="5"/>
  <c r="AG25" i="5"/>
  <c r="AG148" i="5"/>
  <c r="AG46" i="5"/>
  <c r="AG181" i="5"/>
  <c r="AG89" i="5"/>
  <c r="AG31" i="5"/>
  <c r="AG185" i="5"/>
  <c r="AG111" i="5"/>
  <c r="AG43" i="5"/>
  <c r="AG113" i="5"/>
  <c r="AG126" i="5"/>
  <c r="AG167" i="5"/>
  <c r="AG136" i="5"/>
  <c r="AG84" i="5"/>
  <c r="AG60" i="5"/>
  <c r="AG65" i="5"/>
  <c r="AG68" i="5"/>
  <c r="AG168" i="5"/>
  <c r="AG94" i="5"/>
  <c r="AG69" i="5"/>
  <c r="AG191" i="5"/>
  <c r="AG190" i="5"/>
  <c r="AG87" i="5"/>
  <c r="AG33" i="5"/>
  <c r="AG58" i="5"/>
  <c r="AG166" i="5"/>
  <c r="AG9" i="5"/>
  <c r="AG90" i="5"/>
  <c r="AG71" i="5"/>
  <c r="AG18" i="5"/>
  <c r="AG21" i="5"/>
  <c r="AG114" i="5"/>
  <c r="AG186" i="5"/>
  <c r="AG66" i="5"/>
  <c r="AG17" i="5"/>
  <c r="AG160" i="5"/>
  <c r="AG54" i="5"/>
  <c r="AG127" i="5"/>
  <c r="AG108" i="5"/>
  <c r="AG5" i="5"/>
  <c r="AG99" i="5"/>
  <c r="AG158" i="5"/>
  <c r="AG151" i="5"/>
  <c r="AG44" i="5"/>
  <c r="AG19" i="5"/>
  <c r="AG22" i="5"/>
  <c r="AG149" i="5"/>
  <c r="AG120" i="5"/>
  <c r="AG30" i="5"/>
  <c r="AG62" i="5"/>
  <c r="F3" i="75"/>
  <c r="C3" i="75"/>
  <c r="D3" i="75"/>
  <c r="U3" i="4" l="1"/>
  <c r="T3" i="4"/>
  <c r="S3" i="4"/>
  <c r="Q3" i="4"/>
  <c r="P3" i="4"/>
  <c r="L3" i="4"/>
  <c r="K3" i="4"/>
  <c r="J3" i="4"/>
  <c r="I3" i="4"/>
  <c r="F3" i="4"/>
  <c r="E3" i="4"/>
  <c r="C3" i="4"/>
  <c r="AG3" i="3"/>
  <c r="AF3" i="3"/>
  <c r="AH3" i="3" s="1"/>
  <c r="AE3" i="3"/>
  <c r="AD3" i="3"/>
  <c r="Y3" i="3"/>
  <c r="X3" i="3"/>
  <c r="V3" i="3"/>
  <c r="U3" i="3"/>
  <c r="T3" i="3"/>
  <c r="L3" i="3"/>
  <c r="G3" i="3"/>
  <c r="F3" i="3"/>
  <c r="D3" i="3"/>
  <c r="C3" i="3"/>
  <c r="E3" i="75"/>
  <c r="AX3" i="75"/>
  <c r="AW3" i="75"/>
  <c r="AG3" i="75"/>
  <c r="M3" i="75"/>
  <c r="AY3" i="75" l="1"/>
  <c r="E3" i="3"/>
  <c r="AI3" i="3"/>
  <c r="Z3" i="3"/>
  <c r="V3" i="4"/>
  <c r="H3" i="3"/>
  <c r="W3" i="3"/>
  <c r="G3" i="4"/>
  <c r="M3" i="4"/>
  <c r="J3" i="75"/>
  <c r="L3" i="75" s="1"/>
  <c r="AT3" i="75"/>
  <c r="U3" i="75"/>
  <c r="AF3" i="75" s="1"/>
  <c r="AN3" i="75" s="1"/>
  <c r="AS3" i="75" s="1"/>
  <c r="T3" i="75"/>
  <c r="AD3" i="75" s="1"/>
  <c r="AM3" i="75" s="1"/>
  <c r="S3" i="75"/>
  <c r="AB3" i="75" s="1"/>
  <c r="AK3" i="75" s="1"/>
  <c r="R3" i="75"/>
  <c r="AA3" i="75" s="1"/>
  <c r="Q3" i="75"/>
  <c r="Z3" i="75" s="1"/>
  <c r="AQ3" i="75" s="1"/>
  <c r="P3" i="75"/>
  <c r="Y3" i="75" s="1"/>
  <c r="AP3" i="75" s="1"/>
  <c r="O3" i="75"/>
  <c r="W3" i="75" s="1"/>
  <c r="AI3" i="75" s="1"/>
  <c r="N3" i="75"/>
  <c r="V3" i="75" s="1"/>
  <c r="AU3" i="75" l="1"/>
  <c r="X3" i="75"/>
  <c r="AO3" i="75" s="1"/>
  <c r="AH3" i="75"/>
  <c r="AJ3" i="75"/>
  <c r="AL3" i="75" s="1"/>
  <c r="AC3" i="75"/>
  <c r="AE3" i="75" s="1"/>
  <c r="AR3" i="75" s="1"/>
  <c r="AV3" i="75" s="1"/>
  <c r="AI4" i="5"/>
  <c r="AJ20" i="5" l="1"/>
  <c r="AJ37" i="5"/>
  <c r="AJ4" i="5"/>
  <c r="AA3" i="3" l="1"/>
  <c r="I3" i="3" l="1"/>
  <c r="N3" i="4" l="1"/>
  <c r="O3" i="4" s="1"/>
  <c r="R3" i="4" s="1"/>
  <c r="W3" i="4" s="1"/>
  <c r="BA3" i="75" l="1"/>
  <c r="AZ3" i="75" l="1"/>
  <c r="BB3" i="75" s="1"/>
  <c r="BC3" i="75" s="1"/>
  <c r="J4" i="5" l="1"/>
  <c r="AB3" i="3" l="1"/>
  <c r="AC3" i="3" s="1"/>
  <c r="AJ3" i="3" s="1"/>
  <c r="O3" i="3"/>
  <c r="J3" i="3"/>
  <c r="K3" i="3" s="1"/>
  <c r="M3" i="3" s="1"/>
  <c r="N3" i="3" s="1"/>
  <c r="Q3" i="3" l="1"/>
  <c r="R3" i="3" s="1"/>
  <c r="P3" i="3"/>
  <c r="AD4" i="5"/>
  <c r="AC4" i="5"/>
  <c r="AB4" i="5"/>
  <c r="S4" i="5"/>
  <c r="R4" i="5"/>
  <c r="S3" i="3" l="1"/>
  <c r="AK3" i="3" s="1"/>
  <c r="Z4" i="5"/>
  <c r="AE4" i="5"/>
  <c r="U4" i="5" l="1"/>
  <c r="N4" i="5" l="1"/>
  <c r="O4" i="5" l="1"/>
  <c r="Q4" i="5" l="1"/>
  <c r="T4" i="5" l="1"/>
  <c r="W4" i="5" l="1"/>
  <c r="V4" i="5"/>
  <c r="D3" i="4"/>
  <c r="Y4" i="5" l="1"/>
  <c r="H3" i="4"/>
  <c r="AA4" i="5" s="1"/>
  <c r="AF4" i="5" s="1"/>
  <c r="G4" i="5" l="1"/>
  <c r="E4" i="5"/>
  <c r="D4" i="5" l="1"/>
  <c r="F4" i="5"/>
  <c r="H4" i="5" l="1"/>
  <c r="C4" i="5"/>
  <c r="K4" i="5" l="1"/>
  <c r="L4" i="5" s="1"/>
  <c r="I4" i="5"/>
  <c r="P4" i="5" l="1"/>
  <c r="X4" i="5" s="1"/>
  <c r="M4" i="5"/>
  <c r="AG4" i="5" l="1"/>
  <c r="AH125" i="5" l="1"/>
  <c r="AH96" i="5"/>
  <c r="AH156" i="5"/>
  <c r="AH82" i="5"/>
  <c r="AH33" i="5"/>
  <c r="AH88" i="5"/>
  <c r="AH155" i="5"/>
  <c r="AH112" i="5"/>
  <c r="AH191" i="5"/>
  <c r="AH91" i="5"/>
  <c r="AH58" i="5"/>
  <c r="AH180" i="5"/>
  <c r="AH70" i="5"/>
  <c r="AH52" i="5"/>
  <c r="AH178" i="5"/>
  <c r="AH5" i="5"/>
  <c r="AH40" i="5"/>
  <c r="AH10" i="5"/>
  <c r="AH150" i="5"/>
  <c r="AH95" i="5"/>
  <c r="AH30" i="5"/>
  <c r="AH94" i="5"/>
  <c r="AH68" i="5"/>
  <c r="AH13" i="5"/>
  <c r="AH99" i="5"/>
  <c r="AH29" i="5"/>
  <c r="AH65" i="5"/>
  <c r="AH192" i="5"/>
  <c r="AH41" i="5"/>
  <c r="AH73" i="5"/>
  <c r="AH116" i="5"/>
  <c r="AH132" i="5"/>
  <c r="AH45" i="5"/>
  <c r="AH149" i="5"/>
  <c r="AH7" i="5"/>
  <c r="AH98" i="5"/>
  <c r="AH81" i="5"/>
  <c r="AH127" i="5"/>
  <c r="AH158" i="5"/>
  <c r="AH124" i="5"/>
  <c r="AH75" i="5"/>
  <c r="AH90" i="5"/>
  <c r="AH12" i="5"/>
  <c r="AH31" i="5"/>
  <c r="AH22" i="5"/>
  <c r="AH171" i="5"/>
  <c r="AH101" i="5"/>
  <c r="AH17" i="5"/>
  <c r="AH130" i="5"/>
  <c r="AH23" i="5"/>
  <c r="AH170" i="5"/>
  <c r="AH46" i="5"/>
  <c r="AH157" i="5"/>
  <c r="AH153" i="5"/>
  <c r="AH104" i="5"/>
  <c r="AH145" i="5"/>
  <c r="AH39" i="5"/>
  <c r="AH175" i="5"/>
  <c r="AH190" i="5"/>
  <c r="AH102" i="5"/>
  <c r="AH154" i="5"/>
  <c r="AH36" i="5"/>
  <c r="AH161" i="5"/>
  <c r="AH131" i="5"/>
  <c r="AH76" i="5"/>
  <c r="AH110" i="5"/>
  <c r="AH78" i="5"/>
  <c r="AH89" i="5"/>
  <c r="AH123" i="5"/>
  <c r="AH103" i="5"/>
  <c r="AH172" i="5"/>
  <c r="AH27" i="5"/>
  <c r="AH163" i="5"/>
  <c r="AH56" i="5"/>
  <c r="AH167" i="5"/>
  <c r="AH114" i="5"/>
  <c r="AH188" i="5"/>
  <c r="AH38" i="5"/>
  <c r="AH177" i="5"/>
  <c r="AH111" i="5"/>
  <c r="AH54" i="5"/>
  <c r="AH69" i="5"/>
  <c r="AH146" i="5"/>
  <c r="AH62" i="5"/>
  <c r="AH122" i="5"/>
  <c r="AH174" i="5"/>
  <c r="AH63" i="5"/>
  <c r="AH121" i="5"/>
  <c r="AH173" i="5"/>
  <c r="AH186" i="5"/>
  <c r="AH129" i="5"/>
  <c r="AH113" i="5"/>
  <c r="AH47" i="5"/>
  <c r="AH26" i="5"/>
  <c r="AH42" i="5"/>
  <c r="AH147" i="5"/>
  <c r="AH6" i="5"/>
  <c r="AH108" i="5"/>
  <c r="AH126" i="5"/>
  <c r="AH137" i="5"/>
  <c r="AH86" i="5"/>
  <c r="AH182" i="5"/>
  <c r="AH35" i="5"/>
  <c r="AH48" i="5"/>
  <c r="AH169" i="5"/>
  <c r="AH32" i="5"/>
  <c r="AH166" i="5"/>
  <c r="AH87" i="5"/>
  <c r="AH67" i="5"/>
  <c r="AH20" i="5"/>
  <c r="AH19" i="5"/>
  <c r="AH51" i="5"/>
  <c r="AH34" i="5"/>
  <c r="AH64" i="5"/>
  <c r="AH21" i="5"/>
  <c r="AH117" i="5"/>
  <c r="AH50" i="5"/>
  <c r="AH181" i="5"/>
  <c r="AH59" i="5"/>
  <c r="AH151" i="5"/>
  <c r="AH106" i="5"/>
  <c r="AH119" i="5"/>
  <c r="AH193" i="5"/>
  <c r="AH85" i="5"/>
  <c r="AH168" i="5"/>
  <c r="AH118" i="5"/>
  <c r="AH187" i="5"/>
  <c r="AH183" i="5"/>
  <c r="AH160" i="5"/>
  <c r="AH53" i="5"/>
  <c r="AH92" i="5"/>
  <c r="AH164" i="5"/>
  <c r="AH79" i="5"/>
  <c r="AH83" i="5"/>
  <c r="AH44" i="5"/>
  <c r="AH66" i="5"/>
  <c r="AH120" i="5"/>
  <c r="AH74" i="5"/>
  <c r="AH189" i="5"/>
  <c r="AH72" i="5"/>
  <c r="AH105" i="5"/>
  <c r="AH165" i="5"/>
  <c r="AH139" i="5"/>
  <c r="AH24" i="5"/>
  <c r="AH60" i="5"/>
  <c r="AH16" i="5"/>
  <c r="AH109" i="5"/>
  <c r="AH176" i="5"/>
  <c r="AH28" i="5"/>
  <c r="AH185" i="5"/>
  <c r="AH49" i="5"/>
  <c r="AH37" i="5"/>
  <c r="AH179" i="5"/>
  <c r="AH107" i="5"/>
  <c r="AH11" i="5"/>
  <c r="AH43" i="5"/>
  <c r="AH8" i="5"/>
  <c r="AH55" i="5"/>
  <c r="AH142" i="5"/>
  <c r="AH25" i="5"/>
  <c r="AH71" i="5"/>
  <c r="AH100" i="5"/>
  <c r="AH134" i="5"/>
  <c r="AH77" i="5"/>
  <c r="AH143" i="5"/>
  <c r="AH152" i="5"/>
  <c r="AH84" i="5"/>
  <c r="AH148" i="5"/>
  <c r="AH97" i="5"/>
  <c r="AH138" i="5"/>
  <c r="AH159" i="5"/>
  <c r="AH140" i="5"/>
  <c r="AH128" i="5"/>
  <c r="AH135" i="5"/>
  <c r="AH18" i="5"/>
  <c r="AH184" i="5"/>
  <c r="AH57" i="5"/>
  <c r="AH80" i="5"/>
  <c r="AH133" i="5"/>
  <c r="AH162" i="5"/>
  <c r="AH9" i="5"/>
  <c r="AH141" i="5"/>
  <c r="AH61" i="5"/>
  <c r="AH194" i="5"/>
  <c r="AH15" i="5"/>
  <c r="AH14" i="5"/>
  <c r="AH93" i="5"/>
  <c r="AH136" i="5"/>
  <c r="AH115" i="5"/>
  <c r="AH144" i="5"/>
  <c r="AH4" i="5"/>
</calcChain>
</file>

<file path=xl/comments1.xml><?xml version="1.0" encoding="utf-8"?>
<comments xmlns="http://schemas.openxmlformats.org/spreadsheetml/2006/main">
  <authors>
    <author>Luca Vernaccini</author>
  </authors>
  <commentList>
    <comment ref="S3" authorId="0" shapeId="0">
      <text>
        <r>
          <rPr>
            <b/>
            <sz val="9"/>
            <color indexed="81"/>
            <rFont val="Tahoma"/>
            <family val="2"/>
          </rPr>
          <t>Luca Vernaccini:</t>
        </r>
        <r>
          <rPr>
            <sz val="9"/>
            <color indexed="81"/>
            <rFont val="Tahoma"/>
            <family val="2"/>
          </rPr>
          <t xml:space="preserve">
Data of 2016 at 24/3/2016</t>
        </r>
      </text>
    </comment>
    <comment ref="AD7" authorId="0" shapeId="0">
      <text>
        <r>
          <rPr>
            <b/>
            <sz val="9"/>
            <color indexed="81"/>
            <rFont val="Tahoma"/>
            <family val="2"/>
          </rPr>
          <t>Luca Vernaccini:</t>
        </r>
        <r>
          <rPr>
            <sz val="9"/>
            <color indexed="81"/>
            <rFont val="Tahoma"/>
            <family val="2"/>
          </rPr>
          <t xml:space="preserve">
AHO, WHO (2010)</t>
        </r>
      </text>
    </comment>
    <comment ref="AK7" authorId="0" shapeId="0">
      <text>
        <r>
          <rPr>
            <b/>
            <sz val="9"/>
            <color indexed="81"/>
            <rFont val="Tahoma"/>
            <family val="2"/>
          </rPr>
          <t>Luca Vernaccini:</t>
        </r>
        <r>
          <rPr>
            <sz val="9"/>
            <color indexed="81"/>
            <rFont val="Tahoma"/>
            <family val="2"/>
          </rPr>
          <t xml:space="preserve">
4 Sep 2015</t>
        </r>
      </text>
    </comment>
    <comment ref="AO8" authorId="0" shapeId="0">
      <text>
        <r>
          <rPr>
            <b/>
            <sz val="9"/>
            <color indexed="81"/>
            <rFont val="Tahoma"/>
            <family val="2"/>
          </rPr>
          <t>Luca Vernaccini:</t>
        </r>
        <r>
          <rPr>
            <sz val="9"/>
            <color indexed="81"/>
            <rFont val="Tahoma"/>
            <family val="2"/>
          </rPr>
          <t xml:space="preserve">
2013</t>
        </r>
      </text>
    </comment>
    <comment ref="AP8" authorId="0" shapeId="0">
      <text>
        <r>
          <rPr>
            <b/>
            <sz val="9"/>
            <color indexed="81"/>
            <rFont val="Tahoma"/>
            <family val="2"/>
          </rPr>
          <t>Luca Vernaccini:</t>
        </r>
        <r>
          <rPr>
            <sz val="9"/>
            <color indexed="81"/>
            <rFont val="Tahoma"/>
            <family val="2"/>
          </rPr>
          <t xml:space="preserve">
2013</t>
        </r>
      </text>
    </comment>
    <comment ref="AY9" authorId="0" shapeId="0">
      <text>
        <r>
          <rPr>
            <b/>
            <sz val="9"/>
            <color indexed="81"/>
            <rFont val="Tahoma"/>
            <family val="2"/>
          </rPr>
          <t>Luca Vernaccini:</t>
        </r>
        <r>
          <rPr>
            <sz val="9"/>
            <color indexed="81"/>
            <rFont val="Tahoma"/>
            <family val="2"/>
          </rPr>
          <t xml:space="preserve">
2012</t>
        </r>
      </text>
    </comment>
    <comment ref="AO19" authorId="0" shapeId="0">
      <text>
        <r>
          <rPr>
            <b/>
            <sz val="9"/>
            <color indexed="81"/>
            <rFont val="Tahoma"/>
            <family val="2"/>
          </rPr>
          <t>Luca Vernaccini:</t>
        </r>
        <r>
          <rPr>
            <sz val="9"/>
            <color indexed="81"/>
            <rFont val="Tahoma"/>
            <family val="2"/>
          </rPr>
          <t xml:space="preserve">
2011</t>
        </r>
      </text>
    </comment>
    <comment ref="AO21" authorId="0" shapeId="0">
      <text>
        <r>
          <rPr>
            <b/>
            <sz val="9"/>
            <color indexed="81"/>
            <rFont val="Tahoma"/>
            <family val="2"/>
          </rPr>
          <t>Luca Vernaccini:</t>
        </r>
        <r>
          <rPr>
            <sz val="9"/>
            <color indexed="81"/>
            <rFont val="Tahoma"/>
            <family val="2"/>
          </rPr>
          <t xml:space="preserve">
2011</t>
        </r>
      </text>
    </comment>
    <comment ref="AP21" authorId="0" shapeId="0">
      <text>
        <r>
          <rPr>
            <b/>
            <sz val="9"/>
            <color indexed="81"/>
            <rFont val="Tahoma"/>
            <family val="2"/>
          </rPr>
          <t>Luca Vernaccini:</t>
        </r>
        <r>
          <rPr>
            <sz val="9"/>
            <color indexed="81"/>
            <rFont val="Tahoma"/>
            <family val="2"/>
          </rPr>
          <t xml:space="preserve">
2012</t>
        </r>
      </text>
    </comment>
    <comment ref="AO25" authorId="0" shapeId="0">
      <text>
        <r>
          <rPr>
            <b/>
            <sz val="9"/>
            <color indexed="81"/>
            <rFont val="Tahoma"/>
            <family val="2"/>
          </rPr>
          <t>Luca Vernaccini:</t>
        </r>
        <r>
          <rPr>
            <sz val="9"/>
            <color indexed="81"/>
            <rFont val="Tahoma"/>
            <family val="2"/>
          </rPr>
          <t xml:space="preserve">
2011</t>
        </r>
      </text>
    </comment>
    <comment ref="AP25" authorId="0" shapeId="0">
      <text>
        <r>
          <rPr>
            <b/>
            <sz val="9"/>
            <color indexed="81"/>
            <rFont val="Tahoma"/>
            <family val="2"/>
          </rPr>
          <t>Luca Vernaccini:</t>
        </r>
        <r>
          <rPr>
            <sz val="9"/>
            <color indexed="81"/>
            <rFont val="Tahoma"/>
            <family val="2"/>
          </rPr>
          <t xml:space="preserve">
2012</t>
        </r>
      </text>
    </comment>
    <comment ref="AS28" authorId="0" shapeId="0">
      <text>
        <r>
          <rPr>
            <b/>
            <sz val="9"/>
            <color indexed="81"/>
            <rFont val="Tahoma"/>
            <family val="2"/>
          </rPr>
          <t>Luca Vernaccini:</t>
        </r>
        <r>
          <rPr>
            <sz val="9"/>
            <color indexed="81"/>
            <rFont val="Tahoma"/>
            <family val="2"/>
          </rPr>
          <t xml:space="preserve">
2013</t>
        </r>
      </text>
    </comment>
    <comment ref="AK30" authorId="0" shapeId="0">
      <text>
        <r>
          <rPr>
            <b/>
            <sz val="9"/>
            <color indexed="81"/>
            <rFont val="Tahoma"/>
            <family val="2"/>
          </rPr>
          <t>Luca Vernaccini:</t>
        </r>
        <r>
          <rPr>
            <sz val="9"/>
            <color indexed="81"/>
            <rFont val="Tahoma"/>
            <family val="2"/>
          </rPr>
          <t xml:space="preserve">
4 Sep 2015</t>
        </r>
      </text>
    </comment>
    <comment ref="AK34" authorId="0" shapeId="0">
      <text>
        <r>
          <rPr>
            <b/>
            <sz val="9"/>
            <color indexed="81"/>
            <rFont val="Tahoma"/>
            <family val="2"/>
          </rPr>
          <t>Luca Vernaccini:</t>
        </r>
        <r>
          <rPr>
            <sz val="9"/>
            <color indexed="81"/>
            <rFont val="Tahoma"/>
            <family val="2"/>
          </rPr>
          <t xml:space="preserve">
4 Sep 2015</t>
        </r>
      </text>
    </comment>
    <comment ref="AK37" authorId="0" shapeId="0">
      <text>
        <r>
          <rPr>
            <b/>
            <sz val="9"/>
            <color indexed="81"/>
            <rFont val="Tahoma"/>
            <family val="2"/>
          </rPr>
          <t>Luca Vernaccini:</t>
        </r>
        <r>
          <rPr>
            <sz val="9"/>
            <color indexed="81"/>
            <rFont val="Tahoma"/>
            <family val="2"/>
          </rPr>
          <t xml:space="preserve">
4 Sep 2015</t>
        </r>
      </text>
    </comment>
    <comment ref="AO37" authorId="0" shapeId="0">
      <text>
        <r>
          <rPr>
            <b/>
            <sz val="9"/>
            <color indexed="81"/>
            <rFont val="Tahoma"/>
            <family val="2"/>
          </rPr>
          <t>Luca Vernaccini:</t>
        </r>
        <r>
          <rPr>
            <sz val="9"/>
            <color indexed="81"/>
            <rFont val="Tahoma"/>
            <family val="2"/>
          </rPr>
          <t xml:space="preserve">
2011</t>
        </r>
      </text>
    </comment>
    <comment ref="R45" authorId="0" shapeId="0">
      <text>
        <r>
          <rPr>
            <b/>
            <sz val="9"/>
            <color indexed="81"/>
            <rFont val="Tahoma"/>
            <family val="2"/>
          </rPr>
          <t>Luca Vernaccini:</t>
        </r>
        <r>
          <rPr>
            <sz val="9"/>
            <color indexed="81"/>
            <rFont val="Tahoma"/>
            <family val="2"/>
          </rPr>
          <t xml:space="preserve">
Data missed in the November 2014 release</t>
        </r>
      </text>
    </comment>
    <comment ref="BA47" authorId="0" shapeId="0">
      <text>
        <r>
          <rPr>
            <b/>
            <sz val="9"/>
            <color indexed="81"/>
            <rFont val="Tahoma"/>
            <family val="2"/>
          </rPr>
          <t>Luca Vernaccini:</t>
        </r>
        <r>
          <rPr>
            <sz val="9"/>
            <color indexed="81"/>
            <rFont val="Tahoma"/>
            <family val="2"/>
          </rPr>
          <t xml:space="preserve">
CIA Factbook</t>
        </r>
      </text>
    </comment>
    <comment ref="AK51" authorId="0" shapeId="0">
      <text>
        <r>
          <rPr>
            <b/>
            <sz val="9"/>
            <color indexed="81"/>
            <rFont val="Tahoma"/>
            <family val="2"/>
          </rPr>
          <t>Luca Vernaccini:</t>
        </r>
        <r>
          <rPr>
            <sz val="9"/>
            <color indexed="81"/>
            <rFont val="Tahoma"/>
            <family val="2"/>
          </rPr>
          <t xml:space="preserve">
4 Sep 2015</t>
        </r>
      </text>
    </comment>
    <comment ref="Y52" authorId="0" shapeId="0">
      <text>
        <r>
          <rPr>
            <b/>
            <sz val="9"/>
            <color indexed="81"/>
            <rFont val="Tahoma"/>
            <family val="2"/>
          </rPr>
          <t>Luca Vernaccini:</t>
        </r>
        <r>
          <rPr>
            <sz val="9"/>
            <color indexed="81"/>
            <rFont val="Tahoma"/>
            <family val="2"/>
          </rPr>
          <t xml:space="preserve">
PAHO, WHO (2011)</t>
        </r>
      </text>
    </comment>
    <comment ref="AY52" authorId="0" shapeId="0">
      <text>
        <r>
          <rPr>
            <b/>
            <sz val="9"/>
            <color indexed="81"/>
            <rFont val="Tahoma"/>
            <family val="2"/>
          </rPr>
          <t>Luca Vernaccini:</t>
        </r>
        <r>
          <rPr>
            <sz val="9"/>
            <color indexed="81"/>
            <rFont val="Tahoma"/>
            <family val="2"/>
          </rPr>
          <t xml:space="preserve">
2012</t>
        </r>
      </text>
    </comment>
    <comment ref="AZ52" authorId="0" shapeId="0">
      <text>
        <r>
          <rPr>
            <b/>
            <sz val="9"/>
            <color indexed="81"/>
            <rFont val="Tahoma"/>
            <family val="2"/>
          </rPr>
          <t>Luca Vernaccini:</t>
        </r>
        <r>
          <rPr>
            <sz val="9"/>
            <color indexed="81"/>
            <rFont val="Tahoma"/>
            <family val="2"/>
          </rPr>
          <t xml:space="preserve">
2012</t>
        </r>
      </text>
    </comment>
    <comment ref="AK55" authorId="0" shapeId="0">
      <text>
        <r>
          <rPr>
            <b/>
            <sz val="9"/>
            <color indexed="81"/>
            <rFont val="Tahoma"/>
            <family val="2"/>
          </rPr>
          <t>Luca Vernaccini:</t>
        </r>
        <r>
          <rPr>
            <sz val="9"/>
            <color indexed="81"/>
            <rFont val="Tahoma"/>
            <family val="2"/>
          </rPr>
          <t xml:space="preserve">
4 Sep 2015</t>
        </r>
      </text>
    </comment>
    <comment ref="AS57" authorId="0" shapeId="0">
      <text>
        <r>
          <rPr>
            <b/>
            <sz val="9"/>
            <color indexed="81"/>
            <rFont val="Tahoma"/>
            <family val="2"/>
          </rPr>
          <t>Luca Vernaccini:</t>
        </r>
        <r>
          <rPr>
            <sz val="9"/>
            <color indexed="81"/>
            <rFont val="Tahoma"/>
            <family val="2"/>
          </rPr>
          <t xml:space="preserve">
2013</t>
        </r>
      </text>
    </comment>
    <comment ref="AN58" authorId="0" shapeId="0">
      <text>
        <r>
          <rPr>
            <b/>
            <sz val="9"/>
            <color indexed="81"/>
            <rFont val="Tahoma"/>
            <family val="2"/>
          </rPr>
          <t>Luca Vernaccini:</t>
        </r>
        <r>
          <rPr>
            <sz val="9"/>
            <color indexed="81"/>
            <rFont val="Tahoma"/>
            <family val="2"/>
          </rPr>
          <t xml:space="preserve">
World Bank, 2012</t>
        </r>
      </text>
    </comment>
    <comment ref="AP72" authorId="0" shapeId="0">
      <text>
        <r>
          <rPr>
            <b/>
            <sz val="9"/>
            <color indexed="81"/>
            <rFont val="Tahoma"/>
            <family val="2"/>
          </rPr>
          <t>Luca Vernaccini:</t>
        </r>
        <r>
          <rPr>
            <sz val="9"/>
            <color indexed="81"/>
            <rFont val="Tahoma"/>
            <family val="2"/>
          </rPr>
          <t xml:space="preserve">
2013</t>
        </r>
      </text>
    </comment>
    <comment ref="Y75" authorId="0" shapeId="0">
      <text>
        <r>
          <rPr>
            <b/>
            <sz val="9"/>
            <color indexed="81"/>
            <rFont val="Tahoma"/>
            <family val="2"/>
          </rPr>
          <t>Luca Vernaccini:</t>
        </r>
        <r>
          <rPr>
            <sz val="9"/>
            <color indexed="81"/>
            <rFont val="Tahoma"/>
            <family val="2"/>
          </rPr>
          <t xml:space="preserve">
PAHO, WHO (2014)</t>
        </r>
      </text>
    </comment>
    <comment ref="AJ75" authorId="0" shapeId="0">
      <text>
        <r>
          <rPr>
            <b/>
            <sz val="9"/>
            <color indexed="81"/>
            <rFont val="Tahoma"/>
            <family val="2"/>
          </rPr>
          <t>Luca Vernaccini:</t>
        </r>
        <r>
          <rPr>
            <sz val="9"/>
            <color indexed="81"/>
            <rFont val="Tahoma"/>
            <family val="2"/>
          </rPr>
          <t xml:space="preserve">
IOM, Dec 2015</t>
        </r>
      </text>
    </comment>
    <comment ref="AJ82" authorId="0" shapeId="0">
      <text>
        <r>
          <rPr>
            <b/>
            <sz val="9"/>
            <color indexed="81"/>
            <rFont val="Tahoma"/>
            <family val="2"/>
          </rPr>
          <t>Luca Vernaccini:</t>
        </r>
        <r>
          <rPr>
            <sz val="9"/>
            <color indexed="81"/>
            <rFont val="Tahoma"/>
            <family val="2"/>
          </rPr>
          <t xml:space="preserve">
IOM, Mar 2016
http://iraqdtm.iom.int/IDPsML.aspx</t>
        </r>
      </text>
    </comment>
    <comment ref="AK82" authorId="0" shapeId="0">
      <text>
        <r>
          <rPr>
            <b/>
            <sz val="9"/>
            <color indexed="81"/>
            <rFont val="Tahoma"/>
            <family val="2"/>
          </rPr>
          <t>Luca Vernaccini:</t>
        </r>
        <r>
          <rPr>
            <sz val="9"/>
            <color indexed="81"/>
            <rFont val="Tahoma"/>
            <family val="2"/>
          </rPr>
          <t xml:space="preserve">
4 Sep 2015</t>
        </r>
      </text>
    </comment>
    <comment ref="AK88" authorId="0" shapeId="0">
      <text>
        <r>
          <rPr>
            <b/>
            <sz val="9"/>
            <color indexed="81"/>
            <rFont val="Tahoma"/>
            <family val="2"/>
          </rPr>
          <t>Luca Vernaccini:</t>
        </r>
        <r>
          <rPr>
            <sz val="9"/>
            <color indexed="81"/>
            <rFont val="Tahoma"/>
            <family val="2"/>
          </rPr>
          <t xml:space="preserve">
4 Sep 2015</t>
        </r>
      </text>
    </comment>
    <comment ref="AK90" authorId="0" shapeId="0">
      <text>
        <r>
          <rPr>
            <b/>
            <sz val="9"/>
            <color indexed="81"/>
            <rFont val="Tahoma"/>
            <family val="2"/>
          </rPr>
          <t>Luca Vernaccini:</t>
        </r>
        <r>
          <rPr>
            <sz val="9"/>
            <color indexed="81"/>
            <rFont val="Tahoma"/>
            <family val="2"/>
          </rPr>
          <t xml:space="preserve">
4 Sep 2015</t>
        </r>
      </text>
    </comment>
    <comment ref="AO90" authorId="0" shapeId="0">
      <text>
        <r>
          <rPr>
            <b/>
            <sz val="9"/>
            <color indexed="81"/>
            <rFont val="Tahoma"/>
            <family val="2"/>
          </rPr>
          <t>Luca Vernaccini:</t>
        </r>
        <r>
          <rPr>
            <sz val="9"/>
            <color indexed="81"/>
            <rFont val="Tahoma"/>
            <family val="2"/>
          </rPr>
          <t xml:space="preserve">
2013</t>
        </r>
      </text>
    </comment>
    <comment ref="Y92" authorId="0" shapeId="0">
      <text>
        <r>
          <rPr>
            <b/>
            <sz val="9"/>
            <color indexed="81"/>
            <rFont val="Tahoma"/>
            <family val="2"/>
          </rPr>
          <t>Luca Vernaccini:</t>
        </r>
        <r>
          <rPr>
            <sz val="9"/>
            <color indexed="81"/>
            <rFont val="Tahoma"/>
            <family val="2"/>
          </rPr>
          <t xml:space="preserve">
Doctors per 10,000 population. WHO (2007). http://www.dprk.searo.who.int/LinkFiles/Home_DPRK_fs.pdf</t>
        </r>
      </text>
    </comment>
    <comment ref="BA92" authorId="0" shapeId="0">
      <text>
        <r>
          <rPr>
            <b/>
            <sz val="9"/>
            <color indexed="81"/>
            <rFont val="Tahoma"/>
            <family val="2"/>
          </rPr>
          <t>Luca Vernaccini:</t>
        </r>
        <r>
          <rPr>
            <sz val="9"/>
            <color indexed="81"/>
            <rFont val="Tahoma"/>
            <family val="2"/>
          </rPr>
          <t xml:space="preserve">
CIA Factbook</t>
        </r>
      </text>
    </comment>
    <comment ref="AZ93" authorId="0" shapeId="0">
      <text>
        <r>
          <rPr>
            <b/>
            <sz val="9"/>
            <color indexed="81"/>
            <rFont val="Tahoma"/>
            <family val="2"/>
          </rPr>
          <t>Luca Vernaccini:</t>
        </r>
        <r>
          <rPr>
            <sz val="9"/>
            <color indexed="81"/>
            <rFont val="Tahoma"/>
            <family val="2"/>
          </rPr>
          <t xml:space="preserve">
2012</t>
        </r>
      </text>
    </comment>
    <comment ref="AO96" authorId="0" shapeId="0">
      <text>
        <r>
          <rPr>
            <b/>
            <sz val="9"/>
            <color indexed="81"/>
            <rFont val="Tahoma"/>
            <family val="2"/>
          </rPr>
          <t>Luca Vernaccini:</t>
        </r>
        <r>
          <rPr>
            <sz val="9"/>
            <color indexed="81"/>
            <rFont val="Tahoma"/>
            <family val="2"/>
          </rPr>
          <t xml:space="preserve">
2012</t>
        </r>
      </text>
    </comment>
    <comment ref="AP96" authorId="0" shapeId="0">
      <text>
        <r>
          <rPr>
            <b/>
            <sz val="9"/>
            <color indexed="81"/>
            <rFont val="Tahoma"/>
            <family val="2"/>
          </rPr>
          <t>Luca Vernaccini:</t>
        </r>
        <r>
          <rPr>
            <sz val="9"/>
            <color indexed="81"/>
            <rFont val="Tahoma"/>
            <family val="2"/>
          </rPr>
          <t xml:space="preserve">
2013</t>
        </r>
      </text>
    </comment>
    <comment ref="AK98" authorId="0" shapeId="0">
      <text>
        <r>
          <rPr>
            <b/>
            <sz val="9"/>
            <color indexed="81"/>
            <rFont val="Tahoma"/>
            <family val="2"/>
          </rPr>
          <t>Luca Vernaccini:</t>
        </r>
        <r>
          <rPr>
            <sz val="9"/>
            <color indexed="81"/>
            <rFont val="Tahoma"/>
            <family val="2"/>
          </rPr>
          <t xml:space="preserve">
4 Sep 2015</t>
        </r>
      </text>
    </comment>
    <comment ref="AK100" authorId="0" shapeId="0">
      <text>
        <r>
          <rPr>
            <b/>
            <sz val="9"/>
            <color indexed="81"/>
            <rFont val="Tahoma"/>
            <family val="2"/>
          </rPr>
          <t>Luca Vernaccini:</t>
        </r>
        <r>
          <rPr>
            <sz val="9"/>
            <color indexed="81"/>
            <rFont val="Tahoma"/>
            <family val="2"/>
          </rPr>
          <t xml:space="preserve">
4 Sep 2015</t>
        </r>
      </text>
    </comment>
    <comment ref="AZ101" authorId="0" shapeId="0">
      <text>
        <r>
          <rPr>
            <b/>
            <sz val="9"/>
            <color indexed="81"/>
            <rFont val="Tahoma"/>
            <family val="2"/>
          </rPr>
          <t>Luca Vernaccini:</t>
        </r>
        <r>
          <rPr>
            <sz val="9"/>
            <color indexed="81"/>
            <rFont val="Tahoma"/>
            <family val="2"/>
          </rPr>
          <t xml:space="preserve">
2012</t>
        </r>
      </text>
    </comment>
    <comment ref="BA102" authorId="0" shapeId="0">
      <text>
        <r>
          <rPr>
            <b/>
            <sz val="9"/>
            <color indexed="81"/>
            <rFont val="Tahoma"/>
            <family val="2"/>
          </rPr>
          <t>Luca Vernaccini:</t>
        </r>
        <r>
          <rPr>
            <sz val="9"/>
            <color indexed="81"/>
            <rFont val="Tahoma"/>
            <family val="2"/>
          </rPr>
          <t xml:space="preserve">
CIA Factbook</t>
        </r>
      </text>
    </comment>
    <comment ref="AO106" authorId="0" shapeId="0">
      <text>
        <r>
          <rPr>
            <b/>
            <sz val="9"/>
            <color indexed="81"/>
            <rFont val="Tahoma"/>
            <family val="2"/>
          </rPr>
          <t>Luca Vernaccini:</t>
        </r>
        <r>
          <rPr>
            <sz val="9"/>
            <color indexed="81"/>
            <rFont val="Tahoma"/>
            <family val="2"/>
          </rPr>
          <t xml:space="preserve">
2013</t>
        </r>
      </text>
    </comment>
    <comment ref="AP106" authorId="0" shapeId="0">
      <text>
        <r>
          <rPr>
            <b/>
            <sz val="9"/>
            <color indexed="81"/>
            <rFont val="Tahoma"/>
            <family val="2"/>
          </rPr>
          <t>Luca Vernaccini:</t>
        </r>
        <r>
          <rPr>
            <sz val="9"/>
            <color indexed="81"/>
            <rFont val="Tahoma"/>
            <family val="2"/>
          </rPr>
          <t xml:space="preserve">
2013</t>
        </r>
      </text>
    </comment>
    <comment ref="AO108" authorId="0" shapeId="0">
      <text>
        <r>
          <rPr>
            <b/>
            <sz val="9"/>
            <color indexed="81"/>
            <rFont val="Tahoma"/>
            <family val="2"/>
          </rPr>
          <t>Luca Vernaccini:</t>
        </r>
        <r>
          <rPr>
            <sz val="9"/>
            <color indexed="81"/>
            <rFont val="Tahoma"/>
            <family val="2"/>
          </rPr>
          <t xml:space="preserve">
2013</t>
        </r>
      </text>
    </comment>
    <comment ref="AP108" authorId="0" shapeId="0">
      <text>
        <r>
          <rPr>
            <b/>
            <sz val="9"/>
            <color indexed="81"/>
            <rFont val="Tahoma"/>
            <family val="2"/>
          </rPr>
          <t>Luca Vernaccini:</t>
        </r>
        <r>
          <rPr>
            <sz val="9"/>
            <color indexed="81"/>
            <rFont val="Tahoma"/>
            <family val="2"/>
          </rPr>
          <t xml:space="preserve">
2013</t>
        </r>
      </text>
    </comment>
    <comment ref="AK112" authorId="0" shapeId="0">
      <text>
        <r>
          <rPr>
            <b/>
            <sz val="9"/>
            <color indexed="81"/>
            <rFont val="Tahoma"/>
            <family val="2"/>
          </rPr>
          <t>Luca Vernaccini:</t>
        </r>
        <r>
          <rPr>
            <sz val="9"/>
            <color indexed="81"/>
            <rFont val="Tahoma"/>
            <family val="2"/>
          </rPr>
          <t xml:space="preserve">
4 Sep 2015</t>
        </r>
      </text>
    </comment>
    <comment ref="AO116" authorId="0" shapeId="0">
      <text>
        <r>
          <rPr>
            <b/>
            <sz val="9"/>
            <color indexed="81"/>
            <rFont val="Tahoma"/>
            <family val="2"/>
          </rPr>
          <t>Luca Vernaccini:</t>
        </r>
        <r>
          <rPr>
            <sz val="9"/>
            <color indexed="81"/>
            <rFont val="Tahoma"/>
            <family val="2"/>
          </rPr>
          <t xml:space="preserve">
2013</t>
        </r>
      </text>
    </comment>
    <comment ref="AP116" authorId="0" shapeId="0">
      <text>
        <r>
          <rPr>
            <b/>
            <sz val="9"/>
            <color indexed="81"/>
            <rFont val="Tahoma"/>
            <family val="2"/>
          </rPr>
          <t>Luca Vernaccini:</t>
        </r>
        <r>
          <rPr>
            <sz val="9"/>
            <color indexed="81"/>
            <rFont val="Tahoma"/>
            <family val="2"/>
          </rPr>
          <t xml:space="preserve">
2013</t>
        </r>
      </text>
    </comment>
    <comment ref="AO117" authorId="0" shapeId="0">
      <text>
        <r>
          <rPr>
            <b/>
            <sz val="9"/>
            <color indexed="81"/>
            <rFont val="Tahoma"/>
            <family val="2"/>
          </rPr>
          <t>Luca Vernaccini:</t>
        </r>
        <r>
          <rPr>
            <sz val="9"/>
            <color indexed="81"/>
            <rFont val="Tahoma"/>
            <family val="2"/>
          </rPr>
          <t xml:space="preserve">
2011</t>
        </r>
      </text>
    </comment>
    <comment ref="AP117" authorId="0" shapeId="0">
      <text>
        <r>
          <rPr>
            <b/>
            <sz val="9"/>
            <color indexed="81"/>
            <rFont val="Tahoma"/>
            <family val="2"/>
          </rPr>
          <t>Luca Vernaccini:</t>
        </r>
        <r>
          <rPr>
            <sz val="9"/>
            <color indexed="81"/>
            <rFont val="Tahoma"/>
            <family val="2"/>
          </rPr>
          <t xml:space="preserve">
2012</t>
        </r>
      </text>
    </comment>
    <comment ref="AO118" authorId="0" shapeId="0">
      <text>
        <r>
          <rPr>
            <b/>
            <sz val="9"/>
            <color indexed="81"/>
            <rFont val="Tahoma"/>
            <family val="2"/>
          </rPr>
          <t>Luca Vernaccini:</t>
        </r>
        <r>
          <rPr>
            <sz val="9"/>
            <color indexed="81"/>
            <rFont val="Tahoma"/>
            <family val="2"/>
          </rPr>
          <t xml:space="preserve">
2011</t>
        </r>
      </text>
    </comment>
    <comment ref="AO120" authorId="0" shapeId="0">
      <text>
        <r>
          <rPr>
            <b/>
            <sz val="9"/>
            <color indexed="81"/>
            <rFont val="Tahoma"/>
            <family val="2"/>
          </rPr>
          <t>Luca Vernaccini:</t>
        </r>
        <r>
          <rPr>
            <sz val="9"/>
            <color indexed="81"/>
            <rFont val="Tahoma"/>
            <family val="2"/>
          </rPr>
          <t xml:space="preserve">
2012</t>
        </r>
      </text>
    </comment>
    <comment ref="AP120" authorId="0" shapeId="0">
      <text>
        <r>
          <rPr>
            <b/>
            <sz val="9"/>
            <color indexed="81"/>
            <rFont val="Tahoma"/>
            <family val="2"/>
          </rPr>
          <t>Luca Vernaccini:</t>
        </r>
        <r>
          <rPr>
            <sz val="9"/>
            <color indexed="81"/>
            <rFont val="Tahoma"/>
            <family val="2"/>
          </rPr>
          <t xml:space="preserve">
2012</t>
        </r>
      </text>
    </comment>
    <comment ref="AO121" authorId="0" shapeId="0">
      <text>
        <r>
          <rPr>
            <b/>
            <sz val="9"/>
            <color indexed="81"/>
            <rFont val="Tahoma"/>
            <family val="2"/>
          </rPr>
          <t>Luca Vernaccini:</t>
        </r>
        <r>
          <rPr>
            <sz val="9"/>
            <color indexed="81"/>
            <rFont val="Tahoma"/>
            <family val="2"/>
          </rPr>
          <t xml:space="preserve">
2013</t>
        </r>
      </text>
    </comment>
    <comment ref="AP121" authorId="0" shapeId="0">
      <text>
        <r>
          <rPr>
            <b/>
            <sz val="9"/>
            <color indexed="81"/>
            <rFont val="Tahoma"/>
            <family val="2"/>
          </rPr>
          <t>Luca Vernaccini:</t>
        </r>
        <r>
          <rPr>
            <sz val="9"/>
            <color indexed="81"/>
            <rFont val="Tahoma"/>
            <family val="2"/>
          </rPr>
          <t xml:space="preserve">
2013</t>
        </r>
      </text>
    </comment>
    <comment ref="AO122" authorId="0" shapeId="0">
      <text>
        <r>
          <rPr>
            <b/>
            <sz val="9"/>
            <color indexed="81"/>
            <rFont val="Tahoma"/>
            <family val="2"/>
          </rPr>
          <t>Luca Vernaccini:</t>
        </r>
        <r>
          <rPr>
            <sz val="9"/>
            <color indexed="81"/>
            <rFont val="Tahoma"/>
            <family val="2"/>
          </rPr>
          <t xml:space="preserve">
2013</t>
        </r>
      </text>
    </comment>
    <comment ref="AP122" authorId="0" shapeId="0">
      <text>
        <r>
          <rPr>
            <b/>
            <sz val="9"/>
            <color indexed="81"/>
            <rFont val="Tahoma"/>
            <family val="2"/>
          </rPr>
          <t>Luca Vernaccini:</t>
        </r>
        <r>
          <rPr>
            <sz val="9"/>
            <color indexed="81"/>
            <rFont val="Tahoma"/>
            <family val="2"/>
          </rPr>
          <t xml:space="preserve">
2013</t>
        </r>
      </text>
    </comment>
    <comment ref="Y123" authorId="0" shapeId="0">
      <text>
        <r>
          <rPr>
            <b/>
            <sz val="9"/>
            <color indexed="81"/>
            <rFont val="Tahoma"/>
            <family val="2"/>
          </rPr>
          <t>Luca Vernaccini:</t>
        </r>
        <r>
          <rPr>
            <sz val="9"/>
            <color indexed="81"/>
            <rFont val="Tahoma"/>
            <family val="2"/>
          </rPr>
          <t xml:space="preserve">
WHO, 2011</t>
        </r>
      </text>
    </comment>
    <comment ref="AR123" authorId="0" shapeId="0">
      <text>
        <r>
          <rPr>
            <b/>
            <sz val="9"/>
            <color indexed="81"/>
            <rFont val="Tahoma"/>
            <charset val="1"/>
          </rPr>
          <t>Luca Vernaccini:</t>
        </r>
        <r>
          <rPr>
            <sz val="9"/>
            <color indexed="81"/>
            <rFont val="Tahoma"/>
            <charset val="1"/>
          </rPr>
          <t xml:space="preserve">
Data from 2013</t>
        </r>
      </text>
    </comment>
    <comment ref="AW123" authorId="0" shapeId="0">
      <text>
        <r>
          <rPr>
            <b/>
            <sz val="9"/>
            <color indexed="81"/>
            <rFont val="Tahoma"/>
            <family val="2"/>
          </rPr>
          <t>Luca Vernaccini:</t>
        </r>
        <r>
          <rPr>
            <sz val="9"/>
            <color indexed="81"/>
            <rFont val="Tahoma"/>
            <family val="2"/>
          </rPr>
          <t xml:space="preserve">
WPC, WHO (2011)</t>
        </r>
      </text>
    </comment>
    <comment ref="BA123" authorId="0" shapeId="0">
      <text>
        <r>
          <rPr>
            <b/>
            <sz val="9"/>
            <color indexed="81"/>
            <rFont val="Tahoma"/>
            <family val="2"/>
          </rPr>
          <t>Luca Vernaccini:</t>
        </r>
        <r>
          <rPr>
            <sz val="9"/>
            <color indexed="81"/>
            <rFont val="Tahoma"/>
            <family val="2"/>
          </rPr>
          <t xml:space="preserve">
CIA Factbook</t>
        </r>
      </text>
    </comment>
    <comment ref="AO126" authorId="0" shapeId="0">
      <text>
        <r>
          <rPr>
            <b/>
            <sz val="9"/>
            <color indexed="81"/>
            <rFont val="Tahoma"/>
            <family val="2"/>
          </rPr>
          <t>Luca Vernaccini:</t>
        </r>
        <r>
          <rPr>
            <sz val="9"/>
            <color indexed="81"/>
            <rFont val="Tahoma"/>
            <family val="2"/>
          </rPr>
          <t xml:space="preserve">
2012</t>
        </r>
      </text>
    </comment>
    <comment ref="AK128" authorId="0" shapeId="0">
      <text>
        <r>
          <rPr>
            <b/>
            <sz val="9"/>
            <color indexed="81"/>
            <rFont val="Tahoma"/>
            <family val="2"/>
          </rPr>
          <t>Luca Vernaccini:</t>
        </r>
        <r>
          <rPr>
            <sz val="9"/>
            <color indexed="81"/>
            <rFont val="Tahoma"/>
            <family val="2"/>
          </rPr>
          <t xml:space="preserve">
4 Sep 2015</t>
        </r>
      </text>
    </comment>
    <comment ref="AJ129" authorId="0" shapeId="0">
      <text>
        <r>
          <rPr>
            <b/>
            <sz val="9"/>
            <color indexed="81"/>
            <rFont val="Tahoma"/>
            <family val="2"/>
          </rPr>
          <t>Luca Vernaccini:</t>
        </r>
        <r>
          <rPr>
            <sz val="9"/>
            <color indexed="81"/>
            <rFont val="Tahoma"/>
            <family val="2"/>
          </rPr>
          <t xml:space="preserve">
IOM, Mar 2016</t>
        </r>
      </text>
    </comment>
    <comment ref="AO129" authorId="0" shapeId="0">
      <text>
        <r>
          <rPr>
            <b/>
            <sz val="9"/>
            <color indexed="81"/>
            <rFont val="Tahoma"/>
            <family val="2"/>
          </rPr>
          <t>Luca Vernaccini:</t>
        </r>
        <r>
          <rPr>
            <sz val="9"/>
            <color indexed="81"/>
            <rFont val="Tahoma"/>
            <family val="2"/>
          </rPr>
          <t xml:space="preserve">
2013</t>
        </r>
      </text>
    </comment>
    <comment ref="AP129" authorId="0" shapeId="0">
      <text>
        <r>
          <rPr>
            <b/>
            <sz val="9"/>
            <color indexed="81"/>
            <rFont val="Tahoma"/>
            <family val="2"/>
          </rPr>
          <t>Luca Vernaccini:</t>
        </r>
        <r>
          <rPr>
            <sz val="9"/>
            <color indexed="81"/>
            <rFont val="Tahoma"/>
            <family val="2"/>
          </rPr>
          <t xml:space="preserve">
2013</t>
        </r>
      </text>
    </comment>
    <comment ref="X133" authorId="0" shapeId="0">
      <text>
        <r>
          <rPr>
            <b/>
            <sz val="9"/>
            <color indexed="81"/>
            <rFont val="Tahoma"/>
            <family val="2"/>
          </rPr>
          <t>Luca Vernaccini:</t>
        </r>
        <r>
          <rPr>
            <sz val="9"/>
            <color indexed="81"/>
            <rFont val="Tahoma"/>
            <family val="2"/>
          </rPr>
          <t xml:space="preserve">
WPR, WHO (2010)</t>
        </r>
      </text>
    </comment>
    <comment ref="AZ133" authorId="0" shapeId="0">
      <text>
        <r>
          <rPr>
            <b/>
            <sz val="9"/>
            <color indexed="81"/>
            <rFont val="Tahoma"/>
            <family val="2"/>
          </rPr>
          <t>Luca Vernaccini:</t>
        </r>
        <r>
          <rPr>
            <sz val="9"/>
            <color indexed="81"/>
            <rFont val="Tahoma"/>
            <family val="2"/>
          </rPr>
          <t xml:space="preserve">
2012</t>
        </r>
      </text>
    </comment>
    <comment ref="R134" authorId="0" shapeId="0">
      <text>
        <r>
          <rPr>
            <b/>
            <sz val="9"/>
            <color indexed="81"/>
            <rFont val="Tahoma"/>
            <family val="2"/>
          </rPr>
          <t>Luca Vernaccini:</t>
        </r>
        <r>
          <rPr>
            <sz val="9"/>
            <color indexed="81"/>
            <rFont val="Tahoma"/>
            <family val="2"/>
          </rPr>
          <t xml:space="preserve">
Data missed in the November 2014 release</t>
        </r>
      </text>
    </comment>
    <comment ref="X134" authorId="0" shapeId="0">
      <text>
        <r>
          <rPr>
            <b/>
            <sz val="9"/>
            <color indexed="81"/>
            <rFont val="Tahoma"/>
            <family val="2"/>
          </rPr>
          <t>Luca Vernaccini:</t>
        </r>
        <r>
          <rPr>
            <sz val="9"/>
            <color indexed="81"/>
            <rFont val="Tahoma"/>
            <family val="2"/>
          </rPr>
          <t xml:space="preserve">
EMRO, WHO (2012)</t>
        </r>
      </text>
    </comment>
    <comment ref="Y134" authorId="0" shapeId="0">
      <text>
        <r>
          <rPr>
            <b/>
            <sz val="9"/>
            <color indexed="81"/>
            <rFont val="Tahoma"/>
            <family val="2"/>
          </rPr>
          <t>Luca Vernaccini:</t>
        </r>
        <r>
          <rPr>
            <sz val="9"/>
            <color indexed="81"/>
            <rFont val="Tahoma"/>
            <family val="2"/>
          </rPr>
          <t xml:space="preserve">
EMRO, WHO (2012)</t>
        </r>
      </text>
    </comment>
    <comment ref="Z134" authorId="0" shapeId="0">
      <text>
        <r>
          <rPr>
            <b/>
            <sz val="9"/>
            <color indexed="81"/>
            <rFont val="Tahoma"/>
            <family val="2"/>
          </rPr>
          <t>Luca Vernaccini:</t>
        </r>
        <r>
          <rPr>
            <sz val="9"/>
            <color indexed="81"/>
            <rFont val="Tahoma"/>
            <family val="2"/>
          </rPr>
          <t xml:space="preserve">
EMRO, WHO (2012)</t>
        </r>
      </text>
    </comment>
    <comment ref="BA134" authorId="0" shapeId="0">
      <text>
        <r>
          <rPr>
            <b/>
            <sz val="9"/>
            <color indexed="81"/>
            <rFont val="Tahoma"/>
            <family val="2"/>
          </rPr>
          <t>Luca Vernaccini:</t>
        </r>
        <r>
          <rPr>
            <sz val="9"/>
            <color indexed="81"/>
            <rFont val="Tahoma"/>
            <family val="2"/>
          </rPr>
          <t xml:space="preserve">
CIA Factbook</t>
        </r>
      </text>
    </comment>
    <comment ref="AO137" authorId="0" shapeId="0">
      <text>
        <r>
          <rPr>
            <b/>
            <sz val="9"/>
            <color indexed="81"/>
            <rFont val="Tahoma"/>
            <family val="2"/>
          </rPr>
          <t>Luca Vernaccini:</t>
        </r>
        <r>
          <rPr>
            <sz val="9"/>
            <color indexed="81"/>
            <rFont val="Tahoma"/>
            <family val="2"/>
          </rPr>
          <t xml:space="preserve">
2013</t>
        </r>
      </text>
    </comment>
    <comment ref="AP137" authorId="0" shapeId="0">
      <text>
        <r>
          <rPr>
            <b/>
            <sz val="9"/>
            <color indexed="81"/>
            <rFont val="Tahoma"/>
            <family val="2"/>
          </rPr>
          <t>Luca Vernaccini:</t>
        </r>
        <r>
          <rPr>
            <sz val="9"/>
            <color indexed="81"/>
            <rFont val="Tahoma"/>
            <family val="2"/>
          </rPr>
          <t xml:space="preserve">
2013</t>
        </r>
      </text>
    </comment>
    <comment ref="AO145" authorId="0" shapeId="0">
      <text>
        <r>
          <rPr>
            <b/>
            <sz val="9"/>
            <color indexed="81"/>
            <rFont val="Tahoma"/>
            <family val="2"/>
          </rPr>
          <t>Luca Vernaccini:</t>
        </r>
        <r>
          <rPr>
            <sz val="9"/>
            <color indexed="81"/>
            <rFont val="Tahoma"/>
            <family val="2"/>
          </rPr>
          <t xml:space="preserve">
2013</t>
        </r>
      </text>
    </comment>
    <comment ref="AP145" authorId="0" shapeId="0">
      <text>
        <r>
          <rPr>
            <b/>
            <sz val="9"/>
            <color indexed="81"/>
            <rFont val="Tahoma"/>
            <family val="2"/>
          </rPr>
          <t>Luca Vernaccini:</t>
        </r>
        <r>
          <rPr>
            <sz val="9"/>
            <color indexed="81"/>
            <rFont val="Tahoma"/>
            <family val="2"/>
          </rPr>
          <t xml:space="preserve">
2013</t>
        </r>
      </text>
    </comment>
    <comment ref="AY146" authorId="0" shapeId="0">
      <text>
        <r>
          <rPr>
            <b/>
            <sz val="9"/>
            <color indexed="81"/>
            <rFont val="Tahoma"/>
            <family val="2"/>
          </rPr>
          <t>Luca Vernaccini:</t>
        </r>
        <r>
          <rPr>
            <sz val="9"/>
            <color indexed="81"/>
            <rFont val="Tahoma"/>
            <family val="2"/>
          </rPr>
          <t xml:space="preserve">
2012</t>
        </r>
      </text>
    </comment>
    <comment ref="AS147" authorId="0" shapeId="0">
      <text>
        <r>
          <rPr>
            <b/>
            <sz val="9"/>
            <color indexed="81"/>
            <rFont val="Tahoma"/>
            <family val="2"/>
          </rPr>
          <t>Luca Vernaccini:</t>
        </r>
        <r>
          <rPr>
            <sz val="9"/>
            <color indexed="81"/>
            <rFont val="Tahoma"/>
            <family val="2"/>
          </rPr>
          <t xml:space="preserve">
2013</t>
        </r>
      </text>
    </comment>
    <comment ref="Y148" authorId="0" shapeId="0">
      <text>
        <r>
          <rPr>
            <b/>
            <sz val="9"/>
            <color indexed="81"/>
            <rFont val="Tahoma"/>
            <family val="2"/>
          </rPr>
          <t>Luca Vernaccini:</t>
        </r>
        <r>
          <rPr>
            <sz val="9"/>
            <color indexed="81"/>
            <rFont val="Tahoma"/>
            <family val="2"/>
          </rPr>
          <t xml:space="preserve">
PAHO, WHO (2012)</t>
        </r>
      </text>
    </comment>
    <comment ref="AY148" authorId="0" shapeId="0">
      <text>
        <r>
          <rPr>
            <b/>
            <sz val="9"/>
            <color indexed="81"/>
            <rFont val="Tahoma"/>
            <family val="2"/>
          </rPr>
          <t>Luca Vernaccini:</t>
        </r>
        <r>
          <rPr>
            <sz val="9"/>
            <color indexed="81"/>
            <rFont val="Tahoma"/>
            <family val="2"/>
          </rPr>
          <t xml:space="preserve">
2012</t>
        </r>
      </text>
    </comment>
    <comment ref="AO150" authorId="0" shapeId="0">
      <text>
        <r>
          <rPr>
            <b/>
            <sz val="9"/>
            <color indexed="81"/>
            <rFont val="Tahoma"/>
            <family val="2"/>
          </rPr>
          <t>Luca Vernaccini:</t>
        </r>
        <r>
          <rPr>
            <sz val="9"/>
            <color indexed="81"/>
            <rFont val="Tahoma"/>
            <family val="2"/>
          </rPr>
          <t xml:space="preserve">
2011</t>
        </r>
      </text>
    </comment>
    <comment ref="AO151" authorId="0" shapeId="0">
      <text>
        <r>
          <rPr>
            <b/>
            <sz val="9"/>
            <color indexed="81"/>
            <rFont val="Tahoma"/>
            <family val="2"/>
          </rPr>
          <t>Luca Vernaccini:</t>
        </r>
        <r>
          <rPr>
            <sz val="9"/>
            <color indexed="81"/>
            <rFont val="Tahoma"/>
            <family val="2"/>
          </rPr>
          <t xml:space="preserve">
2013</t>
        </r>
      </text>
    </comment>
    <comment ref="AO153" authorId="0" shapeId="0">
      <text>
        <r>
          <rPr>
            <b/>
            <sz val="9"/>
            <color indexed="81"/>
            <rFont val="Tahoma"/>
            <family val="2"/>
          </rPr>
          <t>Luca Vernaccini:</t>
        </r>
        <r>
          <rPr>
            <sz val="9"/>
            <color indexed="81"/>
            <rFont val="Tahoma"/>
            <family val="2"/>
          </rPr>
          <t xml:space="preserve">
2011</t>
        </r>
      </text>
    </comment>
    <comment ref="AP153" authorId="0" shapeId="0">
      <text>
        <r>
          <rPr>
            <b/>
            <sz val="9"/>
            <color indexed="81"/>
            <rFont val="Tahoma"/>
            <family val="2"/>
          </rPr>
          <t>Luca Vernaccini:</t>
        </r>
        <r>
          <rPr>
            <sz val="9"/>
            <color indexed="81"/>
            <rFont val="Tahoma"/>
            <family val="2"/>
          </rPr>
          <t xml:space="preserve">
2012</t>
        </r>
      </text>
    </comment>
    <comment ref="AO154" authorId="0" shapeId="0">
      <text>
        <r>
          <rPr>
            <b/>
            <sz val="9"/>
            <color indexed="81"/>
            <rFont val="Tahoma"/>
            <family val="2"/>
          </rPr>
          <t>Luca Vernaccini:</t>
        </r>
        <r>
          <rPr>
            <sz val="9"/>
            <color indexed="81"/>
            <rFont val="Tahoma"/>
            <family val="2"/>
          </rPr>
          <t xml:space="preserve">
2013</t>
        </r>
      </text>
    </comment>
    <comment ref="AP154" authorId="0" shapeId="0">
      <text>
        <r>
          <rPr>
            <b/>
            <sz val="9"/>
            <color indexed="81"/>
            <rFont val="Tahoma"/>
            <family val="2"/>
          </rPr>
          <t>Luca Vernaccini:</t>
        </r>
        <r>
          <rPr>
            <sz val="9"/>
            <color indexed="81"/>
            <rFont val="Tahoma"/>
            <family val="2"/>
          </rPr>
          <t xml:space="preserve">
2013</t>
        </r>
      </text>
    </comment>
    <comment ref="AY160" authorId="0" shapeId="0">
      <text>
        <r>
          <rPr>
            <b/>
            <sz val="9"/>
            <color indexed="81"/>
            <rFont val="Tahoma"/>
            <family val="2"/>
          </rPr>
          <t>Luca Vernaccini:</t>
        </r>
        <r>
          <rPr>
            <sz val="9"/>
            <color indexed="81"/>
            <rFont val="Tahoma"/>
            <family val="2"/>
          </rPr>
          <t xml:space="preserve">
2012</t>
        </r>
      </text>
    </comment>
    <comment ref="AZ160" authorId="0" shapeId="0">
      <text>
        <r>
          <rPr>
            <b/>
            <sz val="9"/>
            <color indexed="81"/>
            <rFont val="Tahoma"/>
            <family val="2"/>
          </rPr>
          <t>Luca Vernaccini:</t>
        </r>
        <r>
          <rPr>
            <sz val="9"/>
            <color indexed="81"/>
            <rFont val="Tahoma"/>
            <family val="2"/>
          </rPr>
          <t xml:space="preserve">
2012</t>
        </r>
      </text>
    </comment>
    <comment ref="BA160" authorId="0" shapeId="0">
      <text>
        <r>
          <rPr>
            <b/>
            <sz val="9"/>
            <color indexed="81"/>
            <rFont val="Tahoma"/>
            <family val="2"/>
          </rPr>
          <t>Luca Vernaccini:</t>
        </r>
        <r>
          <rPr>
            <sz val="9"/>
            <color indexed="81"/>
            <rFont val="Tahoma"/>
            <family val="2"/>
          </rPr>
          <t xml:space="preserve">
CIA Factbook</t>
        </r>
      </text>
    </comment>
    <comment ref="T162" authorId="0" shapeId="0">
      <text>
        <r>
          <rPr>
            <b/>
            <sz val="9"/>
            <color indexed="81"/>
            <rFont val="Tahoma"/>
            <family val="2"/>
          </rPr>
          <t>Luca Vernaccini:</t>
        </r>
        <r>
          <rPr>
            <sz val="9"/>
            <color indexed="81"/>
            <rFont val="Tahoma"/>
            <family val="2"/>
          </rPr>
          <t xml:space="preserve">
Value missed in the November 2014 release</t>
        </r>
      </text>
    </comment>
    <comment ref="X162" authorId="0" shapeId="0">
      <text>
        <r>
          <rPr>
            <b/>
            <sz val="9"/>
            <color indexed="81"/>
            <rFont val="Tahoma"/>
            <family val="2"/>
          </rPr>
          <t>Luca Vernaccini:</t>
        </r>
        <r>
          <rPr>
            <sz val="9"/>
            <color indexed="81"/>
            <rFont val="Tahoma"/>
            <family val="2"/>
          </rPr>
          <t xml:space="preserve">
EMRO, WHO (2012)</t>
        </r>
      </text>
    </comment>
    <comment ref="AK165" authorId="0" shapeId="0">
      <text>
        <r>
          <rPr>
            <b/>
            <sz val="9"/>
            <color indexed="81"/>
            <rFont val="Tahoma"/>
            <family val="2"/>
          </rPr>
          <t>Luca Vernaccini:</t>
        </r>
        <r>
          <rPr>
            <sz val="9"/>
            <color indexed="81"/>
            <rFont val="Tahoma"/>
            <family val="2"/>
          </rPr>
          <t xml:space="preserve">
4 Sep 2015</t>
        </r>
      </text>
    </comment>
    <comment ref="AY165" authorId="0" shapeId="0">
      <text>
        <r>
          <rPr>
            <b/>
            <sz val="9"/>
            <color indexed="81"/>
            <rFont val="Tahoma"/>
            <family val="2"/>
          </rPr>
          <t>Luca Vernaccini:</t>
        </r>
        <r>
          <rPr>
            <sz val="9"/>
            <color indexed="81"/>
            <rFont val="Tahoma"/>
            <family val="2"/>
          </rPr>
          <t xml:space="preserve">
2012</t>
        </r>
      </text>
    </comment>
    <comment ref="AZ165" authorId="0" shapeId="0">
      <text>
        <r>
          <rPr>
            <b/>
            <sz val="9"/>
            <color indexed="81"/>
            <rFont val="Tahoma"/>
            <family val="2"/>
          </rPr>
          <t>Luca Vernaccini:</t>
        </r>
        <r>
          <rPr>
            <sz val="9"/>
            <color indexed="81"/>
            <rFont val="Tahoma"/>
            <family val="2"/>
          </rPr>
          <t xml:space="preserve">
2012</t>
        </r>
      </text>
    </comment>
    <comment ref="Y166" authorId="0" shapeId="0">
      <text>
        <r>
          <rPr>
            <b/>
            <sz val="9"/>
            <color indexed="81"/>
            <rFont val="Tahoma"/>
            <family val="2"/>
          </rPr>
          <t>Luca Vernaccini:</t>
        </r>
        <r>
          <rPr>
            <sz val="9"/>
            <color indexed="81"/>
            <rFont val="Tahoma"/>
            <family val="2"/>
          </rPr>
          <t xml:space="preserve">
PAHO, WHO (2012)</t>
        </r>
      </text>
    </comment>
    <comment ref="AO166" authorId="0" shapeId="0">
      <text>
        <r>
          <rPr>
            <b/>
            <sz val="9"/>
            <color indexed="81"/>
            <rFont val="Tahoma"/>
            <family val="2"/>
          </rPr>
          <t>Luca Vernaccini:</t>
        </r>
        <r>
          <rPr>
            <sz val="9"/>
            <color indexed="81"/>
            <rFont val="Tahoma"/>
            <family val="2"/>
          </rPr>
          <t xml:space="preserve">
2013</t>
        </r>
      </text>
    </comment>
    <comment ref="AP166" authorId="0" shapeId="0">
      <text>
        <r>
          <rPr>
            <b/>
            <sz val="9"/>
            <color indexed="81"/>
            <rFont val="Tahoma"/>
            <family val="2"/>
          </rPr>
          <t>Luca Vernaccini:</t>
        </r>
        <r>
          <rPr>
            <sz val="9"/>
            <color indexed="81"/>
            <rFont val="Tahoma"/>
            <family val="2"/>
          </rPr>
          <t xml:space="preserve">
2013</t>
        </r>
      </text>
    </comment>
    <comment ref="AN170" authorId="0" shapeId="0">
      <text>
        <r>
          <rPr>
            <b/>
            <sz val="9"/>
            <color indexed="81"/>
            <rFont val="Tahoma"/>
            <family val="2"/>
          </rPr>
          <t>Luca Vernaccini:</t>
        </r>
        <r>
          <rPr>
            <sz val="9"/>
            <color indexed="81"/>
            <rFont val="Tahoma"/>
            <family val="2"/>
          </rPr>
          <t xml:space="preserve">
World Bank, 2012</t>
        </r>
      </text>
    </comment>
    <comment ref="BA170" authorId="0" shapeId="0">
      <text>
        <r>
          <rPr>
            <b/>
            <sz val="9"/>
            <color indexed="81"/>
            <rFont val="Tahoma"/>
            <family val="2"/>
          </rPr>
          <t>Luca Vernaccini:</t>
        </r>
        <r>
          <rPr>
            <sz val="9"/>
            <color indexed="81"/>
            <rFont val="Tahoma"/>
            <family val="2"/>
          </rPr>
          <t xml:space="preserve">
CIA Factbook</t>
        </r>
      </text>
    </comment>
    <comment ref="AO172" authorId="0" shapeId="0">
      <text>
        <r>
          <rPr>
            <b/>
            <sz val="9"/>
            <color indexed="81"/>
            <rFont val="Tahoma"/>
            <family val="2"/>
          </rPr>
          <t>Luca Vernaccini:</t>
        </r>
        <r>
          <rPr>
            <sz val="9"/>
            <color indexed="81"/>
            <rFont val="Tahoma"/>
            <family val="2"/>
          </rPr>
          <t xml:space="preserve">
2013</t>
        </r>
      </text>
    </comment>
    <comment ref="AO174" authorId="0" shapeId="0">
      <text>
        <r>
          <rPr>
            <b/>
            <sz val="9"/>
            <color indexed="81"/>
            <rFont val="Tahoma"/>
            <family val="2"/>
          </rPr>
          <t>Luca Vernaccini:</t>
        </r>
        <r>
          <rPr>
            <sz val="9"/>
            <color indexed="81"/>
            <rFont val="Tahoma"/>
            <family val="2"/>
          </rPr>
          <t xml:space="preserve">
2013</t>
        </r>
      </text>
    </comment>
    <comment ref="AP174" authorId="0" shapeId="0">
      <text>
        <r>
          <rPr>
            <b/>
            <sz val="9"/>
            <color indexed="81"/>
            <rFont val="Tahoma"/>
            <family val="2"/>
          </rPr>
          <t>Luca Vernaccini:</t>
        </r>
        <r>
          <rPr>
            <sz val="9"/>
            <color indexed="81"/>
            <rFont val="Tahoma"/>
            <family val="2"/>
          </rPr>
          <t xml:space="preserve">
2013</t>
        </r>
      </text>
    </comment>
    <comment ref="AO178" authorId="0" shapeId="0">
      <text>
        <r>
          <rPr>
            <b/>
            <sz val="9"/>
            <color indexed="81"/>
            <rFont val="Tahoma"/>
            <family val="2"/>
          </rPr>
          <t>Luca Vernaccini:</t>
        </r>
        <r>
          <rPr>
            <sz val="9"/>
            <color indexed="81"/>
            <rFont val="Tahoma"/>
            <family val="2"/>
          </rPr>
          <t xml:space="preserve">
2013</t>
        </r>
      </text>
    </comment>
    <comment ref="AP178" authorId="0" shapeId="0">
      <text>
        <r>
          <rPr>
            <b/>
            <sz val="9"/>
            <color indexed="81"/>
            <rFont val="Tahoma"/>
            <family val="2"/>
          </rPr>
          <t>Luca Vernaccini:</t>
        </r>
        <r>
          <rPr>
            <sz val="9"/>
            <color indexed="81"/>
            <rFont val="Tahoma"/>
            <family val="2"/>
          </rPr>
          <t xml:space="preserve">
2013</t>
        </r>
      </text>
    </comment>
    <comment ref="AK180" authorId="0" shapeId="0">
      <text>
        <r>
          <rPr>
            <b/>
            <sz val="9"/>
            <color indexed="81"/>
            <rFont val="Tahoma"/>
            <family val="2"/>
          </rPr>
          <t>Luca Vernaccini:</t>
        </r>
        <r>
          <rPr>
            <sz val="9"/>
            <color indexed="81"/>
            <rFont val="Tahoma"/>
            <family val="2"/>
          </rPr>
          <t xml:space="preserve">
4 Sep 2015</t>
        </r>
      </text>
    </comment>
    <comment ref="AY181" authorId="0" shapeId="0">
      <text>
        <r>
          <rPr>
            <b/>
            <sz val="9"/>
            <color indexed="81"/>
            <rFont val="Tahoma"/>
            <family val="2"/>
          </rPr>
          <t>Luca Vernaccini:</t>
        </r>
        <r>
          <rPr>
            <sz val="9"/>
            <color indexed="81"/>
            <rFont val="Tahoma"/>
            <family val="2"/>
          </rPr>
          <t xml:space="preserve">
2012</t>
        </r>
      </text>
    </comment>
    <comment ref="AZ181" authorId="0" shapeId="0">
      <text>
        <r>
          <rPr>
            <b/>
            <sz val="9"/>
            <color indexed="81"/>
            <rFont val="Tahoma"/>
            <family val="2"/>
          </rPr>
          <t>Luca Vernaccini:</t>
        </r>
        <r>
          <rPr>
            <sz val="9"/>
            <color indexed="81"/>
            <rFont val="Tahoma"/>
            <family val="2"/>
          </rPr>
          <t xml:space="preserve">
2012</t>
        </r>
      </text>
    </comment>
    <comment ref="AY182" authorId="0" shapeId="0">
      <text>
        <r>
          <rPr>
            <b/>
            <sz val="9"/>
            <color indexed="81"/>
            <rFont val="Tahoma"/>
            <family val="2"/>
          </rPr>
          <t>Luca Vernaccini:</t>
        </r>
        <r>
          <rPr>
            <sz val="9"/>
            <color indexed="81"/>
            <rFont val="Tahoma"/>
            <family val="2"/>
          </rPr>
          <t xml:space="preserve">
2012</t>
        </r>
      </text>
    </comment>
    <comment ref="AF183" authorId="0" shapeId="0">
      <text>
        <r>
          <rPr>
            <b/>
            <sz val="9"/>
            <color indexed="81"/>
            <rFont val="Tahoma"/>
            <family val="2"/>
          </rPr>
          <t>Luca Vernaccini:</t>
        </r>
        <r>
          <rPr>
            <sz val="9"/>
            <color indexed="81"/>
            <rFont val="Tahoma"/>
            <family val="2"/>
          </rPr>
          <t xml:space="preserve">
2013</t>
        </r>
      </text>
    </comment>
    <comment ref="AK183" authorId="0" shapeId="0">
      <text>
        <r>
          <rPr>
            <b/>
            <sz val="9"/>
            <color indexed="81"/>
            <rFont val="Tahoma"/>
            <family val="2"/>
          </rPr>
          <t>Luca Vernaccini:</t>
        </r>
        <r>
          <rPr>
            <sz val="9"/>
            <color indexed="81"/>
            <rFont val="Tahoma"/>
            <family val="2"/>
          </rPr>
          <t xml:space="preserve">
4 Sep 2015</t>
        </r>
      </text>
    </comment>
    <comment ref="AO183" authorId="0" shapeId="0">
      <text>
        <r>
          <rPr>
            <b/>
            <sz val="9"/>
            <color indexed="81"/>
            <rFont val="Tahoma"/>
            <family val="2"/>
          </rPr>
          <t>Luca Vernaccini:</t>
        </r>
        <r>
          <rPr>
            <sz val="9"/>
            <color indexed="81"/>
            <rFont val="Tahoma"/>
            <family val="2"/>
          </rPr>
          <t xml:space="preserve">
2013</t>
        </r>
      </text>
    </comment>
    <comment ref="AO184" authorId="0" shapeId="0">
      <text>
        <r>
          <rPr>
            <b/>
            <sz val="9"/>
            <color indexed="81"/>
            <rFont val="Tahoma"/>
            <family val="2"/>
          </rPr>
          <t>Luca Vernaccini:</t>
        </r>
        <r>
          <rPr>
            <sz val="9"/>
            <color indexed="81"/>
            <rFont val="Tahoma"/>
            <family val="2"/>
          </rPr>
          <t xml:space="preserve">
2013</t>
        </r>
      </text>
    </comment>
    <comment ref="AX187" authorId="0" shapeId="0">
      <text>
        <r>
          <rPr>
            <b/>
            <sz val="9"/>
            <color indexed="81"/>
            <rFont val="Tahoma"/>
            <family val="2"/>
          </rPr>
          <t>Luca Vernaccini:</t>
        </r>
        <r>
          <rPr>
            <sz val="9"/>
            <color indexed="81"/>
            <rFont val="Tahoma"/>
            <family val="2"/>
          </rPr>
          <t xml:space="preserve">
CIA Factbook, 2013</t>
        </r>
      </text>
    </comment>
    <comment ref="AZ189" authorId="0" shapeId="0">
      <text>
        <r>
          <rPr>
            <b/>
            <sz val="9"/>
            <color indexed="81"/>
            <rFont val="Tahoma"/>
            <family val="2"/>
          </rPr>
          <t>Luca Vernaccini:</t>
        </r>
        <r>
          <rPr>
            <sz val="9"/>
            <color indexed="81"/>
            <rFont val="Tahoma"/>
            <family val="2"/>
          </rPr>
          <t xml:space="preserve">
2012</t>
        </r>
      </text>
    </comment>
    <comment ref="AK193" authorId="0" shapeId="0">
      <text>
        <r>
          <rPr>
            <b/>
            <sz val="9"/>
            <color indexed="81"/>
            <rFont val="Tahoma"/>
            <family val="2"/>
          </rPr>
          <t>Luca Vernaccini:</t>
        </r>
        <r>
          <rPr>
            <sz val="9"/>
            <color indexed="81"/>
            <rFont val="Tahoma"/>
            <family val="2"/>
          </rPr>
          <t xml:space="preserve">
4 Sep 2015</t>
        </r>
      </text>
    </comment>
    <comment ref="AO193" authorId="0" shapeId="0">
      <text>
        <r>
          <rPr>
            <b/>
            <sz val="9"/>
            <color indexed="81"/>
            <rFont val="Tahoma"/>
            <family val="2"/>
          </rPr>
          <t>Luca Vernaccini:</t>
        </r>
        <r>
          <rPr>
            <sz val="9"/>
            <color indexed="81"/>
            <rFont val="Tahoma"/>
            <family val="2"/>
          </rPr>
          <t xml:space="preserve">
2013</t>
        </r>
      </text>
    </comment>
    <comment ref="AP193" authorId="0" shapeId="0">
      <text>
        <r>
          <rPr>
            <b/>
            <sz val="9"/>
            <color indexed="81"/>
            <rFont val="Tahoma"/>
            <family val="2"/>
          </rPr>
          <t>Luca Vernaccini:</t>
        </r>
        <r>
          <rPr>
            <sz val="9"/>
            <color indexed="81"/>
            <rFont val="Tahoma"/>
            <family val="2"/>
          </rPr>
          <t xml:space="preserve">
2013</t>
        </r>
      </text>
    </comment>
    <comment ref="AY193" authorId="0" shapeId="0">
      <text>
        <r>
          <rPr>
            <b/>
            <sz val="9"/>
            <color indexed="81"/>
            <rFont val="Tahoma"/>
            <family val="2"/>
          </rPr>
          <t>Luca Vernaccini:</t>
        </r>
        <r>
          <rPr>
            <sz val="9"/>
            <color indexed="81"/>
            <rFont val="Tahoma"/>
            <family val="2"/>
          </rPr>
          <t xml:space="preserve">
2012</t>
        </r>
      </text>
    </comment>
    <comment ref="AZ193" authorId="0" shapeId="0">
      <text>
        <r>
          <rPr>
            <b/>
            <sz val="9"/>
            <color indexed="81"/>
            <rFont val="Tahoma"/>
            <family val="2"/>
          </rPr>
          <t>Luca Vernaccini:</t>
        </r>
        <r>
          <rPr>
            <sz val="9"/>
            <color indexed="81"/>
            <rFont val="Tahoma"/>
            <family val="2"/>
          </rPr>
          <t xml:space="preserve">
2012</t>
        </r>
      </text>
    </comment>
    <comment ref="AO194" authorId="0" shapeId="0">
      <text>
        <r>
          <rPr>
            <b/>
            <sz val="9"/>
            <color indexed="81"/>
            <rFont val="Tahoma"/>
            <family val="2"/>
          </rPr>
          <t>Luca Vernaccini:</t>
        </r>
        <r>
          <rPr>
            <sz val="9"/>
            <color indexed="81"/>
            <rFont val="Tahoma"/>
            <family val="2"/>
          </rPr>
          <t xml:space="preserve">
2013</t>
        </r>
      </text>
    </comment>
    <comment ref="AP194" authorId="0" shapeId="0">
      <text>
        <r>
          <rPr>
            <b/>
            <sz val="9"/>
            <color indexed="81"/>
            <rFont val="Tahoma"/>
            <family val="2"/>
          </rPr>
          <t>Luca Vernaccini:</t>
        </r>
        <r>
          <rPr>
            <sz val="9"/>
            <color indexed="81"/>
            <rFont val="Tahoma"/>
            <family val="2"/>
          </rPr>
          <t xml:space="preserve">
2013</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<sst xmlns="http://schemas.openxmlformats.org/spreadsheetml/2006/main" count="5075" uniqueCount="1006">
  <si>
    <t>AFG</t>
  </si>
  <si>
    <t>Afghanistan</t>
  </si>
  <si>
    <t>ALB</t>
  </si>
  <si>
    <t>Albania</t>
  </si>
  <si>
    <t>DZA</t>
  </si>
  <si>
    <t>Algeria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</si>
  <si>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</si>
  <si>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</si>
  <si>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</si>
  <si>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</si>
  <si>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</si>
  <si>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</si>
  <si>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</si>
  <si>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</si>
  <si>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</si>
  <si>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</si>
  <si>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</si>
  <si>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</si>
  <si>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</si>
  <si>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</si>
  <si>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</si>
  <si>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</si>
  <si>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</si>
  <si>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</si>
  <si>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</si>
  <si>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</si>
  <si>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</si>
  <si>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</si>
  <si>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</si>
  <si>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</si>
  <si>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</si>
  <si>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</si>
  <si>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</si>
  <si>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</si>
  <si>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</si>
  <si>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</si>
  <si>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</si>
  <si>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</si>
  <si>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</si>
  <si>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</si>
  <si>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</si>
  <si>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</si>
  <si>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</si>
  <si>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</si>
  <si>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</si>
  <si>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</si>
  <si>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</si>
  <si>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</si>
  <si>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</si>
  <si>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</si>
  <si>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</si>
  <si>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</si>
  <si>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</si>
  <si>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</si>
  <si>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</si>
  <si>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</si>
  <si>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</si>
  <si>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</si>
  <si>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</si>
  <si>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</si>
  <si>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</si>
  <si>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</si>
  <si>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</si>
  <si>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</si>
  <si>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</si>
  <si>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</si>
  <si>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</si>
  <si>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</si>
  <si>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</si>
  <si>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</si>
  <si>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COD</t>
  </si>
  <si>
    <t>COG</t>
  </si>
  <si>
    <t>CRI</t>
  </si>
  <si>
    <t>Costa Rica</t>
  </si>
  <si>
    <t>CIV</t>
  </si>
  <si>
    <t>HRV</t>
  </si>
  <si>
    <t>Croatia</t>
  </si>
  <si>
    <t>CUB</t>
  </si>
  <si>
    <t>Cuba</t>
  </si>
  <si>
    <t>CYP</t>
  </si>
  <si>
    <t>Cyprus</t>
  </si>
  <si>
    <t>CZE</t>
  </si>
  <si>
    <t>Czech Republic</t>
  </si>
  <si>
    <t>DNK</t>
  </si>
  <si>
    <t>Denmark</t>
  </si>
  <si>
    <t>DJI</t>
  </si>
  <si>
    <t>Djibouti</t>
  </si>
  <si>
    <t>DMA</t>
  </si>
  <si>
    <t>Dominica</t>
  </si>
  <si>
    <t>DOM</t>
  </si>
  <si>
    <t>Dominican Republic</t>
  </si>
  <si>
    <t>TLS</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</si>
  <si>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</si>
  <si>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</si>
  <si>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</si>
  <si>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</si>
  <si>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</si>
  <si>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</si>
  <si>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</si>
  <si>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</si>
  <si>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</si>
  <si>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</si>
  <si>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</si>
  <si>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</si>
  <si>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</si>
  <si>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</si>
  <si>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</si>
  <si>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</si>
  <si>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</si>
  <si>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</si>
  <si>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</si>
  <si>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</si>
  <si>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</si>
  <si>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</si>
  <si>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</si>
  <si>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</si>
  <si>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</si>
  <si>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</si>
  <si>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</si>
  <si>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</si>
  <si>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</si>
  <si>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</si>
  <si>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</si>
  <si>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</si>
  <si>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</si>
  <si>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</si>
  <si>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</si>
  <si>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</si>
  <si>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</si>
  <si>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</si>
  <si>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</si>
  <si>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</si>
  <si>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</si>
  <si>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</si>
  <si>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</si>
  <si>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</si>
  <si>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</si>
  <si>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</si>
  <si>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</si>
  <si>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</si>
  <si>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</si>
  <si>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</si>
  <si>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</si>
  <si>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</si>
  <si>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</si>
  <si>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</si>
  <si>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</si>
  <si>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</si>
  <si>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</si>
  <si>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</si>
  <si>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</si>
  <si>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</si>
  <si>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</si>
  <si>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</si>
  <si>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</si>
  <si>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</si>
  <si>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</si>
  <si>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</si>
  <si>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</si>
  <si>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</si>
  <si>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</si>
  <si>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</si>
  <si>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</si>
  <si>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</si>
  <si>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</si>
  <si>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</si>
  <si>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PRK</t>
  </si>
  <si>
    <t>KWT</t>
  </si>
  <si>
    <t>Kuwait</t>
  </si>
  <si>
    <t>KGZ</t>
  </si>
  <si>
    <t>Kyrgyzstan</t>
  </si>
  <si>
    <t>LAO</t>
  </si>
  <si>
    <t>LVA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</si>
  <si>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</si>
  <si>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</si>
  <si>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</si>
  <si>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</si>
  <si>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</si>
  <si>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</si>
  <si>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</si>
  <si>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</si>
  <si>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</si>
  <si>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</si>
  <si>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</si>
  <si>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</si>
  <si>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</si>
  <si>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</si>
  <si>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</si>
  <si>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</si>
  <si>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</si>
  <si>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</si>
  <si>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</si>
  <si>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</si>
  <si>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</si>
  <si>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</si>
  <si>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</si>
  <si>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</si>
  <si>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</si>
  <si>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</si>
  <si>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</si>
  <si>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</si>
  <si>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</si>
  <si>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</si>
  <si>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</si>
  <si>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</si>
  <si>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</si>
  <si>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</si>
  <si>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</si>
  <si>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</si>
  <si>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MDA</t>
  </si>
  <si>
    <t>MNG</t>
  </si>
  <si>
    <t>Mongolia</t>
  </si>
  <si>
    <t>MNE</t>
  </si>
  <si>
    <t>Montenegro</t>
  </si>
  <si>
    <t>MAR</t>
  </si>
  <si>
    <t>Morocco</t>
  </si>
  <si>
    <t>MOZ</t>
  </si>
  <si>
    <t>Mozambique</t>
  </si>
  <si>
    <t>MMR</t>
  </si>
  <si>
    <t>NAM</t>
  </si>
  <si>
    <t>Namibia</t>
  </si>
  <si>
    <t>NRU</t>
  </si>
  <si>
    <t>Nauru</t>
  </si>
  <si>
    <t>NPL</t>
  </si>
  <si>
    <t>Nepal</t>
  </si>
  <si>
    <t>NLD</t>
  </si>
  <si>
    <t>Netherlands</t>
  </si>
  <si>
    <t>NZL</t>
  </si>
  <si>
    <t>New Zealand</t>
  </si>
  <si>
    <t>NIC</t>
  </si>
  <si>
    <t>Nicaragua</t>
  </si>
  <si>
    <t>NER</t>
  </si>
  <si>
    <t>Niger</t>
  </si>
  <si>
    <t>NGA</t>
  </si>
  <si>
    <t>Nigeria</t>
  </si>
  <si>
    <t>NOR</t>
  </si>
  <si>
    <t>Norway</t>
  </si>
  <si>
    <t>PSE</t>
  </si>
  <si>
    <t>OMN</t>
  </si>
  <si>
    <t>Oman</t>
  </si>
  <si>
    <t>PAK</t>
  </si>
  <si>
    <t>Pakistan</t>
  </si>
  <si>
    <t>PLW</t>
  </si>
  <si>
    <t>Palau</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</si>
  <si>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</si>
  <si>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</si>
  <si>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</si>
  <si>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</si>
  <si>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</si>
  <si>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</si>
  <si>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</si>
  <si>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</si>
  <si>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</si>
  <si>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</si>
  <si>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</si>
  <si>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</si>
  <si>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</si>
  <si>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</si>
  <si>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</si>
  <si>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</si>
  <si>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</si>
  <si>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</si>
  <si>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</si>
  <si>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</si>
  <si>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</si>
  <si>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</si>
  <si>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Saint Kitts and Nevis</t>
  </si>
  <si>
    <t>LCA</t>
  </si>
  <si>
    <t>Saint Lucia</t>
  </si>
  <si>
    <t>VCT</t>
  </si>
  <si>
    <t>Saint Vincent and the Grenadines</t>
  </si>
  <si>
    <t>WSM</t>
  </si>
  <si>
    <t>Samoa</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</si>
  <si>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</si>
  <si>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</si>
  <si>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</si>
  <si>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</si>
  <si>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</si>
  <si>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</si>
  <si>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</si>
  <si>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</si>
  <si>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</si>
  <si>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</si>
  <si>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</si>
  <si>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</si>
  <si>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</si>
  <si>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</si>
  <si>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</si>
  <si>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</si>
  <si>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</si>
  <si>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</si>
  <si>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</si>
  <si>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</si>
  <si>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</si>
  <si>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</si>
  <si>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</si>
  <si>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</si>
  <si>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KOR</t>
  </si>
  <si>
    <t>SSD</t>
  </si>
  <si>
    <t>South Sudan</t>
  </si>
  <si>
    <t>ESP</t>
  </si>
  <si>
    <t>Spain</t>
  </si>
  <si>
    <t>LKA</t>
  </si>
  <si>
    <t>Sri Lanka</t>
  </si>
  <si>
    <t>SDN</t>
  </si>
  <si>
    <t>Sudan</t>
  </si>
  <si>
    <t>SUR</t>
  </si>
  <si>
    <t>Suriname</t>
  </si>
  <si>
    <t>SWZ</t>
  </si>
  <si>
    <t>Swaziland</t>
  </si>
  <si>
    <t>SWE</t>
  </si>
  <si>
    <t>Sweden</t>
  </si>
  <si>
    <t>CHE</t>
  </si>
  <si>
    <t>Switzerland</t>
  </si>
  <si>
    <t>SYR</t>
  </si>
  <si>
    <t>Syrian Arab Republic</t>
  </si>
  <si>
    <t>TJK</t>
  </si>
  <si>
    <t>Tajikistan</t>
  </si>
  <si>
    <t>TZA</t>
  </si>
  <si>
    <t>THA</t>
  </si>
  <si>
    <t>Thailand</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</si>
  <si>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</si>
  <si>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</si>
  <si>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</si>
  <si>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</si>
  <si>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</si>
  <si>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</si>
  <si>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</si>
  <si>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</si>
  <si>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</si>
  <si>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</si>
  <si>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</si>
  <si>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</si>
  <si>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</si>
  <si>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</si>
  <si>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</si>
  <si>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</si>
  <si>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</si>
  <si>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</si>
  <si>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</si>
  <si>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</si>
  <si>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</si>
  <si>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USA</t>
  </si>
  <si>
    <t>United States of America</t>
  </si>
  <si>
    <t>URY</t>
  </si>
  <si>
    <t>Uruguay</t>
  </si>
  <si>
    <t>UZB</t>
  </si>
  <si>
    <t>Uzbekistan</t>
  </si>
  <si>
    <t>VUT</t>
  </si>
  <si>
    <t>Vanuatu</t>
  </si>
  <si>
    <t>VEN</t>
  </si>
  <si>
    <t>VNM</t>
  </si>
  <si>
    <t>YEM</t>
  </si>
  <si>
    <t>Yemen</t>
  </si>
  <si>
    <t>ZMB</t>
  </si>
  <si>
    <t>Zambia</t>
  </si>
  <si>
    <t>ZWE</t>
  </si>
  <si>
    <t>Zimbabwe</t>
  </si>
  <si>
    <t>ISO3</t>
  </si>
  <si>
    <t>Child Mortality</t>
  </si>
  <si>
    <t>Government Effectiveness</t>
  </si>
  <si>
    <t>Adult literacy rate</t>
  </si>
  <si>
    <t>Access to electricity</t>
  </si>
  <si>
    <t>Internet users</t>
  </si>
  <si>
    <t>Mobile cellular subscriptions</t>
  </si>
  <si>
    <t>Natural</t>
  </si>
  <si>
    <t>Human</t>
  </si>
  <si>
    <t>Institutional</t>
  </si>
  <si>
    <t>Infrastructure</t>
  </si>
  <si>
    <t>VULNERABILITY</t>
  </si>
  <si>
    <t>Myanmar</t>
  </si>
  <si>
    <t>Côte d'Ivoire</t>
  </si>
  <si>
    <t>Guinea-Bissau</t>
  </si>
  <si>
    <t>Timor-Leste</t>
  </si>
  <si>
    <t>Congo</t>
  </si>
  <si>
    <t>Viet Nam</t>
  </si>
  <si>
    <t>China</t>
  </si>
  <si>
    <t>Russian Federation</t>
  </si>
  <si>
    <t>Latvia</t>
  </si>
  <si>
    <t>Brunei Darussalam</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</si>
  <si>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</si>
  <si>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</si>
  <si>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</si>
  <si>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</si>
  <si>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</si>
  <si>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</si>
  <si>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</si>
  <si>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</si>
  <si>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</si>
  <si>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</si>
  <si>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</si>
  <si>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</si>
  <si>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</si>
  <si>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Palestine</t>
  </si>
  <si>
    <t>U5 Under weight</t>
  </si>
  <si>
    <t>Net ODA received (% of GNI)</t>
  </si>
  <si>
    <t>Aid Dependency Index</t>
  </si>
  <si>
    <t>Returned Refugees</t>
  </si>
  <si>
    <t>Uprooted people</t>
  </si>
  <si>
    <t>Inequality</t>
  </si>
  <si>
    <t>Children Under 5</t>
  </si>
  <si>
    <t>Malnutrition in children under 5</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</si>
  <si>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</si>
  <si>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</si>
  <si>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</si>
  <si>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</si>
  <si>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</si>
  <si>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</si>
  <si>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</si>
  <si>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</si>
  <si>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</si>
  <si>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</si>
  <si>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</si>
  <si>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</si>
  <si>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</si>
  <si>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</si>
  <si>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</si>
  <si>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Average Dietary Energy Supply Adequacy</t>
  </si>
  <si>
    <t>Prevalence of Undernourishment</t>
  </si>
  <si>
    <t>Domestic Food Price Level Index</t>
  </si>
  <si>
    <t>Domestic Food Price Volatility Index</t>
  </si>
  <si>
    <t>Food Acces Score</t>
  </si>
  <si>
    <t>Aid Dependency</t>
  </si>
  <si>
    <t>Other Vulnerable Groups</t>
  </si>
  <si>
    <t>Natural Disasters % of total pop</t>
  </si>
  <si>
    <t>Development &amp; Deprivation</t>
  </si>
  <si>
    <t>Adult liteacy rate</t>
  </si>
  <si>
    <t>People affected by droughts (absolute)</t>
  </si>
  <si>
    <t>People affected by droughts (relative)</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</si>
  <si>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</si>
  <si>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</si>
  <si>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</si>
  <si>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</si>
  <si>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</si>
  <si>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</si>
  <si>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</si>
  <si>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</si>
  <si>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</si>
  <si>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</si>
  <si>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Unit of Measurament</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</si>
  <si>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</si>
  <si>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</si>
  <si>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</si>
  <si>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</si>
  <si>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</si>
  <si>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</si>
  <si>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</si>
  <si>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</si>
  <si>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</si>
  <si>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</si>
  <si>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</si>
  <si>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</si>
  <si>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</si>
  <si>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</si>
  <si>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</si>
  <si>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</si>
  <si>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</si>
  <si>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</si>
  <si>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</si>
  <si>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</si>
  <si>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</si>
  <si>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</si>
  <si>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</si>
  <si>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</si>
  <si>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</si>
  <si>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</si>
  <si>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</si>
  <si>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</si>
  <si>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</si>
  <si>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</si>
  <si>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</si>
  <si>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</si>
  <si>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</si>
  <si>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per 100,000 people</t>
  </si>
  <si>
    <t>per 1,000 live births</t>
  </si>
  <si>
    <t>Malaria death rate</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</si>
  <si>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</si>
  <si>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</si>
  <si>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</si>
  <si>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</si>
  <si>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</si>
  <si>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</si>
  <si>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</si>
  <si>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</si>
  <si>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</si>
  <si>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</si>
  <si>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</si>
  <si>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</si>
  <si>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Survey Year</t>
  </si>
  <si>
    <t>Humanitarian Aid (FTS)</t>
  </si>
  <si>
    <t>Development Aid (ODA)</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</si>
  <si>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</si>
  <si>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</si>
  <si>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</si>
  <si>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</si>
  <si>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</si>
  <si>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</si>
  <si>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</si>
  <si>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</si>
  <si>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</si>
  <si>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</si>
  <si>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</si>
  <si>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</si>
  <si>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</si>
  <si>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</si>
  <si>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</si>
  <si>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</si>
  <si>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</si>
  <si>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</si>
  <si>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</si>
  <si>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</si>
  <si>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</si>
  <si>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</si>
  <si>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</si>
  <si>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</si>
  <si>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</si>
  <si>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</si>
  <si>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</si>
  <si>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</si>
  <si>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</si>
  <si>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Poverty &amp; Development</t>
  </si>
  <si>
    <t>VU.SEV.PD.HDI</t>
  </si>
  <si>
    <t>UNDP Human Development Report</t>
  </si>
  <si>
    <t>http://hdrstats.undp.org/en/indicators/103106.html</t>
  </si>
  <si>
    <t>VU.SEV.PD.MPI</t>
  </si>
  <si>
    <t>http://hdrstats.undp.org/en/indicators/38406.html</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</si>
  <si>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</si>
  <si>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</si>
  <si>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</si>
  <si>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</si>
  <si>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</si>
  <si>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</si>
  <si>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</si>
  <si>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</si>
  <si>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</si>
  <si>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</si>
  <si>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http://data.worldbank.org/indicator/DT.ODA.ODAT.GN.ZS</t>
  </si>
  <si>
    <t>Health of children under 5</t>
  </si>
  <si>
    <t>Mortality rate, under-5 (per 1,000 live births)</t>
  </si>
  <si>
    <t>UNICEF</t>
  </si>
  <si>
    <t>http://www.unicef.org/publications/index_pubs_statistics.html</t>
  </si>
  <si>
    <t>Children Under Weight</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</si>
  <si>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</si>
  <si>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</si>
  <si>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</si>
  <si>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</si>
  <si>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</si>
  <si>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</si>
  <si>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</si>
  <si>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</si>
  <si>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</si>
  <si>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</si>
  <si>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</si>
  <si>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</si>
  <si>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</si>
  <si>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</si>
  <si>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</si>
  <si>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</si>
  <si>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</si>
  <si>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</si>
  <si>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</si>
  <si>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</si>
  <si>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</si>
  <si>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</si>
  <si>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</si>
  <si>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</si>
  <si>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</si>
  <si>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</si>
  <si>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</si>
  <si>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</si>
  <si>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</si>
  <si>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</si>
  <si>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</si>
  <si>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</si>
  <si>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</si>
  <si>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</si>
  <si>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</si>
  <si>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</si>
  <si>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ORNL LandScan population density</t>
  </si>
  <si>
    <t>OakRidge National Laboratory</t>
  </si>
  <si>
    <t>http://www.ornl.gov/sci/landscan/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</si>
  <si>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</si>
  <si>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</si>
  <si>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</si>
  <si>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</si>
  <si>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</si>
  <si>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</si>
  <si>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</si>
  <si>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</si>
  <si>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</si>
  <si>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</si>
  <si>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</si>
  <si>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</si>
  <si>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</si>
  <si>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</si>
  <si>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</si>
  <si>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</si>
  <si>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</si>
  <si>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</si>
  <si>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</si>
  <si>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</si>
  <si>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</si>
  <si>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</si>
  <si>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</si>
  <si>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</si>
  <si>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</si>
  <si>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</si>
  <si>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</si>
  <si>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</si>
  <si>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</si>
  <si>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</si>
  <si>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</si>
  <si>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</si>
  <si>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</si>
  <si>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</si>
  <si>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</si>
  <si>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</si>
  <si>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</si>
  <si>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</si>
  <si>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</si>
  <si>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</si>
  <si>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</si>
  <si>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</si>
  <si>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</si>
  <si>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</si>
  <si>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</si>
  <si>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</si>
  <si>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</si>
  <si>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</si>
  <si>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</si>
  <si>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</si>
  <si>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</si>
  <si>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</si>
  <si>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</si>
  <si>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Per capita total expenditure on health (PPP int. USD)</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</si>
  <si>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</si>
  <si>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</si>
  <si>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</si>
  <si>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</si>
  <si>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</si>
  <si>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</si>
  <si>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</si>
  <si>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</si>
  <si>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</si>
  <si>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</si>
  <si>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</si>
  <si>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</si>
  <si>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</si>
  <si>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</si>
  <si>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</si>
  <si>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</si>
  <si>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</si>
  <si>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</si>
  <si>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</si>
  <si>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</si>
  <si>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</si>
  <si>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</si>
  <si>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</si>
  <si>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</si>
  <si>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</si>
  <si>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</si>
  <si>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</si>
  <si>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</si>
  <si>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</si>
  <si>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</si>
  <si>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</si>
  <si>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</si>
  <si>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</si>
  <si>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</si>
  <si>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</si>
  <si>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</si>
  <si>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</si>
  <si>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</si>
  <si>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</si>
  <si>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</si>
  <si>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</si>
  <si>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</si>
  <si>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</si>
  <si>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</si>
  <si>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</si>
  <si>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</si>
  <si>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</si>
  <si>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</si>
  <si>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</si>
  <si>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</si>
  <si>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</si>
  <si>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</si>
  <si>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</si>
  <si>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</si>
  <si>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</si>
  <si>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</si>
  <si>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</si>
  <si>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</si>
  <si>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</si>
  <si>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</si>
  <si>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</si>
  <si>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</si>
  <si>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</si>
  <si>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</si>
  <si>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</si>
  <si>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</si>
  <si>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</si>
  <si>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</si>
  <si>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</si>
  <si>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</si>
  <si>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</si>
  <si>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</si>
  <si>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</si>
  <si>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</si>
  <si>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</si>
  <si>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</si>
  <si>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</si>
  <si>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</si>
  <si>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</si>
  <si>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</si>
  <si>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</si>
  <si>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</si>
  <si>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</si>
  <si>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</si>
  <si>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</si>
  <si>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</si>
  <si>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</si>
  <si>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</si>
  <si>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</si>
  <si>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</si>
  <si>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WB Region</t>
  </si>
  <si>
    <t>WB IncomeGroup</t>
  </si>
  <si>
    <t>UN-OCHA Region</t>
  </si>
  <si>
    <t>EC-ECHO Region</t>
  </si>
  <si>
    <t>UN Geographical Region</t>
  </si>
  <si>
    <t>UN Geographical Sub-Region</t>
  </si>
  <si>
    <t>South Asia</t>
  </si>
  <si>
    <t>Low income</t>
  </si>
  <si>
    <t>ROMENA</t>
  </si>
  <si>
    <t>Asia</t>
  </si>
  <si>
    <t>Southern Asia</t>
  </si>
  <si>
    <t>Europe &amp; Central Asia</t>
  </si>
  <si>
    <t>Upper middle income</t>
  </si>
  <si>
    <t>CRD</t>
  </si>
  <si>
    <t>Caucasus &amp; EU's Eastern Neighbourhood</t>
  </si>
  <si>
    <t>Europe</t>
  </si>
  <si>
    <t>Southern Europe</t>
  </si>
  <si>
    <t>Middle East &amp; North Africa</t>
  </si>
  <si>
    <t>Africa</t>
  </si>
  <si>
    <t>Northern Africa</t>
  </si>
  <si>
    <t>Sub-Saharan Africa</t>
  </si>
  <si>
    <t>ROSA</t>
  </si>
  <si>
    <t>Middle Africa</t>
  </si>
  <si>
    <t>Latin America &amp; Caribbean</t>
  </si>
  <si>
    <t>High income: nonOECD</t>
  </si>
  <si>
    <t>ROLAC</t>
  </si>
  <si>
    <t>Central America &amp; Caribbean</t>
  </si>
  <si>
    <t>Americas</t>
  </si>
  <si>
    <t>Caribbean</t>
  </si>
  <si>
    <t>Latin America</t>
  </si>
  <si>
    <t>South America</t>
  </si>
  <si>
    <t>Lower middle income</t>
  </si>
  <si>
    <t>ROCCA</t>
  </si>
  <si>
    <t>Western Asia</t>
  </si>
  <si>
    <t>East Asia &amp; Pacific</t>
  </si>
  <si>
    <t>High income: OECD</t>
  </si>
  <si>
    <t>ROAP</t>
  </si>
  <si>
    <t>Oceania</t>
  </si>
  <si>
    <t>Australia and New Zealand</t>
  </si>
  <si>
    <t>Europe EU</t>
  </si>
  <si>
    <t>Western Europe</t>
  </si>
  <si>
    <t>Eastern Europe</t>
  </si>
  <si>
    <t>Central America</t>
  </si>
  <si>
    <t>ROWCA</t>
  </si>
  <si>
    <t>Western Africa</t>
  </si>
  <si>
    <t>Southern Africa</t>
  </si>
  <si>
    <t>South-Eastern Asia</t>
  </si>
  <si>
    <t>ROCEA</t>
  </si>
  <si>
    <t>Eastern Africa</t>
  </si>
  <si>
    <t>North America</t>
  </si>
  <si>
    <t>Northern America</t>
  </si>
  <si>
    <t>Eastern Asia</t>
  </si>
  <si>
    <t>Northern Europe</t>
  </si>
  <si>
    <t>ROP</t>
  </si>
  <si>
    <t>Melanesia</t>
  </si>
  <si>
    <t>Europe nonEU</t>
  </si>
  <si>
    <t>Central Asia</t>
  </si>
  <si>
    <t>Micronesia</t>
  </si>
  <si>
    <t>Russia Federation</t>
  </si>
  <si>
    <t>Polynesia</t>
  </si>
  <si>
    <t>Regions</t>
  </si>
  <si>
    <t>USD Million</t>
  </si>
  <si>
    <t>http://data.worldbank.org/indicator/SP.POP.TOTL</t>
  </si>
  <si>
    <t>23 April 2014 v 1.4.0 - added new data of "Intentional homicide" (UNODC, 2012).</t>
  </si>
  <si>
    <t>21 March 2014 v 1.3.0 - added new data of IPDs (ECHO, UNHCR, IOM, OCHA).</t>
  </si>
  <si>
    <t>3 March 2014 v 1.2.0 - added new data of of conflicts (HIIK, 2013) and palestinian refugees (UNRWA, 2013).</t>
  </si>
  <si>
    <t>26 February 2014 v.1.0.2 - added beta disclaimer, improved the methodology explanation, inserted new sheets with the Indicator Metadata and Regions subdivision.</t>
  </si>
  <si>
    <t>27 January 2014 v 1.0.1 - several errors and inconsistencies were corrected.</t>
  </si>
  <si>
    <t>21 January 2014 v 1.0.0</t>
  </si>
  <si>
    <t>Previous Releases:</t>
  </si>
  <si>
    <t>http://data.worldbank.org/indicator/SI.POV.GINI</t>
  </si>
  <si>
    <t>5 May 2014 v 1.4.1 - corrected data of Governament Effectiveness for Romania, Palestine and Timor-Lest</t>
  </si>
  <si>
    <t>12 May 2014 v 1.4.2 - corrected data of "Returned Refugees" for El Salvador, Guatemala, Honduras and Mexico.</t>
  </si>
  <si>
    <t>GDP per capita</t>
  </si>
  <si>
    <t>IMF International Monetary Fund</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</si>
  <si>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</si>
  <si>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</si>
  <si>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</si>
  <si>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</si>
  <si>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</si>
  <si>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(a-z)</t>
  </si>
  <si>
    <t>(0-10)</t>
  </si>
  <si>
    <t>Public Aid per capita (US$)</t>
  </si>
  <si>
    <t>Total public Aid (M US$)</t>
  </si>
  <si>
    <t>Total Uprooted people (1,000 people)</t>
  </si>
  <si>
    <t>Total affected by Natural Disasters last 3 years (1,000 people)</t>
  </si>
  <si>
    <t>Annual empirical probability to have more than 30% of agriculture area affected by drought</t>
  </si>
  <si>
    <t>The Human Development Index (HDI) measure development by combining indicators of life expectancy, educational attainment and income into a composite index.</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</si>
  <si>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</si>
  <si>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</si>
  <si>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The Human Hazard component of InfoRM refers to risk of conflicts in the country.</t>
  </si>
  <si>
    <t>26 June 2014 v 2.0.0 - new Indicators for "Droughts" (Agricultural Stress Index ASI, FAO) and "Human Hazard" (Global Conflict Risk Scan GCRS, EEAS). New InfoRM Visual Identity.</t>
  </si>
  <si>
    <t>The indicator is based on the FAO Agriculture Stress Index (ASI) that highlights anomalous vegetation growth and potential drought in arable land. It is defined as the annual probability to have more than 30% of agriculture area affected by drought.</t>
  </si>
  <si>
    <t>Land area (sq. km)</t>
  </si>
  <si>
    <t>sq. Km</t>
  </si>
  <si>
    <t>LACK OF COPING CAPACITY</t>
  </si>
  <si>
    <t>16 September 2014 v 2.1.0 - use of regional values for the missing data in the "Food Security"</t>
  </si>
  <si>
    <t>GCRI Violent Conflict probability</t>
  </si>
  <si>
    <t>GCRI Violent Internal Conflict probability</t>
  </si>
  <si>
    <t>GCRI High Violent Internal Conflict probability</t>
  </si>
  <si>
    <t>GCRI Internal Conflict Score</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</si>
  <si>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</si>
  <si>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</si>
  <si>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</si>
  <si>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</si>
  <si>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</si>
  <si>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</si>
  <si>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</si>
  <si>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</si>
  <si>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</si>
  <si>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</si>
  <si>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No distinction has been made between national and subnational conflict, resulting that country involved in a national wide war (i.e. Syria) are equally rated as country with very localized conflict (i.e. Turkey).</t>
  </si>
  <si>
    <t>Heidelberg Institute</t>
  </si>
  <si>
    <t>http://www.hiik.de/en/konfliktbarometer/index.html</t>
  </si>
  <si>
    <t>JRC</t>
  </si>
  <si>
    <t>http://conflictrisk.gdacs.org/</t>
  </si>
  <si>
    <t>HA.HUM.GCRI-VC</t>
  </si>
  <si>
    <t>HA.HUM.GCRI-HVC</t>
  </si>
  <si>
    <t>1984-2013</t>
  </si>
  <si>
    <t>Agriculture Drought probability</t>
  </si>
  <si>
    <t>Total affected by Drought</t>
  </si>
  <si>
    <t>Frequency of Drought events</t>
  </si>
  <si>
    <t>Agriculture Droughts probability</t>
  </si>
  <si>
    <t>People affected by droughts</t>
  </si>
  <si>
    <t>People affected by droughts and Frequency of events</t>
  </si>
  <si>
    <t>Current National Power Conflict Intensity</t>
  </si>
  <si>
    <t>Current Subnational Conflict Intensity</t>
  </si>
  <si>
    <t>20 October 2014 v 3.0.1 - reviesed "Human Hazard" category and "Droughts" component.</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</si>
  <si>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</si>
  <si>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</si>
  <si>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</si>
  <si>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</si>
  <si>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</si>
  <si>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</si>
  <si>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</si>
  <si>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HA.NAT.DR.ASI</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</si>
  <si>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</si>
  <si>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</si>
  <si>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</si>
  <si>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</si>
  <si>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</si>
  <si>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</si>
  <si>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</si>
  <si>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Droughts probability and historical impact</t>
  </si>
  <si>
    <t>22 October 2014 v 3.0.2 - reviesed "Human Hazard" category.</t>
  </si>
  <si>
    <t>GCRI Highly Violent Conflict probability</t>
  </si>
  <si>
    <t>24 October 2014 v 3.0.3 - update of IDPs.</t>
  </si>
  <si>
    <t>Agriculture drought probability</t>
  </si>
  <si>
    <t>GCRI Highly Violent Internal Conflict probability</t>
  </si>
  <si>
    <t>Rank</t>
  </si>
  <si>
    <t>(1-192)</t>
  </si>
  <si>
    <t>Bolivia</t>
  </si>
  <si>
    <t>Cabo Verde</t>
  </si>
  <si>
    <t>Korea DPR</t>
  </si>
  <si>
    <t>Congo DR</t>
  </si>
  <si>
    <t>Iran</t>
  </si>
  <si>
    <t>Lao PDR</t>
  </si>
  <si>
    <t>Korea Republic of</t>
  </si>
  <si>
    <t>Moldova Republic of</t>
  </si>
  <si>
    <t>Syria</t>
  </si>
  <si>
    <t>Tanzania</t>
  </si>
  <si>
    <t>United Kingdom</t>
  </si>
  <si>
    <t>Venezuela</t>
  </si>
  <si>
    <t>Projected Conflict Risk</t>
  </si>
  <si>
    <t>HAZARD &amp; EXPOSURE</t>
  </si>
  <si>
    <t>Current Highly Violent Conflict Intensity</t>
  </si>
  <si>
    <t>Current Highly Violent Conflict Intensity Score</t>
  </si>
  <si>
    <t>INFORM Human Hazard</t>
  </si>
  <si>
    <t>INFORM Natural Hazard</t>
  </si>
  <si>
    <t>INFORM RISK</t>
  </si>
  <si>
    <t>INFORM Vulnerable Groups</t>
  </si>
  <si>
    <t>INFORM Infrastructure</t>
  </si>
  <si>
    <t>INFORM Institutional</t>
  </si>
  <si>
    <t>INFORM Socio-Economic Vulnerability</t>
  </si>
  <si>
    <t>INDEX FOR RISK MANAGEMENT (INFORM)</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</si>
  <si>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</si>
  <si>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10 December 2014 v 3.1.3 - revised the MAX for the Food Price Volatility Index (change of methodology for the Indicator data).</t>
  </si>
  <si>
    <t>Number / Year</t>
  </si>
  <si>
    <t>1989-2014</t>
  </si>
  <si>
    <t>per 100 people</t>
  </si>
  <si>
    <t>13 October 2014 v 3.0.0 - new Human Hazard component based on GCRI conflict probability. Methodological changes in the "Food Security" component. Updated data: "Refugees", "IDPs", "Returned Refugees", "Humanitarian Aid (FTS)", Net ODA recieved (%GNI)", "Government Effectiveness", "HIV", "Health expenditure per capita", "Prevalence of Undernourishment", "Average Dietary Energy Supply Adequacy", "Domestic Food Price Level Index", "Domestic Food Price Volatility Index", "Improved sanitation facilities (% of population with access)", "Improved water source (% of population with access)", "HDI", "MPI", "GII", "Mortality rate, under-5", "U5 Under weight", "People affected by Natural Disasters, 2014", "Population".</t>
  </si>
  <si>
    <t>11 March 2015 v 3.1.4 - update: Total affected by Drought, Frequency of Drought events, Multidimensional Poverty Index, Humanitarian Aid (FTS), Development Aid (ODA), U5 Under weight, Phisicians Density, One-year-olds fully immunized against measles, Tuberculosis prevalence, Estimated number of people living with HIV - Adult (&gt;15) rate, Income Gini coefficient, People affected by Natural Disasters, Internally displaced persons (IDPs), Refugees by country of asylum, Returned Refugees, Corruption Perception Index, Adult liteacy rate, Internet users, Mobile cellular subscriptions.</t>
  </si>
  <si>
    <t>20 April 2015 v 3.2.1 - use of GAR2015 probabilistic data for Natural Hazards (earthquake, cyclone's wind, flood, tsunami).</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</si>
  <si>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</si>
  <si>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</si>
  <si>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</si>
  <si>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</si>
  <si>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</si>
  <si>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</si>
  <si>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Road lenght</t>
  </si>
  <si>
    <t>km</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</si>
  <si>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</si>
  <si>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</si>
  <si>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</si>
  <si>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</si>
  <si>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</si>
  <si>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</si>
  <si>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</si>
  <si>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</si>
  <si>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</si>
  <si>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</si>
  <si>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</si>
  <si>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</si>
  <si>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</si>
  <si>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</si>
  <si>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</si>
  <si>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</si>
  <si>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</si>
  <si>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</si>
  <si>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</si>
  <si>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</si>
  <si>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</si>
  <si>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</si>
  <si>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</si>
  <si>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</si>
  <si>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</si>
  <si>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</si>
  <si>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</si>
  <si>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UNDP Human Development Report; Oxford Poverty &amp; Human Development Initiative (OPHI), Oxford Department of International Development, University of Oxford</t>
  </si>
  <si>
    <t>Physicians Density</t>
  </si>
  <si>
    <t>2014-16</t>
  </si>
  <si>
    <t>http://www.imf.org/external/pubs/ft/weo/2015/01/weodata/index.aspx</t>
  </si>
  <si>
    <t>GDP per capita PPP int USD (Estimated)</t>
  </si>
  <si>
    <t>Density of physicians (per 1,000 population)</t>
  </si>
  <si>
    <t>http://data.worldbank.org/indicator/SH.MED.PHYS.ZS</t>
  </si>
  <si>
    <t>Number of medical doctors (physicians), including generalist and specialist medical practitioners, per 1,000 population.</t>
  </si>
  <si>
    <t>per 1,000 people</t>
  </si>
  <si>
    <t>2008-14</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</si>
  <si>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</si>
  <si>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</si>
  <si>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</si>
  <si>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</si>
  <si>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</si>
  <si>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INFORM 2015</t>
  </si>
  <si>
    <t>http://www.inform-index.org/</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</si>
  <si>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</si>
  <si>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</si>
  <si>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</si>
  <si>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</si>
  <si>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</si>
  <si>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</si>
  <si>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</si>
  <si>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</si>
  <si>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</si>
  <si>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</si>
  <si>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</si>
  <si>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Missing Indicators</t>
  </si>
  <si>
    <t>Total Population</t>
  </si>
  <si>
    <t>Total Population (LandScan)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</si>
  <si>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</si>
  <si>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</si>
  <si>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</si>
  <si>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</si>
  <si>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</si>
  <si>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</si>
  <si>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</si>
  <si>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</si>
  <si>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</si>
  <si>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</si>
  <si>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</si>
  <si>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</si>
  <si>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</si>
  <si>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</si>
  <si>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</si>
  <si>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</si>
  <si>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27 November 2015 v 0.2.5 - Version published.</t>
  </si>
  <si>
    <t>1 December 2015 v 0.2.6 - Corrected Cyclone Surge value for Chile.</t>
  </si>
  <si>
    <t>INFORM 2016</t>
  </si>
  <si>
    <t>The former Yugoslav Republic of Macedonia</t>
  </si>
  <si>
    <t>14 December 2015 v 0.2.7 - Corrected normalization parameters for Domestic Food Price Level Index (due to change in the data source).</t>
  </si>
  <si>
    <t>2003-13</t>
  </si>
  <si>
    <t>2007-15</t>
  </si>
  <si>
    <t>National Power Conflict Intensity (Highly Violent)</t>
  </si>
  <si>
    <t>Subnational Conflict Intensity (Highly Violent)</t>
  </si>
  <si>
    <t>2005-14</t>
  </si>
  <si>
    <t>2005-2014</t>
  </si>
  <si>
    <t>2013-16</t>
  </si>
  <si>
    <t>Mid-2015</t>
  </si>
  <si>
    <t>INFORM Mid2016 (a-z)</t>
  </si>
  <si>
    <t>(release: 31 March 2016 v 0.2.9)</t>
  </si>
  <si>
    <t>31 March 2016 v 0.2.9 - update: Human Development Index, Multidimensional Poverty Index, Humanitarian Aid (FTS), U5 Under weight, Tuberculosis prevalence, Estimated number of people living with HIV - Adult (&gt;15) rate, People affected by Natural Disasters, Internally displaced persons (IDPs), Refugees by country of asylum, Returned Refugees, Governament Effectiveness, Corruption Perception Index, Adult liteacy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</si>
</sst>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0.0"/>
    <numFmt numFmtId="165" formatCode="0.000%"/>
    <numFmt numFmtId="166" formatCode="_-* #,##0.0_-;\-* #,##0.0_-;_-* &quot;-&quot;??_-;_-@_-"/>
    <numFmt numFmtId="167" formatCode="0.0%"/>
    <numFmt numFmtId="168" formatCode="_(* #,##0.00_);_(* \(#,##0.00\);_(* &quot;-&quot;??_);_(@_)"/>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
  </numFmts>
  <fonts count="1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i/>
      <sz val="9"/>
      <color rgb="FF323232"/>
      <name val="Arial"/>
      <family val="2"/>
    </font>
    <font>
      <i/>
      <u/>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i/>
      <sz val="11"/>
      <color theme="1"/>
      <name val="Calibri"/>
      <family val="2"/>
      <scheme val="minor"/>
    </font>
    <font>
      <sz val="9"/>
      <color indexed="81"/>
      <name val="Tahoma"/>
      <family val="2"/>
    </font>
    <font>
      <b/>
      <sz val="9"/>
      <color indexed="81"/>
      <name val="Tahoma"/>
      <family val="2"/>
    </font>
    <font>
      <b/>
      <sz val="13"/>
      <name val="Calibri"/>
      <family val="2"/>
      <scheme val="minor"/>
    </font>
    <font>
      <sz val="9"/>
      <color indexed="81"/>
      <name val="Tahoma"/>
      <charset val="1"/>
    </font>
    <font>
      <b/>
      <sz val="9"/>
      <color indexed="81"/>
      <name val="Tahoma"/>
      <charset val="1"/>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right/>
      <top style="thin">
        <color indexed="64"/>
      </top>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style="thin">
        <color indexed="9"/>
      </top>
      <bottom style="thin">
        <color theme="0"/>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8"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3" applyNumberFormat="0" applyAlignment="0" applyProtection="0"/>
    <xf numFmtId="0" fontId="32" fillId="57" borderId="24"/>
    <xf numFmtId="0" fontId="33" fillId="58" borderId="25">
      <alignment horizontal="right" vertical="top" wrapText="1"/>
    </xf>
    <xf numFmtId="0" fontId="34" fillId="46" borderId="23" applyNumberFormat="0" applyAlignment="0" applyProtection="0"/>
    <xf numFmtId="0" fontId="32" fillId="0" borderId="22"/>
    <xf numFmtId="0" fontId="35" fillId="0" borderId="26" applyNumberFormat="0" applyFill="0" applyAlignment="0" applyProtection="0"/>
    <xf numFmtId="0" fontId="36" fillId="59" borderId="27" applyNumberFormat="0" applyAlignment="0" applyProtection="0"/>
    <xf numFmtId="0" fontId="37" fillId="59" borderId="27"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9" fontId="28" fillId="0" borderId="0" applyFont="0" applyFill="0" applyBorder="0" applyAlignment="0" applyProtection="0"/>
    <xf numFmtId="168" fontId="18" fillId="0" borderId="0" applyFont="0" applyFill="0" applyBorder="0" applyAlignment="0" applyProtection="0"/>
    <xf numFmtId="168" fontId="20" fillId="0" borderId="0" applyFont="0" applyFill="0" applyBorder="0" applyAlignment="0" applyProtection="0"/>
    <xf numFmtId="3" fontId="18" fillId="0" borderId="0" applyFont="0" applyFill="0" applyBorder="0" applyAlignment="0" applyProtection="0"/>
    <xf numFmtId="0" fontId="37" fillId="59" borderId="27" applyNumberFormat="0" applyAlignment="0" applyProtection="0"/>
    <xf numFmtId="170" fontId="18" fillId="0" borderId="0" applyFont="0" applyFill="0" applyBorder="0" applyAlignment="0" applyProtection="0"/>
    <xf numFmtId="0" fontId="41" fillId="51" borderId="24"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2" fillId="51" borderId="24">
      <protection locked="0"/>
    </xf>
    <xf numFmtId="0" fontId="18" fillId="51" borderId="22"/>
    <xf numFmtId="0" fontId="18" fillId="50" borderId="0"/>
    <xf numFmtId="173"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2">
      <alignment horizontal="left"/>
    </xf>
    <xf numFmtId="0" fontId="27" fillId="50" borderId="0">
      <alignment horizontal="left"/>
    </xf>
    <xf numFmtId="0" fontId="45" fillId="0" borderId="26"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3" applyNumberFormat="0" applyAlignment="0" applyProtection="0"/>
    <xf numFmtId="0" fontId="48" fillId="53" borderId="23" applyNumberFormat="0" applyAlignment="0" applyProtection="0"/>
    <xf numFmtId="0" fontId="49" fillId="60" borderId="0">
      <alignment horizontal="center"/>
    </xf>
    <xf numFmtId="0" fontId="18" fillId="50" borderId="22">
      <alignment horizontal="centerContinuous" wrapText="1"/>
    </xf>
    <xf numFmtId="0" fontId="50" fillId="62" borderId="0">
      <alignment horizontal="center" wrapText="1"/>
    </xf>
    <xf numFmtId="169" fontId="28" fillId="0" borderId="0" applyFont="0" applyFill="0" applyBorder="0" applyAlignment="0" applyProtection="0"/>
    <xf numFmtId="0" fontId="51" fillId="0" borderId="11" applyNumberFormat="0" applyFill="0" applyAlignment="0" applyProtection="0"/>
    <xf numFmtId="0" fontId="52" fillId="0" borderId="28"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9">
      <alignment wrapText="1"/>
    </xf>
    <xf numFmtId="0" fontId="32" fillId="50" borderId="15"/>
    <xf numFmtId="0" fontId="32" fillId="50" borderId="30"/>
    <xf numFmtId="0" fontId="32" fillId="50" borderId="31">
      <alignment horizontal="center" wrapText="1"/>
    </xf>
    <xf numFmtId="0" fontId="45" fillId="0" borderId="26"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2" applyNumberFormat="0" applyFont="0" applyAlignment="0" applyProtection="0"/>
    <xf numFmtId="0" fontId="20" fillId="64" borderId="32" applyNumberFormat="0" applyFont="0" applyAlignment="0" applyProtection="0"/>
    <xf numFmtId="0" fontId="28" fillId="64" borderId="32"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2"/>
    <xf numFmtId="0" fontId="39" fillId="50" borderId="0">
      <alignment horizontal="right"/>
    </xf>
    <xf numFmtId="0" fontId="57" fillId="62" borderId="0">
      <alignment horizontal="center"/>
    </xf>
    <xf numFmtId="0" fontId="58" fillId="61" borderId="22">
      <alignment horizontal="left" vertical="top" wrapText="1"/>
    </xf>
    <xf numFmtId="0" fontId="59" fillId="61" borderId="33">
      <alignment horizontal="left" vertical="top" wrapText="1"/>
    </xf>
    <xf numFmtId="0" fontId="58" fillId="61" borderId="34">
      <alignment horizontal="left" vertical="top" wrapText="1"/>
    </xf>
    <xf numFmtId="0" fontId="58" fillId="61" borderId="33">
      <alignment horizontal="left" vertical="top"/>
    </xf>
    <xf numFmtId="0" fontId="18" fillId="65" borderId="0" applyNumberFormat="0" applyFont="0" applyBorder="0" applyProtection="0">
      <alignment horizontal="left" vertical="center"/>
    </xf>
    <xf numFmtId="0" fontId="18" fillId="0" borderId="35" applyNumberFormat="0" applyFill="0" applyProtection="0">
      <alignment horizontal="left" vertical="center" wrapText="1" indent="1"/>
    </xf>
    <xf numFmtId="176" fontId="18" fillId="0" borderId="3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6" applyNumberFormat="0" applyFill="0" applyProtection="0">
      <alignment horizontal="left" vertical="center" wrapText="1"/>
    </xf>
    <xf numFmtId="0" fontId="18" fillId="0" borderId="36" applyNumberFormat="0" applyFill="0" applyProtection="0">
      <alignment horizontal="left" vertical="center" wrapText="1" indent="1"/>
    </xf>
    <xf numFmtId="176" fontId="18" fillId="0" borderId="3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7" applyNumberFormat="0" applyFont="0" applyFill="0" applyProtection="0">
      <alignment horizontal="center" vertical="center" wrapText="1"/>
    </xf>
    <xf numFmtId="0" fontId="60" fillId="0" borderId="37" applyNumberFormat="0" applyFill="0" applyProtection="0">
      <alignment horizontal="center" vertical="center" wrapText="1"/>
    </xf>
    <xf numFmtId="0" fontId="60" fillId="0" borderId="37" applyNumberFormat="0" applyFill="0" applyProtection="0">
      <alignment horizontal="center" vertical="center" wrapText="1"/>
    </xf>
    <xf numFmtId="0" fontId="18" fillId="0" borderId="35"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8"/>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8"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9"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4" fontId="27" fillId="49" borderId="49">
      <alignment horizontal="center" vertical="center"/>
    </xf>
  </cellStyleXfs>
  <cellXfs count="180">
    <xf numFmtId="0" fontId="0" fillId="0" borderId="0" xfId="0"/>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164" fontId="0" fillId="48" borderId="0" xfId="0" applyNumberFormat="1" applyFill="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4" fillId="47" borderId="0" xfId="0" applyFont="1" applyFill="1" applyBorder="1" applyAlignment="1">
      <alignment horizontal="left" wrapText="1" indent="16"/>
    </xf>
    <xf numFmtId="0" fontId="95" fillId="47" borderId="0" xfId="0" applyFont="1" applyFill="1" applyBorder="1" applyAlignment="1">
      <alignment horizontal="right" wrapText="1"/>
    </xf>
    <xf numFmtId="0" fontId="100"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101" fillId="0" borderId="0" xfId="0" applyFont="1"/>
    <xf numFmtId="0" fontId="102" fillId="0" borderId="0" xfId="286" applyFont="1" applyAlignment="1" applyProtection="1"/>
    <xf numFmtId="0" fontId="102" fillId="0" borderId="0" xfId="286" quotePrefix="1" applyFont="1" applyAlignment="1" applyProtection="1"/>
    <xf numFmtId="0" fontId="94" fillId="47" borderId="30" xfId="0" applyFont="1" applyFill="1" applyBorder="1" applyAlignment="1">
      <alignment vertical="center" wrapText="1"/>
    </xf>
    <xf numFmtId="0" fontId="104" fillId="48" borderId="21" xfId="3" applyFont="1" applyFill="1" applyBorder="1" applyAlignment="1">
      <alignment horizontal="center" textRotation="90" wrapText="1"/>
    </xf>
    <xf numFmtId="0" fontId="105" fillId="48" borderId="21" xfId="3" applyFont="1" applyFill="1" applyBorder="1" applyAlignment="1">
      <alignment horizontal="center" textRotation="90" wrapText="1"/>
    </xf>
    <xf numFmtId="0" fontId="106" fillId="48" borderId="44" xfId="2" applyFont="1" applyFill="1" applyBorder="1" applyAlignment="1">
      <alignment horizontal="center" textRotation="90" wrapText="1"/>
    </xf>
    <xf numFmtId="0" fontId="107" fillId="48" borderId="21" xfId="4" applyFont="1" applyFill="1" applyBorder="1" applyAlignment="1">
      <alignment horizontal="center" textRotation="90" wrapText="1"/>
    </xf>
    <xf numFmtId="0" fontId="108" fillId="48" borderId="21" xfId="3" applyFont="1" applyFill="1" applyBorder="1" applyAlignment="1">
      <alignment horizontal="center" textRotation="90" wrapText="1"/>
    </xf>
    <xf numFmtId="0" fontId="109" fillId="48" borderId="21" xfId="4" applyFont="1" applyFill="1" applyBorder="1" applyAlignment="1">
      <alignment horizontal="center" textRotation="90" wrapText="1"/>
    </xf>
    <xf numFmtId="0" fontId="107" fillId="48" borderId="21" xfId="3" applyFont="1" applyFill="1" applyBorder="1" applyAlignment="1">
      <alignment horizontal="center" textRotation="90" wrapText="1"/>
    </xf>
    <xf numFmtId="0" fontId="110" fillId="48" borderId="21" xfId="2" applyFont="1" applyFill="1" applyBorder="1" applyAlignment="1">
      <alignment horizontal="center" textRotation="90" wrapText="1"/>
    </xf>
    <xf numFmtId="0" fontId="91" fillId="48" borderId="21" xfId="4" applyFont="1" applyFill="1" applyBorder="1" applyAlignment="1">
      <alignment horizontal="center" textRotation="90" wrapText="1"/>
    </xf>
    <xf numFmtId="0" fontId="111" fillId="48" borderId="21" xfId="3" applyFont="1" applyFill="1" applyBorder="1" applyAlignment="1">
      <alignment horizontal="center" textRotation="90" wrapText="1"/>
    </xf>
    <xf numFmtId="0" fontId="112" fillId="48" borderId="21" xfId="2" applyFont="1" applyFill="1" applyBorder="1" applyAlignment="1">
      <alignment horizontal="center" textRotation="90" wrapText="1"/>
    </xf>
    <xf numFmtId="0" fontId="113" fillId="48" borderId="21" xfId="2" applyFont="1" applyFill="1" applyBorder="1" applyAlignment="1">
      <alignment horizontal="center" textRotation="90" wrapText="1"/>
    </xf>
    <xf numFmtId="164" fontId="27" fillId="49" borderId="19" xfId="0" applyNumberFormat="1" applyFont="1" applyFill="1" applyBorder="1" applyAlignment="1">
      <alignment horizontal="center" vertical="center"/>
    </xf>
    <xf numFmtId="164" fontId="27" fillId="49" borderId="45" xfId="0" applyNumberFormat="1" applyFont="1" applyFill="1" applyBorder="1" applyAlignment="1">
      <alignment horizontal="center" vertical="center"/>
    </xf>
    <xf numFmtId="0" fontId="103" fillId="48" borderId="20" xfId="3" applyFont="1" applyFill="1" applyBorder="1"/>
    <xf numFmtId="0" fontId="103" fillId="48" borderId="47" xfId="0" applyFont="1" applyFill="1" applyBorder="1"/>
    <xf numFmtId="0" fontId="103" fillId="48" borderId="48" xfId="0" applyFont="1" applyFill="1" applyBorder="1"/>
    <xf numFmtId="0" fontId="116" fillId="48" borderId="0" xfId="3" applyFont="1" applyFill="1" applyBorder="1"/>
    <xf numFmtId="0" fontId="116"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87" fillId="11" borderId="40" xfId="19" applyFont="1" applyBorder="1" applyAlignment="1">
      <alignment horizontal="center" textRotation="90" wrapText="1"/>
    </xf>
    <xf numFmtId="0" fontId="87" fillId="11" borderId="41" xfId="19" applyFont="1" applyBorder="1" applyAlignment="1">
      <alignment horizontal="center" textRotation="90" wrapText="1"/>
    </xf>
    <xf numFmtId="0" fontId="87" fillId="10" borderId="40" xfId="18" applyFont="1" applyBorder="1" applyAlignment="1">
      <alignment horizontal="center" textRotation="90" wrapText="1"/>
    </xf>
    <xf numFmtId="0" fontId="87" fillId="10" borderId="41" xfId="18" applyFont="1" applyBorder="1" applyAlignment="1">
      <alignment horizontal="center" textRotation="90" wrapText="1"/>
    </xf>
    <xf numFmtId="0" fontId="115" fillId="12" borderId="41" xfId="20" applyFont="1" applyBorder="1" applyAlignment="1">
      <alignment horizontal="center" textRotation="90" wrapText="1"/>
    </xf>
    <xf numFmtId="0" fontId="115" fillId="9" borderId="41" xfId="17" applyFont="1" applyBorder="1" applyAlignment="1">
      <alignment horizontal="center" textRotation="90" wrapText="1"/>
    </xf>
    <xf numFmtId="0" fontId="87" fillId="48" borderId="0" xfId="0" applyFont="1" applyFill="1" applyBorder="1" applyAlignment="1">
      <alignment horizontal="center" vertical="center"/>
    </xf>
    <xf numFmtId="164"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4" fontId="114" fillId="12" borderId="0" xfId="20" applyNumberFormat="1" applyFont="1" applyBorder="1" applyAlignment="1">
      <alignment horizontal="center" vertical="center"/>
    </xf>
    <xf numFmtId="164" fontId="115" fillId="9" borderId="10" xfId="17" applyNumberFormat="1" applyFont="1" applyBorder="1" applyAlignment="1">
      <alignment horizontal="center"/>
    </xf>
    <xf numFmtId="0" fontId="87" fillId="48" borderId="0" xfId="0" applyFont="1" applyFill="1" applyAlignment="1">
      <alignment horizontal="center" vertic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6"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41" xfId="35" applyFont="1" applyBorder="1" applyAlignment="1">
      <alignment horizontal="center" textRotation="90" wrapText="1"/>
    </xf>
    <xf numFmtId="0" fontId="114" fillId="28" borderId="40" xfId="36" applyFont="1" applyBorder="1" applyAlignment="1">
      <alignment horizontal="center" textRotation="90" wrapText="1"/>
    </xf>
    <xf numFmtId="0" fontId="87" fillId="26" borderId="41" xfId="34" applyFont="1" applyBorder="1" applyAlignment="1">
      <alignment horizontal="center" textRotation="90" wrapText="1"/>
    </xf>
    <xf numFmtId="0" fontId="114" fillId="25" borderId="40" xfId="33" applyFont="1" applyBorder="1" applyAlignment="1">
      <alignment horizontal="center" textRotation="90" wrapText="1"/>
    </xf>
    <xf numFmtId="0" fontId="114" fillId="25" borderId="42" xfId="33" applyFont="1" applyBorder="1" applyAlignment="1">
      <alignment horizontal="center" textRotation="90" wrapText="1"/>
    </xf>
    <xf numFmtId="0" fontId="115" fillId="29" borderId="42" xfId="37" applyFont="1" applyBorder="1" applyAlignment="1">
      <alignment horizontal="center" textRotation="90" wrapText="1"/>
    </xf>
    <xf numFmtId="164" fontId="87" fillId="27" borderId="10" xfId="35" applyNumberFormat="1" applyFont="1" applyBorder="1" applyAlignment="1">
      <alignment horizontal="center" vertical="center"/>
    </xf>
    <xf numFmtId="164" fontId="114" fillId="28" borderId="14" xfId="36" applyNumberFormat="1" applyFont="1" applyBorder="1" applyAlignment="1">
      <alignment horizontal="center" vertical="center"/>
    </xf>
    <xf numFmtId="3" fontId="87" fillId="26" borderId="10" xfId="34" applyNumberFormat="1" applyFont="1" applyBorder="1" applyAlignment="1">
      <alignment horizontal="right" vertical="center"/>
    </xf>
    <xf numFmtId="164" fontId="114"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4" fontId="114" fillId="25" borderId="14" xfId="33" applyNumberFormat="1" applyFont="1" applyBorder="1" applyAlignment="1">
      <alignment horizontal="center" vertical="center"/>
    </xf>
    <xf numFmtId="167" fontId="87" fillId="26" borderId="10" xfId="73" applyNumberFormat="1" applyFont="1" applyFill="1" applyBorder="1" applyAlignment="1">
      <alignment horizontal="right" vertical="center"/>
    </xf>
    <xf numFmtId="164" fontId="87" fillId="26" borderId="10" xfId="34" applyNumberFormat="1" applyFont="1" applyBorder="1" applyAlignment="1">
      <alignment horizontal="center" vertical="center"/>
    </xf>
    <xf numFmtId="164" fontId="114" fillId="25" borderId="0" xfId="33" applyNumberFormat="1" applyFont="1" applyBorder="1" applyAlignment="1">
      <alignment horizontal="center" vertical="center"/>
    </xf>
    <xf numFmtId="164" fontId="115"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5"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0"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41" xfId="31" applyFont="1" applyBorder="1" applyAlignment="1">
      <alignment horizontal="center" textRotation="90" wrapText="1"/>
    </xf>
    <xf numFmtId="0" fontId="115" fillId="24" borderId="41" xfId="32" applyFont="1" applyBorder="1" applyAlignment="1">
      <alignment horizontal="center" textRotation="90" wrapText="1"/>
    </xf>
    <xf numFmtId="0" fontId="115" fillId="21" borderId="42" xfId="29" applyFont="1" applyBorder="1" applyAlignment="1">
      <alignment horizontal="center" textRotation="90" wrapText="1"/>
    </xf>
    <xf numFmtId="164" fontId="87" fillId="23" borderId="10" xfId="31" applyNumberFormat="1" applyFont="1" applyBorder="1" applyAlignment="1">
      <alignment horizontal="center" vertical="center"/>
    </xf>
    <xf numFmtId="164" fontId="115" fillId="24" borderId="10" xfId="32" applyNumberFormat="1" applyFont="1" applyBorder="1" applyAlignment="1">
      <alignment horizontal="center" vertical="center"/>
    </xf>
    <xf numFmtId="164" fontId="115"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8" fillId="47" borderId="0" xfId="32" applyNumberFormat="1" applyFont="1" applyFill="1" applyBorder="1" applyAlignment="1">
      <alignment horizontal="center" vertical="center" wrapText="1"/>
    </xf>
    <xf numFmtId="164" fontId="90" fillId="47" borderId="0" xfId="31" applyNumberFormat="1" applyFont="1" applyFill="1" applyBorder="1" applyAlignment="1">
      <alignment horizontal="center" vertical="center" wrapText="1"/>
    </xf>
    <xf numFmtId="0" fontId="118" fillId="47" borderId="0" xfId="32" applyFont="1" applyFill="1" applyBorder="1" applyAlignment="1">
      <alignment horizontal="center" vertical="center" wrapText="1"/>
    </xf>
    <xf numFmtId="164" fontId="119"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4"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3" fillId="0" borderId="43" xfId="0" applyFont="1" applyFill="1" applyBorder="1" applyAlignment="1">
      <alignment horizontal="center"/>
    </xf>
    <xf numFmtId="0" fontId="120" fillId="0" borderId="0" xfId="0" applyFont="1"/>
    <xf numFmtId="0" fontId="120" fillId="0" borderId="0" xfId="71" applyFont="1"/>
    <xf numFmtId="0" fontId="120"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2" xfId="0" applyFont="1" applyFill="1" applyBorder="1" applyAlignment="1">
      <alignment horizontal="left" wrapText="1" indent="1"/>
    </xf>
    <xf numFmtId="0" fontId="93" fillId="48" borderId="0" xfId="0" applyFont="1" applyFill="1" applyBorder="1" applyAlignment="1">
      <alignment horizontal="left" indent="1"/>
    </xf>
    <xf numFmtId="0" fontId="89" fillId="48" borderId="0" xfId="286" applyFont="1" applyFill="1" applyAlignment="1" applyProtection="1">
      <alignment horizontal="left" indent="1"/>
    </xf>
    <xf numFmtId="0" fontId="99" fillId="48" borderId="0" xfId="0" applyFont="1" applyFill="1" applyBorder="1" applyAlignment="1">
      <alignment horizontal="left" indent="1"/>
    </xf>
    <xf numFmtId="0" fontId="98" fillId="48" borderId="0" xfId="0" applyFont="1" applyFill="1" applyBorder="1" applyAlignment="1">
      <alignment horizontal="left" wrapText="1" indent="1"/>
    </xf>
    <xf numFmtId="0" fontId="89" fillId="0" borderId="0" xfId="286" applyFont="1" applyAlignment="1" applyProtection="1">
      <alignment horizontal="left" indent="1"/>
    </xf>
    <xf numFmtId="0" fontId="101" fillId="0" borderId="0" xfId="0" applyFont="1" applyAlignment="1">
      <alignment horizontal="left" indent="1"/>
    </xf>
    <xf numFmtId="0" fontId="103" fillId="48" borderId="20" xfId="3" applyFont="1" applyFill="1" applyBorder="1" applyAlignment="1">
      <alignment horizontal="left" indent="1"/>
    </xf>
    <xf numFmtId="0" fontId="116" fillId="48" borderId="0" xfId="3" applyFont="1" applyFill="1" applyBorder="1" applyAlignment="1">
      <alignment horizontal="left" indent="1"/>
    </xf>
    <xf numFmtId="0" fontId="103" fillId="48" borderId="17" xfId="0" applyFont="1" applyFill="1" applyBorder="1" applyAlignment="1">
      <alignment horizontal="left" indent="1"/>
    </xf>
    <xf numFmtId="0" fontId="103" fillId="48" borderId="16" xfId="0" applyFont="1" applyFill="1" applyBorder="1" applyAlignment="1">
      <alignment horizontal="left" indent="1"/>
    </xf>
    <xf numFmtId="0" fontId="87" fillId="48" borderId="0" xfId="0" applyFont="1" applyFill="1" applyAlignment="1">
      <alignment horizontal="left" indent="1"/>
    </xf>
    <xf numFmtId="0" fontId="87" fillId="48" borderId="0" xfId="0" applyFont="1" applyFill="1" applyBorder="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31" xfId="0" applyFont="1" applyFill="1" applyBorder="1" applyAlignment="1">
      <alignment horizontal="left" vertical="top" wrapText="1" indent="1"/>
    </xf>
    <xf numFmtId="0" fontId="93" fillId="0" borderId="31" xfId="0" applyFont="1" applyFill="1" applyBorder="1" applyAlignment="1">
      <alignment horizontal="left" vertical="top" wrapText="1" indent="1"/>
    </xf>
    <xf numFmtId="0" fontId="93" fillId="66" borderId="22" xfId="0" applyFont="1" applyFill="1" applyBorder="1" applyAlignment="1">
      <alignment horizontal="left" vertical="top" wrapText="1" indent="1"/>
    </xf>
    <xf numFmtId="0" fontId="93" fillId="0" borderId="22" xfId="0" applyFont="1" applyFill="1" applyBorder="1" applyAlignment="1">
      <alignment horizontal="left" vertical="top" wrapText="1" indent="1"/>
    </xf>
    <xf numFmtId="0" fontId="93" fillId="67" borderId="22" xfId="0" applyFont="1" applyFill="1" applyBorder="1" applyAlignment="1">
      <alignment horizontal="left" vertical="top" wrapText="1" indent="1"/>
    </xf>
    <xf numFmtId="0" fontId="93" fillId="68" borderId="22" xfId="0" applyFont="1" applyFill="1" applyBorder="1" applyAlignment="1">
      <alignment horizontal="left" vertical="top" wrapText="1" indent="1"/>
    </xf>
    <xf numFmtId="0" fontId="93" fillId="47" borderId="22" xfId="0" applyFont="1" applyFill="1" applyBorder="1" applyAlignment="1">
      <alignment horizontal="left" vertical="top" wrapText="1" indent="1"/>
    </xf>
    <xf numFmtId="0" fontId="87" fillId="0" borderId="0" xfId="0" applyFont="1" applyFill="1" applyAlignment="1">
      <alignment horizontal="center" textRotation="90" wrapText="1"/>
    </xf>
    <xf numFmtId="3" fontId="87" fillId="26" borderId="41" xfId="34" applyNumberFormat="1" applyFont="1" applyBorder="1" applyAlignment="1">
      <alignment horizontal="center" textRotation="90" wrapText="1"/>
    </xf>
    <xf numFmtId="0" fontId="121" fillId="48" borderId="0" xfId="0" applyFont="1" applyFill="1" applyAlignment="1">
      <alignment horizontal="center"/>
    </xf>
    <xf numFmtId="0" fontId="115" fillId="29" borderId="40" xfId="37" applyFont="1" applyBorder="1" applyAlignment="1">
      <alignment horizontal="center" textRotation="90" wrapText="1"/>
    </xf>
    <xf numFmtId="2" fontId="86" fillId="0" borderId="0" xfId="0" applyNumberFormat="1" applyFont="1" applyFill="1" applyAlignment="1">
      <alignment horizontal="right"/>
    </xf>
    <xf numFmtId="0" fontId="87" fillId="0" borderId="0" xfId="0" applyFont="1" applyFill="1" applyAlignment="1">
      <alignment horizontal="left" indent="1"/>
    </xf>
    <xf numFmtId="0" fontId="87" fillId="0" borderId="0" xfId="0" applyFont="1" applyFill="1"/>
    <xf numFmtId="164" fontId="1" fillId="22" borderId="10" xfId="30" applyNumberFormat="1" applyBorder="1" applyAlignment="1">
      <alignment horizontal="center" vertical="center"/>
    </xf>
    <xf numFmtId="0" fontId="0" fillId="22" borderId="41" xfId="30" applyFont="1" applyBorder="1" applyAlignment="1">
      <alignment horizontal="center" textRotation="90" wrapText="1"/>
    </xf>
    <xf numFmtId="0" fontId="80" fillId="0" borderId="22" xfId="286" applyFill="1" applyBorder="1" applyAlignment="1" applyProtection="1">
      <alignment horizontal="left" vertical="top" wrapText="1" indent="1"/>
    </xf>
    <xf numFmtId="0" fontId="90" fillId="47" borderId="0" xfId="73" applyNumberFormat="1" applyFont="1" applyFill="1" applyBorder="1" applyAlignment="1">
      <alignment horizontal="center" vertical="center" wrapText="1"/>
    </xf>
    <xf numFmtId="164" fontId="90" fillId="47" borderId="0" xfId="73" applyNumberFormat="1" applyFont="1" applyFill="1" applyBorder="1" applyAlignment="1">
      <alignment horizontal="center" vertical="center" wrapText="1"/>
    </xf>
    <xf numFmtId="0" fontId="98" fillId="48" borderId="52" xfId="0" applyFont="1" applyFill="1" applyBorder="1" applyAlignment="1">
      <alignment horizontal="left" wrapText="1" indent="1"/>
    </xf>
    <xf numFmtId="0" fontId="80" fillId="48" borderId="0" xfId="286" applyFill="1" applyAlignment="1" applyProtection="1">
      <alignment horizontal="left" indent="1"/>
    </xf>
    <xf numFmtId="164" fontId="27" fillId="73" borderId="19" xfId="0" applyNumberFormat="1" applyFont="1" applyFill="1" applyBorder="1" applyAlignment="1">
      <alignment horizontal="center" vertical="center"/>
    </xf>
    <xf numFmtId="164" fontId="27" fillId="67" borderId="19" xfId="0" applyNumberFormat="1" applyFont="1" applyFill="1" applyBorder="1" applyAlignment="1">
      <alignment horizontal="center" vertical="center"/>
    </xf>
    <xf numFmtId="164" fontId="27" fillId="74" borderId="19" xfId="0" applyNumberFormat="1" applyFont="1" applyFill="1" applyBorder="1" applyAlignment="1">
      <alignment horizontal="center" vertical="center"/>
    </xf>
    <xf numFmtId="164" fontId="27" fillId="73" borderId="50" xfId="0" applyNumberFormat="1" applyFont="1" applyFill="1" applyBorder="1" applyAlignment="1">
      <alignment horizontal="center" vertical="center"/>
    </xf>
    <xf numFmtId="164" fontId="27" fillId="74" borderId="46" xfId="0" applyNumberFormat="1" applyFont="1" applyFill="1" applyBorder="1" applyAlignment="1">
      <alignment horizontal="center" vertical="center"/>
    </xf>
    <xf numFmtId="164" fontId="27" fillId="75" borderId="50" xfId="0" applyNumberFormat="1" applyFont="1" applyFill="1" applyBorder="1" applyAlignment="1">
      <alignment horizontal="center" vertical="center"/>
    </xf>
    <xf numFmtId="164" fontId="27" fillId="75" borderId="18" xfId="0" applyNumberFormat="1" applyFont="1" applyFill="1" applyBorder="1" applyAlignment="1">
      <alignment horizontal="center" vertical="center"/>
    </xf>
    <xf numFmtId="164" fontId="27" fillId="75" borderId="51" xfId="0" applyNumberFormat="1" applyFont="1" applyFill="1" applyBorder="1" applyAlignment="1">
      <alignment horizontal="center" vertical="center"/>
    </xf>
    <xf numFmtId="0" fontId="0" fillId="48" borderId="0" xfId="0" applyFill="1" applyAlignment="1">
      <alignment horizontal="center"/>
    </xf>
    <xf numFmtId="0" fontId="4" fillId="48" borderId="0" xfId="3" applyFill="1" applyBorder="1" applyAlignment="1">
      <alignment horizontal="center" textRotation="90"/>
    </xf>
    <xf numFmtId="0" fontId="124" fillId="48" borderId="0" xfId="3" applyFont="1" applyFill="1" applyBorder="1" applyAlignment="1">
      <alignment horizontal="center" textRotation="90" wrapText="1"/>
    </xf>
    <xf numFmtId="9" fontId="0" fillId="48" borderId="0" xfId="73" applyFont="1" applyFill="1"/>
    <xf numFmtId="164" fontId="27" fillId="49" borderId="53" xfId="0" applyNumberFormat="1" applyFont="1" applyFill="1" applyBorder="1" applyAlignment="1">
      <alignment horizontal="center" vertical="center"/>
    </xf>
    <xf numFmtId="164" fontId="27" fillId="49" borderId="54" xfId="0" applyNumberFormat="1" applyFont="1" applyFill="1" applyBorder="1" applyAlignment="1">
      <alignment horizontal="center" vertical="center"/>
    </xf>
    <xf numFmtId="164" fontId="27" fillId="49" borderId="55" xfId="0" applyNumberFormat="1" applyFont="1" applyFill="1" applyBorder="1" applyAlignment="1">
      <alignment horizontal="center" vertical="center"/>
    </xf>
    <xf numFmtId="0" fontId="103" fillId="47" borderId="30" xfId="0" applyFont="1" applyFill="1" applyBorder="1" applyAlignment="1">
      <alignment horizontal="center" vertical="center" wrapText="1"/>
    </xf>
    <xf numFmtId="0" fontId="25" fillId="69" borderId="0" xfId="68" applyFill="1" applyBorder="1" applyAlignment="1">
      <alignment horizontal="center"/>
    </xf>
    <xf numFmtId="0" fontId="117" fillId="70" borderId="0" xfId="0" applyFont="1"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0" xfId="0" applyFont="1" applyFill="1" applyAlignment="1">
      <alignment horizontal="center"/>
    </xf>
    <xf numFmtId="0" fontId="87" fillId="69" borderId="30" xfId="0" applyFont="1" applyFill="1" applyBorder="1" applyAlignment="1">
      <alignment horizontal="center"/>
    </xf>
    <xf numFmtId="0" fontId="87" fillId="76" borderId="0" xfId="0" applyFont="1" applyFill="1" applyAlignment="1">
      <alignment horizontal="center" textRotation="90" wrapText="1"/>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6BAED6"/>
      <color rgb="FF323232"/>
      <color rgb="FFCE3327"/>
      <color rgb="FF7E935B"/>
      <color rgb="FF386192"/>
      <color rgb="FFF79751"/>
      <color rgb="FFFF6600"/>
      <color rgb="FF238B45"/>
      <color rgb="FFEFF3FF"/>
      <color rgb="FFBDD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1326675</xdr:colOff>
      <xdr:row>1</xdr:row>
      <xdr:rowOff>186101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47625"/>
          <a:ext cx="1260000" cy="500426"/>
        </a:xfrm>
        <a:prstGeom prst="rect">
          <a:avLst/>
        </a:prstGeom>
      </xdr:spPr>
    </xdr:pic>
    <xdr:clientData/>
  </xdr:twoCellAnchor>
  <xdr:twoCellAnchor editAs="oneCell">
    <xdr:from>
      <xdr:col>0</xdr:col>
      <xdr:colOff>123826</xdr:colOff>
      <xdr:row>7</xdr:row>
      <xdr:rowOff>57151</xdr:rowOff>
    </xdr:from>
    <xdr:to>
      <xdr:col>0</xdr:col>
      <xdr:colOff>5924883</xdr:colOff>
      <xdr:row>8</xdr:row>
      <xdr:rowOff>3714750</xdr:rowOff>
    </xdr:to>
    <xdr:pic>
      <xdr:nvPicPr>
        <xdr:cNvPr id="5" name="Picture 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986" b="7926"/>
        <a:stretch/>
      </xdr:blipFill>
      <xdr:spPr bwMode="auto">
        <a:xfrm>
          <a:off x="123826" y="4029076"/>
          <a:ext cx="5801057" cy="3743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1317150</xdr:colOff>
      <xdr:row>1</xdr:row>
      <xdr:rowOff>195626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50" y="66675"/>
          <a:ext cx="1260000" cy="500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180975</xdr:rowOff>
    </xdr:from>
    <xdr:to>
      <xdr:col>1</xdr:col>
      <xdr:colOff>180750</xdr:colOff>
      <xdr:row>1</xdr:row>
      <xdr:rowOff>895868</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95250" y="381000"/>
          <a:ext cx="1800000" cy="714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180974</xdr:colOff>
      <xdr:row>1</xdr:row>
      <xdr:rowOff>352425</xdr:rowOff>
    </xdr:from>
    <xdr:to>
      <xdr:col>1</xdr:col>
      <xdr:colOff>266474</xdr:colOff>
      <xdr:row>1</xdr:row>
      <xdr:rowOff>1067319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80974" y="542925"/>
          <a:ext cx="1800000" cy="714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352425</xdr:rowOff>
    </xdr:from>
    <xdr:to>
      <xdr:col>1</xdr:col>
      <xdr:colOff>285525</xdr:colOff>
      <xdr:row>1</xdr:row>
      <xdr:rowOff>1067319</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00025" y="542925"/>
          <a:ext cx="1800000" cy="7148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1</xdr:row>
      <xdr:rowOff>333375</xdr:rowOff>
    </xdr:from>
    <xdr:to>
      <xdr:col>1</xdr:col>
      <xdr:colOff>247425</xdr:colOff>
      <xdr:row>1</xdr:row>
      <xdr:rowOff>1048269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61925" y="523875"/>
          <a:ext cx="1800000" cy="7148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342900</xdr:rowOff>
    </xdr:from>
    <xdr:to>
      <xdr:col>0</xdr:col>
      <xdr:colOff>1866675</xdr:colOff>
      <xdr:row>1</xdr:row>
      <xdr:rowOff>1057794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5" y="533400"/>
          <a:ext cx="1800000" cy="714894"/>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fao.org/economic/ess/ess-fs/ess-fadata/en/" TargetMode="External"/><Relationship Id="rId18" Type="http://schemas.openxmlformats.org/officeDocument/2006/relationships/hyperlink" Target="http://data.worldbank.org/indicator/EG.ELC.ACCS.ZS" TargetMode="External"/><Relationship Id="rId26" Type="http://schemas.openxmlformats.org/officeDocument/2006/relationships/hyperlink" Target="http://preview.grid.unep.ch/" TargetMode="External"/><Relationship Id="rId39" Type="http://schemas.openxmlformats.org/officeDocument/2006/relationships/queryTable" Target="../queryTables/queryTable1.xml"/><Relationship Id="rId21" Type="http://schemas.openxmlformats.org/officeDocument/2006/relationships/hyperlink" Target="http://www.unicef.org/publications/index_pubs_statistics.html" TargetMode="External"/><Relationship Id="rId34" Type="http://schemas.openxmlformats.org/officeDocument/2006/relationships/hyperlink" Target="http://risk.preventionweb.net/capraviewer/download.jsp" TargetMode="External"/><Relationship Id="rId7" Type="http://schemas.openxmlformats.org/officeDocument/2006/relationships/hyperlink" Target="http://data.worldbank.org/indicator/DT.ODA.ODAT.GN.ZS" TargetMode="External"/><Relationship Id="rId12" Type="http://schemas.openxmlformats.org/officeDocument/2006/relationships/hyperlink" Target="http://www.fao.org/economic/ess/ess-fs/ess-fadata/en/" TargetMode="External"/><Relationship Id="rId17" Type="http://schemas.openxmlformats.org/officeDocument/2006/relationships/hyperlink" Target="http://data.worldbank.org/indicator/IT.CEL.SETS.P2" TargetMode="External"/><Relationship Id="rId25" Type="http://schemas.openxmlformats.org/officeDocument/2006/relationships/hyperlink" Target="http://preview.grid.unep.ch/" TargetMode="External"/><Relationship Id="rId33" Type="http://schemas.openxmlformats.org/officeDocument/2006/relationships/hyperlink" Target="http://www.emdat.be/" TargetMode="External"/><Relationship Id="rId38" Type="http://schemas.openxmlformats.org/officeDocument/2006/relationships/printerSettings" Target="../printerSettings/printerSettings7.bin"/><Relationship Id="rId2" Type="http://schemas.openxmlformats.org/officeDocument/2006/relationships/hyperlink" Target="http://hdrstats.undp.org/en/indicators/38406.html" TargetMode="External"/><Relationship Id="rId16" Type="http://schemas.openxmlformats.org/officeDocument/2006/relationships/hyperlink" Target="http://data.worldbank.org/indicator/IT.NET.USER.P2" TargetMode="External"/><Relationship Id="rId20" Type="http://schemas.openxmlformats.org/officeDocument/2006/relationships/hyperlink" Target="http://www.ornl.gov/sci/landscan/" TargetMode="External"/><Relationship Id="rId29" Type="http://schemas.openxmlformats.org/officeDocument/2006/relationships/hyperlink" Target="http://data.worldbank.org/indicator/SP.POP.TOT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www.emdat.be/" TargetMode="External"/><Relationship Id="rId24" Type="http://schemas.openxmlformats.org/officeDocument/2006/relationships/hyperlink" Target="http://preview.grid.unep.ch/" TargetMode="External"/><Relationship Id="rId32" Type="http://schemas.openxmlformats.org/officeDocument/2006/relationships/hyperlink" Target="http://www.emdat.be/" TargetMode="External"/><Relationship Id="rId37" Type="http://schemas.openxmlformats.org/officeDocument/2006/relationships/hyperlink" Target="http://data.worldbank.org/indicator/SH.MED.PHYS.ZS" TargetMode="External"/><Relationship Id="rId5" Type="http://schemas.openxmlformats.org/officeDocument/2006/relationships/hyperlink" Target="http://apps.who.int/ghodata" TargetMode="External"/><Relationship Id="rId15" Type="http://schemas.openxmlformats.org/officeDocument/2006/relationships/hyperlink" Target="http://www.fao.org/economic/ess/ess-fs/ess-fadata/en/" TargetMode="External"/><Relationship Id="rId23" Type="http://schemas.openxmlformats.org/officeDocument/2006/relationships/hyperlink" Target="http://stats.uis.unesco.org/unesco" TargetMode="External"/><Relationship Id="rId28" Type="http://schemas.openxmlformats.org/officeDocument/2006/relationships/hyperlink" Target="http://data.worldbank.org/indicator/SI.POV.GINI" TargetMode="External"/><Relationship Id="rId36" Type="http://schemas.openxmlformats.org/officeDocument/2006/relationships/hyperlink" Target="https://www.openstreetmap.org/" TargetMode="External"/><Relationship Id="rId10" Type="http://schemas.openxmlformats.org/officeDocument/2006/relationships/hyperlink" Target="http://preventionweb.net/applications/hfa/qbnhfa/" TargetMode="External"/><Relationship Id="rId19" Type="http://schemas.openxmlformats.org/officeDocument/2006/relationships/hyperlink" Target="http://apps.who.int/ghodata" TargetMode="External"/><Relationship Id="rId31" Type="http://schemas.openxmlformats.org/officeDocument/2006/relationships/hyperlink" Target="http://www.emdat.be/" TargetMode="External"/><Relationship Id="rId4" Type="http://schemas.openxmlformats.org/officeDocument/2006/relationships/hyperlink" Target="http://stats.uis.unesco.org/unesco" TargetMode="External"/><Relationship Id="rId9" Type="http://schemas.openxmlformats.org/officeDocument/2006/relationships/hyperlink" Target="http://fts.unocha.org/pageloader.aspx;" TargetMode="External"/><Relationship Id="rId14" Type="http://schemas.openxmlformats.org/officeDocument/2006/relationships/hyperlink" Target="http://www.fao.org/economic/ess/ess-fs/ess-fadata/en/" TargetMode="External"/><Relationship Id="rId22" Type="http://schemas.openxmlformats.org/officeDocument/2006/relationships/hyperlink" Target="http://info.worldbank.org/governance/wgi/index.asp" TargetMode="External"/><Relationship Id="rId27" Type="http://schemas.openxmlformats.org/officeDocument/2006/relationships/hyperlink" Target="http://www.unicef.org/publications/index_pubs_statistics.html" TargetMode="External"/><Relationship Id="rId30" Type="http://schemas.openxmlformats.org/officeDocument/2006/relationships/hyperlink" Target="http://www.imf.org/external/pubs/ft/weo/2015/01/weodata/index.aspx" TargetMode="External"/><Relationship Id="rId35" Type="http://schemas.openxmlformats.org/officeDocument/2006/relationships/hyperlink" Target="http://risk.preventionweb.net/capraviewer/download.jsp" TargetMode="External"/><Relationship Id="rId8" Type="http://schemas.openxmlformats.org/officeDocument/2006/relationships/hyperlink" Target="http://cpi.transparency.org/cpi2012/" TargetMode="External"/><Relationship Id="rId3" Type="http://schemas.openxmlformats.org/officeDocument/2006/relationships/hyperlink" Target="http://info.worldbank.org/governance/wgi/index.as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heetViews>
  <sheetFormatPr defaultRowHeight="15" x14ac:dyDescent="0.25"/>
  <cols>
    <col min="1" max="1" width="98.28515625" style="4" customWidth="1"/>
    <col min="2" max="16384" width="9.140625" style="4"/>
  </cols>
  <sheetData>
    <row r="1" spans="1:1" ht="28.5" customHeight="1" x14ac:dyDescent="0.35">
      <c r="A1" s="23" t="s">
        <v>899</v>
      </c>
    </row>
    <row r="2" spans="1:1" ht="23.25" customHeight="1" x14ac:dyDescent="0.25">
      <c r="A2" s="24" t="s">
        <v>1004</v>
      </c>
    </row>
    <row r="3" spans="1:1" ht="7.5" customHeight="1" x14ac:dyDescent="0.25">
      <c r="A3" s="7"/>
    </row>
    <row r="4" spans="1:1" ht="6.75" customHeight="1" x14ac:dyDescent="0.25">
      <c r="A4" s="18"/>
    </row>
    <row r="5" spans="1:1" x14ac:dyDescent="0.25">
      <c r="A5" s="119" t="s">
        <v>430</v>
      </c>
    </row>
    <row r="6" spans="1:1" ht="19.5" customHeight="1" x14ac:dyDescent="0.25">
      <c r="A6" s="118" t="s">
        <v>492</v>
      </c>
    </row>
    <row r="7" spans="1:1" ht="140.25" x14ac:dyDescent="0.25">
      <c r="A7" s="117" t="s">
        <v>900</v>
      </c>
    </row>
    <row r="8" spans="1:1" ht="6.75" customHeight="1" x14ac:dyDescent="0.25">
      <c r="A8" s="6"/>
    </row>
    <row r="9" spans="1:1" ht="300.75" customHeight="1" x14ac:dyDescent="0.25">
      <c r="A9" s="1"/>
    </row>
    <row r="10" spans="1:1" s="19" customFormat="1" ht="42.75" customHeight="1" x14ac:dyDescent="0.2">
      <c r="A10" s="120" t="s">
        <v>804</v>
      </c>
    </row>
    <row r="11" spans="1:1" ht="24" customHeight="1" x14ac:dyDescent="0.25">
      <c r="A11" s="121" t="s">
        <v>431</v>
      </c>
    </row>
    <row r="12" spans="1:1" ht="15.75" customHeight="1" x14ac:dyDescent="0.25">
      <c r="A12" s="156" t="s">
        <v>959</v>
      </c>
    </row>
    <row r="13" spans="1:1" ht="9" customHeight="1" x14ac:dyDescent="0.25">
      <c r="A13" s="122"/>
    </row>
    <row r="14" spans="1:1" x14ac:dyDescent="0.25">
      <c r="A14" s="123" t="s">
        <v>794</v>
      </c>
    </row>
    <row r="15" spans="1:1" x14ac:dyDescent="0.25">
      <c r="A15" s="155" t="s">
        <v>992</v>
      </c>
    </row>
    <row r="16" spans="1:1" ht="48.75" x14ac:dyDescent="0.25">
      <c r="A16" s="124" t="s">
        <v>1005</v>
      </c>
    </row>
    <row r="17" spans="1:1" ht="24.75" x14ac:dyDescent="0.25">
      <c r="A17" s="124" t="s">
        <v>994</v>
      </c>
    </row>
    <row r="18" spans="1:1" x14ac:dyDescent="0.25">
      <c r="A18" s="124" t="s">
        <v>991</v>
      </c>
    </row>
    <row r="19" spans="1:1" x14ac:dyDescent="0.25">
      <c r="A19" s="124" t="s">
        <v>990</v>
      </c>
    </row>
    <row r="20" spans="1:1" x14ac:dyDescent="0.25">
      <c r="A20" s="155" t="s">
        <v>958</v>
      </c>
    </row>
    <row r="21" spans="1:1" ht="24.75" x14ac:dyDescent="0.25">
      <c r="A21" s="124" t="s">
        <v>907</v>
      </c>
    </row>
    <row r="22" spans="1:1" ht="63.75" customHeight="1" x14ac:dyDescent="0.25">
      <c r="A22" s="124" t="s">
        <v>906</v>
      </c>
    </row>
    <row r="23" spans="1:1" ht="24.75" x14ac:dyDescent="0.25">
      <c r="A23" s="124" t="s">
        <v>901</v>
      </c>
    </row>
    <row r="24" spans="1:1" x14ac:dyDescent="0.25">
      <c r="A24" s="124" t="s">
        <v>871</v>
      </c>
    </row>
    <row r="25" spans="1:1" x14ac:dyDescent="0.25">
      <c r="A25" s="124" t="s">
        <v>869</v>
      </c>
    </row>
    <row r="26" spans="1:1" x14ac:dyDescent="0.25">
      <c r="A26" s="124" t="s">
        <v>852</v>
      </c>
    </row>
    <row r="27" spans="1:1" ht="84.75" x14ac:dyDescent="0.25">
      <c r="A27" s="124" t="s">
        <v>905</v>
      </c>
    </row>
    <row r="28" spans="1:1" x14ac:dyDescent="0.25">
      <c r="A28" s="124" t="s">
        <v>821</v>
      </c>
    </row>
    <row r="29" spans="1:1" ht="24.75" x14ac:dyDescent="0.25">
      <c r="A29" s="124" t="s">
        <v>816</v>
      </c>
    </row>
    <row r="30" spans="1:1" x14ac:dyDescent="0.25">
      <c r="A30" s="124" t="s">
        <v>797</v>
      </c>
    </row>
    <row r="31" spans="1:1" x14ac:dyDescent="0.25">
      <c r="A31" s="124" t="s">
        <v>796</v>
      </c>
    </row>
    <row r="32" spans="1:1" x14ac:dyDescent="0.25">
      <c r="A32" s="124" t="s">
        <v>788</v>
      </c>
    </row>
    <row r="33" spans="1:1" x14ac:dyDescent="0.25">
      <c r="A33" s="124" t="s">
        <v>789</v>
      </c>
    </row>
    <row r="34" spans="1:1" x14ac:dyDescent="0.25">
      <c r="A34" s="124" t="s">
        <v>790</v>
      </c>
    </row>
    <row r="35" spans="1:1" ht="24.75" x14ac:dyDescent="0.25">
      <c r="A35" s="124" t="s">
        <v>791</v>
      </c>
    </row>
    <row r="36" spans="1:1" x14ac:dyDescent="0.25">
      <c r="A36" s="124" t="s">
        <v>792</v>
      </c>
    </row>
    <row r="37" spans="1:1" x14ac:dyDescent="0.25">
      <c r="A37" s="124" t="s">
        <v>793</v>
      </c>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70.42578125" bestFit="1" customWidth="1"/>
    <col min="2" max="2" width="21.85546875" bestFit="1" customWidth="1"/>
  </cols>
  <sheetData>
    <row r="1" spans="1:2" ht="29.25" customHeight="1" x14ac:dyDescent="0.35">
      <c r="A1" s="50" t="s">
        <v>466</v>
      </c>
      <c r="B1" s="172" t="s">
        <v>433</v>
      </c>
    </row>
    <row r="2" spans="1:2" s="5" customFormat="1" ht="16.5" customHeight="1" x14ac:dyDescent="0.25">
      <c r="A2" s="30"/>
      <c r="B2" s="172"/>
    </row>
    <row r="3" spans="1:2" s="5" customFormat="1" ht="10.5" customHeight="1" x14ac:dyDescent="0.25">
      <c r="A3" s="25"/>
      <c r="B3" s="26"/>
    </row>
    <row r="4" spans="1:2" x14ac:dyDescent="0.25">
      <c r="A4" s="125" t="s">
        <v>432</v>
      </c>
      <c r="B4" s="27"/>
    </row>
    <row r="5" spans="1:2" ht="18.75" customHeight="1" x14ac:dyDescent="0.25">
      <c r="A5" s="126" t="s">
        <v>434</v>
      </c>
      <c r="B5" s="28" t="s">
        <v>1003</v>
      </c>
    </row>
    <row r="6" spans="1:2" ht="18.75" customHeight="1" x14ac:dyDescent="0.25">
      <c r="A6" s="126" t="s">
        <v>468</v>
      </c>
      <c r="B6" s="28" t="s">
        <v>467</v>
      </c>
    </row>
    <row r="7" spans="1:2" ht="18.75" customHeight="1" x14ac:dyDescent="0.25">
      <c r="A7" s="126" t="s">
        <v>435</v>
      </c>
      <c r="B7" s="28" t="s">
        <v>383</v>
      </c>
    </row>
    <row r="8" spans="1:2" ht="18.75" customHeight="1" x14ac:dyDescent="0.25">
      <c r="A8" s="126" t="s">
        <v>436</v>
      </c>
      <c r="B8" s="28" t="s">
        <v>469</v>
      </c>
    </row>
    <row r="9" spans="1:2" s="5" customFormat="1" ht="18.75" customHeight="1" x14ac:dyDescent="0.25">
      <c r="A9" s="126" t="s">
        <v>723</v>
      </c>
      <c r="B9" s="29" t="s">
        <v>723</v>
      </c>
    </row>
    <row r="10" spans="1:2" ht="18.75" customHeight="1" x14ac:dyDescent="0.25">
      <c r="A10" s="126" t="s">
        <v>724</v>
      </c>
      <c r="B10" s="28" t="s">
        <v>724</v>
      </c>
    </row>
    <row r="11" spans="1:2" ht="18.75" customHeight="1" x14ac:dyDescent="0.25">
      <c r="A11" s="126" t="s">
        <v>785</v>
      </c>
      <c r="B11" s="28" t="s">
        <v>785</v>
      </c>
    </row>
  </sheetData>
  <mergeCells count="1">
    <mergeCell ref="B1:B2"/>
  </mergeCells>
  <hyperlinks>
    <hyperlink ref="A4" location="Home!A1" display="(home)"/>
    <hyperlink ref="B5" location="'InfoRM 2014 (a-z)'!A1" display="InfoRM 2014 (a-z)"/>
    <hyperlink ref="B6" location="'Hazard &amp; Exposure'!A1" display="Hazard &amp; Exposure"/>
    <hyperlink ref="B7" location="Vulnerability!A1" display="Vulnerability"/>
    <hyperlink ref="B8" location="'Lack of Coping Capacity'!A1" display="Lack of Coping Capacity"/>
    <hyperlink ref="B10" location="'Data Source'!A1" display="Data sources"/>
    <hyperlink ref="B9" location="'Indicator Data'!A1" display="Indicator Data"/>
    <hyperlink ref="B11" location="Regions!A1" display="Reg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4"/>
  <sheetViews>
    <sheetView showGridLines="0" zoomScale="90" zoomScaleNormal="90" workbookViewId="0">
      <pane ySplit="3" topLeftCell="A4" activePane="bottomLeft" state="frozen"/>
      <selection pane="bottomLeft" sqref="A1:AI1"/>
    </sheetView>
  </sheetViews>
  <sheetFormatPr defaultRowHeight="15" x14ac:dyDescent="0.25"/>
  <cols>
    <col min="1" max="1" width="25.7109375" style="4" bestFit="1" customWidth="1"/>
    <col min="2" max="2" width="9.140625" style="4"/>
    <col min="3" max="33" width="7.85546875" style="4" customWidth="1"/>
    <col min="34" max="34" width="6.85546875" style="4" customWidth="1"/>
    <col min="35" max="35" width="8.85546875" style="4" customWidth="1"/>
    <col min="36" max="16384" width="9.140625" style="4"/>
  </cols>
  <sheetData>
    <row r="1" spans="1:36" ht="15.75" customHeight="1" x14ac:dyDescent="0.3">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row>
    <row r="2" spans="1:36" s="2" customFormat="1" ht="107.25" customHeight="1" thickBot="1" x14ac:dyDescent="0.35">
      <c r="A2" s="127" t="s">
        <v>380</v>
      </c>
      <c r="B2" s="45" t="s">
        <v>358</v>
      </c>
      <c r="C2" s="31" t="s">
        <v>500</v>
      </c>
      <c r="D2" s="31" t="s">
        <v>506</v>
      </c>
      <c r="E2" s="31" t="s">
        <v>501</v>
      </c>
      <c r="F2" s="31" t="s">
        <v>509</v>
      </c>
      <c r="G2" s="31" t="s">
        <v>514</v>
      </c>
      <c r="H2" s="32" t="s">
        <v>365</v>
      </c>
      <c r="I2" s="31" t="s">
        <v>888</v>
      </c>
      <c r="J2" s="31" t="s">
        <v>890</v>
      </c>
      <c r="K2" s="32" t="s">
        <v>366</v>
      </c>
      <c r="L2" s="33" t="s">
        <v>889</v>
      </c>
      <c r="M2" s="34" t="s">
        <v>425</v>
      </c>
      <c r="N2" s="34" t="s">
        <v>399</v>
      </c>
      <c r="O2" s="34" t="s">
        <v>422</v>
      </c>
      <c r="P2" s="35" t="s">
        <v>491</v>
      </c>
      <c r="Q2" s="34" t="s">
        <v>398</v>
      </c>
      <c r="R2" s="36" t="s">
        <v>465</v>
      </c>
      <c r="S2" s="36" t="s">
        <v>409</v>
      </c>
      <c r="T2" s="36" t="s">
        <v>410</v>
      </c>
      <c r="U2" s="36" t="s">
        <v>411</v>
      </c>
      <c r="V2" s="37" t="s">
        <v>423</v>
      </c>
      <c r="W2" s="35" t="s">
        <v>412</v>
      </c>
      <c r="X2" s="38" t="s">
        <v>369</v>
      </c>
      <c r="Y2" s="39" t="s">
        <v>413</v>
      </c>
      <c r="Z2" s="39" t="s">
        <v>414</v>
      </c>
      <c r="AA2" s="40" t="s">
        <v>367</v>
      </c>
      <c r="AB2" s="39" t="s">
        <v>381</v>
      </c>
      <c r="AC2" s="39" t="s">
        <v>415</v>
      </c>
      <c r="AD2" s="39" t="s">
        <v>416</v>
      </c>
      <c r="AE2" s="40" t="s">
        <v>368</v>
      </c>
      <c r="AF2" s="41" t="s">
        <v>820</v>
      </c>
      <c r="AG2" s="42" t="s">
        <v>894</v>
      </c>
      <c r="AH2" s="166" t="s">
        <v>874</v>
      </c>
      <c r="AI2" s="167" t="s">
        <v>971</v>
      </c>
    </row>
    <row r="3" spans="1:36" s="2" customFormat="1" ht="15" customHeight="1" thickTop="1" thickBot="1" x14ac:dyDescent="0.35">
      <c r="A3" s="128" t="s">
        <v>805</v>
      </c>
      <c r="B3" s="48" t="s">
        <v>805</v>
      </c>
      <c r="C3" s="49" t="s">
        <v>806</v>
      </c>
      <c r="D3" s="49" t="s">
        <v>806</v>
      </c>
      <c r="E3" s="49" t="s">
        <v>806</v>
      </c>
      <c r="F3" s="49" t="s">
        <v>806</v>
      </c>
      <c r="G3" s="49" t="s">
        <v>806</v>
      </c>
      <c r="H3" s="49" t="s">
        <v>806</v>
      </c>
      <c r="I3" s="49" t="s">
        <v>806</v>
      </c>
      <c r="J3" s="49" t="s">
        <v>806</v>
      </c>
      <c r="K3" s="49" t="s">
        <v>806</v>
      </c>
      <c r="L3" s="49" t="s">
        <v>806</v>
      </c>
      <c r="M3" s="49" t="s">
        <v>806</v>
      </c>
      <c r="N3" s="49" t="s">
        <v>806</v>
      </c>
      <c r="O3" s="49" t="s">
        <v>806</v>
      </c>
      <c r="P3" s="49" t="s">
        <v>806</v>
      </c>
      <c r="Q3" s="49" t="s">
        <v>806</v>
      </c>
      <c r="R3" s="49" t="s">
        <v>806</v>
      </c>
      <c r="S3" s="49" t="s">
        <v>806</v>
      </c>
      <c r="T3" s="49" t="s">
        <v>806</v>
      </c>
      <c r="U3" s="49" t="s">
        <v>806</v>
      </c>
      <c r="V3" s="49" t="s">
        <v>806</v>
      </c>
      <c r="W3" s="49" t="s">
        <v>806</v>
      </c>
      <c r="X3" s="49" t="s">
        <v>806</v>
      </c>
      <c r="Y3" s="49" t="s">
        <v>806</v>
      </c>
      <c r="Z3" s="49" t="s">
        <v>806</v>
      </c>
      <c r="AA3" s="49" t="s">
        <v>806</v>
      </c>
      <c r="AB3" s="49" t="s">
        <v>806</v>
      </c>
      <c r="AC3" s="49" t="s">
        <v>806</v>
      </c>
      <c r="AD3" s="49" t="s">
        <v>806</v>
      </c>
      <c r="AE3" s="49" t="s">
        <v>806</v>
      </c>
      <c r="AF3" s="49" t="s">
        <v>806</v>
      </c>
      <c r="AG3" s="49" t="s">
        <v>806</v>
      </c>
      <c r="AH3" s="49" t="s">
        <v>875</v>
      </c>
    </row>
    <row r="4" spans="1:36" ht="16.5" thickTop="1" thickBot="1" x14ac:dyDescent="0.3">
      <c r="A4" s="129" t="s">
        <v>1</v>
      </c>
      <c r="B4" s="46" t="s">
        <v>0</v>
      </c>
      <c r="C4" s="162">
        <f>'Hazard &amp; Exposure'!AO3</f>
        <v>8.9</v>
      </c>
      <c r="D4" s="163">
        <f>'Hazard &amp; Exposure'!AP3</f>
        <v>6.6</v>
      </c>
      <c r="E4" s="163">
        <f>'Hazard &amp; Exposure'!AQ3</f>
        <v>0</v>
      </c>
      <c r="F4" s="163">
        <f>'Hazard &amp; Exposure'!AR3</f>
        <v>0</v>
      </c>
      <c r="G4" s="163">
        <f>'Hazard &amp; Exposure'!AU3</f>
        <v>6.7</v>
      </c>
      <c r="H4" s="43">
        <f>'Hazard &amp; Exposure'!AV3</f>
        <v>5.5</v>
      </c>
      <c r="I4" s="163">
        <f>'Hazard &amp; Exposure'!AY3</f>
        <v>10</v>
      </c>
      <c r="J4" s="163">
        <f>'Hazard &amp; Exposure'!BB3</f>
        <v>10</v>
      </c>
      <c r="K4" s="43">
        <f>'Hazard &amp; Exposure'!BC3</f>
        <v>10</v>
      </c>
      <c r="L4" s="44">
        <f t="shared" ref="L4:L35" si="0">ROUND((10-GEOMEAN(((10-H4)/10*9+1),((10-K4)/10*9+1)))/9*10,1)</f>
        <v>8.6</v>
      </c>
      <c r="M4" s="161">
        <f>Vulnerability!E3</f>
        <v>6.6</v>
      </c>
      <c r="N4" s="159">
        <f>Vulnerability!H3</f>
        <v>5</v>
      </c>
      <c r="O4" s="159">
        <f>Vulnerability!M3</f>
        <v>9.3000000000000007</v>
      </c>
      <c r="P4" s="43">
        <f>Vulnerability!N3</f>
        <v>6.9</v>
      </c>
      <c r="Q4" s="159">
        <f>Vulnerability!S3</f>
        <v>8.9</v>
      </c>
      <c r="R4" s="158">
        <f>Vulnerability!W3</f>
        <v>1.2</v>
      </c>
      <c r="S4" s="158">
        <f>Vulnerability!Z3</f>
        <v>7.2</v>
      </c>
      <c r="T4" s="158">
        <f>Vulnerability!AC3</f>
        <v>0.7</v>
      </c>
      <c r="U4" s="158">
        <f>Vulnerability!AI3</f>
        <v>7.1</v>
      </c>
      <c r="V4" s="159">
        <f>Vulnerability!AJ3</f>
        <v>4.8</v>
      </c>
      <c r="W4" s="43">
        <f>Vulnerability!AK3</f>
        <v>7.4</v>
      </c>
      <c r="X4" s="44">
        <f t="shared" ref="X4:X35" si="1">ROUND((10-GEOMEAN(((10-P4)/10*9+1),((10-W4)/10*9+1)))/9*10,1)</f>
        <v>7.2</v>
      </c>
      <c r="Y4" s="160">
        <f>'Lack of Coping Capacity'!D3</f>
        <v>6.3</v>
      </c>
      <c r="Z4" s="157">
        <f>'Lack of Coping Capacity'!G3</f>
        <v>8.3000000000000007</v>
      </c>
      <c r="AA4" s="43">
        <f>'Lack of Coping Capacity'!H3</f>
        <v>7.3</v>
      </c>
      <c r="AB4" s="157">
        <f>'Lack of Coping Capacity'!M3</f>
        <v>7.9</v>
      </c>
      <c r="AC4" s="157">
        <f>'Lack of Coping Capacity'!R3</f>
        <v>8.5</v>
      </c>
      <c r="AD4" s="157">
        <f>'Lack of Coping Capacity'!V3</f>
        <v>9.1</v>
      </c>
      <c r="AE4" s="43">
        <f>'Lack of Coping Capacity'!W3</f>
        <v>8.5</v>
      </c>
      <c r="AF4" s="44">
        <f t="shared" ref="AF4:AF35" si="2">ROUND((10-GEOMEAN(((10-AA4)/10*9+1),((10-AE4)/10*9+1)))/9*10,1)</f>
        <v>8</v>
      </c>
      <c r="AG4" s="169">
        <f t="shared" ref="AG4:AG35" si="3">ROUND(L4^(1/3)*X4^(1/3)*AF4^(1/3),1)</f>
        <v>7.9</v>
      </c>
      <c r="AH4" s="145">
        <f t="shared" ref="AH4:AH35" si="4">_xlfn.RANK.EQ(AG4,AG$4:AG$194)</f>
        <v>4</v>
      </c>
      <c r="AI4" s="165">
        <f>COUNTIF('Indicator Data'!C5:BB5,"No data")</f>
        <v>2</v>
      </c>
      <c r="AJ4" s="168">
        <f>AI4/51</f>
        <v>3.9215686274509803E-2</v>
      </c>
    </row>
    <row r="5" spans="1:36" ht="16.5" thickTop="1" thickBot="1" x14ac:dyDescent="0.3">
      <c r="A5" s="130" t="s">
        <v>3</v>
      </c>
      <c r="B5" s="47" t="s">
        <v>2</v>
      </c>
      <c r="C5" s="164">
        <f>'Hazard &amp; Exposure'!AO4</f>
        <v>6.3</v>
      </c>
      <c r="D5" s="163">
        <f>'Hazard &amp; Exposure'!AP4</f>
        <v>4.5</v>
      </c>
      <c r="E5" s="163">
        <f>'Hazard &amp; Exposure'!AQ4</f>
        <v>7.5</v>
      </c>
      <c r="F5" s="163">
        <f>'Hazard &amp; Exposure'!AR4</f>
        <v>0</v>
      </c>
      <c r="G5" s="163">
        <f>'Hazard &amp; Exposure'!AU4</f>
        <v>5.0999999999999996</v>
      </c>
      <c r="H5" s="43">
        <f>'Hazard &amp; Exposure'!AV4</f>
        <v>5.0999999999999996</v>
      </c>
      <c r="I5" s="163">
        <f>'Hazard &amp; Exposure'!AY4</f>
        <v>0.4</v>
      </c>
      <c r="J5" s="163">
        <f>'Hazard &amp; Exposure'!BB4</f>
        <v>0</v>
      </c>
      <c r="K5" s="43">
        <f>'Hazard &amp; Exposure'!BC4</f>
        <v>0.3</v>
      </c>
      <c r="L5" s="44">
        <f t="shared" si="0"/>
        <v>3</v>
      </c>
      <c r="M5" s="161">
        <f>Vulnerability!E4</f>
        <v>1.8</v>
      </c>
      <c r="N5" s="159">
        <f>Vulnerability!H4</f>
        <v>2</v>
      </c>
      <c r="O5" s="159">
        <f>Vulnerability!M4</f>
        <v>2.9</v>
      </c>
      <c r="P5" s="43">
        <f>Vulnerability!N4</f>
        <v>2.1</v>
      </c>
      <c r="Q5" s="159">
        <f>Vulnerability!S4</f>
        <v>0.8</v>
      </c>
      <c r="R5" s="158">
        <f>Vulnerability!W4</f>
        <v>0.3</v>
      </c>
      <c r="S5" s="158">
        <f>Vulnerability!Z4</f>
        <v>1.3</v>
      </c>
      <c r="T5" s="158">
        <f>Vulnerability!AC4</f>
        <v>1.5</v>
      </c>
      <c r="U5" s="158">
        <f>Vulnerability!AI4</f>
        <v>3.2</v>
      </c>
      <c r="V5" s="159">
        <f>Vulnerability!AJ4</f>
        <v>1.6</v>
      </c>
      <c r="W5" s="43">
        <f>Vulnerability!AK4</f>
        <v>1.2</v>
      </c>
      <c r="X5" s="44">
        <f t="shared" si="1"/>
        <v>1.7</v>
      </c>
      <c r="Y5" s="160" t="str">
        <f>'Lack of Coping Capacity'!D4</f>
        <v>x</v>
      </c>
      <c r="Z5" s="157">
        <f>'Lack of Coping Capacity'!G4</f>
        <v>5.8</v>
      </c>
      <c r="AA5" s="43">
        <f>'Lack of Coping Capacity'!H4</f>
        <v>5.8</v>
      </c>
      <c r="AB5" s="157">
        <f>'Lack of Coping Capacity'!M4</f>
        <v>2.4</v>
      </c>
      <c r="AC5" s="157">
        <f>'Lack of Coping Capacity'!R4</f>
        <v>1.6</v>
      </c>
      <c r="AD5" s="157">
        <f>'Lack of Coping Capacity'!V4</f>
        <v>5.2</v>
      </c>
      <c r="AE5" s="43">
        <f>'Lack of Coping Capacity'!W4</f>
        <v>3.1</v>
      </c>
      <c r="AF5" s="44">
        <f t="shared" si="2"/>
        <v>4.5999999999999996</v>
      </c>
      <c r="AG5" s="170">
        <f t="shared" si="3"/>
        <v>2.9</v>
      </c>
      <c r="AH5" s="145">
        <f t="shared" si="4"/>
        <v>115</v>
      </c>
      <c r="AI5" s="165">
        <f>COUNTIF('Indicator Data'!C6:BB6,"No data")</f>
        <v>2</v>
      </c>
      <c r="AJ5" s="168">
        <f t="shared" ref="AJ5:AJ68" si="5">AI5/51</f>
        <v>3.9215686274509803E-2</v>
      </c>
    </row>
    <row r="6" spans="1:36" ht="16.5" thickTop="1" thickBot="1" x14ac:dyDescent="0.3">
      <c r="A6" s="130" t="s">
        <v>5</v>
      </c>
      <c r="B6" s="47" t="s">
        <v>4</v>
      </c>
      <c r="C6" s="164">
        <f>'Hazard &amp; Exposure'!AO5</f>
        <v>5.2</v>
      </c>
      <c r="D6" s="163">
        <f>'Hazard &amp; Exposure'!AP5</f>
        <v>5.3</v>
      </c>
      <c r="E6" s="163">
        <f>'Hazard &amp; Exposure'!AQ5</f>
        <v>3.9</v>
      </c>
      <c r="F6" s="163">
        <f>'Hazard &amp; Exposure'!AR5</f>
        <v>0</v>
      </c>
      <c r="G6" s="163">
        <f>'Hazard &amp; Exposure'!AU5</f>
        <v>2.6</v>
      </c>
      <c r="H6" s="43">
        <f>'Hazard &amp; Exposure'!AV5</f>
        <v>3.6</v>
      </c>
      <c r="I6" s="163">
        <f>'Hazard &amp; Exposure'!AY5</f>
        <v>5.3</v>
      </c>
      <c r="J6" s="163">
        <f>'Hazard &amp; Exposure'!BB5</f>
        <v>0</v>
      </c>
      <c r="K6" s="43">
        <f>'Hazard &amp; Exposure'!BC5</f>
        <v>3.7</v>
      </c>
      <c r="L6" s="44">
        <f t="shared" si="0"/>
        <v>3.7</v>
      </c>
      <c r="M6" s="161">
        <f>Vulnerability!E5</f>
        <v>3.3</v>
      </c>
      <c r="N6" s="159">
        <f>Vulnerability!H5</f>
        <v>5.5</v>
      </c>
      <c r="O6" s="159">
        <f>Vulnerability!M5</f>
        <v>0.2</v>
      </c>
      <c r="P6" s="43">
        <f>Vulnerability!N5</f>
        <v>3.1</v>
      </c>
      <c r="Q6" s="159">
        <f>Vulnerability!S5</f>
        <v>5.3</v>
      </c>
      <c r="R6" s="158">
        <f>Vulnerability!W5</f>
        <v>0.5</v>
      </c>
      <c r="S6" s="158">
        <f>Vulnerability!Z5</f>
        <v>1.4</v>
      </c>
      <c r="T6" s="158">
        <f>Vulnerability!AC5</f>
        <v>0.1</v>
      </c>
      <c r="U6" s="158">
        <f>Vulnerability!AI5</f>
        <v>1.7</v>
      </c>
      <c r="V6" s="159">
        <f>Vulnerability!AJ5</f>
        <v>0.9</v>
      </c>
      <c r="W6" s="43">
        <f>Vulnerability!AK5</f>
        <v>3.4</v>
      </c>
      <c r="X6" s="44">
        <f t="shared" si="1"/>
        <v>3.3</v>
      </c>
      <c r="Y6" s="160">
        <f>'Lack of Coping Capacity'!D5</f>
        <v>3.5</v>
      </c>
      <c r="Z6" s="157">
        <f>'Lack of Coping Capacity'!G5</f>
        <v>6.2</v>
      </c>
      <c r="AA6" s="43">
        <f>'Lack of Coping Capacity'!H5</f>
        <v>4.9000000000000004</v>
      </c>
      <c r="AB6" s="157">
        <f>'Lack of Coping Capacity'!M5</f>
        <v>4.7</v>
      </c>
      <c r="AC6" s="157">
        <f>'Lack of Coping Capacity'!R5</f>
        <v>4.8</v>
      </c>
      <c r="AD6" s="157">
        <f>'Lack of Coping Capacity'!V5</f>
        <v>5.2</v>
      </c>
      <c r="AE6" s="43">
        <f>'Lack of Coping Capacity'!W5</f>
        <v>4.9000000000000004</v>
      </c>
      <c r="AF6" s="44">
        <f t="shared" si="2"/>
        <v>4.9000000000000004</v>
      </c>
      <c r="AG6" s="170">
        <f t="shared" si="3"/>
        <v>3.9</v>
      </c>
      <c r="AH6" s="145">
        <f t="shared" si="4"/>
        <v>72</v>
      </c>
      <c r="AI6" s="165">
        <f>COUNTIF('Indicator Data'!C7:BB7,"No data")</f>
        <v>2</v>
      </c>
      <c r="AJ6" s="168">
        <f t="shared" si="5"/>
        <v>3.9215686274509803E-2</v>
      </c>
    </row>
    <row r="7" spans="1:36" ht="16.5" thickTop="1" thickBot="1" x14ac:dyDescent="0.3">
      <c r="A7" s="130" t="s">
        <v>7</v>
      </c>
      <c r="B7" s="47" t="s">
        <v>6</v>
      </c>
      <c r="C7" s="164">
        <f>'Hazard &amp; Exposure'!AO6</f>
        <v>0.1</v>
      </c>
      <c r="D7" s="163">
        <f>'Hazard &amp; Exposure'!AP6</f>
        <v>4.4000000000000004</v>
      </c>
      <c r="E7" s="163">
        <f>'Hazard &amp; Exposure'!AQ6</f>
        <v>0</v>
      </c>
      <c r="F7" s="163">
        <f>'Hazard &amp; Exposure'!AR6</f>
        <v>0</v>
      </c>
      <c r="G7" s="163">
        <f>'Hazard &amp; Exposure'!AU6</f>
        <v>4.3</v>
      </c>
      <c r="H7" s="43">
        <f>'Hazard &amp; Exposure'!AV6</f>
        <v>2</v>
      </c>
      <c r="I7" s="163">
        <f>'Hazard &amp; Exposure'!AY6</f>
        <v>3.7</v>
      </c>
      <c r="J7" s="163">
        <f>'Hazard &amp; Exposure'!BB6</f>
        <v>0</v>
      </c>
      <c r="K7" s="43">
        <f>'Hazard &amp; Exposure'!BC6</f>
        <v>2.6</v>
      </c>
      <c r="L7" s="44">
        <f t="shared" si="0"/>
        <v>2.2999999999999998</v>
      </c>
      <c r="M7" s="161">
        <f>Vulnerability!E6</f>
        <v>6.4</v>
      </c>
      <c r="N7" s="159">
        <f>Vulnerability!H6</f>
        <v>4.4000000000000004</v>
      </c>
      <c r="O7" s="159">
        <f>Vulnerability!M6</f>
        <v>0.4</v>
      </c>
      <c r="P7" s="43">
        <f>Vulnerability!N6</f>
        <v>4.4000000000000004</v>
      </c>
      <c r="Q7" s="159">
        <f>Vulnerability!S6</f>
        <v>3.6</v>
      </c>
      <c r="R7" s="158">
        <f>Vulnerability!W6</f>
        <v>6.5</v>
      </c>
      <c r="S7" s="158">
        <f>Vulnerability!Z6</f>
        <v>6.8</v>
      </c>
      <c r="T7" s="158">
        <f>Vulnerability!AC6</f>
        <v>0</v>
      </c>
      <c r="U7" s="158">
        <f>Vulnerability!AI6</f>
        <v>4.5999999999999996</v>
      </c>
      <c r="V7" s="159">
        <f>Vulnerability!AJ6</f>
        <v>5</v>
      </c>
      <c r="W7" s="43">
        <f>Vulnerability!AK6</f>
        <v>4.3</v>
      </c>
      <c r="X7" s="44">
        <f t="shared" si="1"/>
        <v>4.4000000000000004</v>
      </c>
      <c r="Y7" s="160">
        <f>'Lack of Coping Capacity'!D6</f>
        <v>5.3</v>
      </c>
      <c r="Z7" s="157">
        <f>'Lack of Coping Capacity'!G6</f>
        <v>7.9</v>
      </c>
      <c r="AA7" s="43">
        <f>'Lack of Coping Capacity'!H6</f>
        <v>6.6</v>
      </c>
      <c r="AB7" s="157">
        <f>'Lack of Coping Capacity'!M6</f>
        <v>6.7</v>
      </c>
      <c r="AC7" s="157">
        <f>'Lack of Coping Capacity'!R6</f>
        <v>8.4</v>
      </c>
      <c r="AD7" s="157">
        <f>'Lack of Coping Capacity'!V6</f>
        <v>7.4</v>
      </c>
      <c r="AE7" s="43">
        <f>'Lack of Coping Capacity'!W6</f>
        <v>7.5</v>
      </c>
      <c r="AF7" s="44">
        <f t="shared" si="2"/>
        <v>7.1</v>
      </c>
      <c r="AG7" s="170">
        <f t="shared" si="3"/>
        <v>4.2</v>
      </c>
      <c r="AH7" s="145">
        <f t="shared" si="4"/>
        <v>60</v>
      </c>
      <c r="AI7" s="165">
        <f>COUNTIF('Indicator Data'!C8:BB8,"No data")</f>
        <v>2</v>
      </c>
      <c r="AJ7" s="168">
        <f t="shared" si="5"/>
        <v>3.9215686274509803E-2</v>
      </c>
    </row>
    <row r="8" spans="1:36" ht="16.5" thickTop="1" thickBot="1" x14ac:dyDescent="0.3">
      <c r="A8" s="130" t="s">
        <v>9</v>
      </c>
      <c r="B8" s="47" t="s">
        <v>8</v>
      </c>
      <c r="C8" s="164">
        <f>'Hazard &amp; Exposure'!AO7</f>
        <v>8.1999999999999993</v>
      </c>
      <c r="D8" s="163">
        <f>'Hazard &amp; Exposure'!AP7</f>
        <v>0.1</v>
      </c>
      <c r="E8" s="163">
        <f>'Hazard &amp; Exposure'!AQ7</f>
        <v>0</v>
      </c>
      <c r="F8" s="163">
        <f>'Hazard &amp; Exposure'!AR7</f>
        <v>5.3</v>
      </c>
      <c r="G8" s="163">
        <f>'Hazard &amp; Exposure'!AU7</f>
        <v>0</v>
      </c>
      <c r="H8" s="43">
        <f>'Hazard &amp; Exposure'!AV7</f>
        <v>3.7</v>
      </c>
      <c r="I8" s="163">
        <f>'Hazard &amp; Exposure'!AY7</f>
        <v>0</v>
      </c>
      <c r="J8" s="163">
        <f>'Hazard &amp; Exposure'!BB7</f>
        <v>0</v>
      </c>
      <c r="K8" s="43">
        <f>'Hazard &amp; Exposure'!BC7</f>
        <v>0</v>
      </c>
      <c r="L8" s="44">
        <f t="shared" si="0"/>
        <v>2</v>
      </c>
      <c r="M8" s="161">
        <f>Vulnerability!E7</f>
        <v>2.6</v>
      </c>
      <c r="N8" s="159" t="str">
        <f>Vulnerability!H7</f>
        <v>x</v>
      </c>
      <c r="O8" s="159">
        <f>Vulnerability!M7</f>
        <v>0.6</v>
      </c>
      <c r="P8" s="43">
        <f>Vulnerability!N7</f>
        <v>1.9</v>
      </c>
      <c r="Q8" s="159">
        <f>Vulnerability!S7</f>
        <v>0</v>
      </c>
      <c r="R8" s="158">
        <f>Vulnerability!W7</f>
        <v>0.1</v>
      </c>
      <c r="S8" s="158">
        <f>Vulnerability!Z7</f>
        <v>0.6</v>
      </c>
      <c r="T8" s="158">
        <f>Vulnerability!AC7</f>
        <v>0</v>
      </c>
      <c r="U8" s="158">
        <f>Vulnerability!AI7</f>
        <v>3.8</v>
      </c>
      <c r="V8" s="159">
        <f>Vulnerability!AJ7</f>
        <v>1.3</v>
      </c>
      <c r="W8" s="43">
        <f>Vulnerability!AK7</f>
        <v>0.7</v>
      </c>
      <c r="X8" s="44">
        <f t="shared" si="1"/>
        <v>1.3</v>
      </c>
      <c r="Y8" s="160">
        <f>'Lack of Coping Capacity'!D7</f>
        <v>5.4</v>
      </c>
      <c r="Z8" s="157">
        <f>'Lack of Coping Capacity'!G7</f>
        <v>5.2</v>
      </c>
      <c r="AA8" s="43">
        <f>'Lack of Coping Capacity'!H7</f>
        <v>5.3</v>
      </c>
      <c r="AB8" s="157">
        <f>'Lack of Coping Capacity'!M7</f>
        <v>2.2000000000000002</v>
      </c>
      <c r="AC8" s="157">
        <f>'Lack of Coping Capacity'!R7</f>
        <v>0.5</v>
      </c>
      <c r="AD8" s="157">
        <f>'Lack of Coping Capacity'!V7</f>
        <v>3.5</v>
      </c>
      <c r="AE8" s="43">
        <f>'Lack of Coping Capacity'!W7</f>
        <v>2.1</v>
      </c>
      <c r="AF8" s="44">
        <f t="shared" si="2"/>
        <v>3.9</v>
      </c>
      <c r="AG8" s="170">
        <f t="shared" si="3"/>
        <v>2.2000000000000002</v>
      </c>
      <c r="AH8" s="145">
        <f t="shared" si="4"/>
        <v>145</v>
      </c>
      <c r="AI8" s="165">
        <f>COUNTIF('Indicator Data'!C9:BB9,"No data")</f>
        <v>10</v>
      </c>
      <c r="AJ8" s="168">
        <f t="shared" si="5"/>
        <v>0.19607843137254902</v>
      </c>
    </row>
    <row r="9" spans="1:36" ht="16.5" thickTop="1" thickBot="1" x14ac:dyDescent="0.3">
      <c r="A9" s="130" t="s">
        <v>11</v>
      </c>
      <c r="B9" s="47" t="s">
        <v>10</v>
      </c>
      <c r="C9" s="164">
        <f>'Hazard &amp; Exposure'!AO8</f>
        <v>5</v>
      </c>
      <c r="D9" s="163">
        <f>'Hazard &amp; Exposure'!AP8</f>
        <v>6.3</v>
      </c>
      <c r="E9" s="163">
        <f>'Hazard &amp; Exposure'!AQ8</f>
        <v>0</v>
      </c>
      <c r="F9" s="163">
        <f>'Hazard &amp; Exposure'!AR8</f>
        <v>0</v>
      </c>
      <c r="G9" s="163">
        <f>'Hazard &amp; Exposure'!AU8</f>
        <v>1.8</v>
      </c>
      <c r="H9" s="43">
        <f>'Hazard &amp; Exposure'!AV8</f>
        <v>3.1</v>
      </c>
      <c r="I9" s="163">
        <f>'Hazard &amp; Exposure'!AY8</f>
        <v>2.4</v>
      </c>
      <c r="J9" s="163">
        <f>'Hazard &amp; Exposure'!BB8</f>
        <v>0</v>
      </c>
      <c r="K9" s="43">
        <f>'Hazard &amp; Exposure'!BC8</f>
        <v>1.7</v>
      </c>
      <c r="L9" s="44">
        <f t="shared" si="0"/>
        <v>2.4</v>
      </c>
      <c r="M9" s="161">
        <f>Vulnerability!E8</f>
        <v>0.9</v>
      </c>
      <c r="N9" s="159">
        <f>Vulnerability!H8</f>
        <v>4.8</v>
      </c>
      <c r="O9" s="159">
        <f>Vulnerability!M8</f>
        <v>0.1</v>
      </c>
      <c r="P9" s="43">
        <f>Vulnerability!N8</f>
        <v>1.7</v>
      </c>
      <c r="Q9" s="159">
        <f>Vulnerability!S8</f>
        <v>1.8</v>
      </c>
      <c r="R9" s="158">
        <f>Vulnerability!W8</f>
        <v>0.5</v>
      </c>
      <c r="S9" s="158">
        <f>Vulnerability!Z8</f>
        <v>0.8</v>
      </c>
      <c r="T9" s="158">
        <f>Vulnerability!AC8</f>
        <v>0.2</v>
      </c>
      <c r="U9" s="158">
        <f>Vulnerability!AI8</f>
        <v>0</v>
      </c>
      <c r="V9" s="159">
        <f>Vulnerability!AJ8</f>
        <v>0.4</v>
      </c>
      <c r="W9" s="43">
        <f>Vulnerability!AK8</f>
        <v>1.1000000000000001</v>
      </c>
      <c r="X9" s="44">
        <f t="shared" si="1"/>
        <v>1.4</v>
      </c>
      <c r="Y9" s="160">
        <f>'Lack of Coping Capacity'!D8</f>
        <v>3.8</v>
      </c>
      <c r="Z9" s="157">
        <f>'Lack of Coping Capacity'!G8</f>
        <v>6.1</v>
      </c>
      <c r="AA9" s="43">
        <f>'Lack of Coping Capacity'!H8</f>
        <v>5</v>
      </c>
      <c r="AB9" s="157">
        <f>'Lack of Coping Capacity'!M8</f>
        <v>1.5</v>
      </c>
      <c r="AC9" s="157">
        <f>'Lack of Coping Capacity'!R8</f>
        <v>2.9</v>
      </c>
      <c r="AD9" s="157">
        <f>'Lack of Coping Capacity'!V8</f>
        <v>1.9</v>
      </c>
      <c r="AE9" s="43">
        <f>'Lack of Coping Capacity'!W8</f>
        <v>2.1</v>
      </c>
      <c r="AF9" s="44">
        <f t="shared" si="2"/>
        <v>3.7</v>
      </c>
      <c r="AG9" s="170">
        <f t="shared" si="3"/>
        <v>2.2999999999999998</v>
      </c>
      <c r="AH9" s="145">
        <f t="shared" si="4"/>
        <v>140</v>
      </c>
      <c r="AI9" s="165">
        <f>COUNTIF('Indicator Data'!C10:BB10,"No data")</f>
        <v>2</v>
      </c>
      <c r="AJ9" s="168">
        <f t="shared" si="5"/>
        <v>3.9215686274509803E-2</v>
      </c>
    </row>
    <row r="10" spans="1:36" ht="16.5" thickTop="1" thickBot="1" x14ac:dyDescent="0.3">
      <c r="A10" s="130" t="s">
        <v>13</v>
      </c>
      <c r="B10" s="47" t="s">
        <v>12</v>
      </c>
      <c r="C10" s="164">
        <f>'Hazard &amp; Exposure'!AO9</f>
        <v>8</v>
      </c>
      <c r="D10" s="163">
        <f>'Hazard &amp; Exposure'!AP9</f>
        <v>4</v>
      </c>
      <c r="E10" s="163">
        <f>'Hazard &amp; Exposure'!AQ9</f>
        <v>0</v>
      </c>
      <c r="F10" s="163">
        <f>'Hazard &amp; Exposure'!AR9</f>
        <v>0</v>
      </c>
      <c r="G10" s="163">
        <f>'Hazard &amp; Exposure'!AU9</f>
        <v>3.3</v>
      </c>
      <c r="H10" s="43">
        <f>'Hazard &amp; Exposure'!AV9</f>
        <v>3.8</v>
      </c>
      <c r="I10" s="163">
        <f>'Hazard &amp; Exposure'!AY9</f>
        <v>0.1</v>
      </c>
      <c r="J10" s="163">
        <f>'Hazard &amp; Exposure'!BB9</f>
        <v>0</v>
      </c>
      <c r="K10" s="43">
        <f>'Hazard &amp; Exposure'!BC9</f>
        <v>0.1</v>
      </c>
      <c r="L10" s="44">
        <f t="shared" si="0"/>
        <v>2.1</v>
      </c>
      <c r="M10" s="161">
        <f>Vulnerability!E9</f>
        <v>1.8</v>
      </c>
      <c r="N10" s="159">
        <f>Vulnerability!H9</f>
        <v>2.8</v>
      </c>
      <c r="O10" s="159">
        <f>Vulnerability!M9</f>
        <v>2.8</v>
      </c>
      <c r="P10" s="43">
        <f>Vulnerability!N9</f>
        <v>2.2999999999999998</v>
      </c>
      <c r="Q10" s="159">
        <f>Vulnerability!S9</f>
        <v>5</v>
      </c>
      <c r="R10" s="158">
        <f>Vulnerability!W9</f>
        <v>0.4</v>
      </c>
      <c r="S10" s="158">
        <f>Vulnerability!Z9</f>
        <v>1.2</v>
      </c>
      <c r="T10" s="158">
        <f>Vulnerability!AC9</f>
        <v>0.5</v>
      </c>
      <c r="U10" s="158">
        <f>Vulnerability!AI9</f>
        <v>4.2</v>
      </c>
      <c r="V10" s="159">
        <f>Vulnerability!AJ9</f>
        <v>1.7</v>
      </c>
      <c r="W10" s="43">
        <f>Vulnerability!AK9</f>
        <v>3.5</v>
      </c>
      <c r="X10" s="44">
        <f t="shared" si="1"/>
        <v>2.9</v>
      </c>
      <c r="Y10" s="160">
        <f>'Lack of Coping Capacity'!D9</f>
        <v>7.5</v>
      </c>
      <c r="Z10" s="157">
        <f>'Lack of Coping Capacity'!G9</f>
        <v>5.9</v>
      </c>
      <c r="AA10" s="43">
        <f>'Lack of Coping Capacity'!H9</f>
        <v>6.7</v>
      </c>
      <c r="AB10" s="157">
        <f>'Lack of Coping Capacity'!M9</f>
        <v>2.5</v>
      </c>
      <c r="AC10" s="157">
        <f>'Lack of Coping Capacity'!R9</f>
        <v>1.4</v>
      </c>
      <c r="AD10" s="157">
        <f>'Lack of Coping Capacity'!V9</f>
        <v>4.3</v>
      </c>
      <c r="AE10" s="43">
        <f>'Lack of Coping Capacity'!W9</f>
        <v>2.7</v>
      </c>
      <c r="AF10" s="44">
        <f t="shared" si="2"/>
        <v>5</v>
      </c>
      <c r="AG10" s="170">
        <f t="shared" si="3"/>
        <v>3.1</v>
      </c>
      <c r="AH10" s="145">
        <f t="shared" si="4"/>
        <v>108</v>
      </c>
      <c r="AI10" s="165">
        <f>COUNTIF('Indicator Data'!C11:BB11,"No data")</f>
        <v>0</v>
      </c>
      <c r="AJ10" s="168">
        <f t="shared" si="5"/>
        <v>0</v>
      </c>
    </row>
    <row r="11" spans="1:36" ht="16.5" thickTop="1" thickBot="1" x14ac:dyDescent="0.3">
      <c r="A11" s="130" t="s">
        <v>15</v>
      </c>
      <c r="B11" s="47" t="s">
        <v>14</v>
      </c>
      <c r="C11" s="164">
        <f>'Hazard &amp; Exposure'!AO10</f>
        <v>3.8</v>
      </c>
      <c r="D11" s="163">
        <f>'Hazard &amp; Exposure'!AP10</f>
        <v>5.4</v>
      </c>
      <c r="E11" s="163">
        <f>'Hazard &amp; Exposure'!AQ10</f>
        <v>7.5</v>
      </c>
      <c r="F11" s="163">
        <f>'Hazard &amp; Exposure'!AR10</f>
        <v>5.3</v>
      </c>
      <c r="G11" s="163">
        <f>'Hazard &amp; Exposure'!AU10</f>
        <v>5.6</v>
      </c>
      <c r="H11" s="43">
        <f>'Hazard &amp; Exposure'!AV10</f>
        <v>5.7</v>
      </c>
      <c r="I11" s="163">
        <f>'Hazard &amp; Exposure'!AY10</f>
        <v>0.2</v>
      </c>
      <c r="J11" s="163">
        <f>'Hazard &amp; Exposure'!BB10</f>
        <v>0</v>
      </c>
      <c r="K11" s="43">
        <f>'Hazard &amp; Exposure'!BC10</f>
        <v>0.1</v>
      </c>
      <c r="L11" s="44">
        <f t="shared" si="0"/>
        <v>3.4</v>
      </c>
      <c r="M11" s="161">
        <f>Vulnerability!E10</f>
        <v>0.2</v>
      </c>
      <c r="N11" s="159">
        <f>Vulnerability!H10</f>
        <v>1.9</v>
      </c>
      <c r="O11" s="159">
        <f>Vulnerability!M10</f>
        <v>0</v>
      </c>
      <c r="P11" s="43">
        <f>Vulnerability!N10</f>
        <v>0.6</v>
      </c>
      <c r="Q11" s="159">
        <f>Vulnerability!S10</f>
        <v>4.4000000000000004</v>
      </c>
      <c r="R11" s="158">
        <f>Vulnerability!W10</f>
        <v>0.3</v>
      </c>
      <c r="S11" s="158">
        <f>Vulnerability!Z10</f>
        <v>0.3</v>
      </c>
      <c r="T11" s="158">
        <f>Vulnerability!AC10</f>
        <v>0.1</v>
      </c>
      <c r="U11" s="158">
        <f>Vulnerability!AI10</f>
        <v>0.9</v>
      </c>
      <c r="V11" s="159">
        <f>Vulnerability!AJ10</f>
        <v>0.4</v>
      </c>
      <c r="W11" s="43">
        <f>Vulnerability!AK10</f>
        <v>2.6</v>
      </c>
      <c r="X11" s="44">
        <f t="shared" si="1"/>
        <v>1.7</v>
      </c>
      <c r="Y11" s="160">
        <f>'Lack of Coping Capacity'!D10</f>
        <v>2.4</v>
      </c>
      <c r="Z11" s="157">
        <f>'Lack of Coping Capacity'!G10</f>
        <v>2</v>
      </c>
      <c r="AA11" s="43">
        <f>'Lack of Coping Capacity'!H10</f>
        <v>2.2000000000000002</v>
      </c>
      <c r="AB11" s="157">
        <f>'Lack of Coping Capacity'!M10</f>
        <v>1.7</v>
      </c>
      <c r="AC11" s="157">
        <f>'Lack of Coping Capacity'!R10</f>
        <v>3</v>
      </c>
      <c r="AD11" s="157">
        <f>'Lack of Coping Capacity'!V10</f>
        <v>1.1000000000000001</v>
      </c>
      <c r="AE11" s="43">
        <f>'Lack of Coping Capacity'!W10</f>
        <v>1.9</v>
      </c>
      <c r="AF11" s="44">
        <f t="shared" si="2"/>
        <v>2.1</v>
      </c>
      <c r="AG11" s="170">
        <f t="shared" si="3"/>
        <v>2.2999999999999998</v>
      </c>
      <c r="AH11" s="145">
        <f t="shared" si="4"/>
        <v>140</v>
      </c>
      <c r="AI11" s="165">
        <f>COUNTIF('Indicator Data'!C12:BB12,"No data")</f>
        <v>5</v>
      </c>
      <c r="AJ11" s="168">
        <f t="shared" si="5"/>
        <v>9.8039215686274508E-2</v>
      </c>
    </row>
    <row r="12" spans="1:36" ht="16.5" thickTop="1" thickBot="1" x14ac:dyDescent="0.3">
      <c r="A12" s="130" t="s">
        <v>17</v>
      </c>
      <c r="B12" s="47" t="s">
        <v>16</v>
      </c>
      <c r="C12" s="164">
        <f>'Hazard &amp; Exposure'!AO11</f>
        <v>3.9</v>
      </c>
      <c r="D12" s="163">
        <f>'Hazard &amp; Exposure'!AP11</f>
        <v>5.5</v>
      </c>
      <c r="E12" s="163">
        <f>'Hazard &amp; Exposure'!AQ11</f>
        <v>0</v>
      </c>
      <c r="F12" s="163">
        <f>'Hazard &amp; Exposure'!AR11</f>
        <v>0</v>
      </c>
      <c r="G12" s="163">
        <f>'Hazard &amp; Exposure'!AU11</f>
        <v>0.6</v>
      </c>
      <c r="H12" s="43">
        <f>'Hazard &amp; Exposure'!AV11</f>
        <v>2.2999999999999998</v>
      </c>
      <c r="I12" s="163">
        <f>'Hazard &amp; Exposure'!AY11</f>
        <v>0.1</v>
      </c>
      <c r="J12" s="163">
        <f>'Hazard &amp; Exposure'!BB11</f>
        <v>0</v>
      </c>
      <c r="K12" s="43">
        <f>'Hazard &amp; Exposure'!BC11</f>
        <v>0.1</v>
      </c>
      <c r="L12" s="44">
        <f t="shared" si="0"/>
        <v>1.3</v>
      </c>
      <c r="M12" s="161">
        <f>Vulnerability!E11</f>
        <v>1</v>
      </c>
      <c r="N12" s="159">
        <f>Vulnerability!H11</f>
        <v>1</v>
      </c>
      <c r="O12" s="159">
        <f>Vulnerability!M11</f>
        <v>0</v>
      </c>
      <c r="P12" s="43">
        <f>Vulnerability!N11</f>
        <v>0.8</v>
      </c>
      <c r="Q12" s="159">
        <f>Vulnerability!S11</f>
        <v>5.6</v>
      </c>
      <c r="R12" s="158">
        <f>Vulnerability!W11</f>
        <v>0.5</v>
      </c>
      <c r="S12" s="158">
        <f>Vulnerability!Z11</f>
        <v>0.3</v>
      </c>
      <c r="T12" s="158">
        <f>Vulnerability!AC11</f>
        <v>0</v>
      </c>
      <c r="U12" s="158">
        <f>Vulnerability!AI11</f>
        <v>0.3</v>
      </c>
      <c r="V12" s="159">
        <f>Vulnerability!AJ11</f>
        <v>0.3</v>
      </c>
      <c r="W12" s="43">
        <f>Vulnerability!AK11</f>
        <v>3.4</v>
      </c>
      <c r="X12" s="44">
        <f t="shared" si="1"/>
        <v>2.2000000000000002</v>
      </c>
      <c r="Y12" s="160">
        <f>'Lack of Coping Capacity'!D11</f>
        <v>2</v>
      </c>
      <c r="Z12" s="157">
        <f>'Lack of Coping Capacity'!G11</f>
        <v>2.2000000000000002</v>
      </c>
      <c r="AA12" s="43">
        <f>'Lack of Coping Capacity'!H11</f>
        <v>2.1</v>
      </c>
      <c r="AB12" s="157">
        <f>'Lack of Coping Capacity'!M11</f>
        <v>1.5</v>
      </c>
      <c r="AC12" s="157">
        <f>'Lack of Coping Capacity'!R11</f>
        <v>0</v>
      </c>
      <c r="AD12" s="157">
        <f>'Lack of Coping Capacity'!V11</f>
        <v>2</v>
      </c>
      <c r="AE12" s="43">
        <f>'Lack of Coping Capacity'!W11</f>
        <v>1.2</v>
      </c>
      <c r="AF12" s="44">
        <f t="shared" si="2"/>
        <v>1.7</v>
      </c>
      <c r="AG12" s="170">
        <f t="shared" si="3"/>
        <v>1.7</v>
      </c>
      <c r="AH12" s="145">
        <f t="shared" si="4"/>
        <v>165</v>
      </c>
      <c r="AI12" s="165">
        <f>COUNTIF('Indicator Data'!C13:BB13,"No data")</f>
        <v>4</v>
      </c>
      <c r="AJ12" s="168">
        <f t="shared" si="5"/>
        <v>7.8431372549019607E-2</v>
      </c>
    </row>
    <row r="13" spans="1:36" ht="16.5" thickTop="1" thickBot="1" x14ac:dyDescent="0.3">
      <c r="A13" s="130" t="s">
        <v>19</v>
      </c>
      <c r="B13" s="47" t="s">
        <v>18</v>
      </c>
      <c r="C13" s="164">
        <f>'Hazard &amp; Exposure'!AO12</f>
        <v>7.9</v>
      </c>
      <c r="D13" s="163">
        <f>'Hazard &amp; Exposure'!AP12</f>
        <v>5</v>
      </c>
      <c r="E13" s="163">
        <f>'Hazard &amp; Exposure'!AQ12</f>
        <v>0</v>
      </c>
      <c r="F13" s="163">
        <f>'Hazard &amp; Exposure'!AR12</f>
        <v>0</v>
      </c>
      <c r="G13" s="163">
        <f>'Hazard &amp; Exposure'!AU12</f>
        <v>2.6</v>
      </c>
      <c r="H13" s="43">
        <f>'Hazard &amp; Exposure'!AV12</f>
        <v>3.8</v>
      </c>
      <c r="I13" s="163">
        <f>'Hazard &amp; Exposure'!AY12</f>
        <v>0.7</v>
      </c>
      <c r="J13" s="163">
        <f>'Hazard &amp; Exposure'!BB12</f>
        <v>0</v>
      </c>
      <c r="K13" s="43">
        <f>'Hazard &amp; Exposure'!BC12</f>
        <v>0.5</v>
      </c>
      <c r="L13" s="44">
        <f t="shared" si="0"/>
        <v>2.2999999999999998</v>
      </c>
      <c r="M13" s="161">
        <f>Vulnerability!E12</f>
        <v>1.7</v>
      </c>
      <c r="N13" s="159">
        <f>Vulnerability!H12</f>
        <v>3</v>
      </c>
      <c r="O13" s="159">
        <f>Vulnerability!M12</f>
        <v>0.3</v>
      </c>
      <c r="P13" s="43">
        <f>Vulnerability!N12</f>
        <v>1.7</v>
      </c>
      <c r="Q13" s="159">
        <f>Vulnerability!S12</f>
        <v>9</v>
      </c>
      <c r="R13" s="158">
        <f>Vulnerability!W12</f>
        <v>0.5</v>
      </c>
      <c r="S13" s="158">
        <f>Vulnerability!Z12</f>
        <v>2.2000000000000002</v>
      </c>
      <c r="T13" s="158">
        <f>Vulnerability!AC12</f>
        <v>0</v>
      </c>
      <c r="U13" s="158">
        <f>Vulnerability!AI12</f>
        <v>1.6</v>
      </c>
      <c r="V13" s="159">
        <f>Vulnerability!AJ12</f>
        <v>1.1000000000000001</v>
      </c>
      <c r="W13" s="43">
        <f>Vulnerability!AK12</f>
        <v>6.5</v>
      </c>
      <c r="X13" s="44">
        <f t="shared" si="1"/>
        <v>4.5</v>
      </c>
      <c r="Y13" s="160" t="str">
        <f>'Lack of Coping Capacity'!D12</f>
        <v>x</v>
      </c>
      <c r="Z13" s="157">
        <f>'Lack of Coping Capacity'!G12</f>
        <v>6.4</v>
      </c>
      <c r="AA13" s="43">
        <f>'Lack of Coping Capacity'!H12</f>
        <v>6.4</v>
      </c>
      <c r="AB13" s="157">
        <f>'Lack of Coping Capacity'!M12</f>
        <v>2.1</v>
      </c>
      <c r="AC13" s="157">
        <f>'Lack of Coping Capacity'!R12</f>
        <v>3.6</v>
      </c>
      <c r="AD13" s="157">
        <f>'Lack of Coping Capacity'!V12</f>
        <v>2.9</v>
      </c>
      <c r="AE13" s="43">
        <f>'Lack of Coping Capacity'!W12</f>
        <v>2.9</v>
      </c>
      <c r="AF13" s="44">
        <f t="shared" si="2"/>
        <v>4.9000000000000004</v>
      </c>
      <c r="AG13" s="170">
        <f t="shared" si="3"/>
        <v>3.7</v>
      </c>
      <c r="AH13" s="145">
        <f t="shared" si="4"/>
        <v>85</v>
      </c>
      <c r="AI13" s="165">
        <f>COUNTIF('Indicator Data'!C14:BB14,"No data")</f>
        <v>3</v>
      </c>
      <c r="AJ13" s="168">
        <f t="shared" si="5"/>
        <v>5.8823529411764705E-2</v>
      </c>
    </row>
    <row r="14" spans="1:36" ht="16.5" thickTop="1" thickBot="1" x14ac:dyDescent="0.3">
      <c r="A14" s="130" t="s">
        <v>21</v>
      </c>
      <c r="B14" s="47" t="s">
        <v>20</v>
      </c>
      <c r="C14" s="164">
        <f>'Hazard &amp; Exposure'!AO13</f>
        <v>0.1</v>
      </c>
      <c r="D14" s="163">
        <f>'Hazard &amp; Exposure'!AP13</f>
        <v>0.1</v>
      </c>
      <c r="E14" s="163">
        <f>'Hazard &amp; Exposure'!AQ13</f>
        <v>0</v>
      </c>
      <c r="F14" s="163">
        <f>'Hazard &amp; Exposure'!AR13</f>
        <v>8.8000000000000007</v>
      </c>
      <c r="G14" s="163">
        <f>'Hazard &amp; Exposure'!AU13</f>
        <v>1.1000000000000001</v>
      </c>
      <c r="H14" s="43">
        <f>'Hazard &amp; Exposure'!AV13</f>
        <v>3.2</v>
      </c>
      <c r="I14" s="163">
        <f>'Hazard &amp; Exposure'!AY13</f>
        <v>0</v>
      </c>
      <c r="J14" s="163">
        <f>'Hazard &amp; Exposure'!BB13</f>
        <v>0</v>
      </c>
      <c r="K14" s="43">
        <f>'Hazard &amp; Exposure'!BC13</f>
        <v>0</v>
      </c>
      <c r="L14" s="44">
        <f t="shared" si="0"/>
        <v>1.7</v>
      </c>
      <c r="M14" s="161">
        <f>Vulnerability!E13</f>
        <v>2.5</v>
      </c>
      <c r="N14" s="159">
        <f>Vulnerability!H13</f>
        <v>4</v>
      </c>
      <c r="O14" s="159">
        <f>Vulnerability!M13</f>
        <v>0</v>
      </c>
      <c r="P14" s="43">
        <f>Vulnerability!N13</f>
        <v>2.2999999999999998</v>
      </c>
      <c r="Q14" s="159">
        <f>Vulnerability!S13</f>
        <v>0</v>
      </c>
      <c r="R14" s="158">
        <f>Vulnerability!W13</f>
        <v>3.3</v>
      </c>
      <c r="S14" s="158">
        <f>Vulnerability!Z13</f>
        <v>0.9</v>
      </c>
      <c r="T14" s="158">
        <f>Vulnerability!AC13</f>
        <v>1.8</v>
      </c>
      <c r="U14" s="158">
        <f>Vulnerability!AI13</f>
        <v>1.5</v>
      </c>
      <c r="V14" s="159">
        <f>Vulnerability!AJ13</f>
        <v>1.9</v>
      </c>
      <c r="W14" s="43">
        <f>Vulnerability!AK13</f>
        <v>1</v>
      </c>
      <c r="X14" s="44">
        <f t="shared" si="1"/>
        <v>1.7</v>
      </c>
      <c r="Y14" s="160" t="str">
        <f>'Lack of Coping Capacity'!D13</f>
        <v>x</v>
      </c>
      <c r="Z14" s="157">
        <f>'Lack of Coping Capacity'!G13</f>
        <v>3.3</v>
      </c>
      <c r="AA14" s="43">
        <f>'Lack of Coping Capacity'!H13</f>
        <v>3.3</v>
      </c>
      <c r="AB14" s="157">
        <f>'Lack of Coping Capacity'!M13</f>
        <v>3</v>
      </c>
      <c r="AC14" s="157">
        <f>'Lack of Coping Capacity'!R13</f>
        <v>2.2000000000000002</v>
      </c>
      <c r="AD14" s="157">
        <f>'Lack of Coping Capacity'!V13</f>
        <v>3.1</v>
      </c>
      <c r="AE14" s="43">
        <f>'Lack of Coping Capacity'!W13</f>
        <v>2.8</v>
      </c>
      <c r="AF14" s="44">
        <f t="shared" si="2"/>
        <v>3.1</v>
      </c>
      <c r="AG14" s="170">
        <f t="shared" si="3"/>
        <v>2.1</v>
      </c>
      <c r="AH14" s="145">
        <f t="shared" si="4"/>
        <v>148</v>
      </c>
      <c r="AI14" s="165">
        <f>COUNTIF('Indicator Data'!C15:BB15,"No data")</f>
        <v>7</v>
      </c>
      <c r="AJ14" s="168">
        <f t="shared" si="5"/>
        <v>0.13725490196078433</v>
      </c>
    </row>
    <row r="15" spans="1:36" ht="16.5" thickTop="1" thickBot="1" x14ac:dyDescent="0.3">
      <c r="A15" s="130" t="s">
        <v>23</v>
      </c>
      <c r="B15" s="47" t="s">
        <v>22</v>
      </c>
      <c r="C15" s="164">
        <f>'Hazard &amp; Exposure'!AO14</f>
        <v>0.1</v>
      </c>
      <c r="D15" s="163">
        <f>'Hazard &amp; Exposure'!AP14</f>
        <v>0.1</v>
      </c>
      <c r="E15" s="163">
        <f>'Hazard &amp; Exposure'!AQ14</f>
        <v>0</v>
      </c>
      <c r="F15" s="163">
        <f>'Hazard &amp; Exposure'!AR14</f>
        <v>0</v>
      </c>
      <c r="G15" s="163">
        <f>'Hazard &amp; Exposure'!AU14</f>
        <v>0</v>
      </c>
      <c r="H15" s="43">
        <f>'Hazard &amp; Exposure'!AV14</f>
        <v>0.1</v>
      </c>
      <c r="I15" s="163">
        <f>'Hazard &amp; Exposure'!AY14</f>
        <v>0.1</v>
      </c>
      <c r="J15" s="163">
        <f>'Hazard &amp; Exposure'!BB14</f>
        <v>0</v>
      </c>
      <c r="K15" s="43">
        <f>'Hazard &amp; Exposure'!BC14</f>
        <v>0.1</v>
      </c>
      <c r="L15" s="44">
        <f t="shared" si="0"/>
        <v>0.1</v>
      </c>
      <c r="M15" s="161">
        <f>Vulnerability!E14</f>
        <v>1.9</v>
      </c>
      <c r="N15" s="159">
        <f>Vulnerability!H14</f>
        <v>3.5</v>
      </c>
      <c r="O15" s="159">
        <f>Vulnerability!M14</f>
        <v>0</v>
      </c>
      <c r="P15" s="43">
        <f>Vulnerability!N14</f>
        <v>1.8</v>
      </c>
      <c r="Q15" s="159">
        <f>Vulnerability!S14</f>
        <v>1.1000000000000001</v>
      </c>
      <c r="R15" s="158">
        <f>Vulnerability!W14</f>
        <v>0.3</v>
      </c>
      <c r="S15" s="158">
        <f>Vulnerability!Z14</f>
        <v>0.5</v>
      </c>
      <c r="T15" s="158">
        <f>Vulnerability!AC14</f>
        <v>0</v>
      </c>
      <c r="U15" s="158">
        <f>Vulnerability!AI14</f>
        <v>1.8</v>
      </c>
      <c r="V15" s="159">
        <f>Vulnerability!AJ14</f>
        <v>0.7</v>
      </c>
      <c r="W15" s="43">
        <f>Vulnerability!AK14</f>
        <v>0.9</v>
      </c>
      <c r="X15" s="44">
        <f t="shared" si="1"/>
        <v>1.4</v>
      </c>
      <c r="Y15" s="160">
        <f>'Lack of Coping Capacity'!D14</f>
        <v>3.8</v>
      </c>
      <c r="Z15" s="157">
        <f>'Lack of Coping Capacity'!G14</f>
        <v>4.4000000000000004</v>
      </c>
      <c r="AA15" s="43">
        <f>'Lack of Coping Capacity'!H14</f>
        <v>4.0999999999999996</v>
      </c>
      <c r="AB15" s="157">
        <f>'Lack of Coping Capacity'!M14</f>
        <v>0.9</v>
      </c>
      <c r="AC15" s="157">
        <f>'Lack of Coping Capacity'!R14</f>
        <v>0</v>
      </c>
      <c r="AD15" s="157">
        <f>'Lack of Coping Capacity'!V14</f>
        <v>3.8</v>
      </c>
      <c r="AE15" s="43">
        <f>'Lack of Coping Capacity'!W14</f>
        <v>1.6</v>
      </c>
      <c r="AF15" s="44">
        <f t="shared" si="2"/>
        <v>2.9</v>
      </c>
      <c r="AG15" s="170">
        <f t="shared" si="3"/>
        <v>0.7</v>
      </c>
      <c r="AH15" s="145">
        <f t="shared" si="4"/>
        <v>188</v>
      </c>
      <c r="AI15" s="165">
        <f>COUNTIF('Indicator Data'!C16:BB16,"No data")</f>
        <v>6</v>
      </c>
      <c r="AJ15" s="168">
        <f t="shared" si="5"/>
        <v>0.11764705882352941</v>
      </c>
    </row>
    <row r="16" spans="1:36" ht="16.5" thickTop="1" thickBot="1" x14ac:dyDescent="0.3">
      <c r="A16" s="130" t="s">
        <v>25</v>
      </c>
      <c r="B16" s="47" t="s">
        <v>24</v>
      </c>
      <c r="C16" s="164">
        <f>'Hazard &amp; Exposure'!AO15</f>
        <v>8.6</v>
      </c>
      <c r="D16" s="163">
        <f>'Hazard &amp; Exposure'!AP15</f>
        <v>10</v>
      </c>
      <c r="E16" s="163">
        <f>'Hazard &amp; Exposure'!AQ15</f>
        <v>9.4</v>
      </c>
      <c r="F16" s="163">
        <f>'Hazard &amp; Exposure'!AR15</f>
        <v>7.1</v>
      </c>
      <c r="G16" s="163">
        <f>'Hazard &amp; Exposure'!AU15</f>
        <v>5.4</v>
      </c>
      <c r="H16" s="43">
        <f>'Hazard &amp; Exposure'!AV15</f>
        <v>8.6</v>
      </c>
      <c r="I16" s="163">
        <f>'Hazard &amp; Exposure'!AY15</f>
        <v>7.2</v>
      </c>
      <c r="J16" s="163">
        <f>'Hazard &amp; Exposure'!BB15</f>
        <v>0</v>
      </c>
      <c r="K16" s="43">
        <f>'Hazard &amp; Exposure'!BC15</f>
        <v>5</v>
      </c>
      <c r="L16" s="44">
        <f t="shared" si="0"/>
        <v>7.2</v>
      </c>
      <c r="M16" s="161">
        <f>Vulnerability!E15</f>
        <v>5</v>
      </c>
      <c r="N16" s="159">
        <f>Vulnerability!H15</f>
        <v>4.3</v>
      </c>
      <c r="O16" s="159">
        <f>Vulnerability!M15</f>
        <v>0.9</v>
      </c>
      <c r="P16" s="43">
        <f>Vulnerability!N15</f>
        <v>3.8</v>
      </c>
      <c r="Q16" s="159">
        <f>Vulnerability!S15</f>
        <v>7</v>
      </c>
      <c r="R16" s="158">
        <f>Vulnerability!W15</f>
        <v>1.5</v>
      </c>
      <c r="S16" s="158">
        <f>Vulnerability!Z15</f>
        <v>5.0999999999999996</v>
      </c>
      <c r="T16" s="158">
        <f>Vulnerability!AC15</f>
        <v>3.9</v>
      </c>
      <c r="U16" s="158">
        <f>Vulnerability!AI15</f>
        <v>5.4</v>
      </c>
      <c r="V16" s="159">
        <f>Vulnerability!AJ15</f>
        <v>4.0999999999999996</v>
      </c>
      <c r="W16" s="43">
        <f>Vulnerability!AK15</f>
        <v>5.7</v>
      </c>
      <c r="X16" s="44">
        <f t="shared" si="1"/>
        <v>4.8</v>
      </c>
      <c r="Y16" s="160">
        <f>'Lack of Coping Capacity'!D15</f>
        <v>3</v>
      </c>
      <c r="Z16" s="157">
        <f>'Lack of Coping Capacity'!G15</f>
        <v>7</v>
      </c>
      <c r="AA16" s="43">
        <f>'Lack of Coping Capacity'!H15</f>
        <v>5</v>
      </c>
      <c r="AB16" s="157">
        <f>'Lack of Coping Capacity'!M15</f>
        <v>6.7</v>
      </c>
      <c r="AC16" s="157">
        <f>'Lack of Coping Capacity'!R15</f>
        <v>5.0999999999999996</v>
      </c>
      <c r="AD16" s="157">
        <f>'Lack of Coping Capacity'!V15</f>
        <v>7.2</v>
      </c>
      <c r="AE16" s="43">
        <f>'Lack of Coping Capacity'!W15</f>
        <v>6.3</v>
      </c>
      <c r="AF16" s="44">
        <f t="shared" si="2"/>
        <v>5.7</v>
      </c>
      <c r="AG16" s="170">
        <f t="shared" si="3"/>
        <v>5.8</v>
      </c>
      <c r="AH16" s="145">
        <f t="shared" si="4"/>
        <v>22</v>
      </c>
      <c r="AI16" s="165">
        <f>COUNTIF('Indicator Data'!C17:BB17,"No data")</f>
        <v>0</v>
      </c>
      <c r="AJ16" s="168">
        <f t="shared" si="5"/>
        <v>0</v>
      </c>
    </row>
    <row r="17" spans="1:36" ht="16.5" thickTop="1" thickBot="1" x14ac:dyDescent="0.3">
      <c r="A17" s="130" t="s">
        <v>27</v>
      </c>
      <c r="B17" s="47" t="s">
        <v>26</v>
      </c>
      <c r="C17" s="164">
        <f>'Hazard &amp; Exposure'!AO16</f>
        <v>0.1</v>
      </c>
      <c r="D17" s="163">
        <f>'Hazard &amp; Exposure'!AP16</f>
        <v>0.1</v>
      </c>
      <c r="E17" s="163">
        <f>'Hazard &amp; Exposure'!AQ16</f>
        <v>0</v>
      </c>
      <c r="F17" s="163">
        <f>'Hazard &amp; Exposure'!AR16</f>
        <v>5.9</v>
      </c>
      <c r="G17" s="163">
        <f>'Hazard &amp; Exposure'!AU16</f>
        <v>0.7</v>
      </c>
      <c r="H17" s="43">
        <f>'Hazard &amp; Exposure'!AV16</f>
        <v>1.7</v>
      </c>
      <c r="I17" s="163">
        <f>'Hazard &amp; Exposure'!AY16</f>
        <v>0</v>
      </c>
      <c r="J17" s="163">
        <f>'Hazard &amp; Exposure'!BB16</f>
        <v>0</v>
      </c>
      <c r="K17" s="43">
        <f>'Hazard &amp; Exposure'!BC16</f>
        <v>0</v>
      </c>
      <c r="L17" s="44">
        <f t="shared" si="0"/>
        <v>0.9</v>
      </c>
      <c r="M17" s="161">
        <f>Vulnerability!E16</f>
        <v>1.3</v>
      </c>
      <c r="N17" s="159">
        <f>Vulnerability!H16</f>
        <v>4.8</v>
      </c>
      <c r="O17" s="159">
        <f>Vulnerability!M16</f>
        <v>0.1</v>
      </c>
      <c r="P17" s="43">
        <f>Vulnerability!N16</f>
        <v>1.9</v>
      </c>
      <c r="Q17" s="159">
        <f>Vulnerability!S16</f>
        <v>0</v>
      </c>
      <c r="R17" s="158">
        <f>Vulnerability!W16</f>
        <v>0.9</v>
      </c>
      <c r="S17" s="158">
        <f>Vulnerability!Z16</f>
        <v>0.9</v>
      </c>
      <c r="T17" s="158">
        <f>Vulnerability!AC16</f>
        <v>0</v>
      </c>
      <c r="U17" s="158">
        <f>Vulnerability!AI16</f>
        <v>1.7</v>
      </c>
      <c r="V17" s="159">
        <f>Vulnerability!AJ16</f>
        <v>0.9</v>
      </c>
      <c r="W17" s="43">
        <f>Vulnerability!AK16</f>
        <v>0.5</v>
      </c>
      <c r="X17" s="44">
        <f t="shared" si="1"/>
        <v>1.2</v>
      </c>
      <c r="Y17" s="160">
        <f>'Lack of Coping Capacity'!D16</f>
        <v>2.8</v>
      </c>
      <c r="Z17" s="157">
        <f>'Lack of Coping Capacity'!G16</f>
        <v>2.6</v>
      </c>
      <c r="AA17" s="43">
        <f>'Lack of Coping Capacity'!H16</f>
        <v>2.7</v>
      </c>
      <c r="AB17" s="157">
        <f>'Lack of Coping Capacity'!M16</f>
        <v>2.7</v>
      </c>
      <c r="AC17" s="157">
        <f>'Lack of Coping Capacity'!R16</f>
        <v>0.2</v>
      </c>
      <c r="AD17" s="157">
        <f>'Lack of Coping Capacity'!V16</f>
        <v>4.4000000000000004</v>
      </c>
      <c r="AE17" s="43">
        <f>'Lack of Coping Capacity'!W16</f>
        <v>2.4</v>
      </c>
      <c r="AF17" s="44">
        <f t="shared" si="2"/>
        <v>2.6</v>
      </c>
      <c r="AG17" s="170">
        <f t="shared" si="3"/>
        <v>1.4</v>
      </c>
      <c r="AH17" s="145">
        <f t="shared" si="4"/>
        <v>172</v>
      </c>
      <c r="AI17" s="165">
        <f>COUNTIF('Indicator Data'!C18:BB18,"No data")</f>
        <v>4</v>
      </c>
      <c r="AJ17" s="168">
        <f t="shared" si="5"/>
        <v>7.8431372549019607E-2</v>
      </c>
    </row>
    <row r="18" spans="1:36" ht="16.5" thickTop="1" thickBot="1" x14ac:dyDescent="0.3">
      <c r="A18" s="130" t="s">
        <v>29</v>
      </c>
      <c r="B18" s="47" t="s">
        <v>28</v>
      </c>
      <c r="C18" s="164">
        <f>'Hazard &amp; Exposure'!AO17</f>
        <v>0.1</v>
      </c>
      <c r="D18" s="163">
        <f>'Hazard &amp; Exposure'!AP17</f>
        <v>6.6</v>
      </c>
      <c r="E18" s="163">
        <f>'Hazard &amp; Exposure'!AQ17</f>
        <v>0</v>
      </c>
      <c r="F18" s="163">
        <f>'Hazard &amp; Exposure'!AR17</f>
        <v>0</v>
      </c>
      <c r="G18" s="163">
        <f>'Hazard &amp; Exposure'!AU17</f>
        <v>0</v>
      </c>
      <c r="H18" s="43">
        <f>'Hazard &amp; Exposure'!AV17</f>
        <v>1.8</v>
      </c>
      <c r="I18" s="163">
        <f>'Hazard &amp; Exposure'!AY17</f>
        <v>1.8</v>
      </c>
      <c r="J18" s="163">
        <f>'Hazard &amp; Exposure'!BB17</f>
        <v>0</v>
      </c>
      <c r="K18" s="43">
        <f>'Hazard &amp; Exposure'!BC17</f>
        <v>1.3</v>
      </c>
      <c r="L18" s="44">
        <f t="shared" si="0"/>
        <v>1.6</v>
      </c>
      <c r="M18" s="161">
        <f>Vulnerability!E17</f>
        <v>1.2</v>
      </c>
      <c r="N18" s="159">
        <f>Vulnerability!H17</f>
        <v>1.2</v>
      </c>
      <c r="O18" s="159">
        <f>Vulnerability!M17</f>
        <v>0.3</v>
      </c>
      <c r="P18" s="43">
        <f>Vulnerability!N17</f>
        <v>1</v>
      </c>
      <c r="Q18" s="159">
        <f>Vulnerability!S17</f>
        <v>1.3</v>
      </c>
      <c r="R18" s="158">
        <f>Vulnerability!W17</f>
        <v>1.1000000000000001</v>
      </c>
      <c r="S18" s="158">
        <f>Vulnerability!Z17</f>
        <v>0.4</v>
      </c>
      <c r="T18" s="158">
        <f>Vulnerability!AC17</f>
        <v>0.2</v>
      </c>
      <c r="U18" s="158">
        <f>Vulnerability!AI17</f>
        <v>2.4</v>
      </c>
      <c r="V18" s="159">
        <f>Vulnerability!AJ17</f>
        <v>1.1000000000000001</v>
      </c>
      <c r="W18" s="43">
        <f>Vulnerability!AK17</f>
        <v>1.2</v>
      </c>
      <c r="X18" s="44">
        <f t="shared" si="1"/>
        <v>1.1000000000000001</v>
      </c>
      <c r="Y18" s="160">
        <f>'Lack of Coping Capacity'!D17</f>
        <v>2.8</v>
      </c>
      <c r="Z18" s="157">
        <f>'Lack of Coping Capacity'!G17</f>
        <v>6.4</v>
      </c>
      <c r="AA18" s="43">
        <f>'Lack of Coping Capacity'!H17</f>
        <v>4.5999999999999996</v>
      </c>
      <c r="AB18" s="157">
        <f>'Lack of Coping Capacity'!M17</f>
        <v>2.1</v>
      </c>
      <c r="AC18" s="157">
        <f>'Lack of Coping Capacity'!R17</f>
        <v>0.3</v>
      </c>
      <c r="AD18" s="157">
        <f>'Lack of Coping Capacity'!V17</f>
        <v>2.2000000000000002</v>
      </c>
      <c r="AE18" s="43">
        <f>'Lack of Coping Capacity'!W17</f>
        <v>1.5</v>
      </c>
      <c r="AF18" s="44">
        <f t="shared" si="2"/>
        <v>3.2</v>
      </c>
      <c r="AG18" s="170">
        <f t="shared" si="3"/>
        <v>1.8</v>
      </c>
      <c r="AH18" s="145">
        <f t="shared" si="4"/>
        <v>162</v>
      </c>
      <c r="AI18" s="165">
        <f>COUNTIF('Indicator Data'!C19:BB19,"No data")</f>
        <v>2</v>
      </c>
      <c r="AJ18" s="168">
        <f t="shared" si="5"/>
        <v>3.9215686274509803E-2</v>
      </c>
    </row>
    <row r="19" spans="1:36" ht="16.5" thickTop="1" thickBot="1" x14ac:dyDescent="0.3">
      <c r="A19" s="130" t="s">
        <v>31</v>
      </c>
      <c r="B19" s="47" t="s">
        <v>30</v>
      </c>
      <c r="C19" s="164">
        <f>'Hazard &amp; Exposure'!AO18</f>
        <v>2.7</v>
      </c>
      <c r="D19" s="163">
        <f>'Hazard &amp; Exposure'!AP18</f>
        <v>3.7</v>
      </c>
      <c r="E19" s="163">
        <f>'Hazard &amp; Exposure'!AQ18</f>
        <v>0</v>
      </c>
      <c r="F19" s="163">
        <f>'Hazard &amp; Exposure'!AR18</f>
        <v>0</v>
      </c>
      <c r="G19" s="163">
        <f>'Hazard &amp; Exposure'!AU18</f>
        <v>0</v>
      </c>
      <c r="H19" s="43">
        <f>'Hazard &amp; Exposure'!AV18</f>
        <v>1.4</v>
      </c>
      <c r="I19" s="163">
        <f>'Hazard &amp; Exposure'!AY18</f>
        <v>0</v>
      </c>
      <c r="J19" s="163">
        <f>'Hazard &amp; Exposure'!BB18</f>
        <v>0</v>
      </c>
      <c r="K19" s="43">
        <f>'Hazard &amp; Exposure'!BC18</f>
        <v>0</v>
      </c>
      <c r="L19" s="44">
        <f t="shared" si="0"/>
        <v>0.7</v>
      </c>
      <c r="M19" s="161">
        <f>Vulnerability!E18</f>
        <v>0.9</v>
      </c>
      <c r="N19" s="159">
        <f>Vulnerability!H18</f>
        <v>0.8</v>
      </c>
      <c r="O19" s="159">
        <f>Vulnerability!M18</f>
        <v>0</v>
      </c>
      <c r="P19" s="43">
        <f>Vulnerability!N18</f>
        <v>0.7</v>
      </c>
      <c r="Q19" s="159">
        <f>Vulnerability!S18</f>
        <v>4.5999999999999996</v>
      </c>
      <c r="R19" s="158">
        <f>Vulnerability!W18</f>
        <v>0.4</v>
      </c>
      <c r="S19" s="158">
        <f>Vulnerability!Z18</f>
        <v>0.3</v>
      </c>
      <c r="T19" s="158">
        <f>Vulnerability!AC18</f>
        <v>0</v>
      </c>
      <c r="U19" s="158">
        <f>Vulnerability!AI18</f>
        <v>0.4</v>
      </c>
      <c r="V19" s="159">
        <f>Vulnerability!AJ18</f>
        <v>0.3</v>
      </c>
      <c r="W19" s="43">
        <f>Vulnerability!AK18</f>
        <v>2.7</v>
      </c>
      <c r="X19" s="44">
        <f t="shared" si="1"/>
        <v>1.8</v>
      </c>
      <c r="Y19" s="160" t="str">
        <f>'Lack of Coping Capacity'!D18</f>
        <v>x</v>
      </c>
      <c r="Z19" s="157">
        <f>'Lack of Coping Capacity'!G18</f>
        <v>2.2999999999999998</v>
      </c>
      <c r="AA19" s="43">
        <f>'Lack of Coping Capacity'!H18</f>
        <v>2.2999999999999998</v>
      </c>
      <c r="AB19" s="157">
        <f>'Lack of Coping Capacity'!M18</f>
        <v>2</v>
      </c>
      <c r="AC19" s="157">
        <f>'Lack of Coping Capacity'!R18</f>
        <v>0</v>
      </c>
      <c r="AD19" s="157">
        <f>'Lack of Coping Capacity'!V18</f>
        <v>0.3</v>
      </c>
      <c r="AE19" s="43">
        <f>'Lack of Coping Capacity'!W18</f>
        <v>0.8</v>
      </c>
      <c r="AF19" s="44">
        <f t="shared" si="2"/>
        <v>1.6</v>
      </c>
      <c r="AG19" s="170">
        <f t="shared" si="3"/>
        <v>1.3</v>
      </c>
      <c r="AH19" s="145">
        <f t="shared" si="4"/>
        <v>174</v>
      </c>
      <c r="AI19" s="165">
        <f>COUNTIF('Indicator Data'!C20:BB20,"No data")</f>
        <v>6</v>
      </c>
      <c r="AJ19" s="168">
        <f t="shared" si="5"/>
        <v>0.11764705882352941</v>
      </c>
    </row>
    <row r="20" spans="1:36" ht="16.5" thickTop="1" thickBot="1" x14ac:dyDescent="0.3">
      <c r="A20" s="130" t="s">
        <v>33</v>
      </c>
      <c r="B20" s="47" t="s">
        <v>32</v>
      </c>
      <c r="C20" s="164">
        <f>'Hazard &amp; Exposure'!AO19</f>
        <v>3.4</v>
      </c>
      <c r="D20" s="163">
        <f>'Hazard &amp; Exposure'!AP19</f>
        <v>8.3000000000000007</v>
      </c>
      <c r="E20" s="163">
        <f>'Hazard &amp; Exposure'!AQ19</f>
        <v>5.8</v>
      </c>
      <c r="F20" s="163">
        <f>'Hazard &amp; Exposure'!AR19</f>
        <v>3.5</v>
      </c>
      <c r="G20" s="163">
        <f>'Hazard &amp; Exposure'!AU19</f>
        <v>0</v>
      </c>
      <c r="H20" s="43">
        <f>'Hazard &amp; Exposure'!AV19</f>
        <v>4.8</v>
      </c>
      <c r="I20" s="163">
        <f>'Hazard &amp; Exposure'!AY19</f>
        <v>0</v>
      </c>
      <c r="J20" s="163">
        <f>'Hazard &amp; Exposure'!BB19</f>
        <v>0</v>
      </c>
      <c r="K20" s="43">
        <f>'Hazard &amp; Exposure'!BC19</f>
        <v>0</v>
      </c>
      <c r="L20" s="44">
        <f t="shared" si="0"/>
        <v>2.7</v>
      </c>
      <c r="M20" s="161">
        <f>Vulnerability!E19</f>
        <v>2</v>
      </c>
      <c r="N20" s="159">
        <f>Vulnerability!H19</f>
        <v>5.7</v>
      </c>
      <c r="O20" s="159">
        <f>Vulnerability!M19</f>
        <v>3.2</v>
      </c>
      <c r="P20" s="43">
        <f>Vulnerability!N19</f>
        <v>3.2</v>
      </c>
      <c r="Q20" s="159">
        <f>Vulnerability!S19</f>
        <v>0</v>
      </c>
      <c r="R20" s="158">
        <f>Vulnerability!W19</f>
        <v>1</v>
      </c>
      <c r="S20" s="158">
        <f>Vulnerability!Z19</f>
        <v>1.2</v>
      </c>
      <c r="T20" s="158">
        <f>Vulnerability!AC19</f>
        <v>5.7</v>
      </c>
      <c r="U20" s="158">
        <f>Vulnerability!AI19</f>
        <v>2.6</v>
      </c>
      <c r="V20" s="159">
        <f>Vulnerability!AJ19</f>
        <v>2.9</v>
      </c>
      <c r="W20" s="43">
        <f>Vulnerability!AK19</f>
        <v>1.6</v>
      </c>
      <c r="X20" s="44">
        <f t="shared" si="1"/>
        <v>2.4</v>
      </c>
      <c r="Y20" s="160" t="str">
        <f>'Lack of Coping Capacity'!D19</f>
        <v>x</v>
      </c>
      <c r="Z20" s="157">
        <f>'Lack of Coping Capacity'!G19</f>
        <v>6.3</v>
      </c>
      <c r="AA20" s="43">
        <f>'Lack of Coping Capacity'!H19</f>
        <v>6.3</v>
      </c>
      <c r="AB20" s="157">
        <f>'Lack of Coping Capacity'!M19</f>
        <v>4.5999999999999996</v>
      </c>
      <c r="AC20" s="157">
        <f>'Lack of Coping Capacity'!R19</f>
        <v>2.9</v>
      </c>
      <c r="AD20" s="157">
        <f>'Lack of Coping Capacity'!V19</f>
        <v>5.8</v>
      </c>
      <c r="AE20" s="43">
        <f>'Lack of Coping Capacity'!W19</f>
        <v>4.4000000000000004</v>
      </c>
      <c r="AF20" s="44">
        <f t="shared" si="2"/>
        <v>5.4</v>
      </c>
      <c r="AG20" s="170">
        <f t="shared" si="3"/>
        <v>3.3</v>
      </c>
      <c r="AH20" s="145">
        <f t="shared" si="4"/>
        <v>99</v>
      </c>
      <c r="AI20" s="165">
        <f>COUNTIF('Indicator Data'!C21:BB21,"No data")</f>
        <v>4</v>
      </c>
      <c r="AJ20" s="168">
        <f t="shared" si="5"/>
        <v>7.8431372549019607E-2</v>
      </c>
    </row>
    <row r="21" spans="1:36" ht="16.5" thickTop="1" thickBot="1" x14ac:dyDescent="0.3">
      <c r="A21" s="130" t="s">
        <v>35</v>
      </c>
      <c r="B21" s="47" t="s">
        <v>34</v>
      </c>
      <c r="C21" s="164">
        <f>'Hazard &amp; Exposure'!AO20</f>
        <v>0.1</v>
      </c>
      <c r="D21" s="163">
        <f>'Hazard &amp; Exposure'!AP20</f>
        <v>4.8</v>
      </c>
      <c r="E21" s="163">
        <f>'Hazard &amp; Exposure'!AQ20</f>
        <v>0</v>
      </c>
      <c r="F21" s="163">
        <f>'Hazard &amp; Exposure'!AR20</f>
        <v>0</v>
      </c>
      <c r="G21" s="163">
        <f>'Hazard &amp; Exposure'!AU20</f>
        <v>0</v>
      </c>
      <c r="H21" s="43">
        <f>'Hazard &amp; Exposure'!AV20</f>
        <v>1.2</v>
      </c>
      <c r="I21" s="163">
        <f>'Hazard &amp; Exposure'!AY20</f>
        <v>1.9</v>
      </c>
      <c r="J21" s="163">
        <f>'Hazard &amp; Exposure'!BB20</f>
        <v>0</v>
      </c>
      <c r="K21" s="43">
        <f>'Hazard &amp; Exposure'!BC20</f>
        <v>1.3</v>
      </c>
      <c r="L21" s="44">
        <f t="shared" si="0"/>
        <v>1.3</v>
      </c>
      <c r="M21" s="161">
        <f>Vulnerability!E20</f>
        <v>6.9</v>
      </c>
      <c r="N21" s="159">
        <f>Vulnerability!H20</f>
        <v>6.4</v>
      </c>
      <c r="O21" s="159">
        <f>Vulnerability!M20</f>
        <v>3.8</v>
      </c>
      <c r="P21" s="43">
        <f>Vulnerability!N20</f>
        <v>6</v>
      </c>
      <c r="Q21" s="159">
        <f>Vulnerability!S20</f>
        <v>0</v>
      </c>
      <c r="R21" s="158">
        <f>Vulnerability!W20</f>
        <v>4.2</v>
      </c>
      <c r="S21" s="158">
        <f>Vulnerability!Z20</f>
        <v>5.9</v>
      </c>
      <c r="T21" s="158">
        <f>Vulnerability!AC20</f>
        <v>0.1</v>
      </c>
      <c r="U21" s="158">
        <f>Vulnerability!AI20</f>
        <v>4.0999999999999996</v>
      </c>
      <c r="V21" s="159">
        <f>Vulnerability!AJ20</f>
        <v>3.8</v>
      </c>
      <c r="W21" s="43">
        <f>Vulnerability!AK20</f>
        <v>2.1</v>
      </c>
      <c r="X21" s="44">
        <f t="shared" si="1"/>
        <v>4.3</v>
      </c>
      <c r="Y21" s="160">
        <f>'Lack of Coping Capacity'!D20</f>
        <v>5.5</v>
      </c>
      <c r="Z21" s="157">
        <f>'Lack of Coping Capacity'!G20</f>
        <v>6.2</v>
      </c>
      <c r="AA21" s="43">
        <f>'Lack of Coping Capacity'!H20</f>
        <v>5.9</v>
      </c>
      <c r="AB21" s="157">
        <f>'Lack of Coping Capacity'!M20</f>
        <v>7.7</v>
      </c>
      <c r="AC21" s="157">
        <f>'Lack of Coping Capacity'!R20</f>
        <v>7.4</v>
      </c>
      <c r="AD21" s="157">
        <f>'Lack of Coping Capacity'!V20</f>
        <v>9.6999999999999993</v>
      </c>
      <c r="AE21" s="43">
        <f>'Lack of Coping Capacity'!W20</f>
        <v>8.3000000000000007</v>
      </c>
      <c r="AF21" s="44">
        <f t="shared" si="2"/>
        <v>7.3</v>
      </c>
      <c r="AG21" s="170">
        <f t="shared" si="3"/>
        <v>3.4</v>
      </c>
      <c r="AH21" s="145">
        <f t="shared" si="4"/>
        <v>93</v>
      </c>
      <c r="AI21" s="165">
        <f>COUNTIF('Indicator Data'!C22:BB22,"No data")</f>
        <v>0</v>
      </c>
      <c r="AJ21" s="168">
        <f t="shared" si="5"/>
        <v>0</v>
      </c>
    </row>
    <row r="22" spans="1:36" ht="16.5" thickTop="1" thickBot="1" x14ac:dyDescent="0.3">
      <c r="A22" s="130" t="s">
        <v>37</v>
      </c>
      <c r="B22" s="47" t="s">
        <v>36</v>
      </c>
      <c r="C22" s="164">
        <f>'Hazard &amp; Exposure'!AO21</f>
        <v>7</v>
      </c>
      <c r="D22" s="163">
        <f>'Hazard &amp; Exposure'!AP21</f>
        <v>4.2</v>
      </c>
      <c r="E22" s="163">
        <f>'Hazard &amp; Exposure'!AQ21</f>
        <v>0</v>
      </c>
      <c r="F22" s="163">
        <f>'Hazard &amp; Exposure'!AR21</f>
        <v>0</v>
      </c>
      <c r="G22" s="163">
        <f>'Hazard &amp; Exposure'!AU21</f>
        <v>0</v>
      </c>
      <c r="H22" s="43">
        <f>'Hazard &amp; Exposure'!AV21</f>
        <v>2.8</v>
      </c>
      <c r="I22" s="163">
        <f>'Hazard &amp; Exposure'!AY21</f>
        <v>0.2</v>
      </c>
      <c r="J22" s="163">
        <f>'Hazard &amp; Exposure'!BB21</f>
        <v>0</v>
      </c>
      <c r="K22" s="43">
        <f>'Hazard &amp; Exposure'!BC21</f>
        <v>0.1</v>
      </c>
      <c r="L22" s="44">
        <f t="shared" si="0"/>
        <v>1.5</v>
      </c>
      <c r="M22" s="161">
        <f>Vulnerability!E21</f>
        <v>3.7</v>
      </c>
      <c r="N22" s="159">
        <f>Vulnerability!H21</f>
        <v>4.8</v>
      </c>
      <c r="O22" s="159">
        <f>Vulnerability!M21</f>
        <v>6.6</v>
      </c>
      <c r="P22" s="43">
        <f>Vulnerability!N21</f>
        <v>4.7</v>
      </c>
      <c r="Q22" s="159">
        <f>Vulnerability!S21</f>
        <v>0</v>
      </c>
      <c r="R22" s="158">
        <f>Vulnerability!W21</f>
        <v>1.1000000000000001</v>
      </c>
      <c r="S22" s="158">
        <f>Vulnerability!Z21</f>
        <v>2.7</v>
      </c>
      <c r="T22" s="158">
        <f>Vulnerability!AC21</f>
        <v>0</v>
      </c>
      <c r="U22" s="158">
        <f>Vulnerability!AI21</f>
        <v>3</v>
      </c>
      <c r="V22" s="159">
        <f>Vulnerability!AJ21</f>
        <v>1.8</v>
      </c>
      <c r="W22" s="43">
        <f>Vulnerability!AK21</f>
        <v>0.9</v>
      </c>
      <c r="X22" s="44">
        <f t="shared" si="1"/>
        <v>3</v>
      </c>
      <c r="Y22" s="160">
        <f>'Lack of Coping Capacity'!D21</f>
        <v>4.5</v>
      </c>
      <c r="Z22" s="157">
        <f>'Lack of Coping Capacity'!G21</f>
        <v>4</v>
      </c>
      <c r="AA22" s="43">
        <f>'Lack of Coping Capacity'!H21</f>
        <v>4.3</v>
      </c>
      <c r="AB22" s="157">
        <f>'Lack of Coping Capacity'!M21</f>
        <v>5.7</v>
      </c>
      <c r="AC22" s="157">
        <f>'Lack of Coping Capacity'!R21</f>
        <v>5.0999999999999996</v>
      </c>
      <c r="AD22" s="157">
        <f>'Lack of Coping Capacity'!V21</f>
        <v>6.4</v>
      </c>
      <c r="AE22" s="43">
        <f>'Lack of Coping Capacity'!W21</f>
        <v>5.7</v>
      </c>
      <c r="AF22" s="44">
        <f t="shared" si="2"/>
        <v>5</v>
      </c>
      <c r="AG22" s="170">
        <f t="shared" si="3"/>
        <v>2.8</v>
      </c>
      <c r="AH22" s="145">
        <f t="shared" si="4"/>
        <v>117</v>
      </c>
      <c r="AI22" s="165">
        <f>COUNTIF('Indicator Data'!C23:BB23,"No data")</f>
        <v>0</v>
      </c>
      <c r="AJ22" s="168">
        <f t="shared" si="5"/>
        <v>0</v>
      </c>
    </row>
    <row r="23" spans="1:36" ht="16.5" thickTop="1" thickBot="1" x14ac:dyDescent="0.3">
      <c r="A23" s="130" t="s">
        <v>876</v>
      </c>
      <c r="B23" s="47" t="s">
        <v>38</v>
      </c>
      <c r="C23" s="164">
        <f>'Hazard &amp; Exposure'!AO22</f>
        <v>6</v>
      </c>
      <c r="D23" s="163">
        <f>'Hazard &amp; Exposure'!AP22</f>
        <v>5</v>
      </c>
      <c r="E23" s="163">
        <f>'Hazard &amp; Exposure'!AQ22</f>
        <v>0</v>
      </c>
      <c r="F23" s="163">
        <f>'Hazard &amp; Exposure'!AR22</f>
        <v>0</v>
      </c>
      <c r="G23" s="163">
        <f>'Hazard &amp; Exposure'!AU22</f>
        <v>4.0999999999999996</v>
      </c>
      <c r="H23" s="43">
        <f>'Hazard &amp; Exposure'!AV22</f>
        <v>3.4</v>
      </c>
      <c r="I23" s="163">
        <f>'Hazard &amp; Exposure'!AY22</f>
        <v>1</v>
      </c>
      <c r="J23" s="163">
        <f>'Hazard &amp; Exposure'!BB22</f>
        <v>0</v>
      </c>
      <c r="K23" s="43">
        <f>'Hazard &amp; Exposure'!BC22</f>
        <v>0.7</v>
      </c>
      <c r="L23" s="44">
        <f t="shared" si="0"/>
        <v>2.2000000000000002</v>
      </c>
      <c r="M23" s="161">
        <f>Vulnerability!E22</f>
        <v>2.9</v>
      </c>
      <c r="N23" s="159">
        <f>Vulnerability!H22</f>
        <v>5.7</v>
      </c>
      <c r="O23" s="159">
        <f>Vulnerability!M22</f>
        <v>2.1</v>
      </c>
      <c r="P23" s="43">
        <f>Vulnerability!N22</f>
        <v>3.4</v>
      </c>
      <c r="Q23" s="159">
        <f>Vulnerability!S22</f>
        <v>0.9</v>
      </c>
      <c r="R23" s="158">
        <f>Vulnerability!W22</f>
        <v>0.9</v>
      </c>
      <c r="S23" s="158">
        <f>Vulnerability!Z22</f>
        <v>2</v>
      </c>
      <c r="T23" s="158">
        <f>Vulnerability!AC22</f>
        <v>2.7</v>
      </c>
      <c r="U23" s="158">
        <f>Vulnerability!AI22</f>
        <v>5.0999999999999996</v>
      </c>
      <c r="V23" s="159">
        <f>Vulnerability!AJ22</f>
        <v>2.8</v>
      </c>
      <c r="W23" s="43">
        <f>Vulnerability!AK22</f>
        <v>1.9</v>
      </c>
      <c r="X23" s="44">
        <f t="shared" si="1"/>
        <v>2.7</v>
      </c>
      <c r="Y23" s="160">
        <f>'Lack of Coping Capacity'!D22</f>
        <v>5.6</v>
      </c>
      <c r="Z23" s="157">
        <f>'Lack of Coping Capacity'!G22</f>
        <v>6.4</v>
      </c>
      <c r="AA23" s="43">
        <f>'Lack of Coping Capacity'!H22</f>
        <v>6</v>
      </c>
      <c r="AB23" s="157">
        <f>'Lack of Coping Capacity'!M22</f>
        <v>3.4</v>
      </c>
      <c r="AC23" s="157">
        <f>'Lack of Coping Capacity'!R22</f>
        <v>5.6</v>
      </c>
      <c r="AD23" s="157">
        <f>'Lack of Coping Capacity'!V22</f>
        <v>6.2</v>
      </c>
      <c r="AE23" s="43">
        <f>'Lack of Coping Capacity'!W22</f>
        <v>5.0999999999999996</v>
      </c>
      <c r="AF23" s="44">
        <f t="shared" si="2"/>
        <v>5.6</v>
      </c>
      <c r="AG23" s="170">
        <f t="shared" si="3"/>
        <v>3.2</v>
      </c>
      <c r="AH23" s="145">
        <f t="shared" si="4"/>
        <v>104</v>
      </c>
      <c r="AI23" s="165">
        <f>COUNTIF('Indicator Data'!C24:BB24,"No data")</f>
        <v>0</v>
      </c>
      <c r="AJ23" s="168">
        <f t="shared" si="5"/>
        <v>0</v>
      </c>
    </row>
    <row r="24" spans="1:36" ht="16.5" thickTop="1" thickBot="1" x14ac:dyDescent="0.3">
      <c r="A24" s="130" t="s">
        <v>40</v>
      </c>
      <c r="B24" s="47" t="s">
        <v>39</v>
      </c>
      <c r="C24" s="164">
        <f>'Hazard &amp; Exposure'!AO23</f>
        <v>6.4</v>
      </c>
      <c r="D24" s="163">
        <f>'Hazard &amp; Exposure'!AP23</f>
        <v>7.1</v>
      </c>
      <c r="E24" s="163">
        <f>'Hazard &amp; Exposure'!AQ23</f>
        <v>0</v>
      </c>
      <c r="F24" s="163">
        <f>'Hazard &amp; Exposure'!AR23</f>
        <v>0</v>
      </c>
      <c r="G24" s="163">
        <f>'Hazard &amp; Exposure'!AU23</f>
        <v>2.2000000000000002</v>
      </c>
      <c r="H24" s="43">
        <f>'Hazard &amp; Exposure'!AV23</f>
        <v>3.8</v>
      </c>
      <c r="I24" s="163">
        <f>'Hazard &amp; Exposure'!AY23</f>
        <v>2.5</v>
      </c>
      <c r="J24" s="163">
        <f>'Hazard &amp; Exposure'!BB23</f>
        <v>0</v>
      </c>
      <c r="K24" s="43">
        <f>'Hazard &amp; Exposure'!BC23</f>
        <v>1.8</v>
      </c>
      <c r="L24" s="44">
        <f t="shared" si="0"/>
        <v>2.9</v>
      </c>
      <c r="M24" s="161">
        <f>Vulnerability!E23</f>
        <v>1.8</v>
      </c>
      <c r="N24" s="159">
        <f>Vulnerability!H23</f>
        <v>2.4</v>
      </c>
      <c r="O24" s="159">
        <f>Vulnerability!M23</f>
        <v>4</v>
      </c>
      <c r="P24" s="43">
        <f>Vulnerability!N23</f>
        <v>2.5</v>
      </c>
      <c r="Q24" s="159">
        <f>Vulnerability!S23</f>
        <v>7.1</v>
      </c>
      <c r="R24" s="158">
        <f>Vulnerability!W23</f>
        <v>0.8</v>
      </c>
      <c r="S24" s="158">
        <f>Vulnerability!Z23</f>
        <v>0.4</v>
      </c>
      <c r="T24" s="158">
        <f>Vulnerability!AC23</f>
        <v>10</v>
      </c>
      <c r="U24" s="158">
        <f>Vulnerability!AI23</f>
        <v>2.4</v>
      </c>
      <c r="V24" s="159">
        <f>Vulnerability!AJ23</f>
        <v>5.4</v>
      </c>
      <c r="W24" s="43">
        <f>Vulnerability!AK23</f>
        <v>6.3</v>
      </c>
      <c r="X24" s="44">
        <f t="shared" si="1"/>
        <v>4.7</v>
      </c>
      <c r="Y24" s="160" t="str">
        <f>'Lack of Coping Capacity'!D23</f>
        <v>x</v>
      </c>
      <c r="Z24" s="157">
        <f>'Lack of Coping Capacity'!G23</f>
        <v>6.1</v>
      </c>
      <c r="AA24" s="43">
        <f>'Lack of Coping Capacity'!H23</f>
        <v>6.1</v>
      </c>
      <c r="AB24" s="157">
        <f>'Lack of Coping Capacity'!M23</f>
        <v>2.5</v>
      </c>
      <c r="AC24" s="157">
        <f>'Lack of Coping Capacity'!R23</f>
        <v>1.1000000000000001</v>
      </c>
      <c r="AD24" s="157">
        <f>'Lack of Coping Capacity'!V23</f>
        <v>4.9000000000000004</v>
      </c>
      <c r="AE24" s="43">
        <f>'Lack of Coping Capacity'!W23</f>
        <v>2.8</v>
      </c>
      <c r="AF24" s="44">
        <f t="shared" si="2"/>
        <v>4.7</v>
      </c>
      <c r="AG24" s="170">
        <f t="shared" si="3"/>
        <v>4</v>
      </c>
      <c r="AH24" s="145">
        <f t="shared" si="4"/>
        <v>69</v>
      </c>
      <c r="AI24" s="165">
        <f>COUNTIF('Indicator Data'!C25:BB25,"No data")</f>
        <v>3</v>
      </c>
      <c r="AJ24" s="168">
        <f t="shared" si="5"/>
        <v>5.8823529411764705E-2</v>
      </c>
    </row>
    <row r="25" spans="1:36" ht="16.5" thickTop="1" thickBot="1" x14ac:dyDescent="0.3">
      <c r="A25" s="130" t="s">
        <v>42</v>
      </c>
      <c r="B25" s="47" t="s">
        <v>41</v>
      </c>
      <c r="C25" s="164">
        <f>'Hazard &amp; Exposure'!AO24</f>
        <v>0.1</v>
      </c>
      <c r="D25" s="163">
        <f>'Hazard &amp; Exposure'!AP24</f>
        <v>4.5999999999999996</v>
      </c>
      <c r="E25" s="163">
        <f>'Hazard &amp; Exposure'!AQ24</f>
        <v>0</v>
      </c>
      <c r="F25" s="163">
        <f>'Hazard &amp; Exposure'!AR24</f>
        <v>0</v>
      </c>
      <c r="G25" s="163">
        <f>'Hazard &amp; Exposure'!AU24</f>
        <v>6.2</v>
      </c>
      <c r="H25" s="43">
        <f>'Hazard &amp; Exposure'!AV24</f>
        <v>2.6</v>
      </c>
      <c r="I25" s="163">
        <f>'Hazard &amp; Exposure'!AY24</f>
        <v>0.4</v>
      </c>
      <c r="J25" s="163">
        <f>'Hazard &amp; Exposure'!BB24</f>
        <v>0</v>
      </c>
      <c r="K25" s="43">
        <f>'Hazard &amp; Exposure'!BC24</f>
        <v>0.3</v>
      </c>
      <c r="L25" s="44">
        <f t="shared" si="0"/>
        <v>1.5</v>
      </c>
      <c r="M25" s="161">
        <f>Vulnerability!E24</f>
        <v>3.9</v>
      </c>
      <c r="N25" s="159">
        <f>Vulnerability!H24</f>
        <v>7.7</v>
      </c>
      <c r="O25" s="159">
        <f>Vulnerability!M24</f>
        <v>1.1000000000000001</v>
      </c>
      <c r="P25" s="43">
        <f>Vulnerability!N24</f>
        <v>4.2</v>
      </c>
      <c r="Q25" s="159">
        <f>Vulnerability!S24</f>
        <v>2.2000000000000002</v>
      </c>
      <c r="R25" s="158">
        <f>Vulnerability!W24</f>
        <v>5.8</v>
      </c>
      <c r="S25" s="158">
        <f>Vulnerability!Z24</f>
        <v>3</v>
      </c>
      <c r="T25" s="158">
        <f>Vulnerability!AC24</f>
        <v>0</v>
      </c>
      <c r="U25" s="158">
        <f>Vulnerability!AI24</f>
        <v>5</v>
      </c>
      <c r="V25" s="159">
        <f>Vulnerability!AJ24</f>
        <v>3.8</v>
      </c>
      <c r="W25" s="43">
        <f>Vulnerability!AK24</f>
        <v>3</v>
      </c>
      <c r="X25" s="44">
        <f t="shared" si="1"/>
        <v>3.6</v>
      </c>
      <c r="Y25" s="160">
        <f>'Lack of Coping Capacity'!D24</f>
        <v>5.6</v>
      </c>
      <c r="Z25" s="157">
        <f>'Lack of Coping Capacity'!G24</f>
        <v>4.0999999999999996</v>
      </c>
      <c r="AA25" s="43">
        <f>'Lack of Coping Capacity'!H24</f>
        <v>4.9000000000000004</v>
      </c>
      <c r="AB25" s="157">
        <f>'Lack of Coping Capacity'!M24</f>
        <v>4.3</v>
      </c>
      <c r="AC25" s="157">
        <f>'Lack of Coping Capacity'!R24</f>
        <v>4.8</v>
      </c>
      <c r="AD25" s="157">
        <f>'Lack of Coping Capacity'!V24</f>
        <v>5.7</v>
      </c>
      <c r="AE25" s="43">
        <f>'Lack of Coping Capacity'!W24</f>
        <v>4.9000000000000004</v>
      </c>
      <c r="AF25" s="44">
        <f t="shared" si="2"/>
        <v>4.9000000000000004</v>
      </c>
      <c r="AG25" s="170">
        <f t="shared" si="3"/>
        <v>3</v>
      </c>
      <c r="AH25" s="145">
        <f t="shared" si="4"/>
        <v>111</v>
      </c>
      <c r="AI25" s="165">
        <f>COUNTIF('Indicator Data'!C26:BB26,"No data")</f>
        <v>1</v>
      </c>
      <c r="AJ25" s="168">
        <f t="shared" si="5"/>
        <v>1.9607843137254902E-2</v>
      </c>
    </row>
    <row r="26" spans="1:36" ht="16.5" thickTop="1" thickBot="1" x14ac:dyDescent="0.3">
      <c r="A26" s="130" t="s">
        <v>44</v>
      </c>
      <c r="B26" s="47" t="s">
        <v>43</v>
      </c>
      <c r="C26" s="164">
        <f>'Hazard &amp; Exposure'!AO25</f>
        <v>2.2999999999999998</v>
      </c>
      <c r="D26" s="163">
        <f>'Hazard &amp; Exposure'!AP25</f>
        <v>7.9</v>
      </c>
      <c r="E26" s="163">
        <f>'Hazard &amp; Exposure'!AQ25</f>
        <v>0</v>
      </c>
      <c r="F26" s="163">
        <f>'Hazard &amp; Exposure'!AR25</f>
        <v>0</v>
      </c>
      <c r="G26" s="163">
        <f>'Hazard &amp; Exposure'!AU25</f>
        <v>4.5</v>
      </c>
      <c r="H26" s="43">
        <f>'Hazard &amp; Exposure'!AV25</f>
        <v>3.7</v>
      </c>
      <c r="I26" s="163">
        <f>'Hazard &amp; Exposure'!AY25</f>
        <v>5.2</v>
      </c>
      <c r="J26" s="163">
        <f>'Hazard &amp; Exposure'!BB25</f>
        <v>0</v>
      </c>
      <c r="K26" s="43">
        <f>'Hazard &amp; Exposure'!BC25</f>
        <v>3.6</v>
      </c>
      <c r="L26" s="44">
        <f t="shared" si="0"/>
        <v>3.7</v>
      </c>
      <c r="M26" s="161">
        <f>Vulnerability!E25</f>
        <v>1.6</v>
      </c>
      <c r="N26" s="159">
        <f>Vulnerability!H25</f>
        <v>6.5</v>
      </c>
      <c r="O26" s="159">
        <f>Vulnerability!M25</f>
        <v>0.1</v>
      </c>
      <c r="P26" s="43">
        <f>Vulnerability!N25</f>
        <v>2.5</v>
      </c>
      <c r="Q26" s="159">
        <f>Vulnerability!S25</f>
        <v>1.5</v>
      </c>
      <c r="R26" s="158">
        <f>Vulnerability!W25</f>
        <v>0.6</v>
      </c>
      <c r="S26" s="158">
        <f>Vulnerability!Z25</f>
        <v>0.9</v>
      </c>
      <c r="T26" s="158">
        <f>Vulnerability!AC25</f>
        <v>6.9</v>
      </c>
      <c r="U26" s="158">
        <f>Vulnerability!AI25</f>
        <v>1.3</v>
      </c>
      <c r="V26" s="159">
        <f>Vulnerability!AJ25</f>
        <v>3</v>
      </c>
      <c r="W26" s="43">
        <f>Vulnerability!AK25</f>
        <v>2.2999999999999998</v>
      </c>
      <c r="X26" s="44">
        <f t="shared" si="1"/>
        <v>2.4</v>
      </c>
      <c r="Y26" s="160">
        <f>'Lack of Coping Capacity'!D25</f>
        <v>4.3</v>
      </c>
      <c r="Z26" s="157">
        <f>'Lack of Coping Capacity'!G25</f>
        <v>5.8</v>
      </c>
      <c r="AA26" s="43">
        <f>'Lack of Coping Capacity'!H25</f>
        <v>5.0999999999999996</v>
      </c>
      <c r="AB26" s="157">
        <f>'Lack of Coping Capacity'!M25</f>
        <v>2.2999999999999998</v>
      </c>
      <c r="AC26" s="157">
        <f>'Lack of Coping Capacity'!R25</f>
        <v>3.8</v>
      </c>
      <c r="AD26" s="157">
        <f>'Lack of Coping Capacity'!V25</f>
        <v>3.7</v>
      </c>
      <c r="AE26" s="43">
        <f>'Lack of Coping Capacity'!W25</f>
        <v>3.3</v>
      </c>
      <c r="AF26" s="44">
        <f t="shared" si="2"/>
        <v>4.3</v>
      </c>
      <c r="AG26" s="170">
        <f t="shared" si="3"/>
        <v>3.4</v>
      </c>
      <c r="AH26" s="145">
        <f t="shared" si="4"/>
        <v>93</v>
      </c>
      <c r="AI26" s="165">
        <f>COUNTIF('Indicator Data'!C27:BB27,"No data")</f>
        <v>0</v>
      </c>
      <c r="AJ26" s="168">
        <f t="shared" si="5"/>
        <v>0</v>
      </c>
    </row>
    <row r="27" spans="1:36" ht="16.5" thickTop="1" thickBot="1" x14ac:dyDescent="0.3">
      <c r="A27" s="130" t="s">
        <v>379</v>
      </c>
      <c r="B27" s="47" t="s">
        <v>45</v>
      </c>
      <c r="C27" s="164">
        <f>'Hazard &amp; Exposure'!AO26</f>
        <v>0.1</v>
      </c>
      <c r="D27" s="163">
        <f>'Hazard &amp; Exposure'!AP26</f>
        <v>1.6</v>
      </c>
      <c r="E27" s="163">
        <f>'Hazard &amp; Exposure'!AQ26</f>
        <v>0</v>
      </c>
      <c r="F27" s="163">
        <f>'Hazard &amp; Exposure'!AR26</f>
        <v>0.2</v>
      </c>
      <c r="G27" s="163">
        <f>'Hazard &amp; Exposure'!AU26</f>
        <v>1.1000000000000001</v>
      </c>
      <c r="H27" s="43">
        <f>'Hazard &amp; Exposure'!AV26</f>
        <v>0.6</v>
      </c>
      <c r="I27" s="163">
        <f>'Hazard &amp; Exposure'!AY26</f>
        <v>0</v>
      </c>
      <c r="J27" s="163">
        <f>'Hazard &amp; Exposure'!BB26</f>
        <v>0</v>
      </c>
      <c r="K27" s="43">
        <f>'Hazard &amp; Exposure'!BC26</f>
        <v>0</v>
      </c>
      <c r="L27" s="44">
        <f t="shared" si="0"/>
        <v>0.3</v>
      </c>
      <c r="M27" s="161">
        <f>Vulnerability!E26</f>
        <v>1.5</v>
      </c>
      <c r="N27" s="159" t="str">
        <f>Vulnerability!H26</f>
        <v>x</v>
      </c>
      <c r="O27" s="159">
        <f>Vulnerability!M26</f>
        <v>0</v>
      </c>
      <c r="P27" s="43">
        <f>Vulnerability!N26</f>
        <v>1</v>
      </c>
      <c r="Q27" s="159">
        <f>Vulnerability!S26</f>
        <v>0</v>
      </c>
      <c r="R27" s="158">
        <f>Vulnerability!W26</f>
        <v>1.1000000000000001</v>
      </c>
      <c r="S27" s="158">
        <f>Vulnerability!Z26</f>
        <v>0.8</v>
      </c>
      <c r="T27" s="158">
        <f>Vulnerability!AC26</f>
        <v>0</v>
      </c>
      <c r="U27" s="158">
        <f>Vulnerability!AI26</f>
        <v>1.6</v>
      </c>
      <c r="V27" s="159">
        <f>Vulnerability!AJ26</f>
        <v>0.9</v>
      </c>
      <c r="W27" s="43">
        <f>Vulnerability!AK26</f>
        <v>0.5</v>
      </c>
      <c r="X27" s="44">
        <f t="shared" si="1"/>
        <v>0.8</v>
      </c>
      <c r="Y27" s="160">
        <f>'Lack of Coping Capacity'!D26</f>
        <v>6</v>
      </c>
      <c r="Z27" s="157">
        <f>'Lack of Coping Capacity'!G26</f>
        <v>3.4</v>
      </c>
      <c r="AA27" s="43">
        <f>'Lack of Coping Capacity'!H26</f>
        <v>4.7</v>
      </c>
      <c r="AB27" s="157">
        <f>'Lack of Coping Capacity'!M26</f>
        <v>2.8</v>
      </c>
      <c r="AC27" s="157">
        <f>'Lack of Coping Capacity'!R26</f>
        <v>7.2</v>
      </c>
      <c r="AD27" s="157">
        <f>'Lack of Coping Capacity'!V26</f>
        <v>3.6</v>
      </c>
      <c r="AE27" s="43">
        <f>'Lack of Coping Capacity'!W26</f>
        <v>4.5</v>
      </c>
      <c r="AF27" s="44">
        <f t="shared" si="2"/>
        <v>4.5999999999999996</v>
      </c>
      <c r="AG27" s="170">
        <f t="shared" si="3"/>
        <v>1</v>
      </c>
      <c r="AH27" s="145">
        <f t="shared" si="4"/>
        <v>185</v>
      </c>
      <c r="AI27" s="165">
        <f>COUNTIF('Indicator Data'!C28:BB28,"No data")</f>
        <v>8</v>
      </c>
      <c r="AJ27" s="168">
        <f t="shared" si="5"/>
        <v>0.15686274509803921</v>
      </c>
    </row>
    <row r="28" spans="1:36" ht="16.5" thickTop="1" thickBot="1" x14ac:dyDescent="0.3">
      <c r="A28" s="130" t="s">
        <v>47</v>
      </c>
      <c r="B28" s="47" t="s">
        <v>46</v>
      </c>
      <c r="C28" s="164">
        <f>'Hazard &amp; Exposure'!AO27</f>
        <v>6.5</v>
      </c>
      <c r="D28" s="163">
        <f>'Hazard &amp; Exposure'!AP27</f>
        <v>4.4000000000000004</v>
      </c>
      <c r="E28" s="163">
        <f>'Hazard &amp; Exposure'!AQ27</f>
        <v>0</v>
      </c>
      <c r="F28" s="163">
        <f>'Hazard &amp; Exposure'!AR27</f>
        <v>0</v>
      </c>
      <c r="G28" s="163">
        <f>'Hazard &amp; Exposure'!AU27</f>
        <v>2.6</v>
      </c>
      <c r="H28" s="43">
        <f>'Hazard &amp; Exposure'!AV27</f>
        <v>3.1</v>
      </c>
      <c r="I28" s="163">
        <f>'Hazard &amp; Exposure'!AY27</f>
        <v>1.5</v>
      </c>
      <c r="J28" s="163">
        <f>'Hazard &amp; Exposure'!BB27</f>
        <v>0</v>
      </c>
      <c r="K28" s="43">
        <f>'Hazard &amp; Exposure'!BC27</f>
        <v>1.1000000000000001</v>
      </c>
      <c r="L28" s="44">
        <f t="shared" si="0"/>
        <v>2.2000000000000002</v>
      </c>
      <c r="M28" s="161">
        <f>Vulnerability!E27</f>
        <v>2.6</v>
      </c>
      <c r="N28" s="159">
        <f>Vulnerability!H27</f>
        <v>2.6</v>
      </c>
      <c r="O28" s="159">
        <f>Vulnerability!M27</f>
        <v>0</v>
      </c>
      <c r="P28" s="43">
        <f>Vulnerability!N27</f>
        <v>2</v>
      </c>
      <c r="Q28" s="159">
        <f>Vulnerability!S27</f>
        <v>3.5</v>
      </c>
      <c r="R28" s="158">
        <f>Vulnerability!W27</f>
        <v>0.4</v>
      </c>
      <c r="S28" s="158">
        <f>Vulnerability!Z27</f>
        <v>0.6</v>
      </c>
      <c r="T28" s="158">
        <f>Vulnerability!AC27</f>
        <v>0.1</v>
      </c>
      <c r="U28" s="158">
        <f>Vulnerability!AI27</f>
        <v>2.2999999999999998</v>
      </c>
      <c r="V28" s="159">
        <f>Vulnerability!AJ27</f>
        <v>0.9</v>
      </c>
      <c r="W28" s="43">
        <f>Vulnerability!AK27</f>
        <v>2.2999999999999998</v>
      </c>
      <c r="X28" s="44">
        <f t="shared" si="1"/>
        <v>2.2000000000000002</v>
      </c>
      <c r="Y28" s="160">
        <f>'Lack of Coping Capacity'!D27</f>
        <v>3.2</v>
      </c>
      <c r="Z28" s="157">
        <f>'Lack of Coping Capacity'!G27</f>
        <v>5.4</v>
      </c>
      <c r="AA28" s="43">
        <f>'Lack of Coping Capacity'!H27</f>
        <v>4.3</v>
      </c>
      <c r="AB28" s="157">
        <f>'Lack of Coping Capacity'!M27</f>
        <v>2</v>
      </c>
      <c r="AC28" s="157">
        <f>'Lack of Coping Capacity'!R27</f>
        <v>1.3</v>
      </c>
      <c r="AD28" s="157">
        <f>'Lack of Coping Capacity'!V27</f>
        <v>2.6</v>
      </c>
      <c r="AE28" s="43">
        <f>'Lack of Coping Capacity'!W27</f>
        <v>2</v>
      </c>
      <c r="AF28" s="44">
        <f t="shared" si="2"/>
        <v>3.2</v>
      </c>
      <c r="AG28" s="170">
        <f t="shared" si="3"/>
        <v>2.5</v>
      </c>
      <c r="AH28" s="145">
        <f t="shared" si="4"/>
        <v>133</v>
      </c>
      <c r="AI28" s="165">
        <f>COUNTIF('Indicator Data'!C29:BB29,"No data")</f>
        <v>2</v>
      </c>
      <c r="AJ28" s="168">
        <f t="shared" si="5"/>
        <v>3.9215686274509803E-2</v>
      </c>
    </row>
    <row r="29" spans="1:36" ht="16.5" thickTop="1" thickBot="1" x14ac:dyDescent="0.3">
      <c r="A29" s="130" t="s">
        <v>49</v>
      </c>
      <c r="B29" s="47" t="s">
        <v>48</v>
      </c>
      <c r="C29" s="164">
        <f>'Hazard &amp; Exposure'!AO28</f>
        <v>0.1</v>
      </c>
      <c r="D29" s="163">
        <f>'Hazard &amp; Exposure'!AP28</f>
        <v>4.2</v>
      </c>
      <c r="E29" s="163">
        <f>'Hazard &amp; Exposure'!AQ28</f>
        <v>0</v>
      </c>
      <c r="F29" s="163">
        <f>'Hazard &amp; Exposure'!AR28</f>
        <v>0</v>
      </c>
      <c r="G29" s="163">
        <f>'Hazard &amp; Exposure'!AU28</f>
        <v>5.9</v>
      </c>
      <c r="H29" s="43">
        <f>'Hazard &amp; Exposure'!AV28</f>
        <v>2.4</v>
      </c>
      <c r="I29" s="163">
        <f>'Hazard &amp; Exposure'!AY28</f>
        <v>3.8</v>
      </c>
      <c r="J29" s="163">
        <f>'Hazard &amp; Exposure'!BB28</f>
        <v>0</v>
      </c>
      <c r="K29" s="43">
        <f>'Hazard &amp; Exposure'!BC28</f>
        <v>2.7</v>
      </c>
      <c r="L29" s="44">
        <f t="shared" si="0"/>
        <v>2.6</v>
      </c>
      <c r="M29" s="161">
        <f>Vulnerability!E28</f>
        <v>9.4</v>
      </c>
      <c r="N29" s="159">
        <f>Vulnerability!H28</f>
        <v>6.1</v>
      </c>
      <c r="O29" s="159">
        <f>Vulnerability!M28</f>
        <v>4.5999999999999996</v>
      </c>
      <c r="P29" s="43">
        <f>Vulnerability!N28</f>
        <v>7.4</v>
      </c>
      <c r="Q29" s="159">
        <f>Vulnerability!S28</f>
        <v>4.5</v>
      </c>
      <c r="R29" s="158">
        <f>Vulnerability!W28</f>
        <v>4.3</v>
      </c>
      <c r="S29" s="158">
        <f>Vulnerability!Z28</f>
        <v>6.3</v>
      </c>
      <c r="T29" s="158">
        <f>Vulnerability!AC28</f>
        <v>10</v>
      </c>
      <c r="U29" s="158">
        <f>Vulnerability!AI28</f>
        <v>5.5</v>
      </c>
      <c r="V29" s="159">
        <f>Vulnerability!AJ28</f>
        <v>7.3</v>
      </c>
      <c r="W29" s="43">
        <f>Vulnerability!AK28</f>
        <v>6.1</v>
      </c>
      <c r="X29" s="44">
        <f t="shared" si="1"/>
        <v>6.8</v>
      </c>
      <c r="Y29" s="160">
        <f>'Lack of Coping Capacity'!D28</f>
        <v>3.2</v>
      </c>
      <c r="Z29" s="157">
        <f>'Lack of Coping Capacity'!G28</f>
        <v>6.2</v>
      </c>
      <c r="AA29" s="43">
        <f>'Lack of Coping Capacity'!H28</f>
        <v>4.7</v>
      </c>
      <c r="AB29" s="157">
        <f>'Lack of Coping Capacity'!M28</f>
        <v>8.6</v>
      </c>
      <c r="AC29" s="157">
        <f>'Lack of Coping Capacity'!R28</f>
        <v>7</v>
      </c>
      <c r="AD29" s="157">
        <f>'Lack of Coping Capacity'!V28</f>
        <v>7.5</v>
      </c>
      <c r="AE29" s="43">
        <f>'Lack of Coping Capacity'!W28</f>
        <v>7.7</v>
      </c>
      <c r="AF29" s="44">
        <f t="shared" si="2"/>
        <v>6.4</v>
      </c>
      <c r="AG29" s="170">
        <f t="shared" si="3"/>
        <v>4.8</v>
      </c>
      <c r="AH29" s="145">
        <f t="shared" si="4"/>
        <v>40</v>
      </c>
      <c r="AI29" s="165">
        <f>COUNTIF('Indicator Data'!C30:BB30,"No data")</f>
        <v>0</v>
      </c>
      <c r="AJ29" s="168">
        <f t="shared" si="5"/>
        <v>0</v>
      </c>
    </row>
    <row r="30" spans="1:36" ht="16.5" thickTop="1" thickBot="1" x14ac:dyDescent="0.3">
      <c r="A30" s="130" t="s">
        <v>51</v>
      </c>
      <c r="B30" s="47" t="s">
        <v>50</v>
      </c>
      <c r="C30" s="164">
        <f>'Hazard &amp; Exposure'!AO29</f>
        <v>3.8</v>
      </c>
      <c r="D30" s="163">
        <f>'Hazard &amp; Exposure'!AP29</f>
        <v>3.7</v>
      </c>
      <c r="E30" s="163">
        <f>'Hazard &amp; Exposure'!AQ29</f>
        <v>0</v>
      </c>
      <c r="F30" s="163">
        <f>'Hazard &amp; Exposure'!AR29</f>
        <v>0</v>
      </c>
      <c r="G30" s="163">
        <f>'Hazard &amp; Exposure'!AU29</f>
        <v>4.0999999999999996</v>
      </c>
      <c r="H30" s="43">
        <f>'Hazard &amp; Exposure'!AV29</f>
        <v>2.5</v>
      </c>
      <c r="I30" s="163">
        <f>'Hazard &amp; Exposure'!AY29</f>
        <v>2.6</v>
      </c>
      <c r="J30" s="163">
        <f>'Hazard &amp; Exposure'!BB29</f>
        <v>8</v>
      </c>
      <c r="K30" s="43">
        <f>'Hazard &amp; Exposure'!BC29</f>
        <v>8</v>
      </c>
      <c r="L30" s="44">
        <f t="shared" si="0"/>
        <v>5.9</v>
      </c>
      <c r="M30" s="161">
        <f>Vulnerability!E29</f>
        <v>8.6</v>
      </c>
      <c r="N30" s="159">
        <f>Vulnerability!H29</f>
        <v>6.6</v>
      </c>
      <c r="O30" s="159">
        <f>Vulnerability!M29</f>
        <v>6.1</v>
      </c>
      <c r="P30" s="43">
        <f>Vulnerability!N29</f>
        <v>7.5</v>
      </c>
      <c r="Q30" s="159">
        <f>Vulnerability!S29</f>
        <v>6.5</v>
      </c>
      <c r="R30" s="158">
        <f>Vulnerability!W29</f>
        <v>3.5</v>
      </c>
      <c r="S30" s="158">
        <f>Vulnerability!Z29</f>
        <v>7.1</v>
      </c>
      <c r="T30" s="158">
        <f>Vulnerability!AC29</f>
        <v>0.1</v>
      </c>
      <c r="U30" s="158">
        <f>Vulnerability!AI29</f>
        <v>8.3000000000000007</v>
      </c>
      <c r="V30" s="159">
        <f>Vulnerability!AJ29</f>
        <v>5.6</v>
      </c>
      <c r="W30" s="43">
        <f>Vulnerability!AK29</f>
        <v>6.1</v>
      </c>
      <c r="X30" s="44">
        <f t="shared" si="1"/>
        <v>6.9</v>
      </c>
      <c r="Y30" s="160">
        <f>'Lack of Coping Capacity'!D29</f>
        <v>4.5999999999999996</v>
      </c>
      <c r="Z30" s="157">
        <f>'Lack of Coping Capacity'!G29</f>
        <v>7.6</v>
      </c>
      <c r="AA30" s="43">
        <f>'Lack of Coping Capacity'!H29</f>
        <v>6.1</v>
      </c>
      <c r="AB30" s="157">
        <f>'Lack of Coping Capacity'!M29</f>
        <v>7.7</v>
      </c>
      <c r="AC30" s="157">
        <f>'Lack of Coping Capacity'!R29</f>
        <v>6.1</v>
      </c>
      <c r="AD30" s="157">
        <f>'Lack of Coping Capacity'!V29</f>
        <v>5.7</v>
      </c>
      <c r="AE30" s="43">
        <f>'Lack of Coping Capacity'!W29</f>
        <v>6.5</v>
      </c>
      <c r="AF30" s="44">
        <f t="shared" si="2"/>
        <v>6.3</v>
      </c>
      <c r="AG30" s="170">
        <f t="shared" si="3"/>
        <v>6.4</v>
      </c>
      <c r="AH30" s="145">
        <f t="shared" si="4"/>
        <v>15</v>
      </c>
      <c r="AI30" s="165">
        <f>COUNTIF('Indicator Data'!C31:BB31,"No data")</f>
        <v>2</v>
      </c>
      <c r="AJ30" s="168">
        <f t="shared" si="5"/>
        <v>3.9215686274509803E-2</v>
      </c>
    </row>
    <row r="31" spans="1:36" ht="16.5" thickTop="1" thickBot="1" x14ac:dyDescent="0.3">
      <c r="A31" s="130" t="s">
        <v>877</v>
      </c>
      <c r="B31" s="47" t="s">
        <v>58</v>
      </c>
      <c r="C31" s="164">
        <f>'Hazard &amp; Exposure'!AO30</f>
        <v>0.1</v>
      </c>
      <c r="D31" s="163">
        <f>'Hazard &amp; Exposure'!AP30</f>
        <v>0.1</v>
      </c>
      <c r="E31" s="163">
        <f>'Hazard &amp; Exposure'!AQ30</f>
        <v>0</v>
      </c>
      <c r="F31" s="163">
        <f>'Hazard &amp; Exposure'!AR30</f>
        <v>0</v>
      </c>
      <c r="G31" s="163">
        <f>'Hazard &amp; Exposure'!AU30</f>
        <v>6.9</v>
      </c>
      <c r="H31" s="43">
        <f>'Hazard &amp; Exposure'!AV30</f>
        <v>2</v>
      </c>
      <c r="I31" s="163">
        <f>'Hazard &amp; Exposure'!AY30</f>
        <v>0.1</v>
      </c>
      <c r="J31" s="163">
        <f>'Hazard &amp; Exposure'!BB30</f>
        <v>0</v>
      </c>
      <c r="K31" s="43">
        <f>'Hazard &amp; Exposure'!BC30</f>
        <v>0.1</v>
      </c>
      <c r="L31" s="44">
        <f t="shared" si="0"/>
        <v>1.1000000000000001</v>
      </c>
      <c r="M31" s="161">
        <f>Vulnerability!E30</f>
        <v>4.7</v>
      </c>
      <c r="N31" s="159">
        <f>Vulnerability!H30</f>
        <v>4.7</v>
      </c>
      <c r="O31" s="159">
        <f>Vulnerability!M30</f>
        <v>9.6</v>
      </c>
      <c r="P31" s="43">
        <f>Vulnerability!N30</f>
        <v>5.9</v>
      </c>
      <c r="Q31" s="159">
        <f>Vulnerability!S30</f>
        <v>0</v>
      </c>
      <c r="R31" s="158">
        <f>Vulnerability!W30</f>
        <v>1.6</v>
      </c>
      <c r="S31" s="158">
        <f>Vulnerability!Z30</f>
        <v>1.9</v>
      </c>
      <c r="T31" s="158">
        <f>Vulnerability!AC30</f>
        <v>0.2</v>
      </c>
      <c r="U31" s="158">
        <f>Vulnerability!AI30</f>
        <v>3.5</v>
      </c>
      <c r="V31" s="159">
        <f>Vulnerability!AJ30</f>
        <v>1.9</v>
      </c>
      <c r="W31" s="43">
        <f>Vulnerability!AK30</f>
        <v>1</v>
      </c>
      <c r="X31" s="44">
        <f t="shared" si="1"/>
        <v>3.9</v>
      </c>
      <c r="Y31" s="160">
        <f>'Lack of Coping Capacity'!D30</f>
        <v>3.4</v>
      </c>
      <c r="Z31" s="157">
        <f>'Lack of Coping Capacity'!G30</f>
        <v>4.8</v>
      </c>
      <c r="AA31" s="43">
        <f>'Lack of Coping Capacity'!H30</f>
        <v>4.0999999999999996</v>
      </c>
      <c r="AB31" s="157">
        <f>'Lack of Coping Capacity'!M30</f>
        <v>4</v>
      </c>
      <c r="AC31" s="157">
        <f>'Lack of Coping Capacity'!R30</f>
        <v>3</v>
      </c>
      <c r="AD31" s="157">
        <f>'Lack of Coping Capacity'!V30</f>
        <v>6.6</v>
      </c>
      <c r="AE31" s="43">
        <f>'Lack of Coping Capacity'!W30</f>
        <v>4.5</v>
      </c>
      <c r="AF31" s="44">
        <f t="shared" si="2"/>
        <v>4.3</v>
      </c>
      <c r="AG31" s="170">
        <f t="shared" si="3"/>
        <v>2.6</v>
      </c>
      <c r="AH31" s="145">
        <f t="shared" si="4"/>
        <v>124</v>
      </c>
      <c r="AI31" s="165">
        <f>COUNTIF('Indicator Data'!C32:BB32,"No data")</f>
        <v>4</v>
      </c>
      <c r="AJ31" s="168">
        <f t="shared" si="5"/>
        <v>7.8431372549019607E-2</v>
      </c>
    </row>
    <row r="32" spans="1:36" ht="16.5" thickTop="1" thickBot="1" x14ac:dyDescent="0.3">
      <c r="A32" s="130" t="s">
        <v>53</v>
      </c>
      <c r="B32" s="47" t="s">
        <v>52</v>
      </c>
      <c r="C32" s="164">
        <f>'Hazard &amp; Exposure'!AO31</f>
        <v>0.1</v>
      </c>
      <c r="D32" s="163">
        <f>'Hazard &amp; Exposure'!AP31</f>
        <v>9.4</v>
      </c>
      <c r="E32" s="163">
        <f>'Hazard &amp; Exposure'!AQ31</f>
        <v>0.9</v>
      </c>
      <c r="F32" s="163">
        <f>'Hazard &amp; Exposure'!AR31</f>
        <v>1.8</v>
      </c>
      <c r="G32" s="163">
        <f>'Hazard &amp; Exposure'!AU31</f>
        <v>3.5</v>
      </c>
      <c r="H32" s="43">
        <f>'Hazard &amp; Exposure'!AV31</f>
        <v>4.4000000000000004</v>
      </c>
      <c r="I32" s="163">
        <f>'Hazard &amp; Exposure'!AY31</f>
        <v>1.6</v>
      </c>
      <c r="J32" s="163">
        <f>'Hazard &amp; Exposure'!BB31</f>
        <v>0</v>
      </c>
      <c r="K32" s="43">
        <f>'Hazard &amp; Exposure'!BC31</f>
        <v>1.1000000000000001</v>
      </c>
      <c r="L32" s="44">
        <f t="shared" si="0"/>
        <v>2.9</v>
      </c>
      <c r="M32" s="161">
        <f>Vulnerability!E31</f>
        <v>5</v>
      </c>
      <c r="N32" s="159">
        <f>Vulnerability!H31</f>
        <v>4.0999999999999996</v>
      </c>
      <c r="O32" s="159">
        <f>Vulnerability!M31</f>
        <v>2.9</v>
      </c>
      <c r="P32" s="43">
        <f>Vulnerability!N31</f>
        <v>4.3</v>
      </c>
      <c r="Q32" s="159">
        <f>Vulnerability!S31</f>
        <v>0</v>
      </c>
      <c r="R32" s="158">
        <f>Vulnerability!W31</f>
        <v>2.9</v>
      </c>
      <c r="S32" s="158">
        <f>Vulnerability!Z31</f>
        <v>3.8</v>
      </c>
      <c r="T32" s="158">
        <f>Vulnerability!AC31</f>
        <v>1.8</v>
      </c>
      <c r="U32" s="158">
        <f>Vulnerability!AI31</f>
        <v>4.8</v>
      </c>
      <c r="V32" s="159">
        <f>Vulnerability!AJ31</f>
        <v>3.4</v>
      </c>
      <c r="W32" s="43">
        <f>Vulnerability!AK31</f>
        <v>1.9</v>
      </c>
      <c r="X32" s="44">
        <f t="shared" si="1"/>
        <v>3.2</v>
      </c>
      <c r="Y32" s="160">
        <f>'Lack of Coping Capacity'!D31</f>
        <v>6.8</v>
      </c>
      <c r="Z32" s="157">
        <f>'Lack of Coping Capacity'!G31</f>
        <v>7.2</v>
      </c>
      <c r="AA32" s="43">
        <f>'Lack of Coping Capacity'!H31</f>
        <v>7</v>
      </c>
      <c r="AB32" s="157">
        <f>'Lack of Coping Capacity'!M31</f>
        <v>5.8</v>
      </c>
      <c r="AC32" s="157">
        <f>'Lack of Coping Capacity'!R31</f>
        <v>6.5</v>
      </c>
      <c r="AD32" s="157">
        <f>'Lack of Coping Capacity'!V31</f>
        <v>6.8</v>
      </c>
      <c r="AE32" s="43">
        <f>'Lack of Coping Capacity'!W31</f>
        <v>6.4</v>
      </c>
      <c r="AF32" s="44">
        <f t="shared" si="2"/>
        <v>6.7</v>
      </c>
      <c r="AG32" s="170">
        <f t="shared" si="3"/>
        <v>4</v>
      </c>
      <c r="AH32" s="145">
        <f t="shared" si="4"/>
        <v>69</v>
      </c>
      <c r="AI32" s="165">
        <f>COUNTIF('Indicator Data'!C33:BB33,"No data")</f>
        <v>0</v>
      </c>
      <c r="AJ32" s="168">
        <f t="shared" si="5"/>
        <v>0</v>
      </c>
    </row>
    <row r="33" spans="1:36" ht="16.5" thickTop="1" thickBot="1" x14ac:dyDescent="0.3">
      <c r="A33" s="130" t="s">
        <v>55</v>
      </c>
      <c r="B33" s="47" t="s">
        <v>54</v>
      </c>
      <c r="C33" s="164">
        <f>'Hazard &amp; Exposure'!AO32</f>
        <v>1</v>
      </c>
      <c r="D33" s="163">
        <f>'Hazard &amp; Exposure'!AP32</f>
        <v>5.4</v>
      </c>
      <c r="E33" s="163">
        <f>'Hazard &amp; Exposure'!AQ32</f>
        <v>0</v>
      </c>
      <c r="F33" s="163">
        <f>'Hazard &amp; Exposure'!AR32</f>
        <v>0</v>
      </c>
      <c r="G33" s="163">
        <f>'Hazard &amp; Exposure'!AU32</f>
        <v>2.7</v>
      </c>
      <c r="H33" s="43">
        <f>'Hazard &amp; Exposure'!AV32</f>
        <v>2.1</v>
      </c>
      <c r="I33" s="163">
        <f>'Hazard &amp; Exposure'!AY32</f>
        <v>5.3</v>
      </c>
      <c r="J33" s="163">
        <f>'Hazard &amp; Exposure'!BB32</f>
        <v>9</v>
      </c>
      <c r="K33" s="43">
        <f>'Hazard &amp; Exposure'!BC32</f>
        <v>9</v>
      </c>
      <c r="L33" s="44">
        <f t="shared" si="0"/>
        <v>6.7</v>
      </c>
      <c r="M33" s="161">
        <f>Vulnerability!E32</f>
        <v>5.8</v>
      </c>
      <c r="N33" s="159">
        <f>Vulnerability!H32</f>
        <v>5.9</v>
      </c>
      <c r="O33" s="159">
        <f>Vulnerability!M32</f>
        <v>1.6</v>
      </c>
      <c r="P33" s="43">
        <f>Vulnerability!N32</f>
        <v>4.8</v>
      </c>
      <c r="Q33" s="159">
        <f>Vulnerability!S32</f>
        <v>7.3</v>
      </c>
      <c r="R33" s="158">
        <f>Vulnerability!W32</f>
        <v>7.4</v>
      </c>
      <c r="S33" s="158">
        <f>Vulnerability!Z32</f>
        <v>5.3</v>
      </c>
      <c r="T33" s="158">
        <f>Vulnerability!AC32</f>
        <v>0.7</v>
      </c>
      <c r="U33" s="158">
        <f>Vulnerability!AI32</f>
        <v>4.3</v>
      </c>
      <c r="V33" s="159">
        <f>Vulnerability!AJ32</f>
        <v>4.9000000000000004</v>
      </c>
      <c r="W33" s="43">
        <f>Vulnerability!AK32</f>
        <v>6.2</v>
      </c>
      <c r="X33" s="44">
        <f t="shared" si="1"/>
        <v>5.5</v>
      </c>
      <c r="Y33" s="160">
        <f>'Lack of Coping Capacity'!D32</f>
        <v>2.6</v>
      </c>
      <c r="Z33" s="157">
        <f>'Lack of Coping Capacity'!G32</f>
        <v>6.9</v>
      </c>
      <c r="AA33" s="43">
        <f>'Lack of Coping Capacity'!H32</f>
        <v>4.8</v>
      </c>
      <c r="AB33" s="157">
        <f>'Lack of Coping Capacity'!M32</f>
        <v>6.3</v>
      </c>
      <c r="AC33" s="157">
        <f>'Lack of Coping Capacity'!R32</f>
        <v>6.7</v>
      </c>
      <c r="AD33" s="157">
        <f>'Lack of Coping Capacity'!V32</f>
        <v>8.1</v>
      </c>
      <c r="AE33" s="43">
        <f>'Lack of Coping Capacity'!W32</f>
        <v>7</v>
      </c>
      <c r="AF33" s="44">
        <f t="shared" si="2"/>
        <v>6</v>
      </c>
      <c r="AG33" s="170">
        <f t="shared" si="3"/>
        <v>6</v>
      </c>
      <c r="AH33" s="145">
        <f t="shared" si="4"/>
        <v>21</v>
      </c>
      <c r="AI33" s="165">
        <f>COUNTIF('Indicator Data'!C34:BB34,"No data")</f>
        <v>0</v>
      </c>
      <c r="AJ33" s="168">
        <f t="shared" si="5"/>
        <v>0</v>
      </c>
    </row>
    <row r="34" spans="1:36" ht="16.5" thickTop="1" thickBot="1" x14ac:dyDescent="0.3">
      <c r="A34" s="130" t="s">
        <v>57</v>
      </c>
      <c r="B34" s="47" t="s">
        <v>56</v>
      </c>
      <c r="C34" s="164">
        <f>'Hazard &amp; Exposure'!AO33</f>
        <v>5</v>
      </c>
      <c r="D34" s="163">
        <f>'Hazard &amp; Exposure'!AP33</f>
        <v>5.0999999999999996</v>
      </c>
      <c r="E34" s="163">
        <f>'Hazard &amp; Exposure'!AQ33</f>
        <v>7.9</v>
      </c>
      <c r="F34" s="163">
        <f>'Hazard &amp; Exposure'!AR33</f>
        <v>1.7</v>
      </c>
      <c r="G34" s="163">
        <f>'Hazard &amp; Exposure'!AU33</f>
        <v>2.8</v>
      </c>
      <c r="H34" s="43">
        <f>'Hazard &amp; Exposure'!AV33</f>
        <v>4.9000000000000004</v>
      </c>
      <c r="I34" s="163">
        <f>'Hazard &amp; Exposure'!AY33</f>
        <v>2</v>
      </c>
      <c r="J34" s="163">
        <f>'Hazard &amp; Exposure'!BB33</f>
        <v>0</v>
      </c>
      <c r="K34" s="43">
        <f>'Hazard &amp; Exposure'!BC33</f>
        <v>1.4</v>
      </c>
      <c r="L34" s="44">
        <f t="shared" si="0"/>
        <v>3.3</v>
      </c>
      <c r="M34" s="161">
        <f>Vulnerability!E33</f>
        <v>0.6</v>
      </c>
      <c r="N34" s="159">
        <f>Vulnerability!H33</f>
        <v>2</v>
      </c>
      <c r="O34" s="159">
        <f>Vulnerability!M33</f>
        <v>0</v>
      </c>
      <c r="P34" s="43">
        <f>Vulnerability!N33</f>
        <v>0.8</v>
      </c>
      <c r="Q34" s="159">
        <f>Vulnerability!S33</f>
        <v>5.9</v>
      </c>
      <c r="R34" s="158">
        <f>Vulnerability!W33</f>
        <v>0.4</v>
      </c>
      <c r="S34" s="158">
        <f>Vulnerability!Z33</f>
        <v>0.4</v>
      </c>
      <c r="T34" s="158">
        <f>Vulnerability!AC33</f>
        <v>0.1</v>
      </c>
      <c r="U34" s="158">
        <f>Vulnerability!AI33</f>
        <v>0.6</v>
      </c>
      <c r="V34" s="159">
        <f>Vulnerability!AJ33</f>
        <v>0.4</v>
      </c>
      <c r="W34" s="43">
        <f>Vulnerability!AK33</f>
        <v>3.6</v>
      </c>
      <c r="X34" s="44">
        <f t="shared" si="1"/>
        <v>2.2999999999999998</v>
      </c>
      <c r="Y34" s="160">
        <f>'Lack of Coping Capacity'!D33</f>
        <v>2.8</v>
      </c>
      <c r="Z34" s="157">
        <f>'Lack of Coping Capacity'!G33</f>
        <v>1.6</v>
      </c>
      <c r="AA34" s="43">
        <f>'Lack of Coping Capacity'!H33</f>
        <v>2.2000000000000002</v>
      </c>
      <c r="AB34" s="157">
        <f>'Lack of Coping Capacity'!M33</f>
        <v>2.4</v>
      </c>
      <c r="AC34" s="157">
        <f>'Lack of Coping Capacity'!R33</f>
        <v>2.9</v>
      </c>
      <c r="AD34" s="157">
        <f>'Lack of Coping Capacity'!V33</f>
        <v>1.9</v>
      </c>
      <c r="AE34" s="43">
        <f>'Lack of Coping Capacity'!W33</f>
        <v>2.4</v>
      </c>
      <c r="AF34" s="44">
        <f t="shared" si="2"/>
        <v>2.2999999999999998</v>
      </c>
      <c r="AG34" s="170">
        <f t="shared" si="3"/>
        <v>2.6</v>
      </c>
      <c r="AH34" s="145">
        <f t="shared" si="4"/>
        <v>124</v>
      </c>
      <c r="AI34" s="165">
        <f>COUNTIF('Indicator Data'!C35:BB35,"No data")</f>
        <v>4</v>
      </c>
      <c r="AJ34" s="168">
        <f t="shared" si="5"/>
        <v>7.8431372549019607E-2</v>
      </c>
    </row>
    <row r="35" spans="1:36" ht="16.5" thickTop="1" thickBot="1" x14ac:dyDescent="0.3">
      <c r="A35" s="130" t="s">
        <v>60</v>
      </c>
      <c r="B35" s="47" t="s">
        <v>59</v>
      </c>
      <c r="C35" s="164">
        <f>'Hazard &amp; Exposure'!AO34</f>
        <v>0.7</v>
      </c>
      <c r="D35" s="163">
        <f>'Hazard &amp; Exposure'!AP34</f>
        <v>5.2</v>
      </c>
      <c r="E35" s="163">
        <f>'Hazard &amp; Exposure'!AQ34</f>
        <v>0</v>
      </c>
      <c r="F35" s="163">
        <f>'Hazard &amp; Exposure'!AR34</f>
        <v>0</v>
      </c>
      <c r="G35" s="163">
        <f>'Hazard &amp; Exposure'!AU34</f>
        <v>0</v>
      </c>
      <c r="H35" s="43">
        <f>'Hazard &amp; Exposure'!AV34</f>
        <v>1.4</v>
      </c>
      <c r="I35" s="163">
        <f>'Hazard &amp; Exposure'!AY34</f>
        <v>10</v>
      </c>
      <c r="J35" s="163">
        <f>'Hazard &amp; Exposure'!BB34</f>
        <v>10</v>
      </c>
      <c r="K35" s="43">
        <f>'Hazard &amp; Exposure'!BC34</f>
        <v>10</v>
      </c>
      <c r="L35" s="44">
        <f t="shared" si="0"/>
        <v>7.8</v>
      </c>
      <c r="M35" s="161">
        <f>Vulnerability!E34</f>
        <v>8.8000000000000007</v>
      </c>
      <c r="N35" s="159">
        <f>Vulnerability!H34</f>
        <v>8.3000000000000007</v>
      </c>
      <c r="O35" s="159">
        <f>Vulnerability!M34</f>
        <v>7.3</v>
      </c>
      <c r="P35" s="43">
        <f>Vulnerability!N34</f>
        <v>8.3000000000000007</v>
      </c>
      <c r="Q35" s="159">
        <f>Vulnerability!S34</f>
        <v>9</v>
      </c>
      <c r="R35" s="158">
        <f>Vulnerability!W34</f>
        <v>7.9</v>
      </c>
      <c r="S35" s="158">
        <f>Vulnerability!Z34</f>
        <v>8.1</v>
      </c>
      <c r="T35" s="158">
        <f>Vulnerability!AC34</f>
        <v>0.1</v>
      </c>
      <c r="U35" s="158">
        <f>Vulnerability!AI34</f>
        <v>9.1999999999999993</v>
      </c>
      <c r="V35" s="159">
        <f>Vulnerability!AJ34</f>
        <v>7.3</v>
      </c>
      <c r="W35" s="43">
        <f>Vulnerability!AK34</f>
        <v>8.3000000000000007</v>
      </c>
      <c r="X35" s="44">
        <f t="shared" si="1"/>
        <v>8.3000000000000007</v>
      </c>
      <c r="Y35" s="160" t="str">
        <f>'Lack of Coping Capacity'!D34</f>
        <v>x</v>
      </c>
      <c r="Z35" s="157">
        <f>'Lack of Coping Capacity'!G34</f>
        <v>8.1999999999999993</v>
      </c>
      <c r="AA35" s="43">
        <f>'Lack of Coping Capacity'!H34</f>
        <v>8.1999999999999993</v>
      </c>
      <c r="AB35" s="157">
        <f>'Lack of Coping Capacity'!M34</f>
        <v>9.1999999999999993</v>
      </c>
      <c r="AC35" s="157">
        <f>'Lack of Coping Capacity'!R34</f>
        <v>8.1999999999999993</v>
      </c>
      <c r="AD35" s="157">
        <f>'Lack of Coping Capacity'!V34</f>
        <v>10</v>
      </c>
      <c r="AE35" s="43">
        <f>'Lack of Coping Capacity'!W34</f>
        <v>9.1</v>
      </c>
      <c r="AF35" s="44">
        <f t="shared" si="2"/>
        <v>8.6999999999999993</v>
      </c>
      <c r="AG35" s="170">
        <f t="shared" si="3"/>
        <v>8.3000000000000007</v>
      </c>
      <c r="AH35" s="145">
        <f t="shared" si="4"/>
        <v>3</v>
      </c>
      <c r="AI35" s="165">
        <f>COUNTIF('Indicator Data'!C36:BB36,"No data")</f>
        <v>3</v>
      </c>
      <c r="AJ35" s="168">
        <f t="shared" si="5"/>
        <v>5.8823529411764705E-2</v>
      </c>
    </row>
    <row r="36" spans="1:36" ht="16.5" thickTop="1" thickBot="1" x14ac:dyDescent="0.3">
      <c r="A36" s="130" t="s">
        <v>62</v>
      </c>
      <c r="B36" s="47" t="s">
        <v>61</v>
      </c>
      <c r="C36" s="164">
        <f>'Hazard &amp; Exposure'!AO35</f>
        <v>0.1</v>
      </c>
      <c r="D36" s="163">
        <f>'Hazard &amp; Exposure'!AP35</f>
        <v>6.4</v>
      </c>
      <c r="E36" s="163">
        <f>'Hazard &amp; Exposure'!AQ35</f>
        <v>0</v>
      </c>
      <c r="F36" s="163">
        <f>'Hazard &amp; Exposure'!AR35</f>
        <v>0</v>
      </c>
      <c r="G36" s="163">
        <f>'Hazard &amp; Exposure'!AU35</f>
        <v>5.0999999999999996</v>
      </c>
      <c r="H36" s="43">
        <f>'Hazard &amp; Exposure'!AV35</f>
        <v>2.8</v>
      </c>
      <c r="I36" s="163">
        <f>'Hazard &amp; Exposure'!AY35</f>
        <v>5.0999999999999996</v>
      </c>
      <c r="J36" s="163">
        <f>'Hazard &amp; Exposure'!BB35</f>
        <v>9</v>
      </c>
      <c r="K36" s="43">
        <f>'Hazard &amp; Exposure'!BC35</f>
        <v>9</v>
      </c>
      <c r="L36" s="44">
        <f t="shared" ref="L36:L67" si="6">ROUND((10-GEOMEAN(((10-H36)/10*9+1),((10-K36)/10*9+1)))/9*10,1)</f>
        <v>6.9</v>
      </c>
      <c r="M36" s="161">
        <f>Vulnerability!E35</f>
        <v>9.4</v>
      </c>
      <c r="N36" s="159">
        <f>Vulnerability!H35</f>
        <v>7</v>
      </c>
      <c r="O36" s="159">
        <f>Vulnerability!M35</f>
        <v>2.5</v>
      </c>
      <c r="P36" s="43">
        <f>Vulnerability!N35</f>
        <v>7.1</v>
      </c>
      <c r="Q36" s="159">
        <f>Vulnerability!S35</f>
        <v>8.4</v>
      </c>
      <c r="R36" s="158">
        <f>Vulnerability!W35</f>
        <v>6</v>
      </c>
      <c r="S36" s="158">
        <f>Vulnerability!Z35</f>
        <v>8.8000000000000007</v>
      </c>
      <c r="T36" s="158">
        <f>Vulnerability!AC35</f>
        <v>2.9</v>
      </c>
      <c r="U36" s="158">
        <f>Vulnerability!AI35</f>
        <v>8</v>
      </c>
      <c r="V36" s="159">
        <f>Vulnerability!AJ35</f>
        <v>6.9</v>
      </c>
      <c r="W36" s="43">
        <f>Vulnerability!AK35</f>
        <v>7.7</v>
      </c>
      <c r="X36" s="44">
        <f t="shared" ref="X36:X67" si="7">ROUND((10-GEOMEAN(((10-P36)/10*9+1),((10-W36)/10*9+1)))/9*10,1)</f>
        <v>7.4</v>
      </c>
      <c r="Y36" s="160" t="str">
        <f>'Lack of Coping Capacity'!D35</f>
        <v>x</v>
      </c>
      <c r="Z36" s="157">
        <f>'Lack of Coping Capacity'!G35</f>
        <v>7.9</v>
      </c>
      <c r="AA36" s="43">
        <f>'Lack of Coping Capacity'!H35</f>
        <v>7.9</v>
      </c>
      <c r="AB36" s="157">
        <f>'Lack of Coping Capacity'!M35</f>
        <v>9.1999999999999993</v>
      </c>
      <c r="AC36" s="157">
        <f>'Lack of Coping Capacity'!R35</f>
        <v>9.8000000000000007</v>
      </c>
      <c r="AD36" s="157">
        <f>'Lack of Coping Capacity'!V35</f>
        <v>10</v>
      </c>
      <c r="AE36" s="43">
        <f>'Lack of Coping Capacity'!W35</f>
        <v>9.6999999999999993</v>
      </c>
      <c r="AF36" s="44">
        <f t="shared" ref="AF36:AF67" si="8">ROUND((10-GEOMEAN(((10-AA36)/10*9+1),((10-AE36)/10*9+1)))/9*10,1)</f>
        <v>9</v>
      </c>
      <c r="AG36" s="170">
        <f t="shared" ref="AG36:AG67" si="9">ROUND(L36^(1/3)*X36^(1/3)*AF36^(1/3),1)</f>
        <v>7.7</v>
      </c>
      <c r="AH36" s="145">
        <f t="shared" ref="AH36:AH67" si="10">_xlfn.RANK.EQ(AG36,AG$4:AG$194)</f>
        <v>5</v>
      </c>
      <c r="AI36" s="165">
        <f>COUNTIF('Indicator Data'!C37:BB37,"No data")</f>
        <v>3</v>
      </c>
      <c r="AJ36" s="168">
        <f t="shared" si="5"/>
        <v>5.8823529411764705E-2</v>
      </c>
    </row>
    <row r="37" spans="1:36" ht="16.5" thickTop="1" thickBot="1" x14ac:dyDescent="0.3">
      <c r="A37" s="130" t="s">
        <v>64</v>
      </c>
      <c r="B37" s="47" t="s">
        <v>63</v>
      </c>
      <c r="C37" s="164">
        <f>'Hazard &amp; Exposure'!AO36</f>
        <v>9.8000000000000007</v>
      </c>
      <c r="D37" s="163">
        <f>'Hazard &amp; Exposure'!AP36</f>
        <v>5.4</v>
      </c>
      <c r="E37" s="163">
        <f>'Hazard &amp; Exposure'!AQ36</f>
        <v>10</v>
      </c>
      <c r="F37" s="163">
        <f>'Hazard &amp; Exposure'!AR36</f>
        <v>0</v>
      </c>
      <c r="G37" s="163">
        <f>'Hazard &amp; Exposure'!AU36</f>
        <v>0.4</v>
      </c>
      <c r="H37" s="43">
        <f>'Hazard &amp; Exposure'!AV36</f>
        <v>7.1</v>
      </c>
      <c r="I37" s="163">
        <f>'Hazard &amp; Exposure'!AY36</f>
        <v>1.3</v>
      </c>
      <c r="J37" s="163">
        <f>'Hazard &amp; Exposure'!BB36</f>
        <v>0</v>
      </c>
      <c r="K37" s="43">
        <f>'Hazard &amp; Exposure'!BC36</f>
        <v>0.9</v>
      </c>
      <c r="L37" s="44">
        <f t="shared" si="6"/>
        <v>4.7</v>
      </c>
      <c r="M37" s="161">
        <f>Vulnerability!E36</f>
        <v>1.8</v>
      </c>
      <c r="N37" s="159">
        <f>Vulnerability!H36</f>
        <v>5.5</v>
      </c>
      <c r="O37" s="159">
        <f>Vulnerability!M36</f>
        <v>0.1</v>
      </c>
      <c r="P37" s="43">
        <f>Vulnerability!N36</f>
        <v>2.2999999999999998</v>
      </c>
      <c r="Q37" s="159">
        <f>Vulnerability!S36</f>
        <v>1.3</v>
      </c>
      <c r="R37" s="158">
        <f>Vulnerability!W36</f>
        <v>0.5</v>
      </c>
      <c r="S37" s="158">
        <f>Vulnerability!Z36</f>
        <v>0.4</v>
      </c>
      <c r="T37" s="158">
        <f>Vulnerability!AC36</f>
        <v>6.5</v>
      </c>
      <c r="U37" s="158">
        <f>Vulnerability!AI36</f>
        <v>1.8</v>
      </c>
      <c r="V37" s="159">
        <f>Vulnerability!AJ36</f>
        <v>2.8</v>
      </c>
      <c r="W37" s="43">
        <f>Vulnerability!AK36</f>
        <v>2.1</v>
      </c>
      <c r="X37" s="44">
        <f t="shared" si="7"/>
        <v>2.2000000000000002</v>
      </c>
      <c r="Y37" s="160">
        <f>'Lack of Coping Capacity'!D36</f>
        <v>3.2</v>
      </c>
      <c r="Z37" s="157">
        <f>'Lack of Coping Capacity'!G36</f>
        <v>2.9</v>
      </c>
      <c r="AA37" s="43">
        <f>'Lack of Coping Capacity'!H36</f>
        <v>3.1</v>
      </c>
      <c r="AB37" s="157">
        <f>'Lack of Coping Capacity'!M36</f>
        <v>1.6</v>
      </c>
      <c r="AC37" s="157">
        <f>'Lack of Coping Capacity'!R36</f>
        <v>2.8</v>
      </c>
      <c r="AD37" s="157">
        <f>'Lack of Coping Capacity'!V36</f>
        <v>4.4000000000000004</v>
      </c>
      <c r="AE37" s="43">
        <f>'Lack of Coping Capacity'!W36</f>
        <v>2.9</v>
      </c>
      <c r="AF37" s="44">
        <f t="shared" si="8"/>
        <v>3</v>
      </c>
      <c r="AG37" s="170">
        <f t="shared" si="9"/>
        <v>3.1</v>
      </c>
      <c r="AH37" s="145">
        <f t="shared" si="10"/>
        <v>108</v>
      </c>
      <c r="AI37" s="165">
        <f>COUNTIF('Indicator Data'!C38:BB38,"No data")</f>
        <v>2</v>
      </c>
      <c r="AJ37" s="168">
        <f t="shared" si="5"/>
        <v>3.9215686274509803E-2</v>
      </c>
    </row>
    <row r="38" spans="1:36" ht="16.5" thickTop="1" thickBot="1" x14ac:dyDescent="0.3">
      <c r="A38" s="130" t="s">
        <v>376</v>
      </c>
      <c r="B38" s="47" t="s">
        <v>65</v>
      </c>
      <c r="C38" s="164">
        <f>'Hazard &amp; Exposure'!AO37</f>
        <v>8</v>
      </c>
      <c r="D38" s="163">
        <f>'Hazard &amp; Exposure'!AP37</f>
        <v>8.4</v>
      </c>
      <c r="E38" s="163">
        <f>'Hazard &amp; Exposure'!AQ37</f>
        <v>9.4</v>
      </c>
      <c r="F38" s="163">
        <f>'Hazard &amp; Exposure'!AR37</f>
        <v>8.8000000000000007</v>
      </c>
      <c r="G38" s="163">
        <f>'Hazard &amp; Exposure'!AU37</f>
        <v>4.5999999999999996</v>
      </c>
      <c r="H38" s="43">
        <f>'Hazard &amp; Exposure'!AV37</f>
        <v>8.1999999999999993</v>
      </c>
      <c r="I38" s="163">
        <f>'Hazard &amp; Exposure'!AY37</f>
        <v>7.3</v>
      </c>
      <c r="J38" s="163">
        <f>'Hazard &amp; Exposure'!BB37</f>
        <v>0</v>
      </c>
      <c r="K38" s="43">
        <f>'Hazard &amp; Exposure'!BC37</f>
        <v>5.0999999999999996</v>
      </c>
      <c r="L38" s="44">
        <f t="shared" si="6"/>
        <v>6.9</v>
      </c>
      <c r="M38" s="161">
        <f>Vulnerability!E37</f>
        <v>1.9</v>
      </c>
      <c r="N38" s="159">
        <f>Vulnerability!H37</f>
        <v>2.8</v>
      </c>
      <c r="O38" s="159">
        <f>Vulnerability!M37</f>
        <v>0</v>
      </c>
      <c r="P38" s="43">
        <f>Vulnerability!N37</f>
        <v>1.7</v>
      </c>
      <c r="Q38" s="159">
        <f>Vulnerability!S37</f>
        <v>5.3</v>
      </c>
      <c r="R38" s="158">
        <f>Vulnerability!W37</f>
        <v>0.5</v>
      </c>
      <c r="S38" s="158">
        <f>Vulnerability!Z37</f>
        <v>0.8</v>
      </c>
      <c r="T38" s="158">
        <f>Vulnerability!AC37</f>
        <v>3</v>
      </c>
      <c r="U38" s="158">
        <f>Vulnerability!AI37</f>
        <v>2.2999999999999998</v>
      </c>
      <c r="V38" s="159">
        <f>Vulnerability!AJ37</f>
        <v>1.7</v>
      </c>
      <c r="W38" s="43">
        <f>Vulnerability!AK37</f>
        <v>3.7</v>
      </c>
      <c r="X38" s="44">
        <f t="shared" si="7"/>
        <v>2.8</v>
      </c>
      <c r="Y38" s="160">
        <f>'Lack of Coping Capacity'!D37</f>
        <v>2.5</v>
      </c>
      <c r="Z38" s="157">
        <f>'Lack of Coping Capacity'!G37</f>
        <v>5.3</v>
      </c>
      <c r="AA38" s="43">
        <f>'Lack of Coping Capacity'!H37</f>
        <v>3.9</v>
      </c>
      <c r="AB38" s="157">
        <f>'Lack of Coping Capacity'!M37</f>
        <v>2.9</v>
      </c>
      <c r="AC38" s="157">
        <f>'Lack of Coping Capacity'!R37</f>
        <v>4.2</v>
      </c>
      <c r="AD38" s="157">
        <f>'Lack of Coping Capacity'!V37</f>
        <v>4.4000000000000004</v>
      </c>
      <c r="AE38" s="43">
        <f>'Lack of Coping Capacity'!W37</f>
        <v>3.8</v>
      </c>
      <c r="AF38" s="44">
        <f t="shared" si="8"/>
        <v>3.9</v>
      </c>
      <c r="AG38" s="170">
        <f t="shared" si="9"/>
        <v>4.2</v>
      </c>
      <c r="AH38" s="145">
        <f t="shared" si="10"/>
        <v>60</v>
      </c>
      <c r="AI38" s="165">
        <f>COUNTIF('Indicator Data'!C39:BB39,"No data")</f>
        <v>0</v>
      </c>
      <c r="AJ38" s="168">
        <f t="shared" si="5"/>
        <v>0</v>
      </c>
    </row>
    <row r="39" spans="1:36" ht="16.5" thickTop="1" thickBot="1" x14ac:dyDescent="0.3">
      <c r="A39" s="130" t="s">
        <v>67</v>
      </c>
      <c r="B39" s="47" t="s">
        <v>66</v>
      </c>
      <c r="C39" s="164">
        <f>'Hazard &amp; Exposure'!AO38</f>
        <v>8.5</v>
      </c>
      <c r="D39" s="163">
        <f>'Hazard &amp; Exposure'!AP38</f>
        <v>6.5</v>
      </c>
      <c r="E39" s="163">
        <f>'Hazard &amp; Exposure'!AQ38</f>
        <v>9.4</v>
      </c>
      <c r="F39" s="163">
        <f>'Hazard &amp; Exposure'!AR38</f>
        <v>2.8</v>
      </c>
      <c r="G39" s="163">
        <f>'Hazard &amp; Exposure'!AU38</f>
        <v>1.4</v>
      </c>
      <c r="H39" s="43">
        <f>'Hazard &amp; Exposure'!AV38</f>
        <v>6.7</v>
      </c>
      <c r="I39" s="163">
        <f>'Hazard &amp; Exposure'!AY38</f>
        <v>4.3</v>
      </c>
      <c r="J39" s="163">
        <f>'Hazard &amp; Exposure'!BB38</f>
        <v>7</v>
      </c>
      <c r="K39" s="43">
        <f>'Hazard &amp; Exposure'!BC38</f>
        <v>7</v>
      </c>
      <c r="L39" s="44">
        <f t="shared" si="6"/>
        <v>6.9</v>
      </c>
      <c r="M39" s="161">
        <f>Vulnerability!E38</f>
        <v>1.9</v>
      </c>
      <c r="N39" s="159">
        <f>Vulnerability!H38</f>
        <v>6.4</v>
      </c>
      <c r="O39" s="159">
        <f>Vulnerability!M38</f>
        <v>0.5</v>
      </c>
      <c r="P39" s="43">
        <f>Vulnerability!N38</f>
        <v>2.7</v>
      </c>
      <c r="Q39" s="159">
        <f>Vulnerability!S38</f>
        <v>10</v>
      </c>
      <c r="R39" s="158">
        <f>Vulnerability!W38</f>
        <v>0.5</v>
      </c>
      <c r="S39" s="158">
        <f>Vulnerability!Z38</f>
        <v>1</v>
      </c>
      <c r="T39" s="158">
        <f>Vulnerability!AC38</f>
        <v>0.1</v>
      </c>
      <c r="U39" s="158">
        <f>Vulnerability!AI38</f>
        <v>2.2999999999999998</v>
      </c>
      <c r="V39" s="159">
        <f>Vulnerability!AJ38</f>
        <v>1</v>
      </c>
      <c r="W39" s="43">
        <f>Vulnerability!AK38</f>
        <v>7.8</v>
      </c>
      <c r="X39" s="44">
        <f t="shared" si="7"/>
        <v>5.8</v>
      </c>
      <c r="Y39" s="160">
        <f>'Lack of Coping Capacity'!D38</f>
        <v>3</v>
      </c>
      <c r="Z39" s="157">
        <f>'Lack of Coping Capacity'!G38</f>
        <v>5.8</v>
      </c>
      <c r="AA39" s="43">
        <f>'Lack of Coping Capacity'!H38</f>
        <v>4.4000000000000004</v>
      </c>
      <c r="AB39" s="157">
        <f>'Lack of Coping Capacity'!M38</f>
        <v>2.7</v>
      </c>
      <c r="AC39" s="157">
        <f>'Lack of Coping Capacity'!R38</f>
        <v>4.3</v>
      </c>
      <c r="AD39" s="157">
        <f>'Lack of Coping Capacity'!V38</f>
        <v>5.2</v>
      </c>
      <c r="AE39" s="43">
        <f>'Lack of Coping Capacity'!W38</f>
        <v>4.0999999999999996</v>
      </c>
      <c r="AF39" s="44">
        <f t="shared" si="8"/>
        <v>4.3</v>
      </c>
      <c r="AG39" s="170">
        <f t="shared" si="9"/>
        <v>5.6</v>
      </c>
      <c r="AH39" s="145">
        <f t="shared" si="10"/>
        <v>24</v>
      </c>
      <c r="AI39" s="165">
        <f>COUNTIF('Indicator Data'!C40:BB40,"No data")</f>
        <v>0</v>
      </c>
      <c r="AJ39" s="168">
        <f t="shared" si="5"/>
        <v>0</v>
      </c>
    </row>
    <row r="40" spans="1:36" ht="16.5" thickTop="1" thickBot="1" x14ac:dyDescent="0.3">
      <c r="A40" s="130" t="s">
        <v>69</v>
      </c>
      <c r="B40" s="47" t="s">
        <v>68</v>
      </c>
      <c r="C40" s="164">
        <f>'Hazard &amp; Exposure'!AO39</f>
        <v>0.1</v>
      </c>
      <c r="D40" s="163">
        <f>'Hazard &amp; Exposure'!AP39</f>
        <v>0.1</v>
      </c>
      <c r="E40" s="163">
        <f>'Hazard &amp; Exposure'!AQ39</f>
        <v>0</v>
      </c>
      <c r="F40" s="163">
        <f>'Hazard &amp; Exposure'!AR39</f>
        <v>2.4</v>
      </c>
      <c r="G40" s="163">
        <f>'Hazard &amp; Exposure'!AU39</f>
        <v>1.1000000000000001</v>
      </c>
      <c r="H40" s="43">
        <f>'Hazard &amp; Exposure'!AV39</f>
        <v>0.8</v>
      </c>
      <c r="I40" s="163">
        <f>'Hazard &amp; Exposure'!AY39</f>
        <v>0.1</v>
      </c>
      <c r="J40" s="163">
        <f>'Hazard &amp; Exposure'!BB39</f>
        <v>0</v>
      </c>
      <c r="K40" s="43">
        <f>'Hazard &amp; Exposure'!BC39</f>
        <v>0.1</v>
      </c>
      <c r="L40" s="44">
        <f t="shared" si="6"/>
        <v>0.5</v>
      </c>
      <c r="M40" s="161">
        <f>Vulnerability!E39</f>
        <v>5.0999999999999996</v>
      </c>
      <c r="N40" s="159">
        <f>Vulnerability!H39</f>
        <v>9.8000000000000007</v>
      </c>
      <c r="O40" s="159">
        <f>Vulnerability!M39</f>
        <v>6.4</v>
      </c>
      <c r="P40" s="43">
        <f>Vulnerability!N39</f>
        <v>6.6</v>
      </c>
      <c r="Q40" s="159">
        <f>Vulnerability!S39</f>
        <v>0</v>
      </c>
      <c r="R40" s="158">
        <f>Vulnerability!W39</f>
        <v>4.3</v>
      </c>
      <c r="S40" s="158">
        <f>Vulnerability!Z39</f>
        <v>5.7</v>
      </c>
      <c r="T40" s="158">
        <f>Vulnerability!AC39</f>
        <v>1.3</v>
      </c>
      <c r="U40" s="158">
        <f>Vulnerability!AI39</f>
        <v>4.8</v>
      </c>
      <c r="V40" s="159">
        <f>Vulnerability!AJ39</f>
        <v>4.2</v>
      </c>
      <c r="W40" s="43">
        <f>Vulnerability!AK39</f>
        <v>2.2999999999999998</v>
      </c>
      <c r="X40" s="44">
        <f t="shared" si="7"/>
        <v>4.8</v>
      </c>
      <c r="Y40" s="160">
        <f>'Lack of Coping Capacity'!D39</f>
        <v>7.8</v>
      </c>
      <c r="Z40" s="157">
        <f>'Lack of Coping Capacity'!G39</f>
        <v>7.9</v>
      </c>
      <c r="AA40" s="43">
        <f>'Lack of Coping Capacity'!H39</f>
        <v>7.9</v>
      </c>
      <c r="AB40" s="157">
        <f>'Lack of Coping Capacity'!M39</f>
        <v>6.2</v>
      </c>
      <c r="AC40" s="157">
        <f>'Lack of Coping Capacity'!R39</f>
        <v>5.2</v>
      </c>
      <c r="AD40" s="157">
        <f>'Lack of Coping Capacity'!V39</f>
        <v>7.4</v>
      </c>
      <c r="AE40" s="43">
        <f>'Lack of Coping Capacity'!W39</f>
        <v>6.3</v>
      </c>
      <c r="AF40" s="44">
        <f t="shared" si="8"/>
        <v>7.2</v>
      </c>
      <c r="AG40" s="170">
        <f t="shared" si="9"/>
        <v>2.6</v>
      </c>
      <c r="AH40" s="145">
        <f t="shared" si="10"/>
        <v>124</v>
      </c>
      <c r="AI40" s="165">
        <f>COUNTIF('Indicator Data'!C41:BB41,"No data")</f>
        <v>6</v>
      </c>
      <c r="AJ40" s="168">
        <f t="shared" si="5"/>
        <v>0.11764705882352941</v>
      </c>
    </row>
    <row r="41" spans="1:36" ht="16.5" thickTop="1" thickBot="1" x14ac:dyDescent="0.3">
      <c r="A41" s="130" t="s">
        <v>374</v>
      </c>
      <c r="B41" s="47" t="s">
        <v>71</v>
      </c>
      <c r="C41" s="164">
        <f>'Hazard &amp; Exposure'!AO40</f>
        <v>1.2</v>
      </c>
      <c r="D41" s="163">
        <f>'Hazard &amp; Exposure'!AP40</f>
        <v>6.2</v>
      </c>
      <c r="E41" s="163">
        <f>'Hazard &amp; Exposure'!AQ40</f>
        <v>0</v>
      </c>
      <c r="F41" s="163">
        <f>'Hazard &amp; Exposure'!AR40</f>
        <v>0</v>
      </c>
      <c r="G41" s="163">
        <f>'Hazard &amp; Exposure'!AU40</f>
        <v>0</v>
      </c>
      <c r="H41" s="43">
        <f>'Hazard &amp; Exposure'!AV40</f>
        <v>1.9</v>
      </c>
      <c r="I41" s="163">
        <f>'Hazard &amp; Exposure'!AY40</f>
        <v>0.3</v>
      </c>
      <c r="J41" s="163">
        <f>'Hazard &amp; Exposure'!BB40</f>
        <v>0</v>
      </c>
      <c r="K41" s="43">
        <f>'Hazard &amp; Exposure'!BC40</f>
        <v>0.2</v>
      </c>
      <c r="L41" s="44">
        <f t="shared" si="6"/>
        <v>1.1000000000000001</v>
      </c>
      <c r="M41" s="161">
        <f>Vulnerability!E40</f>
        <v>4.4000000000000004</v>
      </c>
      <c r="N41" s="159">
        <f>Vulnerability!H40</f>
        <v>5.9</v>
      </c>
      <c r="O41" s="159">
        <f>Vulnerability!M40</f>
        <v>1.1000000000000001</v>
      </c>
      <c r="P41" s="43">
        <f>Vulnerability!N40</f>
        <v>4</v>
      </c>
      <c r="Q41" s="159">
        <f>Vulnerability!S40</f>
        <v>6</v>
      </c>
      <c r="R41" s="158">
        <f>Vulnerability!W40</f>
        <v>7.5</v>
      </c>
      <c r="S41" s="158">
        <f>Vulnerability!Z40</f>
        <v>3.1</v>
      </c>
      <c r="T41" s="158">
        <f>Vulnerability!AC40</f>
        <v>0</v>
      </c>
      <c r="U41" s="158">
        <f>Vulnerability!AI40</f>
        <v>7.4</v>
      </c>
      <c r="V41" s="159">
        <f>Vulnerability!AJ40</f>
        <v>5.2</v>
      </c>
      <c r="W41" s="43">
        <f>Vulnerability!AK40</f>
        <v>5.6</v>
      </c>
      <c r="X41" s="44">
        <f t="shared" si="7"/>
        <v>4.9000000000000004</v>
      </c>
      <c r="Y41" s="160" t="str">
        <f>'Lack of Coping Capacity'!D40</f>
        <v>x</v>
      </c>
      <c r="Z41" s="157">
        <f>'Lack of Coping Capacity'!G40</f>
        <v>7.5</v>
      </c>
      <c r="AA41" s="43">
        <f>'Lack of Coping Capacity'!H40</f>
        <v>7.5</v>
      </c>
      <c r="AB41" s="157">
        <f>'Lack of Coping Capacity'!M40</f>
        <v>6</v>
      </c>
      <c r="AC41" s="157">
        <f>'Lack of Coping Capacity'!R40</f>
        <v>8</v>
      </c>
      <c r="AD41" s="157">
        <f>'Lack of Coping Capacity'!V40</f>
        <v>8</v>
      </c>
      <c r="AE41" s="43">
        <f>'Lack of Coping Capacity'!W40</f>
        <v>7.3</v>
      </c>
      <c r="AF41" s="44">
        <f t="shared" si="8"/>
        <v>7.4</v>
      </c>
      <c r="AG41" s="170">
        <f t="shared" si="9"/>
        <v>3.4</v>
      </c>
      <c r="AH41" s="145">
        <f t="shared" si="10"/>
        <v>93</v>
      </c>
      <c r="AI41" s="165">
        <f>COUNTIF('Indicator Data'!C42:BB42,"No data")</f>
        <v>1</v>
      </c>
      <c r="AJ41" s="168">
        <f t="shared" si="5"/>
        <v>1.9607843137254902E-2</v>
      </c>
    </row>
    <row r="42" spans="1:36" ht="16.5" thickTop="1" thickBot="1" x14ac:dyDescent="0.3">
      <c r="A42" s="130" t="s">
        <v>879</v>
      </c>
      <c r="B42" s="47" t="s">
        <v>70</v>
      </c>
      <c r="C42" s="164">
        <f>'Hazard &amp; Exposure'!AO41</f>
        <v>4</v>
      </c>
      <c r="D42" s="163">
        <f>'Hazard &amp; Exposure'!AP41</f>
        <v>7.2</v>
      </c>
      <c r="E42" s="163">
        <f>'Hazard &amp; Exposure'!AQ41</f>
        <v>0</v>
      </c>
      <c r="F42" s="163">
        <f>'Hazard &amp; Exposure'!AR41</f>
        <v>0</v>
      </c>
      <c r="G42" s="163">
        <f>'Hazard &amp; Exposure'!AU41</f>
        <v>0</v>
      </c>
      <c r="H42" s="43">
        <f>'Hazard &amp; Exposure'!AV41</f>
        <v>2.9</v>
      </c>
      <c r="I42" s="163">
        <f>'Hazard &amp; Exposure'!AY41</f>
        <v>9.9</v>
      </c>
      <c r="J42" s="163">
        <f>'Hazard &amp; Exposure'!BB41</f>
        <v>8</v>
      </c>
      <c r="K42" s="43">
        <f>'Hazard &amp; Exposure'!BC41</f>
        <v>8</v>
      </c>
      <c r="L42" s="44">
        <f t="shared" si="6"/>
        <v>6.1</v>
      </c>
      <c r="M42" s="161">
        <f>Vulnerability!E41</f>
        <v>7.6</v>
      </c>
      <c r="N42" s="159">
        <f>Vulnerability!H41</f>
        <v>7</v>
      </c>
      <c r="O42" s="159">
        <f>Vulnerability!M41</f>
        <v>4.0999999999999996</v>
      </c>
      <c r="P42" s="43">
        <f>Vulnerability!N41</f>
        <v>6.6</v>
      </c>
      <c r="Q42" s="159">
        <f>Vulnerability!S41</f>
        <v>9</v>
      </c>
      <c r="R42" s="158">
        <f>Vulnerability!W41</f>
        <v>6</v>
      </c>
      <c r="S42" s="158">
        <f>Vulnerability!Z41</f>
        <v>6.4</v>
      </c>
      <c r="T42" s="158">
        <f>Vulnerability!AC41</f>
        <v>0.5</v>
      </c>
      <c r="U42" s="158">
        <f>Vulnerability!AI41</f>
        <v>9.1999999999999993</v>
      </c>
      <c r="V42" s="159">
        <f>Vulnerability!AJ41</f>
        <v>6.4</v>
      </c>
      <c r="W42" s="43">
        <f>Vulnerability!AK41</f>
        <v>8</v>
      </c>
      <c r="X42" s="44">
        <f t="shared" si="7"/>
        <v>7.4</v>
      </c>
      <c r="Y42" s="160">
        <f>'Lack of Coping Capacity'!D41</f>
        <v>7.5</v>
      </c>
      <c r="Z42" s="157">
        <f>'Lack of Coping Capacity'!G41</f>
        <v>8</v>
      </c>
      <c r="AA42" s="43">
        <f>'Lack of Coping Capacity'!H41</f>
        <v>7.8</v>
      </c>
      <c r="AB42" s="157">
        <f>'Lack of Coping Capacity'!M41</f>
        <v>8.1</v>
      </c>
      <c r="AC42" s="157">
        <f>'Lack of Coping Capacity'!R41</f>
        <v>8.9</v>
      </c>
      <c r="AD42" s="157">
        <f>'Lack of Coping Capacity'!V41</f>
        <v>7.8</v>
      </c>
      <c r="AE42" s="43">
        <f>'Lack of Coping Capacity'!W41</f>
        <v>8.3000000000000007</v>
      </c>
      <c r="AF42" s="44">
        <f t="shared" si="8"/>
        <v>8.1</v>
      </c>
      <c r="AG42" s="170">
        <f t="shared" si="9"/>
        <v>7.2</v>
      </c>
      <c r="AH42" s="145">
        <f t="shared" si="10"/>
        <v>8</v>
      </c>
      <c r="AI42" s="165">
        <f>COUNTIF('Indicator Data'!C43:BB43,"No data")</f>
        <v>3</v>
      </c>
      <c r="AJ42" s="168">
        <f t="shared" si="5"/>
        <v>5.8823529411764705E-2</v>
      </c>
    </row>
    <row r="43" spans="1:36" ht="16.5" thickTop="1" thickBot="1" x14ac:dyDescent="0.3">
      <c r="A43" s="130" t="s">
        <v>73</v>
      </c>
      <c r="B43" s="47" t="s">
        <v>72</v>
      </c>
      <c r="C43" s="164">
        <f>'Hazard &amp; Exposure'!AO42</f>
        <v>9.6</v>
      </c>
      <c r="D43" s="163">
        <f>'Hazard &amp; Exposure'!AP42</f>
        <v>3.4</v>
      </c>
      <c r="E43" s="163">
        <f>'Hazard &amp; Exposure'!AQ42</f>
        <v>9.4</v>
      </c>
      <c r="F43" s="163">
        <f>'Hazard &amp; Exposure'!AR42</f>
        <v>0.6</v>
      </c>
      <c r="G43" s="163">
        <f>'Hazard &amp; Exposure'!AU42</f>
        <v>0.7</v>
      </c>
      <c r="H43" s="43">
        <f>'Hazard &amp; Exposure'!AV42</f>
        <v>6.5</v>
      </c>
      <c r="I43" s="163">
        <f>'Hazard &amp; Exposure'!AY42</f>
        <v>0.2</v>
      </c>
      <c r="J43" s="163">
        <f>'Hazard &amp; Exposure'!BB42</f>
        <v>0</v>
      </c>
      <c r="K43" s="43">
        <f>'Hazard &amp; Exposure'!BC42</f>
        <v>0.1</v>
      </c>
      <c r="L43" s="44">
        <f t="shared" si="6"/>
        <v>4</v>
      </c>
      <c r="M43" s="161">
        <f>Vulnerability!E42</f>
        <v>2.8</v>
      </c>
      <c r="N43" s="159">
        <f>Vulnerability!H42</f>
        <v>5.3</v>
      </c>
      <c r="O43" s="159">
        <f>Vulnerability!M42</f>
        <v>0.2</v>
      </c>
      <c r="P43" s="43">
        <f>Vulnerability!N42</f>
        <v>2.8</v>
      </c>
      <c r="Q43" s="159">
        <f>Vulnerability!S42</f>
        <v>2.4</v>
      </c>
      <c r="R43" s="158">
        <f>Vulnerability!W42</f>
        <v>0.3</v>
      </c>
      <c r="S43" s="158">
        <f>Vulnerability!Z42</f>
        <v>0.5</v>
      </c>
      <c r="T43" s="158">
        <f>Vulnerability!AC42</f>
        <v>0.6</v>
      </c>
      <c r="U43" s="158">
        <f>Vulnerability!AI42</f>
        <v>2.2000000000000002</v>
      </c>
      <c r="V43" s="159">
        <f>Vulnerability!AJ42</f>
        <v>0.9</v>
      </c>
      <c r="W43" s="43">
        <f>Vulnerability!AK42</f>
        <v>1.7</v>
      </c>
      <c r="X43" s="44">
        <f t="shared" si="7"/>
        <v>2.2999999999999998</v>
      </c>
      <c r="Y43" s="160">
        <f>'Lack of Coping Capacity'!D42</f>
        <v>1.5</v>
      </c>
      <c r="Z43" s="157">
        <f>'Lack of Coping Capacity'!G42</f>
        <v>4.4000000000000004</v>
      </c>
      <c r="AA43" s="43">
        <f>'Lack of Coping Capacity'!H42</f>
        <v>3</v>
      </c>
      <c r="AB43" s="157">
        <f>'Lack of Coping Capacity'!M42</f>
        <v>2.2000000000000002</v>
      </c>
      <c r="AC43" s="157">
        <f>'Lack of Coping Capacity'!R42</f>
        <v>2.2000000000000002</v>
      </c>
      <c r="AD43" s="157">
        <f>'Lack of Coping Capacity'!V42</f>
        <v>4.5999999999999996</v>
      </c>
      <c r="AE43" s="43">
        <f>'Lack of Coping Capacity'!W42</f>
        <v>3</v>
      </c>
      <c r="AF43" s="44">
        <f t="shared" si="8"/>
        <v>3</v>
      </c>
      <c r="AG43" s="170">
        <f t="shared" si="9"/>
        <v>3</v>
      </c>
      <c r="AH43" s="145">
        <f t="shared" si="10"/>
        <v>111</v>
      </c>
      <c r="AI43" s="165">
        <f>COUNTIF('Indicator Data'!C44:BB44,"No data")</f>
        <v>1</v>
      </c>
      <c r="AJ43" s="168">
        <f t="shared" si="5"/>
        <v>1.9607843137254902E-2</v>
      </c>
    </row>
    <row r="44" spans="1:36" ht="16.5" thickTop="1" thickBot="1" x14ac:dyDescent="0.3">
      <c r="A44" s="130" t="s">
        <v>371</v>
      </c>
      <c r="B44" s="47" t="s">
        <v>74</v>
      </c>
      <c r="C44" s="164">
        <f>'Hazard &amp; Exposure'!AO43</f>
        <v>0.1</v>
      </c>
      <c r="D44" s="163">
        <f>'Hazard &amp; Exposure'!AP43</f>
        <v>5.4</v>
      </c>
      <c r="E44" s="163">
        <f>'Hazard &amp; Exposure'!AQ43</f>
        <v>0</v>
      </c>
      <c r="F44" s="163">
        <f>'Hazard &amp; Exposure'!AR43</f>
        <v>0</v>
      </c>
      <c r="G44" s="163">
        <f>'Hazard &amp; Exposure'!AU43</f>
        <v>0.6</v>
      </c>
      <c r="H44" s="43">
        <f>'Hazard &amp; Exposure'!AV43</f>
        <v>1.5</v>
      </c>
      <c r="I44" s="163">
        <f>'Hazard &amp; Exposure'!AY43</f>
        <v>3.9</v>
      </c>
      <c r="J44" s="163">
        <f>'Hazard &amp; Exposure'!BB43</f>
        <v>0</v>
      </c>
      <c r="K44" s="43">
        <f>'Hazard &amp; Exposure'!BC43</f>
        <v>2.7</v>
      </c>
      <c r="L44" s="44">
        <f t="shared" si="6"/>
        <v>2.1</v>
      </c>
      <c r="M44" s="161">
        <f>Vulnerability!E43</f>
        <v>6.7</v>
      </c>
      <c r="N44" s="159">
        <f>Vulnerability!H43</f>
        <v>6.8</v>
      </c>
      <c r="O44" s="159">
        <f>Vulnerability!M43</f>
        <v>3.2</v>
      </c>
      <c r="P44" s="43">
        <f>Vulnerability!N43</f>
        <v>5.9</v>
      </c>
      <c r="Q44" s="159">
        <f>Vulnerability!S43</f>
        <v>7.2</v>
      </c>
      <c r="R44" s="158">
        <f>Vulnerability!W43</f>
        <v>5.8</v>
      </c>
      <c r="S44" s="158">
        <f>Vulnerability!Z43</f>
        <v>5.3</v>
      </c>
      <c r="T44" s="158">
        <f>Vulnerability!AC43</f>
        <v>0</v>
      </c>
      <c r="U44" s="158">
        <f>Vulnerability!AI43</f>
        <v>3.8</v>
      </c>
      <c r="V44" s="159">
        <f>Vulnerability!AJ43</f>
        <v>4</v>
      </c>
      <c r="W44" s="43">
        <f>Vulnerability!AK43</f>
        <v>5.8</v>
      </c>
      <c r="X44" s="44">
        <f t="shared" si="7"/>
        <v>5.9</v>
      </c>
      <c r="Y44" s="160">
        <f>'Lack of Coping Capacity'!D43</f>
        <v>7.8</v>
      </c>
      <c r="Z44" s="157">
        <f>'Lack of Coping Capacity'!G43</f>
        <v>6.7</v>
      </c>
      <c r="AA44" s="43">
        <f>'Lack of Coping Capacity'!H43</f>
        <v>7.3</v>
      </c>
      <c r="AB44" s="157">
        <f>'Lack of Coping Capacity'!M43</f>
        <v>6.7</v>
      </c>
      <c r="AC44" s="157">
        <f>'Lack of Coping Capacity'!R43</f>
        <v>7.1</v>
      </c>
      <c r="AD44" s="157">
        <f>'Lack of Coping Capacity'!V43</f>
        <v>9.5</v>
      </c>
      <c r="AE44" s="43">
        <f>'Lack of Coping Capacity'!W43</f>
        <v>7.8</v>
      </c>
      <c r="AF44" s="44">
        <f t="shared" si="8"/>
        <v>7.6</v>
      </c>
      <c r="AG44" s="170">
        <f t="shared" si="9"/>
        <v>4.5</v>
      </c>
      <c r="AH44" s="145">
        <f t="shared" si="10"/>
        <v>49</v>
      </c>
      <c r="AI44" s="165">
        <f>COUNTIF('Indicator Data'!C45:BB45,"No data")</f>
        <v>0</v>
      </c>
      <c r="AJ44" s="168">
        <f t="shared" si="5"/>
        <v>0</v>
      </c>
    </row>
    <row r="45" spans="1:36" ht="16.5" thickTop="1" thickBot="1" x14ac:dyDescent="0.3">
      <c r="A45" s="130" t="s">
        <v>76</v>
      </c>
      <c r="B45" s="47" t="s">
        <v>75</v>
      </c>
      <c r="C45" s="164">
        <f>'Hazard &amp; Exposure'!AO44</f>
        <v>7.1</v>
      </c>
      <c r="D45" s="163">
        <f>'Hazard &amp; Exposure'!AP44</f>
        <v>6.9</v>
      </c>
      <c r="E45" s="163">
        <f>'Hazard &amp; Exposure'!AQ44</f>
        <v>7.7</v>
      </c>
      <c r="F45" s="163">
        <f>'Hazard &amp; Exposure'!AR44</f>
        <v>0</v>
      </c>
      <c r="G45" s="163">
        <f>'Hazard &amp; Exposure'!AU44</f>
        <v>0.9</v>
      </c>
      <c r="H45" s="43">
        <f>'Hazard &amp; Exposure'!AV44</f>
        <v>5.3</v>
      </c>
      <c r="I45" s="163">
        <f>'Hazard &amp; Exposure'!AY44</f>
        <v>0.2</v>
      </c>
      <c r="J45" s="163">
        <f>'Hazard &amp; Exposure'!BB44</f>
        <v>0</v>
      </c>
      <c r="K45" s="43">
        <f>'Hazard &amp; Exposure'!BC44</f>
        <v>0.1</v>
      </c>
      <c r="L45" s="44">
        <f t="shared" si="6"/>
        <v>3.1</v>
      </c>
      <c r="M45" s="161">
        <f>Vulnerability!E44</f>
        <v>2</v>
      </c>
      <c r="N45" s="159">
        <f>Vulnerability!H44</f>
        <v>2.1</v>
      </c>
      <c r="O45" s="159">
        <f>Vulnerability!M44</f>
        <v>0</v>
      </c>
      <c r="P45" s="43">
        <f>Vulnerability!N44</f>
        <v>1.5</v>
      </c>
      <c r="Q45" s="159">
        <f>Vulnerability!S44</f>
        <v>1.1000000000000001</v>
      </c>
      <c r="R45" s="158">
        <f>Vulnerability!W44</f>
        <v>0.2</v>
      </c>
      <c r="S45" s="158">
        <f>Vulnerability!Z44</f>
        <v>0.3</v>
      </c>
      <c r="T45" s="158">
        <f>Vulnerability!AC44</f>
        <v>0.1</v>
      </c>
      <c r="U45" s="158">
        <f>Vulnerability!AI44</f>
        <v>2</v>
      </c>
      <c r="V45" s="159">
        <f>Vulnerability!AJ44</f>
        <v>0.7</v>
      </c>
      <c r="W45" s="43">
        <f>Vulnerability!AK44</f>
        <v>0.9</v>
      </c>
      <c r="X45" s="44">
        <f t="shared" si="7"/>
        <v>1.2</v>
      </c>
      <c r="Y45" s="160">
        <f>'Lack of Coping Capacity'!D44</f>
        <v>4.4000000000000004</v>
      </c>
      <c r="Z45" s="157">
        <f>'Lack of Coping Capacity'!G44</f>
        <v>4.3</v>
      </c>
      <c r="AA45" s="43">
        <f>'Lack of Coping Capacity'!H44</f>
        <v>4.4000000000000004</v>
      </c>
      <c r="AB45" s="157">
        <f>'Lack of Coping Capacity'!M44</f>
        <v>2.1</v>
      </c>
      <c r="AC45" s="157">
        <f>'Lack of Coping Capacity'!R44</f>
        <v>0.1</v>
      </c>
      <c r="AD45" s="157">
        <f>'Lack of Coping Capacity'!V44</f>
        <v>2.9</v>
      </c>
      <c r="AE45" s="43">
        <f>'Lack of Coping Capacity'!W44</f>
        <v>1.7</v>
      </c>
      <c r="AF45" s="44">
        <f t="shared" si="8"/>
        <v>3.2</v>
      </c>
      <c r="AG45" s="170">
        <f t="shared" si="9"/>
        <v>2.2999999999999998</v>
      </c>
      <c r="AH45" s="145">
        <f t="shared" si="10"/>
        <v>140</v>
      </c>
      <c r="AI45" s="165">
        <f>COUNTIF('Indicator Data'!C46:BB46,"No data")</f>
        <v>3</v>
      </c>
      <c r="AJ45" s="168">
        <f t="shared" si="5"/>
        <v>5.8823529411764705E-2</v>
      </c>
    </row>
    <row r="46" spans="1:36" ht="16.5" thickTop="1" thickBot="1" x14ac:dyDescent="0.3">
      <c r="A46" s="130" t="s">
        <v>78</v>
      </c>
      <c r="B46" s="47" t="s">
        <v>77</v>
      </c>
      <c r="C46" s="164">
        <f>'Hazard &amp; Exposure'!AO45</f>
        <v>5.7</v>
      </c>
      <c r="D46" s="163">
        <f>'Hazard &amp; Exposure'!AP45</f>
        <v>3.5</v>
      </c>
      <c r="E46" s="163">
        <f>'Hazard &amp; Exposure'!AQ45</f>
        <v>1.8</v>
      </c>
      <c r="F46" s="163">
        <f>'Hazard &amp; Exposure'!AR45</f>
        <v>8.5</v>
      </c>
      <c r="G46" s="163">
        <f>'Hazard &amp; Exposure'!AU45</f>
        <v>3.5</v>
      </c>
      <c r="H46" s="43">
        <f>'Hazard &amp; Exposure'!AV45</f>
        <v>5.0999999999999996</v>
      </c>
      <c r="I46" s="163">
        <f>'Hazard &amp; Exposure'!AY45</f>
        <v>3.3</v>
      </c>
      <c r="J46" s="163">
        <f>'Hazard &amp; Exposure'!BB45</f>
        <v>0</v>
      </c>
      <c r="K46" s="43">
        <f>'Hazard &amp; Exposure'!BC45</f>
        <v>2.2999999999999998</v>
      </c>
      <c r="L46" s="44">
        <f t="shared" si="6"/>
        <v>3.8</v>
      </c>
      <c r="M46" s="161">
        <f>Vulnerability!E45</f>
        <v>2.8</v>
      </c>
      <c r="N46" s="159">
        <f>Vulnerability!H45</f>
        <v>4.7</v>
      </c>
      <c r="O46" s="159">
        <f>Vulnerability!M45</f>
        <v>0.2</v>
      </c>
      <c r="P46" s="43">
        <f>Vulnerability!N45</f>
        <v>2.6</v>
      </c>
      <c r="Q46" s="159">
        <f>Vulnerability!S45</f>
        <v>0</v>
      </c>
      <c r="R46" s="158">
        <f>Vulnerability!W45</f>
        <v>0.4</v>
      </c>
      <c r="S46" s="158">
        <f>Vulnerability!Z45</f>
        <v>0.4</v>
      </c>
      <c r="T46" s="158">
        <f>Vulnerability!AC45</f>
        <v>1</v>
      </c>
      <c r="U46" s="158">
        <f>Vulnerability!AI45</f>
        <v>0.5</v>
      </c>
      <c r="V46" s="159">
        <f>Vulnerability!AJ45</f>
        <v>0.6</v>
      </c>
      <c r="W46" s="43">
        <f>Vulnerability!AK45</f>
        <v>0.3</v>
      </c>
      <c r="X46" s="44">
        <f t="shared" si="7"/>
        <v>1.5</v>
      </c>
      <c r="Y46" s="160">
        <f>'Lack of Coping Capacity'!D45</f>
        <v>2.5</v>
      </c>
      <c r="Z46" s="157">
        <f>'Lack of Coping Capacity'!G45</f>
        <v>5.2</v>
      </c>
      <c r="AA46" s="43">
        <f>'Lack of Coping Capacity'!H45</f>
        <v>3.9</v>
      </c>
      <c r="AB46" s="157">
        <f>'Lack of Coping Capacity'!M45</f>
        <v>4</v>
      </c>
      <c r="AC46" s="157">
        <f>'Lack of Coping Capacity'!R45</f>
        <v>1.8</v>
      </c>
      <c r="AD46" s="157">
        <f>'Lack of Coping Capacity'!V45</f>
        <v>1.3</v>
      </c>
      <c r="AE46" s="43">
        <f>'Lack of Coping Capacity'!W45</f>
        <v>2.4</v>
      </c>
      <c r="AF46" s="44">
        <f t="shared" si="8"/>
        <v>3.2</v>
      </c>
      <c r="AG46" s="170">
        <f t="shared" si="9"/>
        <v>2.6</v>
      </c>
      <c r="AH46" s="145">
        <f t="shared" si="10"/>
        <v>124</v>
      </c>
      <c r="AI46" s="165">
        <f>COUNTIF('Indicator Data'!C47:BB47,"No data")</f>
        <v>6</v>
      </c>
      <c r="AJ46" s="168">
        <f t="shared" si="5"/>
        <v>0.11764705882352941</v>
      </c>
    </row>
    <row r="47" spans="1:36" ht="16.5" thickTop="1" thickBot="1" x14ac:dyDescent="0.3">
      <c r="A47" s="130" t="s">
        <v>80</v>
      </c>
      <c r="B47" s="47" t="s">
        <v>79</v>
      </c>
      <c r="C47" s="164">
        <f>'Hazard &amp; Exposure'!AO46</f>
        <v>6.8</v>
      </c>
      <c r="D47" s="163">
        <f>'Hazard &amp; Exposure'!AP46</f>
        <v>0</v>
      </c>
      <c r="E47" s="163">
        <f>'Hazard &amp; Exposure'!AQ46</f>
        <v>6.2</v>
      </c>
      <c r="F47" s="163">
        <f>'Hazard &amp; Exposure'!AR46</f>
        <v>0</v>
      </c>
      <c r="G47" s="163">
        <f>'Hazard &amp; Exposure'!AU46</f>
        <v>1.8</v>
      </c>
      <c r="H47" s="43">
        <f>'Hazard &amp; Exposure'!AV46</f>
        <v>3.6</v>
      </c>
      <c r="I47" s="163">
        <f>'Hazard &amp; Exposure'!AY46</f>
        <v>0.2</v>
      </c>
      <c r="J47" s="163">
        <f>'Hazard &amp; Exposure'!BB46</f>
        <v>0</v>
      </c>
      <c r="K47" s="43">
        <f>'Hazard &amp; Exposure'!BC46</f>
        <v>0.1</v>
      </c>
      <c r="L47" s="44">
        <f t="shared" si="6"/>
        <v>2</v>
      </c>
      <c r="M47" s="161">
        <f>Vulnerability!E46</f>
        <v>1.5</v>
      </c>
      <c r="N47" s="159">
        <f>Vulnerability!H46</f>
        <v>1.7</v>
      </c>
      <c r="O47" s="159">
        <f>Vulnerability!M46</f>
        <v>0</v>
      </c>
      <c r="P47" s="43">
        <f>Vulnerability!N46</f>
        <v>1.2</v>
      </c>
      <c r="Q47" s="159">
        <f>Vulnerability!S46</f>
        <v>8.9</v>
      </c>
      <c r="R47" s="158">
        <f>Vulnerability!W46</f>
        <v>0.2</v>
      </c>
      <c r="S47" s="158">
        <f>Vulnerability!Z46</f>
        <v>0.2</v>
      </c>
      <c r="T47" s="158">
        <f>Vulnerability!AC46</f>
        <v>0</v>
      </c>
      <c r="U47" s="158">
        <f>Vulnerability!AI46</f>
        <v>2.8</v>
      </c>
      <c r="V47" s="159">
        <f>Vulnerability!AJ46</f>
        <v>0.9</v>
      </c>
      <c r="W47" s="43">
        <f>Vulnerability!AK46</f>
        <v>6.4</v>
      </c>
      <c r="X47" s="44">
        <f t="shared" si="7"/>
        <v>4.3</v>
      </c>
      <c r="Y47" s="160" t="str">
        <f>'Lack of Coping Capacity'!D46</f>
        <v>x</v>
      </c>
      <c r="Z47" s="157">
        <f>'Lack of Coping Capacity'!G46</f>
        <v>3.3</v>
      </c>
      <c r="AA47" s="43">
        <f>'Lack of Coping Capacity'!H46</f>
        <v>3.3</v>
      </c>
      <c r="AB47" s="157">
        <f>'Lack of Coping Capacity'!M46</f>
        <v>2.2000000000000002</v>
      </c>
      <c r="AC47" s="157">
        <f>'Lack of Coping Capacity'!R46</f>
        <v>0</v>
      </c>
      <c r="AD47" s="157">
        <f>'Lack of Coping Capacity'!V46</f>
        <v>3.4</v>
      </c>
      <c r="AE47" s="43">
        <f>'Lack of Coping Capacity'!W46</f>
        <v>1.9</v>
      </c>
      <c r="AF47" s="44">
        <f t="shared" si="8"/>
        <v>2.6</v>
      </c>
      <c r="AG47" s="170">
        <f t="shared" si="9"/>
        <v>2.8</v>
      </c>
      <c r="AH47" s="145">
        <f t="shared" si="10"/>
        <v>117</v>
      </c>
      <c r="AI47" s="165">
        <f>COUNTIF('Indicator Data'!C48:BB48,"No data")</f>
        <v>5</v>
      </c>
      <c r="AJ47" s="168">
        <f t="shared" si="5"/>
        <v>9.8039215686274508E-2</v>
      </c>
    </row>
    <row r="48" spans="1:36" ht="16.5" thickTop="1" thickBot="1" x14ac:dyDescent="0.3">
      <c r="A48" s="130" t="s">
        <v>82</v>
      </c>
      <c r="B48" s="47" t="s">
        <v>81</v>
      </c>
      <c r="C48" s="164">
        <f>'Hazard &amp; Exposure'!AO47</f>
        <v>2.2000000000000002</v>
      </c>
      <c r="D48" s="163">
        <f>'Hazard &amp; Exposure'!AP47</f>
        <v>5.3</v>
      </c>
      <c r="E48" s="163">
        <f>'Hazard &amp; Exposure'!AQ47</f>
        <v>0</v>
      </c>
      <c r="F48" s="163">
        <f>'Hazard &amp; Exposure'!AR47</f>
        <v>0</v>
      </c>
      <c r="G48" s="163">
        <f>'Hazard &amp; Exposure'!AU47</f>
        <v>1.1000000000000001</v>
      </c>
      <c r="H48" s="43">
        <f>'Hazard &amp; Exposure'!AV47</f>
        <v>2</v>
      </c>
      <c r="I48" s="163">
        <f>'Hazard &amp; Exposure'!AY47</f>
        <v>0.5</v>
      </c>
      <c r="J48" s="163">
        <f>'Hazard &amp; Exposure'!BB47</f>
        <v>0</v>
      </c>
      <c r="K48" s="43">
        <f>'Hazard &amp; Exposure'!BC47</f>
        <v>0.4</v>
      </c>
      <c r="L48" s="44">
        <f t="shared" si="6"/>
        <v>1.2</v>
      </c>
      <c r="M48" s="161">
        <f>Vulnerability!E47</f>
        <v>1.2</v>
      </c>
      <c r="N48" s="159">
        <f>Vulnerability!H47</f>
        <v>0.8</v>
      </c>
      <c r="O48" s="159">
        <f>Vulnerability!M47</f>
        <v>0</v>
      </c>
      <c r="P48" s="43">
        <f>Vulnerability!N47</f>
        <v>0.8</v>
      </c>
      <c r="Q48" s="159">
        <f>Vulnerability!S47</f>
        <v>2.1</v>
      </c>
      <c r="R48" s="158">
        <f>Vulnerability!W47</f>
        <v>0.2</v>
      </c>
      <c r="S48" s="158">
        <f>Vulnerability!Z47</f>
        <v>0.4</v>
      </c>
      <c r="T48" s="158">
        <f>Vulnerability!AC47</f>
        <v>3.1</v>
      </c>
      <c r="U48" s="158">
        <f>Vulnerability!AI47</f>
        <v>1.6</v>
      </c>
      <c r="V48" s="159">
        <f>Vulnerability!AJ47</f>
        <v>1.4</v>
      </c>
      <c r="W48" s="43">
        <f>Vulnerability!AK47</f>
        <v>1.8</v>
      </c>
      <c r="X48" s="44">
        <f t="shared" si="7"/>
        <v>1.3</v>
      </c>
      <c r="Y48" s="160">
        <f>'Lack of Coping Capacity'!D47</f>
        <v>2.5</v>
      </c>
      <c r="Z48" s="157">
        <f>'Lack of Coping Capacity'!G47</f>
        <v>3.7</v>
      </c>
      <c r="AA48" s="43">
        <f>'Lack of Coping Capacity'!H47</f>
        <v>3.1</v>
      </c>
      <c r="AB48" s="157">
        <f>'Lack of Coping Capacity'!M47</f>
        <v>1.9</v>
      </c>
      <c r="AC48" s="157">
        <f>'Lack of Coping Capacity'!R47</f>
        <v>0</v>
      </c>
      <c r="AD48" s="157">
        <f>'Lack of Coping Capacity'!V47</f>
        <v>1.5</v>
      </c>
      <c r="AE48" s="43">
        <f>'Lack of Coping Capacity'!W47</f>
        <v>1.1000000000000001</v>
      </c>
      <c r="AF48" s="44">
        <f t="shared" si="8"/>
        <v>2.2000000000000002</v>
      </c>
      <c r="AG48" s="170">
        <f t="shared" si="9"/>
        <v>1.5</v>
      </c>
      <c r="AH48" s="145">
        <f t="shared" si="10"/>
        <v>170</v>
      </c>
      <c r="AI48" s="165">
        <f>COUNTIF('Indicator Data'!C49:BB49,"No data")</f>
        <v>3</v>
      </c>
      <c r="AJ48" s="168">
        <f t="shared" si="5"/>
        <v>5.8823529411764705E-2</v>
      </c>
    </row>
    <row r="49" spans="1:36" ht="16.5" thickTop="1" thickBot="1" x14ac:dyDescent="0.3">
      <c r="A49" s="130" t="s">
        <v>84</v>
      </c>
      <c r="B49" s="47" t="s">
        <v>83</v>
      </c>
      <c r="C49" s="164">
        <f>'Hazard &amp; Exposure'!AO48</f>
        <v>0.1</v>
      </c>
      <c r="D49" s="163">
        <f>'Hazard &amp; Exposure'!AP48</f>
        <v>2</v>
      </c>
      <c r="E49" s="163">
        <f>'Hazard &amp; Exposure'!AQ48</f>
        <v>0</v>
      </c>
      <c r="F49" s="163">
        <f>'Hazard &amp; Exposure'!AR48</f>
        <v>0</v>
      </c>
      <c r="G49" s="163">
        <f>'Hazard &amp; Exposure'!AU48</f>
        <v>0.4</v>
      </c>
      <c r="H49" s="43">
        <f>'Hazard &amp; Exposure'!AV48</f>
        <v>0.5</v>
      </c>
      <c r="I49" s="163">
        <f>'Hazard &amp; Exposure'!AY48</f>
        <v>0.1</v>
      </c>
      <c r="J49" s="163">
        <f>'Hazard &amp; Exposure'!BB48</f>
        <v>0</v>
      </c>
      <c r="K49" s="43">
        <f>'Hazard &amp; Exposure'!BC48</f>
        <v>0.1</v>
      </c>
      <c r="L49" s="44">
        <f t="shared" si="6"/>
        <v>0.3</v>
      </c>
      <c r="M49" s="161">
        <f>Vulnerability!E48</f>
        <v>0.4</v>
      </c>
      <c r="N49" s="159">
        <f>Vulnerability!H48</f>
        <v>0.6</v>
      </c>
      <c r="O49" s="159">
        <f>Vulnerability!M48</f>
        <v>0</v>
      </c>
      <c r="P49" s="43">
        <f>Vulnerability!N48</f>
        <v>0.4</v>
      </c>
      <c r="Q49" s="159">
        <f>Vulnerability!S48</f>
        <v>4.2</v>
      </c>
      <c r="R49" s="158">
        <f>Vulnerability!W48</f>
        <v>0.3</v>
      </c>
      <c r="S49" s="158">
        <f>Vulnerability!Z48</f>
        <v>0.3</v>
      </c>
      <c r="T49" s="158">
        <f>Vulnerability!AC48</f>
        <v>0</v>
      </c>
      <c r="U49" s="158">
        <f>Vulnerability!AI48</f>
        <v>1.1000000000000001</v>
      </c>
      <c r="V49" s="159">
        <f>Vulnerability!AJ48</f>
        <v>0.4</v>
      </c>
      <c r="W49" s="43">
        <f>Vulnerability!AK48</f>
        <v>2.5</v>
      </c>
      <c r="X49" s="44">
        <f t="shared" si="7"/>
        <v>1.5</v>
      </c>
      <c r="Y49" s="160">
        <f>'Lack of Coping Capacity'!D48</f>
        <v>2.7</v>
      </c>
      <c r="Z49" s="157">
        <f>'Lack of Coping Capacity'!G48</f>
        <v>1.2</v>
      </c>
      <c r="AA49" s="43">
        <f>'Lack of Coping Capacity'!H48</f>
        <v>2</v>
      </c>
      <c r="AB49" s="157">
        <f>'Lack of Coping Capacity'!M48</f>
        <v>1.4</v>
      </c>
      <c r="AC49" s="157">
        <f>'Lack of Coping Capacity'!R48</f>
        <v>0</v>
      </c>
      <c r="AD49" s="157">
        <f>'Lack of Coping Capacity'!V48</f>
        <v>1.2</v>
      </c>
      <c r="AE49" s="43">
        <f>'Lack of Coping Capacity'!W48</f>
        <v>0.9</v>
      </c>
      <c r="AF49" s="44">
        <f t="shared" si="8"/>
        <v>1.5</v>
      </c>
      <c r="AG49" s="170">
        <f t="shared" si="9"/>
        <v>0.9</v>
      </c>
      <c r="AH49" s="145">
        <f t="shared" si="10"/>
        <v>187</v>
      </c>
      <c r="AI49" s="165">
        <f>COUNTIF('Indicator Data'!C50:BB50,"No data")</f>
        <v>4</v>
      </c>
      <c r="AJ49" s="168">
        <f t="shared" si="5"/>
        <v>7.8431372549019607E-2</v>
      </c>
    </row>
    <row r="50" spans="1:36" ht="16.5" thickTop="1" thickBot="1" x14ac:dyDescent="0.3">
      <c r="A50" s="130" t="s">
        <v>86</v>
      </c>
      <c r="B50" s="47" t="s">
        <v>85</v>
      </c>
      <c r="C50" s="164">
        <f>'Hazard &amp; Exposure'!AO49</f>
        <v>5.7</v>
      </c>
      <c r="D50" s="163">
        <f>'Hazard &amp; Exposure'!AP49</f>
        <v>0.1</v>
      </c>
      <c r="E50" s="163">
        <f>'Hazard &amp; Exposure'!AQ49</f>
        <v>0</v>
      </c>
      <c r="F50" s="163">
        <f>'Hazard &amp; Exposure'!AR49</f>
        <v>0</v>
      </c>
      <c r="G50" s="163">
        <f>'Hazard &amp; Exposure'!AU49</f>
        <v>9.4</v>
      </c>
      <c r="H50" s="43">
        <f>'Hazard &amp; Exposure'!AV49</f>
        <v>4.5</v>
      </c>
      <c r="I50" s="163">
        <f>'Hazard &amp; Exposure'!AY49</f>
        <v>0.7</v>
      </c>
      <c r="J50" s="163">
        <f>'Hazard &amp; Exposure'!BB49</f>
        <v>0</v>
      </c>
      <c r="K50" s="43">
        <f>'Hazard &amp; Exposure'!BC49</f>
        <v>0.5</v>
      </c>
      <c r="L50" s="44">
        <f t="shared" si="6"/>
        <v>2.7</v>
      </c>
      <c r="M50" s="161">
        <f>Vulnerability!E49</f>
        <v>5.2</v>
      </c>
      <c r="N50" s="159" t="str">
        <f>Vulnerability!H49</f>
        <v>x</v>
      </c>
      <c r="O50" s="159">
        <f>Vulnerability!M49</f>
        <v>4.4000000000000004</v>
      </c>
      <c r="P50" s="43">
        <f>Vulnerability!N49</f>
        <v>4.9000000000000004</v>
      </c>
      <c r="Q50" s="159">
        <f>Vulnerability!S49</f>
        <v>7.1</v>
      </c>
      <c r="R50" s="158">
        <f>Vulnerability!W49</f>
        <v>4.4000000000000004</v>
      </c>
      <c r="S50" s="158">
        <f>Vulnerability!Z49</f>
        <v>5.8</v>
      </c>
      <c r="T50" s="158">
        <f>Vulnerability!AC49</f>
        <v>0</v>
      </c>
      <c r="U50" s="158">
        <f>Vulnerability!AI49</f>
        <v>4.2</v>
      </c>
      <c r="V50" s="159">
        <f>Vulnerability!AJ49</f>
        <v>3.9</v>
      </c>
      <c r="W50" s="43">
        <f>Vulnerability!AK49</f>
        <v>5.7</v>
      </c>
      <c r="X50" s="44">
        <f t="shared" si="7"/>
        <v>5.3</v>
      </c>
      <c r="Y50" s="160">
        <f>'Lack of Coping Capacity'!D49</f>
        <v>5.5</v>
      </c>
      <c r="Z50" s="157">
        <f>'Lack of Coping Capacity'!G49</f>
        <v>6.8</v>
      </c>
      <c r="AA50" s="43">
        <f>'Lack of Coping Capacity'!H49</f>
        <v>6.2</v>
      </c>
      <c r="AB50" s="157">
        <f>'Lack of Coping Capacity'!M49</f>
        <v>7.4</v>
      </c>
      <c r="AC50" s="157">
        <f>'Lack of Coping Capacity'!R49</f>
        <v>5.6</v>
      </c>
      <c r="AD50" s="157">
        <f>'Lack of Coping Capacity'!V49</f>
        <v>8.6</v>
      </c>
      <c r="AE50" s="43">
        <f>'Lack of Coping Capacity'!W49</f>
        <v>7.2</v>
      </c>
      <c r="AF50" s="44">
        <f t="shared" si="8"/>
        <v>6.7</v>
      </c>
      <c r="AG50" s="170">
        <f t="shared" si="9"/>
        <v>4.5999999999999996</v>
      </c>
      <c r="AH50" s="145">
        <f t="shared" si="10"/>
        <v>47</v>
      </c>
      <c r="AI50" s="165">
        <f>COUNTIF('Indicator Data'!C51:BB51,"No data")</f>
        <v>5</v>
      </c>
      <c r="AJ50" s="168">
        <f t="shared" si="5"/>
        <v>9.8039215686274508E-2</v>
      </c>
    </row>
    <row r="51" spans="1:36" ht="16.5" thickTop="1" thickBot="1" x14ac:dyDescent="0.3">
      <c r="A51" s="130" t="s">
        <v>88</v>
      </c>
      <c r="B51" s="47" t="s">
        <v>87</v>
      </c>
      <c r="C51" s="164">
        <f>'Hazard &amp; Exposure'!AO50</f>
        <v>5.4</v>
      </c>
      <c r="D51" s="163">
        <f>'Hazard &amp; Exposure'!AP50</f>
        <v>0.1</v>
      </c>
      <c r="E51" s="163">
        <f>'Hazard &amp; Exposure'!AQ50</f>
        <v>0</v>
      </c>
      <c r="F51" s="163">
        <f>'Hazard &amp; Exposure'!AR50</f>
        <v>7.4</v>
      </c>
      <c r="G51" s="163">
        <f>'Hazard &amp; Exposure'!AU50</f>
        <v>0</v>
      </c>
      <c r="H51" s="43">
        <f>'Hazard &amp; Exposure'!AV50</f>
        <v>3.3</v>
      </c>
      <c r="I51" s="163">
        <f>'Hazard &amp; Exposure'!AY50</f>
        <v>0</v>
      </c>
      <c r="J51" s="163">
        <f>'Hazard &amp; Exposure'!BB50</f>
        <v>0</v>
      </c>
      <c r="K51" s="43">
        <f>'Hazard &amp; Exposure'!BC50</f>
        <v>0</v>
      </c>
      <c r="L51" s="44">
        <f t="shared" si="6"/>
        <v>1.8</v>
      </c>
      <c r="M51" s="161">
        <f>Vulnerability!E50</f>
        <v>3.5</v>
      </c>
      <c r="N51" s="159" t="str">
        <f>Vulnerability!H50</f>
        <v>x</v>
      </c>
      <c r="O51" s="159">
        <f>Vulnerability!M50</f>
        <v>6.4</v>
      </c>
      <c r="P51" s="43">
        <f>Vulnerability!N50</f>
        <v>4.5</v>
      </c>
      <c r="Q51" s="159">
        <f>Vulnerability!S50</f>
        <v>0</v>
      </c>
      <c r="R51" s="158">
        <f>Vulnerability!W50</f>
        <v>0</v>
      </c>
      <c r="S51" s="158">
        <f>Vulnerability!Z50</f>
        <v>1.6</v>
      </c>
      <c r="T51" s="158">
        <f>Vulnerability!AC50</f>
        <v>10</v>
      </c>
      <c r="U51" s="158">
        <f>Vulnerability!AI50</f>
        <v>4.8</v>
      </c>
      <c r="V51" s="159">
        <f>Vulnerability!AJ50</f>
        <v>5.9</v>
      </c>
      <c r="W51" s="43">
        <f>Vulnerability!AK50</f>
        <v>3.5</v>
      </c>
      <c r="X51" s="44">
        <f t="shared" si="7"/>
        <v>4</v>
      </c>
      <c r="Y51" s="160" t="str">
        <f>'Lack of Coping Capacity'!D50</f>
        <v>x</v>
      </c>
      <c r="Z51" s="157">
        <f>'Lack of Coping Capacity'!G50</f>
        <v>4.5999999999999996</v>
      </c>
      <c r="AA51" s="43">
        <f>'Lack of Coping Capacity'!H50</f>
        <v>4.5999999999999996</v>
      </c>
      <c r="AB51" s="157">
        <f>'Lack of Coping Capacity'!M50</f>
        <v>2.7</v>
      </c>
      <c r="AC51" s="157">
        <f>'Lack of Coping Capacity'!R50</f>
        <v>1.1000000000000001</v>
      </c>
      <c r="AD51" s="157">
        <f>'Lack of Coping Capacity'!V50</f>
        <v>5</v>
      </c>
      <c r="AE51" s="43">
        <f>'Lack of Coping Capacity'!W50</f>
        <v>2.9</v>
      </c>
      <c r="AF51" s="44">
        <f t="shared" si="8"/>
        <v>3.8</v>
      </c>
      <c r="AG51" s="170">
        <f t="shared" si="9"/>
        <v>3</v>
      </c>
      <c r="AH51" s="145">
        <f t="shared" si="10"/>
        <v>111</v>
      </c>
      <c r="AI51" s="165">
        <f>COUNTIF('Indicator Data'!C52:BB52,"No data")</f>
        <v>11</v>
      </c>
      <c r="AJ51" s="168">
        <f t="shared" si="5"/>
        <v>0.21568627450980393</v>
      </c>
    </row>
    <row r="52" spans="1:36" ht="16.5" thickTop="1" thickBot="1" x14ac:dyDescent="0.3">
      <c r="A52" s="130" t="s">
        <v>90</v>
      </c>
      <c r="B52" s="47" t="s">
        <v>89</v>
      </c>
      <c r="C52" s="164">
        <f>'Hazard &amp; Exposure'!AO51</f>
        <v>8.8000000000000007</v>
      </c>
      <c r="D52" s="163">
        <f>'Hazard &amp; Exposure'!AP51</f>
        <v>4.5</v>
      </c>
      <c r="E52" s="163">
        <f>'Hazard &amp; Exposure'!AQ51</f>
        <v>5.8</v>
      </c>
      <c r="F52" s="163">
        <f>'Hazard &amp; Exposure'!AR51</f>
        <v>8.9</v>
      </c>
      <c r="G52" s="163">
        <f>'Hazard &amp; Exposure'!AU51</f>
        <v>0.6</v>
      </c>
      <c r="H52" s="43">
        <f>'Hazard &amp; Exposure'!AV51</f>
        <v>6.6</v>
      </c>
      <c r="I52" s="163">
        <f>'Hazard &amp; Exposure'!AY51</f>
        <v>1.4</v>
      </c>
      <c r="J52" s="163">
        <f>'Hazard &amp; Exposure'!BB51</f>
        <v>0</v>
      </c>
      <c r="K52" s="43">
        <f>'Hazard &amp; Exposure'!BC51</f>
        <v>1</v>
      </c>
      <c r="L52" s="44">
        <f t="shared" si="6"/>
        <v>4.4000000000000004</v>
      </c>
      <c r="M52" s="161">
        <f>Vulnerability!E51</f>
        <v>2</v>
      </c>
      <c r="N52" s="159">
        <f>Vulnerability!H51</f>
        <v>5.8</v>
      </c>
      <c r="O52" s="159">
        <f>Vulnerability!M51</f>
        <v>0.5</v>
      </c>
      <c r="P52" s="43">
        <f>Vulnerability!N51</f>
        <v>2.6</v>
      </c>
      <c r="Q52" s="159">
        <f>Vulnerability!S51</f>
        <v>0.8</v>
      </c>
      <c r="R52" s="158">
        <f>Vulnerability!W51</f>
        <v>1</v>
      </c>
      <c r="S52" s="158">
        <f>Vulnerability!Z51</f>
        <v>1.7</v>
      </c>
      <c r="T52" s="158">
        <f>Vulnerability!AC51</f>
        <v>0.2</v>
      </c>
      <c r="U52" s="158">
        <f>Vulnerability!AI51</f>
        <v>3.6</v>
      </c>
      <c r="V52" s="159">
        <f>Vulnerability!AJ51</f>
        <v>1.7</v>
      </c>
      <c r="W52" s="43">
        <f>Vulnerability!AK51</f>
        <v>1.3</v>
      </c>
      <c r="X52" s="44">
        <f t="shared" si="7"/>
        <v>2</v>
      </c>
      <c r="Y52" s="160">
        <f>'Lack of Coping Capacity'!D51</f>
        <v>4.5999999999999996</v>
      </c>
      <c r="Z52" s="157">
        <f>'Lack of Coping Capacity'!G51</f>
        <v>6.3</v>
      </c>
      <c r="AA52" s="43">
        <f>'Lack of Coping Capacity'!H51</f>
        <v>5.5</v>
      </c>
      <c r="AB52" s="157">
        <f>'Lack of Coping Capacity'!M51</f>
        <v>3.3</v>
      </c>
      <c r="AC52" s="157">
        <f>'Lack of Coping Capacity'!R51</f>
        <v>3</v>
      </c>
      <c r="AD52" s="157">
        <f>'Lack of Coping Capacity'!V51</f>
        <v>5.7</v>
      </c>
      <c r="AE52" s="43">
        <f>'Lack of Coping Capacity'!W51</f>
        <v>4</v>
      </c>
      <c r="AF52" s="44">
        <f t="shared" si="8"/>
        <v>4.8</v>
      </c>
      <c r="AG52" s="170">
        <f t="shared" si="9"/>
        <v>3.5</v>
      </c>
      <c r="AH52" s="145">
        <f t="shared" si="10"/>
        <v>90</v>
      </c>
      <c r="AI52" s="165">
        <f>COUNTIF('Indicator Data'!C53:BB53,"No data")</f>
        <v>0</v>
      </c>
      <c r="AJ52" s="168">
        <f t="shared" si="5"/>
        <v>0</v>
      </c>
    </row>
    <row r="53" spans="1:36" ht="16.5" thickTop="1" thickBot="1" x14ac:dyDescent="0.3">
      <c r="A53" s="130" t="s">
        <v>93</v>
      </c>
      <c r="B53" s="47" t="s">
        <v>92</v>
      </c>
      <c r="C53" s="164">
        <f>'Hazard &amp; Exposure'!AO52</f>
        <v>9.3000000000000007</v>
      </c>
      <c r="D53" s="163">
        <f>'Hazard &amp; Exposure'!AP52</f>
        <v>6.5</v>
      </c>
      <c r="E53" s="163">
        <f>'Hazard &amp; Exposure'!AQ52</f>
        <v>9.9</v>
      </c>
      <c r="F53" s="163">
        <f>'Hazard &amp; Exposure'!AR52</f>
        <v>0</v>
      </c>
      <c r="G53" s="163">
        <f>'Hazard &amp; Exposure'!AU52</f>
        <v>2.1</v>
      </c>
      <c r="H53" s="43">
        <f>'Hazard &amp; Exposure'!AV52</f>
        <v>7.1</v>
      </c>
      <c r="I53" s="163">
        <f>'Hazard &amp; Exposure'!AY52</f>
        <v>0.3</v>
      </c>
      <c r="J53" s="163">
        <f>'Hazard &amp; Exposure'!BB52</f>
        <v>0</v>
      </c>
      <c r="K53" s="43">
        <f>'Hazard &amp; Exposure'!BC52</f>
        <v>0.2</v>
      </c>
      <c r="L53" s="44">
        <f t="shared" si="6"/>
        <v>4.5</v>
      </c>
      <c r="M53" s="161">
        <f>Vulnerability!E52</f>
        <v>1.9</v>
      </c>
      <c r="N53" s="159">
        <f>Vulnerability!H52</f>
        <v>5.4</v>
      </c>
      <c r="O53" s="159">
        <f>Vulnerability!M52</f>
        <v>0.3</v>
      </c>
      <c r="P53" s="43">
        <f>Vulnerability!N52</f>
        <v>2.4</v>
      </c>
      <c r="Q53" s="159">
        <f>Vulnerability!S52</f>
        <v>6.2</v>
      </c>
      <c r="R53" s="158">
        <f>Vulnerability!W52</f>
        <v>0.5</v>
      </c>
      <c r="S53" s="158">
        <f>Vulnerability!Z52</f>
        <v>1.6</v>
      </c>
      <c r="T53" s="158">
        <f>Vulnerability!AC52</f>
        <v>5.9</v>
      </c>
      <c r="U53" s="158">
        <f>Vulnerability!AI52</f>
        <v>3.3</v>
      </c>
      <c r="V53" s="159">
        <f>Vulnerability!AJ52</f>
        <v>3.1</v>
      </c>
      <c r="W53" s="43">
        <f>Vulnerability!AK52</f>
        <v>4.8</v>
      </c>
      <c r="X53" s="44">
        <f t="shared" si="7"/>
        <v>3.7</v>
      </c>
      <c r="Y53" s="160">
        <f>'Lack of Coping Capacity'!D52</f>
        <v>3</v>
      </c>
      <c r="Z53" s="157">
        <f>'Lack of Coping Capacity'!G52</f>
        <v>6.4</v>
      </c>
      <c r="AA53" s="43">
        <f>'Lack of Coping Capacity'!H52</f>
        <v>4.7</v>
      </c>
      <c r="AB53" s="157">
        <f>'Lack of Coping Capacity'!M52</f>
        <v>3.1</v>
      </c>
      <c r="AC53" s="157">
        <f>'Lack of Coping Capacity'!R52</f>
        <v>4</v>
      </c>
      <c r="AD53" s="157">
        <f>'Lack of Coping Capacity'!V52</f>
        <v>5.6</v>
      </c>
      <c r="AE53" s="43">
        <f>'Lack of Coping Capacity'!W52</f>
        <v>4.2</v>
      </c>
      <c r="AF53" s="44">
        <f t="shared" si="8"/>
        <v>4.5</v>
      </c>
      <c r="AG53" s="170">
        <f t="shared" si="9"/>
        <v>4.2</v>
      </c>
      <c r="AH53" s="145">
        <f t="shared" si="10"/>
        <v>60</v>
      </c>
      <c r="AI53" s="165">
        <f>COUNTIF('Indicator Data'!C54:BB54,"No data")</f>
        <v>0</v>
      </c>
      <c r="AJ53" s="168">
        <f t="shared" si="5"/>
        <v>0</v>
      </c>
    </row>
    <row r="54" spans="1:36" ht="16.5" thickTop="1" thickBot="1" x14ac:dyDescent="0.3">
      <c r="A54" s="130" t="s">
        <v>95</v>
      </c>
      <c r="B54" s="47" t="s">
        <v>94</v>
      </c>
      <c r="C54" s="164">
        <f>'Hazard &amp; Exposure'!AO53</f>
        <v>6</v>
      </c>
      <c r="D54" s="163">
        <f>'Hazard &amp; Exposure'!AP53</f>
        <v>7.2</v>
      </c>
      <c r="E54" s="163">
        <f>'Hazard &amp; Exposure'!AQ53</f>
        <v>7.3</v>
      </c>
      <c r="F54" s="163">
        <f>'Hazard &amp; Exposure'!AR53</f>
        <v>0</v>
      </c>
      <c r="G54" s="163">
        <f>'Hazard &amp; Exposure'!AU53</f>
        <v>1.1000000000000001</v>
      </c>
      <c r="H54" s="43">
        <f>'Hazard &amp; Exposure'!AV53</f>
        <v>5</v>
      </c>
      <c r="I54" s="163">
        <f>'Hazard &amp; Exposure'!AY53</f>
        <v>5.0999999999999996</v>
      </c>
      <c r="J54" s="163">
        <f>'Hazard &amp; Exposure'!BB53</f>
        <v>7</v>
      </c>
      <c r="K54" s="43">
        <f>'Hazard &amp; Exposure'!BC53</f>
        <v>7</v>
      </c>
      <c r="L54" s="44">
        <f t="shared" si="6"/>
        <v>6.1</v>
      </c>
      <c r="M54" s="161">
        <f>Vulnerability!E53</f>
        <v>2.2000000000000002</v>
      </c>
      <c r="N54" s="159">
        <f>Vulnerability!H53</f>
        <v>4.5</v>
      </c>
      <c r="O54" s="159">
        <f>Vulnerability!M53</f>
        <v>1.6</v>
      </c>
      <c r="P54" s="43">
        <f>Vulnerability!N53</f>
        <v>2.6</v>
      </c>
      <c r="Q54" s="159">
        <f>Vulnerability!S53</f>
        <v>5.9</v>
      </c>
      <c r="R54" s="158">
        <f>Vulnerability!W53</f>
        <v>0.2</v>
      </c>
      <c r="S54" s="158">
        <f>Vulnerability!Z53</f>
        <v>1.7</v>
      </c>
      <c r="T54" s="158">
        <f>Vulnerability!AC53</f>
        <v>0</v>
      </c>
      <c r="U54" s="158">
        <f>Vulnerability!AI53</f>
        <v>2.2000000000000002</v>
      </c>
      <c r="V54" s="159">
        <f>Vulnerability!AJ53</f>
        <v>1.1000000000000001</v>
      </c>
      <c r="W54" s="43">
        <f>Vulnerability!AK53</f>
        <v>3.9</v>
      </c>
      <c r="X54" s="44">
        <f t="shared" si="7"/>
        <v>3.3</v>
      </c>
      <c r="Y54" s="160">
        <f>'Lack of Coping Capacity'!D53</f>
        <v>4.2</v>
      </c>
      <c r="Z54" s="157">
        <f>'Lack of Coping Capacity'!G53</f>
        <v>6.5</v>
      </c>
      <c r="AA54" s="43">
        <f>'Lack of Coping Capacity'!H53</f>
        <v>5.4</v>
      </c>
      <c r="AB54" s="157">
        <f>'Lack of Coping Capacity'!M53</f>
        <v>4.0999999999999996</v>
      </c>
      <c r="AC54" s="157">
        <f>'Lack of Coping Capacity'!R53</f>
        <v>3.3</v>
      </c>
      <c r="AD54" s="157">
        <f>'Lack of Coping Capacity'!V53</f>
        <v>4.2</v>
      </c>
      <c r="AE54" s="43">
        <f>'Lack of Coping Capacity'!W53</f>
        <v>3.9</v>
      </c>
      <c r="AF54" s="44">
        <f t="shared" si="8"/>
        <v>4.7</v>
      </c>
      <c r="AG54" s="170">
        <f t="shared" si="9"/>
        <v>4.5999999999999996</v>
      </c>
      <c r="AH54" s="145">
        <f t="shared" si="10"/>
        <v>47</v>
      </c>
      <c r="AI54" s="165">
        <f>COUNTIF('Indicator Data'!C55:BB55,"No data")</f>
        <v>0</v>
      </c>
      <c r="AJ54" s="168">
        <f t="shared" si="5"/>
        <v>0</v>
      </c>
    </row>
    <row r="55" spans="1:36" ht="16.5" thickTop="1" thickBot="1" x14ac:dyDescent="0.3">
      <c r="A55" s="130" t="s">
        <v>97</v>
      </c>
      <c r="B55" s="47" t="s">
        <v>96</v>
      </c>
      <c r="C55" s="164">
        <f>'Hazard &amp; Exposure'!AO54</f>
        <v>7.5</v>
      </c>
      <c r="D55" s="163">
        <f>'Hazard &amp; Exposure'!AP54</f>
        <v>3.1</v>
      </c>
      <c r="E55" s="163">
        <f>'Hazard &amp; Exposure'!AQ54</f>
        <v>9.1999999999999993</v>
      </c>
      <c r="F55" s="163">
        <f>'Hazard &amp; Exposure'!AR54</f>
        <v>2.2000000000000002</v>
      </c>
      <c r="G55" s="163">
        <f>'Hazard &amp; Exposure'!AU54</f>
        <v>2.7</v>
      </c>
      <c r="H55" s="43">
        <f>'Hazard &amp; Exposure'!AV54</f>
        <v>5.8</v>
      </c>
      <c r="I55" s="163">
        <f>'Hazard &amp; Exposure'!AY54</f>
        <v>0.4</v>
      </c>
      <c r="J55" s="163">
        <f>'Hazard &amp; Exposure'!BB54</f>
        <v>7</v>
      </c>
      <c r="K55" s="43">
        <f>'Hazard &amp; Exposure'!BC54</f>
        <v>7</v>
      </c>
      <c r="L55" s="44">
        <f t="shared" si="6"/>
        <v>6.4</v>
      </c>
      <c r="M55" s="161">
        <f>Vulnerability!E54</f>
        <v>4.4000000000000004</v>
      </c>
      <c r="N55" s="159">
        <f>Vulnerability!H54</f>
        <v>5</v>
      </c>
      <c r="O55" s="159">
        <f>Vulnerability!M54</f>
        <v>0.9</v>
      </c>
      <c r="P55" s="43">
        <f>Vulnerability!N54</f>
        <v>3.7</v>
      </c>
      <c r="Q55" s="159">
        <f>Vulnerability!S54</f>
        <v>0</v>
      </c>
      <c r="R55" s="158">
        <f>Vulnerability!W54</f>
        <v>0.6</v>
      </c>
      <c r="S55" s="158">
        <f>Vulnerability!Z54</f>
        <v>1.4</v>
      </c>
      <c r="T55" s="158">
        <f>Vulnerability!AC54</f>
        <v>10</v>
      </c>
      <c r="U55" s="158">
        <f>Vulnerability!AI54</f>
        <v>3.5</v>
      </c>
      <c r="V55" s="159">
        <f>Vulnerability!AJ54</f>
        <v>5.7</v>
      </c>
      <c r="W55" s="43">
        <f>Vulnerability!AK54</f>
        <v>3.4</v>
      </c>
      <c r="X55" s="44">
        <f t="shared" si="7"/>
        <v>3.6</v>
      </c>
      <c r="Y55" s="160">
        <f>'Lack of Coping Capacity'!D54</f>
        <v>5.2</v>
      </c>
      <c r="Z55" s="157">
        <f>'Lack of Coping Capacity'!G54</f>
        <v>5.6</v>
      </c>
      <c r="AA55" s="43">
        <f>'Lack of Coping Capacity'!H54</f>
        <v>5.4</v>
      </c>
      <c r="AB55" s="157">
        <f>'Lack of Coping Capacity'!M54</f>
        <v>3.4</v>
      </c>
      <c r="AC55" s="157">
        <f>'Lack of Coping Capacity'!R54</f>
        <v>2.9</v>
      </c>
      <c r="AD55" s="157">
        <f>'Lack of Coping Capacity'!V54</f>
        <v>5.2</v>
      </c>
      <c r="AE55" s="43">
        <f>'Lack of Coping Capacity'!W54</f>
        <v>3.8</v>
      </c>
      <c r="AF55" s="44">
        <f t="shared" si="8"/>
        <v>4.5999999999999996</v>
      </c>
      <c r="AG55" s="170">
        <f t="shared" si="9"/>
        <v>4.7</v>
      </c>
      <c r="AH55" s="145">
        <f t="shared" si="10"/>
        <v>42</v>
      </c>
      <c r="AI55" s="165">
        <f>COUNTIF('Indicator Data'!C56:BB56,"No data")</f>
        <v>1</v>
      </c>
      <c r="AJ55" s="168">
        <f t="shared" si="5"/>
        <v>1.9607843137254902E-2</v>
      </c>
    </row>
    <row r="56" spans="1:36" ht="16.5" thickTop="1" thickBot="1" x14ac:dyDescent="0.3">
      <c r="A56" s="130" t="s">
        <v>99</v>
      </c>
      <c r="B56" s="47" t="s">
        <v>98</v>
      </c>
      <c r="C56" s="164">
        <f>'Hazard &amp; Exposure'!AO55</f>
        <v>0.1</v>
      </c>
      <c r="D56" s="163">
        <f>'Hazard &amp; Exposure'!AP55</f>
        <v>4.4000000000000004</v>
      </c>
      <c r="E56" s="163">
        <f>'Hazard &amp; Exposure'!AQ55</f>
        <v>0</v>
      </c>
      <c r="F56" s="163">
        <f>'Hazard &amp; Exposure'!AR55</f>
        <v>0</v>
      </c>
      <c r="G56" s="163">
        <f>'Hazard &amp; Exposure'!AU55</f>
        <v>1.1000000000000001</v>
      </c>
      <c r="H56" s="43">
        <f>'Hazard &amp; Exposure'!AV55</f>
        <v>1.3</v>
      </c>
      <c r="I56" s="163">
        <f>'Hazard &amp; Exposure'!AY55</f>
        <v>0.3</v>
      </c>
      <c r="J56" s="163">
        <f>'Hazard &amp; Exposure'!BB55</f>
        <v>0</v>
      </c>
      <c r="K56" s="43">
        <f>'Hazard &amp; Exposure'!BC55</f>
        <v>0.2</v>
      </c>
      <c r="L56" s="44">
        <f t="shared" si="6"/>
        <v>0.8</v>
      </c>
      <c r="M56" s="161">
        <f>Vulnerability!E55</f>
        <v>5.6</v>
      </c>
      <c r="N56" s="159" t="str">
        <f>Vulnerability!H55</f>
        <v>x</v>
      </c>
      <c r="O56" s="159">
        <f>Vulnerability!M55</f>
        <v>0.3</v>
      </c>
      <c r="P56" s="43">
        <f>Vulnerability!N55</f>
        <v>3.8</v>
      </c>
      <c r="Q56" s="159">
        <f>Vulnerability!S55</f>
        <v>0</v>
      </c>
      <c r="R56" s="158">
        <f>Vulnerability!W55</f>
        <v>7.6</v>
      </c>
      <c r="S56" s="158">
        <f>Vulnerability!Z55</f>
        <v>4.8</v>
      </c>
      <c r="T56" s="158">
        <f>Vulnerability!AC55</f>
        <v>0</v>
      </c>
      <c r="U56" s="158">
        <f>Vulnerability!AI55</f>
        <v>1.7</v>
      </c>
      <c r="V56" s="159">
        <f>Vulnerability!AJ55</f>
        <v>4.2</v>
      </c>
      <c r="W56" s="43">
        <f>Vulnerability!AK55</f>
        <v>2.2999999999999998</v>
      </c>
      <c r="X56" s="44">
        <f t="shared" si="7"/>
        <v>3.1</v>
      </c>
      <c r="Y56" s="160" t="str">
        <f>'Lack of Coping Capacity'!D55</f>
        <v>x</v>
      </c>
      <c r="Z56" s="157">
        <f>'Lack of Coping Capacity'!G55</f>
        <v>8</v>
      </c>
      <c r="AA56" s="43">
        <f>'Lack of Coping Capacity'!H55</f>
        <v>8</v>
      </c>
      <c r="AB56" s="157">
        <f>'Lack of Coping Capacity'!M55</f>
        <v>4.9000000000000004</v>
      </c>
      <c r="AC56" s="157">
        <f>'Lack of Coping Capacity'!R55</f>
        <v>7.2</v>
      </c>
      <c r="AD56" s="157">
        <f>'Lack of Coping Capacity'!V55</f>
        <v>8.1</v>
      </c>
      <c r="AE56" s="43">
        <f>'Lack of Coping Capacity'!W55</f>
        <v>6.7</v>
      </c>
      <c r="AF56" s="44">
        <f t="shared" si="8"/>
        <v>7.4</v>
      </c>
      <c r="AG56" s="170">
        <f t="shared" si="9"/>
        <v>2.6</v>
      </c>
      <c r="AH56" s="145">
        <f t="shared" si="10"/>
        <v>124</v>
      </c>
      <c r="AI56" s="165">
        <f>COUNTIF('Indicator Data'!C57:BB57,"No data")</f>
        <v>7</v>
      </c>
      <c r="AJ56" s="168">
        <f t="shared" si="5"/>
        <v>0.13725490196078433</v>
      </c>
    </row>
    <row r="57" spans="1:36" ht="16.5" thickTop="1" thickBot="1" x14ac:dyDescent="0.3">
      <c r="A57" s="130" t="s">
        <v>101</v>
      </c>
      <c r="B57" s="47" t="s">
        <v>100</v>
      </c>
      <c r="C57" s="164">
        <f>'Hazard &amp; Exposure'!AO56</f>
        <v>2.2999999999999998</v>
      </c>
      <c r="D57" s="163">
        <f>'Hazard &amp; Exposure'!AP56</f>
        <v>3</v>
      </c>
      <c r="E57" s="163">
        <f>'Hazard &amp; Exposure'!AQ56</f>
        <v>0</v>
      </c>
      <c r="F57" s="163">
        <f>'Hazard &amp; Exposure'!AR56</f>
        <v>0</v>
      </c>
      <c r="G57" s="163">
        <f>'Hazard &amp; Exposure'!AU56</f>
        <v>6.9</v>
      </c>
      <c r="H57" s="43">
        <f>'Hazard &amp; Exposure'!AV56</f>
        <v>2.9</v>
      </c>
      <c r="I57" s="163">
        <f>'Hazard &amp; Exposure'!AY56</f>
        <v>2.9</v>
      </c>
      <c r="J57" s="163">
        <f>'Hazard &amp; Exposure'!BB56</f>
        <v>0</v>
      </c>
      <c r="K57" s="43">
        <f>'Hazard &amp; Exposure'!BC56</f>
        <v>2</v>
      </c>
      <c r="L57" s="44">
        <f t="shared" si="6"/>
        <v>2.5</v>
      </c>
      <c r="M57" s="161">
        <f>Vulnerability!E56</f>
        <v>8.6</v>
      </c>
      <c r="N57" s="159" t="str">
        <f>Vulnerability!H56</f>
        <v>x</v>
      </c>
      <c r="O57" s="159">
        <f>Vulnerability!M56</f>
        <v>1.3</v>
      </c>
      <c r="P57" s="43">
        <f>Vulnerability!N56</f>
        <v>6.2</v>
      </c>
      <c r="Q57" s="159">
        <f>Vulnerability!S56</f>
        <v>3.8</v>
      </c>
      <c r="R57" s="158">
        <f>Vulnerability!W56</f>
        <v>1</v>
      </c>
      <c r="S57" s="158">
        <f>Vulnerability!Z56</f>
        <v>5.7</v>
      </c>
      <c r="T57" s="158">
        <f>Vulnerability!AC56</f>
        <v>0</v>
      </c>
      <c r="U57" s="158">
        <f>Vulnerability!AI56</f>
        <v>9.8000000000000007</v>
      </c>
      <c r="V57" s="159">
        <f>Vulnerability!AJ56</f>
        <v>5.8</v>
      </c>
      <c r="W57" s="43">
        <f>Vulnerability!AK56</f>
        <v>4.9000000000000004</v>
      </c>
      <c r="X57" s="44">
        <f t="shared" si="7"/>
        <v>5.6</v>
      </c>
      <c r="Y57" s="160" t="str">
        <f>'Lack of Coping Capacity'!D56</f>
        <v>x</v>
      </c>
      <c r="Z57" s="157">
        <f>'Lack of Coping Capacity'!G56</f>
        <v>8.1999999999999993</v>
      </c>
      <c r="AA57" s="43">
        <f>'Lack of Coping Capacity'!H56</f>
        <v>8.1999999999999993</v>
      </c>
      <c r="AB57" s="157">
        <f>'Lack of Coping Capacity'!M56</f>
        <v>7.9</v>
      </c>
      <c r="AC57" s="157">
        <f>'Lack of Coping Capacity'!R56</f>
        <v>9.1</v>
      </c>
      <c r="AD57" s="157">
        <f>'Lack of Coping Capacity'!V56</f>
        <v>5.4</v>
      </c>
      <c r="AE57" s="43">
        <f>'Lack of Coping Capacity'!W56</f>
        <v>7.5</v>
      </c>
      <c r="AF57" s="44">
        <f t="shared" si="8"/>
        <v>7.9</v>
      </c>
      <c r="AG57" s="170">
        <f t="shared" si="9"/>
        <v>4.8</v>
      </c>
      <c r="AH57" s="145">
        <f t="shared" si="10"/>
        <v>40</v>
      </c>
      <c r="AI57" s="165">
        <f>COUNTIF('Indicator Data'!C58:BB58,"No data")</f>
        <v>7</v>
      </c>
      <c r="AJ57" s="168">
        <f t="shared" si="5"/>
        <v>0.13725490196078433</v>
      </c>
    </row>
    <row r="58" spans="1:36" ht="16.5" thickTop="1" thickBot="1" x14ac:dyDescent="0.3">
      <c r="A58" s="130" t="s">
        <v>103</v>
      </c>
      <c r="B58" s="47" t="s">
        <v>102</v>
      </c>
      <c r="C58" s="164">
        <f>'Hazard &amp; Exposure'!AO57</f>
        <v>0.1</v>
      </c>
      <c r="D58" s="163">
        <f>'Hazard &amp; Exposure'!AP57</f>
        <v>3.9</v>
      </c>
      <c r="E58" s="163">
        <f>'Hazard &amp; Exposure'!AQ57</f>
        <v>0</v>
      </c>
      <c r="F58" s="163">
        <f>'Hazard &amp; Exposure'!AR57</f>
        <v>0</v>
      </c>
      <c r="G58" s="163">
        <f>'Hazard &amp; Exposure'!AU57</f>
        <v>0</v>
      </c>
      <c r="H58" s="43">
        <f>'Hazard &amp; Exposure'!AV57</f>
        <v>0.9</v>
      </c>
      <c r="I58" s="163">
        <f>'Hazard &amp; Exposure'!AY57</f>
        <v>0.1</v>
      </c>
      <c r="J58" s="163">
        <f>'Hazard &amp; Exposure'!BB57</f>
        <v>0</v>
      </c>
      <c r="K58" s="43">
        <f>'Hazard &amp; Exposure'!BC57</f>
        <v>0.1</v>
      </c>
      <c r="L58" s="44">
        <f t="shared" si="6"/>
        <v>0.5</v>
      </c>
      <c r="M58" s="161">
        <f>Vulnerability!E57</f>
        <v>1.4</v>
      </c>
      <c r="N58" s="159">
        <f>Vulnerability!H57</f>
        <v>2.1</v>
      </c>
      <c r="O58" s="159">
        <f>Vulnerability!M57</f>
        <v>0</v>
      </c>
      <c r="P58" s="43">
        <f>Vulnerability!N57</f>
        <v>1.2</v>
      </c>
      <c r="Q58" s="159">
        <f>Vulnerability!S57</f>
        <v>0.9</v>
      </c>
      <c r="R58" s="158">
        <f>Vulnerability!W57</f>
        <v>1.5</v>
      </c>
      <c r="S58" s="158">
        <f>Vulnerability!Z57</f>
        <v>0.2</v>
      </c>
      <c r="T58" s="158">
        <f>Vulnerability!AC57</f>
        <v>0</v>
      </c>
      <c r="U58" s="158">
        <f>Vulnerability!AI57</f>
        <v>1.6</v>
      </c>
      <c r="V58" s="159">
        <f>Vulnerability!AJ57</f>
        <v>0.9</v>
      </c>
      <c r="W58" s="43">
        <f>Vulnerability!AK57</f>
        <v>0.9</v>
      </c>
      <c r="X58" s="44">
        <f t="shared" si="7"/>
        <v>1.1000000000000001</v>
      </c>
      <c r="Y58" s="160" t="str">
        <f>'Lack of Coping Capacity'!D57</f>
        <v>x</v>
      </c>
      <c r="Z58" s="157">
        <f>'Lack of Coping Capacity'!G57</f>
        <v>3</v>
      </c>
      <c r="AA58" s="43">
        <f>'Lack of Coping Capacity'!H57</f>
        <v>3</v>
      </c>
      <c r="AB58" s="157">
        <f>'Lack of Coping Capacity'!M57</f>
        <v>0.9</v>
      </c>
      <c r="AC58" s="157">
        <f>'Lack of Coping Capacity'!R57</f>
        <v>0.1</v>
      </c>
      <c r="AD58" s="157">
        <f>'Lack of Coping Capacity'!V57</f>
        <v>2.9</v>
      </c>
      <c r="AE58" s="43">
        <f>'Lack of Coping Capacity'!W57</f>
        <v>1.3</v>
      </c>
      <c r="AF58" s="44">
        <f t="shared" si="8"/>
        <v>2.2000000000000002</v>
      </c>
      <c r="AG58" s="170">
        <f t="shared" si="9"/>
        <v>1.1000000000000001</v>
      </c>
      <c r="AH58" s="145">
        <f t="shared" si="10"/>
        <v>181</v>
      </c>
      <c r="AI58" s="165">
        <f>COUNTIF('Indicator Data'!C59:BB59,"No data")</f>
        <v>4</v>
      </c>
      <c r="AJ58" s="168">
        <f t="shared" si="5"/>
        <v>7.8431372549019607E-2</v>
      </c>
    </row>
    <row r="59" spans="1:36" ht="16.5" thickTop="1" thickBot="1" x14ac:dyDescent="0.3">
      <c r="A59" s="130" t="s">
        <v>105</v>
      </c>
      <c r="B59" s="47" t="s">
        <v>104</v>
      </c>
      <c r="C59" s="164">
        <f>'Hazard &amp; Exposure'!AO58</f>
        <v>5.2</v>
      </c>
      <c r="D59" s="163">
        <f>'Hazard &amp; Exposure'!AP58</f>
        <v>5.6</v>
      </c>
      <c r="E59" s="163">
        <f>'Hazard &amp; Exposure'!AQ58</f>
        <v>0</v>
      </c>
      <c r="F59" s="163">
        <f>'Hazard &amp; Exposure'!AR58</f>
        <v>0</v>
      </c>
      <c r="G59" s="163">
        <f>'Hazard &amp; Exposure'!AU58</f>
        <v>5.8</v>
      </c>
      <c r="H59" s="43">
        <f>'Hazard &amp; Exposure'!AV58</f>
        <v>3.8</v>
      </c>
      <c r="I59" s="163">
        <f>'Hazard &amp; Exposure'!AY58</f>
        <v>9.5</v>
      </c>
      <c r="J59" s="163">
        <f>'Hazard &amp; Exposure'!BB58</f>
        <v>0</v>
      </c>
      <c r="K59" s="43">
        <f>'Hazard &amp; Exposure'!BC58</f>
        <v>6.7</v>
      </c>
      <c r="L59" s="44">
        <f t="shared" si="6"/>
        <v>5.4</v>
      </c>
      <c r="M59" s="161">
        <f>Vulnerability!E58</f>
        <v>9.1999999999999993</v>
      </c>
      <c r="N59" s="159">
        <f>Vulnerability!H58</f>
        <v>4.8</v>
      </c>
      <c r="O59" s="159">
        <f>Vulnerability!M58</f>
        <v>3.7</v>
      </c>
      <c r="P59" s="43">
        <f>Vulnerability!N58</f>
        <v>6.7</v>
      </c>
      <c r="Q59" s="159">
        <f>Vulnerability!S58</f>
        <v>7.9</v>
      </c>
      <c r="R59" s="158">
        <f>Vulnerability!W58</f>
        <v>3.3</v>
      </c>
      <c r="S59" s="158">
        <f>Vulnerability!Z58</f>
        <v>5.0999999999999996</v>
      </c>
      <c r="T59" s="158">
        <f>Vulnerability!AC58</f>
        <v>10</v>
      </c>
      <c r="U59" s="158">
        <f>Vulnerability!AI58</f>
        <v>7.1</v>
      </c>
      <c r="V59" s="159">
        <f>Vulnerability!AJ58</f>
        <v>7.3</v>
      </c>
      <c r="W59" s="43">
        <f>Vulnerability!AK58</f>
        <v>7.6</v>
      </c>
      <c r="X59" s="44">
        <f t="shared" si="7"/>
        <v>7.2</v>
      </c>
      <c r="Y59" s="160">
        <f>'Lack of Coping Capacity'!D58</f>
        <v>2.9</v>
      </c>
      <c r="Z59" s="157">
        <f>'Lack of Coping Capacity'!G58</f>
        <v>6.3</v>
      </c>
      <c r="AA59" s="43">
        <f>'Lack of Coping Capacity'!H58</f>
        <v>4.5999999999999996</v>
      </c>
      <c r="AB59" s="157">
        <f>'Lack of Coping Capacity'!M58</f>
        <v>8.6999999999999993</v>
      </c>
      <c r="AC59" s="157">
        <f>'Lack of Coping Capacity'!R58</f>
        <v>8.6</v>
      </c>
      <c r="AD59" s="157">
        <f>'Lack of Coping Capacity'!V58</f>
        <v>9.1</v>
      </c>
      <c r="AE59" s="43">
        <f>'Lack of Coping Capacity'!W58</f>
        <v>8.8000000000000007</v>
      </c>
      <c r="AF59" s="44">
        <f t="shared" si="8"/>
        <v>7.2</v>
      </c>
      <c r="AG59" s="170">
        <f t="shared" si="9"/>
        <v>6.5</v>
      </c>
      <c r="AH59" s="145">
        <f t="shared" si="10"/>
        <v>14</v>
      </c>
      <c r="AI59" s="165">
        <f>COUNTIF('Indicator Data'!C60:BB60,"No data")</f>
        <v>0</v>
      </c>
      <c r="AJ59" s="168">
        <f t="shared" si="5"/>
        <v>0</v>
      </c>
    </row>
    <row r="60" spans="1:36" ht="16.5" thickTop="1" thickBot="1" x14ac:dyDescent="0.3">
      <c r="A60" s="130" t="s">
        <v>107</v>
      </c>
      <c r="B60" s="47" t="s">
        <v>106</v>
      </c>
      <c r="C60" s="164">
        <f>'Hazard &amp; Exposure'!AO59</f>
        <v>5.9</v>
      </c>
      <c r="D60" s="163">
        <f>'Hazard &amp; Exposure'!AP59</f>
        <v>0.1</v>
      </c>
      <c r="E60" s="163">
        <f>'Hazard &amp; Exposure'!AQ59</f>
        <v>8.9</v>
      </c>
      <c r="F60" s="163">
        <f>'Hazard &amp; Exposure'!AR59</f>
        <v>7</v>
      </c>
      <c r="G60" s="163">
        <f>'Hazard &amp; Exposure'!AU59</f>
        <v>1.9</v>
      </c>
      <c r="H60" s="43">
        <f>'Hazard &amp; Exposure'!AV59</f>
        <v>5.7</v>
      </c>
      <c r="I60" s="163">
        <f>'Hazard &amp; Exposure'!AY59</f>
        <v>0.2</v>
      </c>
      <c r="J60" s="163">
        <f>'Hazard &amp; Exposure'!BB59</f>
        <v>0</v>
      </c>
      <c r="K60" s="43">
        <f>'Hazard &amp; Exposure'!BC59</f>
        <v>0.1</v>
      </c>
      <c r="L60" s="44">
        <f t="shared" si="6"/>
        <v>3.4</v>
      </c>
      <c r="M60" s="161">
        <f>Vulnerability!E59</f>
        <v>3.4</v>
      </c>
      <c r="N60" s="159">
        <f>Vulnerability!H59</f>
        <v>5.0999999999999996</v>
      </c>
      <c r="O60" s="159">
        <f>Vulnerability!M59</f>
        <v>3.3</v>
      </c>
      <c r="P60" s="43">
        <f>Vulnerability!N59</f>
        <v>3.8</v>
      </c>
      <c r="Q60" s="159">
        <f>Vulnerability!S59</f>
        <v>0</v>
      </c>
      <c r="R60" s="158">
        <f>Vulnerability!W59</f>
        <v>0.7</v>
      </c>
      <c r="S60" s="158">
        <f>Vulnerability!Z59</f>
        <v>1.7</v>
      </c>
      <c r="T60" s="158">
        <f>Vulnerability!AC59</f>
        <v>7.6</v>
      </c>
      <c r="U60" s="158">
        <f>Vulnerability!AI59</f>
        <v>2.7</v>
      </c>
      <c r="V60" s="159">
        <f>Vulnerability!AJ59</f>
        <v>3.8</v>
      </c>
      <c r="W60" s="43">
        <f>Vulnerability!AK59</f>
        <v>2.1</v>
      </c>
      <c r="X60" s="44">
        <f t="shared" si="7"/>
        <v>3</v>
      </c>
      <c r="Y60" s="160">
        <f>'Lack of Coping Capacity'!D59</f>
        <v>0.1</v>
      </c>
      <c r="Z60" s="157">
        <f>'Lack of Coping Capacity'!G59</f>
        <v>5.7</v>
      </c>
      <c r="AA60" s="43">
        <f>'Lack of Coping Capacity'!H59</f>
        <v>2.9</v>
      </c>
      <c r="AB60" s="157">
        <f>'Lack of Coping Capacity'!M59</f>
        <v>5</v>
      </c>
      <c r="AC60" s="157">
        <f>'Lack of Coping Capacity'!R59</f>
        <v>3.4</v>
      </c>
      <c r="AD60" s="157">
        <f>'Lack of Coping Capacity'!V59</f>
        <v>6.4</v>
      </c>
      <c r="AE60" s="43">
        <f>'Lack of Coping Capacity'!W59</f>
        <v>4.9000000000000004</v>
      </c>
      <c r="AF60" s="44">
        <f t="shared" si="8"/>
        <v>4</v>
      </c>
      <c r="AG60" s="170">
        <f t="shared" si="9"/>
        <v>3.4</v>
      </c>
      <c r="AH60" s="145">
        <f t="shared" si="10"/>
        <v>93</v>
      </c>
      <c r="AI60" s="165">
        <f>COUNTIF('Indicator Data'!C61:BB61,"No data")</f>
        <v>6</v>
      </c>
      <c r="AJ60" s="168">
        <f t="shared" si="5"/>
        <v>0.11764705882352941</v>
      </c>
    </row>
    <row r="61" spans="1:36" ht="16.5" thickTop="1" thickBot="1" x14ac:dyDescent="0.3">
      <c r="A61" s="130" t="s">
        <v>109</v>
      </c>
      <c r="B61" s="47" t="s">
        <v>108</v>
      </c>
      <c r="C61" s="164">
        <f>'Hazard &amp; Exposure'!AO60</f>
        <v>0.1</v>
      </c>
      <c r="D61" s="163">
        <f>'Hazard &amp; Exposure'!AP60</f>
        <v>0.1</v>
      </c>
      <c r="E61" s="163">
        <f>'Hazard &amp; Exposure'!AQ60</f>
        <v>0</v>
      </c>
      <c r="F61" s="163">
        <f>'Hazard &amp; Exposure'!AR60</f>
        <v>0</v>
      </c>
      <c r="G61" s="163">
        <f>'Hazard &amp; Exposure'!AU60</f>
        <v>0</v>
      </c>
      <c r="H61" s="43">
        <f>'Hazard &amp; Exposure'!AV60</f>
        <v>0.1</v>
      </c>
      <c r="I61" s="163">
        <f>'Hazard &amp; Exposure'!AY60</f>
        <v>0.1</v>
      </c>
      <c r="J61" s="163">
        <f>'Hazard &amp; Exposure'!BB60</f>
        <v>0</v>
      </c>
      <c r="K61" s="43">
        <f>'Hazard &amp; Exposure'!BC60</f>
        <v>0.1</v>
      </c>
      <c r="L61" s="44">
        <f t="shared" si="6"/>
        <v>0.1</v>
      </c>
      <c r="M61" s="161">
        <f>Vulnerability!E60</f>
        <v>1</v>
      </c>
      <c r="N61" s="159">
        <f>Vulnerability!H60</f>
        <v>0.9</v>
      </c>
      <c r="O61" s="159">
        <f>Vulnerability!M60</f>
        <v>0</v>
      </c>
      <c r="P61" s="43">
        <f>Vulnerability!N60</f>
        <v>0.7</v>
      </c>
      <c r="Q61" s="159">
        <f>Vulnerability!S60</f>
        <v>3.8</v>
      </c>
      <c r="R61" s="158">
        <f>Vulnerability!W60</f>
        <v>0.2</v>
      </c>
      <c r="S61" s="158">
        <f>Vulnerability!Z60</f>
        <v>0.2</v>
      </c>
      <c r="T61" s="158">
        <f>Vulnerability!AC60</f>
        <v>0</v>
      </c>
      <c r="U61" s="158">
        <f>Vulnerability!AI60</f>
        <v>1.2</v>
      </c>
      <c r="V61" s="159">
        <f>Vulnerability!AJ60</f>
        <v>0.4</v>
      </c>
      <c r="W61" s="43">
        <f>Vulnerability!AK60</f>
        <v>2.2999999999999998</v>
      </c>
      <c r="X61" s="44">
        <f t="shared" si="7"/>
        <v>1.5</v>
      </c>
      <c r="Y61" s="160">
        <f>'Lack of Coping Capacity'!D60</f>
        <v>2.2000000000000002</v>
      </c>
      <c r="Z61" s="157">
        <f>'Lack of Coping Capacity'!G60</f>
        <v>1</v>
      </c>
      <c r="AA61" s="43">
        <f>'Lack of Coping Capacity'!H60</f>
        <v>1.6</v>
      </c>
      <c r="AB61" s="157">
        <f>'Lack of Coping Capacity'!M60</f>
        <v>1.3</v>
      </c>
      <c r="AC61" s="157">
        <f>'Lack of Coping Capacity'!R60</f>
        <v>0.6</v>
      </c>
      <c r="AD61" s="157">
        <f>'Lack of Coping Capacity'!V60</f>
        <v>1.1000000000000001</v>
      </c>
      <c r="AE61" s="43">
        <f>'Lack of Coping Capacity'!W60</f>
        <v>1</v>
      </c>
      <c r="AF61" s="44">
        <f t="shared" si="8"/>
        <v>1.3</v>
      </c>
      <c r="AG61" s="170">
        <f t="shared" si="9"/>
        <v>0.6</v>
      </c>
      <c r="AH61" s="145">
        <f t="shared" si="10"/>
        <v>189</v>
      </c>
      <c r="AI61" s="165">
        <f>COUNTIF('Indicator Data'!C62:BB62,"No data")</f>
        <v>5</v>
      </c>
      <c r="AJ61" s="168">
        <f t="shared" si="5"/>
        <v>9.8039215686274508E-2</v>
      </c>
    </row>
    <row r="62" spans="1:36" ht="16.5" thickTop="1" thickBot="1" x14ac:dyDescent="0.3">
      <c r="A62" s="130" t="s">
        <v>111</v>
      </c>
      <c r="B62" s="47" t="s">
        <v>110</v>
      </c>
      <c r="C62" s="164">
        <f>'Hazard &amp; Exposure'!AO61</f>
        <v>2.8</v>
      </c>
      <c r="D62" s="163">
        <f>'Hazard &amp; Exposure'!AP61</f>
        <v>6.3</v>
      </c>
      <c r="E62" s="163">
        <f>'Hazard &amp; Exposure'!AQ61</f>
        <v>6.1</v>
      </c>
      <c r="F62" s="163">
        <f>'Hazard &amp; Exposure'!AR61</f>
        <v>0</v>
      </c>
      <c r="G62" s="163">
        <f>'Hazard &amp; Exposure'!AU61</f>
        <v>1.6</v>
      </c>
      <c r="H62" s="43">
        <f>'Hazard &amp; Exposure'!AV61</f>
        <v>3.8</v>
      </c>
      <c r="I62" s="163">
        <f>'Hazard &amp; Exposure'!AY61</f>
        <v>4.7</v>
      </c>
      <c r="J62" s="163">
        <f>'Hazard &amp; Exposure'!BB61</f>
        <v>0</v>
      </c>
      <c r="K62" s="43">
        <f>'Hazard &amp; Exposure'!BC61</f>
        <v>3.3</v>
      </c>
      <c r="L62" s="44">
        <f t="shared" si="6"/>
        <v>3.6</v>
      </c>
      <c r="M62" s="161">
        <f>Vulnerability!E61</f>
        <v>1</v>
      </c>
      <c r="N62" s="159">
        <f>Vulnerability!H61</f>
        <v>1.5</v>
      </c>
      <c r="O62" s="159">
        <f>Vulnerability!M61</f>
        <v>0</v>
      </c>
      <c r="P62" s="43">
        <f>Vulnerability!N61</f>
        <v>0.9</v>
      </c>
      <c r="Q62" s="159">
        <f>Vulnerability!S61</f>
        <v>6.3</v>
      </c>
      <c r="R62" s="158">
        <f>Vulnerability!W61</f>
        <v>0.5</v>
      </c>
      <c r="S62" s="158">
        <f>Vulnerability!Z61</f>
        <v>0.3</v>
      </c>
      <c r="T62" s="158">
        <f>Vulnerability!AC61</f>
        <v>0</v>
      </c>
      <c r="U62" s="158">
        <f>Vulnerability!AI61</f>
        <v>0.8</v>
      </c>
      <c r="V62" s="159">
        <f>Vulnerability!AJ61</f>
        <v>0.4</v>
      </c>
      <c r="W62" s="43">
        <f>Vulnerability!AK61</f>
        <v>3.9</v>
      </c>
      <c r="X62" s="44">
        <f t="shared" si="7"/>
        <v>2.5</v>
      </c>
      <c r="Y62" s="160">
        <f>'Lack of Coping Capacity'!D61</f>
        <v>2.9</v>
      </c>
      <c r="Z62" s="157">
        <f>'Lack of Coping Capacity'!G61</f>
        <v>2.6</v>
      </c>
      <c r="AA62" s="43">
        <f>'Lack of Coping Capacity'!H61</f>
        <v>2.8</v>
      </c>
      <c r="AB62" s="157">
        <f>'Lack of Coping Capacity'!M61</f>
        <v>2.2000000000000002</v>
      </c>
      <c r="AC62" s="157">
        <f>'Lack of Coping Capacity'!R61</f>
        <v>0</v>
      </c>
      <c r="AD62" s="157">
        <f>'Lack of Coping Capacity'!V61</f>
        <v>1.4</v>
      </c>
      <c r="AE62" s="43">
        <f>'Lack of Coping Capacity'!W61</f>
        <v>1.2</v>
      </c>
      <c r="AF62" s="44">
        <f t="shared" si="8"/>
        <v>2</v>
      </c>
      <c r="AG62" s="170">
        <f t="shared" si="9"/>
        <v>2.6</v>
      </c>
      <c r="AH62" s="145">
        <f t="shared" si="10"/>
        <v>124</v>
      </c>
      <c r="AI62" s="165">
        <f>COUNTIF('Indicator Data'!C63:BB63,"No data")</f>
        <v>4</v>
      </c>
      <c r="AJ62" s="168">
        <f t="shared" si="5"/>
        <v>7.8431372549019607E-2</v>
      </c>
    </row>
    <row r="63" spans="1:36" ht="16.5" thickTop="1" thickBot="1" x14ac:dyDescent="0.3">
      <c r="A63" s="130" t="s">
        <v>113</v>
      </c>
      <c r="B63" s="47" t="s">
        <v>112</v>
      </c>
      <c r="C63" s="164">
        <f>'Hazard &amp; Exposure'!AO62</f>
        <v>1.8</v>
      </c>
      <c r="D63" s="163">
        <f>'Hazard &amp; Exposure'!AP62</f>
        <v>4.4000000000000004</v>
      </c>
      <c r="E63" s="163">
        <f>'Hazard &amp; Exposure'!AQ62</f>
        <v>0</v>
      </c>
      <c r="F63" s="163">
        <f>'Hazard &amp; Exposure'!AR62</f>
        <v>0</v>
      </c>
      <c r="G63" s="163">
        <f>'Hazard &amp; Exposure'!AU62</f>
        <v>0.6</v>
      </c>
      <c r="H63" s="43">
        <f>'Hazard &amp; Exposure'!AV62</f>
        <v>1.5</v>
      </c>
      <c r="I63" s="163">
        <f>'Hazard &amp; Exposure'!AY62</f>
        <v>0.3</v>
      </c>
      <c r="J63" s="163">
        <f>'Hazard &amp; Exposure'!BB62</f>
        <v>0</v>
      </c>
      <c r="K63" s="43">
        <f>'Hazard &amp; Exposure'!BC62</f>
        <v>0.2</v>
      </c>
      <c r="L63" s="44">
        <f t="shared" si="6"/>
        <v>0.9</v>
      </c>
      <c r="M63" s="161">
        <f>Vulnerability!E62</f>
        <v>2.5</v>
      </c>
      <c r="N63" s="159">
        <f>Vulnerability!H62</f>
        <v>5.6</v>
      </c>
      <c r="O63" s="159">
        <f>Vulnerability!M62</f>
        <v>1.2</v>
      </c>
      <c r="P63" s="43">
        <f>Vulnerability!N62</f>
        <v>3</v>
      </c>
      <c r="Q63" s="159">
        <f>Vulnerability!S62</f>
        <v>1.4</v>
      </c>
      <c r="R63" s="158">
        <f>Vulnerability!W62</f>
        <v>7.6</v>
      </c>
      <c r="S63" s="158">
        <f>Vulnerability!Z62</f>
        <v>2.7</v>
      </c>
      <c r="T63" s="158">
        <f>Vulnerability!AC62</f>
        <v>0</v>
      </c>
      <c r="U63" s="158">
        <f>Vulnerability!AI62</f>
        <v>3</v>
      </c>
      <c r="V63" s="159">
        <f>Vulnerability!AJ62</f>
        <v>3.9</v>
      </c>
      <c r="W63" s="43">
        <f>Vulnerability!AK62</f>
        <v>2.7</v>
      </c>
      <c r="X63" s="44">
        <f t="shared" si="7"/>
        <v>2.9</v>
      </c>
      <c r="Y63" s="160">
        <f>'Lack of Coping Capacity'!D62</f>
        <v>6.7</v>
      </c>
      <c r="Z63" s="157">
        <f>'Lack of Coping Capacity'!G62</f>
        <v>6.5</v>
      </c>
      <c r="AA63" s="43">
        <f>'Lack of Coping Capacity'!H62</f>
        <v>6.6</v>
      </c>
      <c r="AB63" s="157">
        <f>'Lack of Coping Capacity'!M62</f>
        <v>3.4</v>
      </c>
      <c r="AC63" s="157">
        <f>'Lack of Coping Capacity'!R62</f>
        <v>5.9</v>
      </c>
      <c r="AD63" s="157">
        <f>'Lack of Coping Capacity'!V62</f>
        <v>8.6999999999999993</v>
      </c>
      <c r="AE63" s="43">
        <f>'Lack of Coping Capacity'!W62</f>
        <v>6</v>
      </c>
      <c r="AF63" s="44">
        <f t="shared" si="8"/>
        <v>6.3</v>
      </c>
      <c r="AG63" s="170">
        <f t="shared" si="9"/>
        <v>2.5</v>
      </c>
      <c r="AH63" s="145">
        <f t="shared" si="10"/>
        <v>133</v>
      </c>
      <c r="AI63" s="165">
        <f>COUNTIF('Indicator Data'!C64:BB64,"No data")</f>
        <v>1</v>
      </c>
      <c r="AJ63" s="168">
        <f t="shared" si="5"/>
        <v>1.9607843137254902E-2</v>
      </c>
    </row>
    <row r="64" spans="1:36" ht="16.5" thickTop="1" thickBot="1" x14ac:dyDescent="0.3">
      <c r="A64" s="130" t="s">
        <v>115</v>
      </c>
      <c r="B64" s="47" t="s">
        <v>114</v>
      </c>
      <c r="C64" s="164">
        <f>'Hazard &amp; Exposure'!AO63</f>
        <v>0.1</v>
      </c>
      <c r="D64" s="163">
        <f>'Hazard &amp; Exposure'!AP63</f>
        <v>3</v>
      </c>
      <c r="E64" s="163">
        <f>'Hazard &amp; Exposure'!AQ63</f>
        <v>0</v>
      </c>
      <c r="F64" s="163">
        <f>'Hazard &amp; Exposure'!AR63</f>
        <v>0</v>
      </c>
      <c r="G64" s="163">
        <f>'Hazard &amp; Exposure'!AU63</f>
        <v>3.4</v>
      </c>
      <c r="H64" s="43">
        <f>'Hazard &amp; Exposure'!AV63</f>
        <v>1.4</v>
      </c>
      <c r="I64" s="163">
        <f>'Hazard &amp; Exposure'!AY63</f>
        <v>0.2</v>
      </c>
      <c r="J64" s="163">
        <f>'Hazard &amp; Exposure'!BB63</f>
        <v>0</v>
      </c>
      <c r="K64" s="43">
        <f>'Hazard &amp; Exposure'!BC63</f>
        <v>0.1</v>
      </c>
      <c r="L64" s="44">
        <f t="shared" si="6"/>
        <v>0.8</v>
      </c>
      <c r="M64" s="161">
        <f>Vulnerability!E63</f>
        <v>6.7</v>
      </c>
      <c r="N64" s="159">
        <f>Vulnerability!H63</f>
        <v>7</v>
      </c>
      <c r="O64" s="159">
        <f>Vulnerability!M63</f>
        <v>5.7</v>
      </c>
      <c r="P64" s="43">
        <f>Vulnerability!N63</f>
        <v>6.5</v>
      </c>
      <c r="Q64" s="159">
        <f>Vulnerability!S63</f>
        <v>4.3</v>
      </c>
      <c r="R64" s="158">
        <f>Vulnerability!W63</f>
        <v>5</v>
      </c>
      <c r="S64" s="158">
        <f>Vulnerability!Z63</f>
        <v>4.4000000000000004</v>
      </c>
      <c r="T64" s="158">
        <f>Vulnerability!AC63</f>
        <v>0</v>
      </c>
      <c r="U64" s="158">
        <f>Vulnerability!AI63</f>
        <v>2.8</v>
      </c>
      <c r="V64" s="159">
        <f>Vulnerability!AJ63</f>
        <v>3.3</v>
      </c>
      <c r="W64" s="43">
        <f>Vulnerability!AK63</f>
        <v>3.8</v>
      </c>
      <c r="X64" s="44">
        <f t="shared" si="7"/>
        <v>5.3</v>
      </c>
      <c r="Y64" s="160">
        <f>'Lack of Coping Capacity'!D63</f>
        <v>3</v>
      </c>
      <c r="Z64" s="157">
        <f>'Lack of Coping Capacity'!G63</f>
        <v>6.7</v>
      </c>
      <c r="AA64" s="43">
        <f>'Lack of Coping Capacity'!H63</f>
        <v>4.9000000000000004</v>
      </c>
      <c r="AB64" s="157">
        <f>'Lack of Coping Capacity'!M63</f>
        <v>6.8</v>
      </c>
      <c r="AC64" s="157">
        <f>'Lack of Coping Capacity'!R63</f>
        <v>4.2</v>
      </c>
      <c r="AD64" s="157">
        <f>'Lack of Coping Capacity'!V63</f>
        <v>6.8</v>
      </c>
      <c r="AE64" s="43">
        <f>'Lack of Coping Capacity'!W63</f>
        <v>5.9</v>
      </c>
      <c r="AF64" s="44">
        <f t="shared" si="8"/>
        <v>5.4</v>
      </c>
      <c r="AG64" s="170">
        <f t="shared" si="9"/>
        <v>2.8</v>
      </c>
      <c r="AH64" s="145">
        <f t="shared" si="10"/>
        <v>117</v>
      </c>
      <c r="AI64" s="165">
        <f>COUNTIF('Indicator Data'!C65:BB65,"No data")</f>
        <v>0</v>
      </c>
      <c r="AJ64" s="168">
        <f t="shared" si="5"/>
        <v>0</v>
      </c>
    </row>
    <row r="65" spans="1:36" ht="16.5" thickTop="1" thickBot="1" x14ac:dyDescent="0.3">
      <c r="A65" s="130" t="s">
        <v>117</v>
      </c>
      <c r="B65" s="47" t="s">
        <v>116</v>
      </c>
      <c r="C65" s="164">
        <f>'Hazard &amp; Exposure'!AO64</f>
        <v>8</v>
      </c>
      <c r="D65" s="163">
        <f>'Hazard &amp; Exposure'!AP64</f>
        <v>5.2</v>
      </c>
      <c r="E65" s="163">
        <f>'Hazard &amp; Exposure'!AQ64</f>
        <v>0</v>
      </c>
      <c r="F65" s="163">
        <f>'Hazard &amp; Exposure'!AR64</f>
        <v>0</v>
      </c>
      <c r="G65" s="163">
        <f>'Hazard &amp; Exposure'!AU64</f>
        <v>2.5</v>
      </c>
      <c r="H65" s="43">
        <f>'Hazard &amp; Exposure'!AV64</f>
        <v>3.9</v>
      </c>
      <c r="I65" s="163">
        <f>'Hazard &amp; Exposure'!AY64</f>
        <v>5.3</v>
      </c>
      <c r="J65" s="163">
        <f>'Hazard &amp; Exposure'!BB64</f>
        <v>0</v>
      </c>
      <c r="K65" s="43">
        <f>'Hazard &amp; Exposure'!BC64</f>
        <v>3.7</v>
      </c>
      <c r="L65" s="44">
        <f t="shared" si="6"/>
        <v>3.8</v>
      </c>
      <c r="M65" s="161">
        <f>Vulnerability!E64</f>
        <v>1.6</v>
      </c>
      <c r="N65" s="159">
        <f>Vulnerability!H64</f>
        <v>4.5999999999999996</v>
      </c>
      <c r="O65" s="159">
        <f>Vulnerability!M64</f>
        <v>4.3</v>
      </c>
      <c r="P65" s="43">
        <f>Vulnerability!N64</f>
        <v>3</v>
      </c>
      <c r="Q65" s="159">
        <f>Vulnerability!S64</f>
        <v>8.1999999999999993</v>
      </c>
      <c r="R65" s="158">
        <f>Vulnerability!W64</f>
        <v>0.8</v>
      </c>
      <c r="S65" s="158">
        <f>Vulnerability!Z64</f>
        <v>0.6</v>
      </c>
      <c r="T65" s="158">
        <f>Vulnerability!AC64</f>
        <v>0.5</v>
      </c>
      <c r="U65" s="158">
        <f>Vulnerability!AI64</f>
        <v>2.7</v>
      </c>
      <c r="V65" s="159">
        <f>Vulnerability!AJ64</f>
        <v>1.2</v>
      </c>
      <c r="W65" s="43">
        <f>Vulnerability!AK64</f>
        <v>5.7</v>
      </c>
      <c r="X65" s="44">
        <f t="shared" si="7"/>
        <v>4.5</v>
      </c>
      <c r="Y65" s="160">
        <f>'Lack of Coping Capacity'!D64</f>
        <v>4.7</v>
      </c>
      <c r="Z65" s="157">
        <f>'Lack of Coping Capacity'!G64</f>
        <v>4.4000000000000004</v>
      </c>
      <c r="AA65" s="43">
        <f>'Lack of Coping Capacity'!H64</f>
        <v>4.5999999999999996</v>
      </c>
      <c r="AB65" s="157">
        <f>'Lack of Coping Capacity'!M64</f>
        <v>2.2999999999999998</v>
      </c>
      <c r="AC65" s="157">
        <f>'Lack of Coping Capacity'!R64</f>
        <v>1.1000000000000001</v>
      </c>
      <c r="AD65" s="157">
        <f>'Lack of Coping Capacity'!V64</f>
        <v>3.2</v>
      </c>
      <c r="AE65" s="43">
        <f>'Lack of Coping Capacity'!W64</f>
        <v>2.2000000000000002</v>
      </c>
      <c r="AF65" s="44">
        <f t="shared" si="8"/>
        <v>3.5</v>
      </c>
      <c r="AG65" s="170">
        <f t="shared" si="9"/>
        <v>3.9</v>
      </c>
      <c r="AH65" s="145">
        <f t="shared" si="10"/>
        <v>72</v>
      </c>
      <c r="AI65" s="165">
        <f>COUNTIF('Indicator Data'!C66:BB66,"No data")</f>
        <v>2</v>
      </c>
      <c r="AJ65" s="168">
        <f t="shared" si="5"/>
        <v>3.9215686274509803E-2</v>
      </c>
    </row>
    <row r="66" spans="1:36" ht="16.5" thickTop="1" thickBot="1" x14ac:dyDescent="0.3">
      <c r="A66" s="130" t="s">
        <v>119</v>
      </c>
      <c r="B66" s="47" t="s">
        <v>118</v>
      </c>
      <c r="C66" s="164">
        <f>'Hazard &amp; Exposure'!AO65</f>
        <v>2.7</v>
      </c>
      <c r="D66" s="163">
        <f>'Hazard &amp; Exposure'!AP65</f>
        <v>5.8</v>
      </c>
      <c r="E66" s="163">
        <f>'Hazard &amp; Exposure'!AQ65</f>
        <v>0</v>
      </c>
      <c r="F66" s="163">
        <f>'Hazard &amp; Exposure'!AR65</f>
        <v>0</v>
      </c>
      <c r="G66" s="163">
        <f>'Hazard &amp; Exposure'!AU65</f>
        <v>0.6</v>
      </c>
      <c r="H66" s="43">
        <f>'Hazard &amp; Exposure'!AV65</f>
        <v>2.1</v>
      </c>
      <c r="I66" s="163">
        <f>'Hazard &amp; Exposure'!AY65</f>
        <v>2</v>
      </c>
      <c r="J66" s="163">
        <f>'Hazard &amp; Exposure'!BB65</f>
        <v>0</v>
      </c>
      <c r="K66" s="43">
        <f>'Hazard &amp; Exposure'!BC65</f>
        <v>1.4</v>
      </c>
      <c r="L66" s="44">
        <f t="shared" si="6"/>
        <v>1.8</v>
      </c>
      <c r="M66" s="161">
        <f>Vulnerability!E65</f>
        <v>0.5</v>
      </c>
      <c r="N66" s="159">
        <f>Vulnerability!H65</f>
        <v>1</v>
      </c>
      <c r="O66" s="159">
        <f>Vulnerability!M65</f>
        <v>0</v>
      </c>
      <c r="P66" s="43">
        <f>Vulnerability!N65</f>
        <v>0.5</v>
      </c>
      <c r="Q66" s="159">
        <f>Vulnerability!S65</f>
        <v>6.1</v>
      </c>
      <c r="R66" s="158">
        <f>Vulnerability!W65</f>
        <v>0.3</v>
      </c>
      <c r="S66" s="158">
        <f>Vulnerability!Z65</f>
        <v>0.3</v>
      </c>
      <c r="T66" s="158">
        <f>Vulnerability!AC65</f>
        <v>0</v>
      </c>
      <c r="U66" s="158">
        <f>Vulnerability!AI65</f>
        <v>0.8</v>
      </c>
      <c r="V66" s="159">
        <f>Vulnerability!AJ65</f>
        <v>0.4</v>
      </c>
      <c r="W66" s="43">
        <f>Vulnerability!AK65</f>
        <v>3.8</v>
      </c>
      <c r="X66" s="44">
        <f t="shared" si="7"/>
        <v>2.2999999999999998</v>
      </c>
      <c r="Y66" s="160">
        <f>'Lack of Coping Capacity'!D65</f>
        <v>2.7</v>
      </c>
      <c r="Z66" s="157">
        <f>'Lack of Coping Capacity'!G65</f>
        <v>1.7</v>
      </c>
      <c r="AA66" s="43">
        <f>'Lack of Coping Capacity'!H65</f>
        <v>2.2000000000000002</v>
      </c>
      <c r="AB66" s="157">
        <f>'Lack of Coping Capacity'!M65</f>
        <v>1.8</v>
      </c>
      <c r="AC66" s="157">
        <f>'Lack of Coping Capacity'!R65</f>
        <v>0</v>
      </c>
      <c r="AD66" s="157">
        <f>'Lack of Coping Capacity'!V65</f>
        <v>0.3</v>
      </c>
      <c r="AE66" s="43">
        <f>'Lack of Coping Capacity'!W65</f>
        <v>0.7</v>
      </c>
      <c r="AF66" s="44">
        <f t="shared" si="8"/>
        <v>1.5</v>
      </c>
      <c r="AG66" s="170">
        <f t="shared" si="9"/>
        <v>1.8</v>
      </c>
      <c r="AH66" s="145">
        <f t="shared" si="10"/>
        <v>162</v>
      </c>
      <c r="AI66" s="165">
        <f>COUNTIF('Indicator Data'!C67:BB67,"No data")</f>
        <v>3</v>
      </c>
      <c r="AJ66" s="168">
        <f t="shared" si="5"/>
        <v>5.8823529411764705E-2</v>
      </c>
    </row>
    <row r="67" spans="1:36" ht="16.5" thickTop="1" thickBot="1" x14ac:dyDescent="0.3">
      <c r="A67" s="130" t="s">
        <v>121</v>
      </c>
      <c r="B67" s="47" t="s">
        <v>120</v>
      </c>
      <c r="C67" s="164">
        <f>'Hazard &amp; Exposure'!AO66</f>
        <v>0.1</v>
      </c>
      <c r="D67" s="163">
        <f>'Hazard &amp; Exposure'!AP66</f>
        <v>4.7</v>
      </c>
      <c r="E67" s="163">
        <f>'Hazard &amp; Exposure'!AQ66</f>
        <v>0</v>
      </c>
      <c r="F67" s="163">
        <f>'Hazard &amp; Exposure'!AR66</f>
        <v>0</v>
      </c>
      <c r="G67" s="163">
        <f>'Hazard &amp; Exposure'!AU66</f>
        <v>0.6</v>
      </c>
      <c r="H67" s="43">
        <f>'Hazard &amp; Exposure'!AV66</f>
        <v>1.3</v>
      </c>
      <c r="I67" s="163">
        <f>'Hazard &amp; Exposure'!AY66</f>
        <v>1.7</v>
      </c>
      <c r="J67" s="163">
        <f>'Hazard &amp; Exposure'!BB66</f>
        <v>0</v>
      </c>
      <c r="K67" s="43">
        <f>'Hazard &amp; Exposure'!BC66</f>
        <v>1.2</v>
      </c>
      <c r="L67" s="44">
        <f t="shared" si="6"/>
        <v>1.3</v>
      </c>
      <c r="M67" s="161">
        <f>Vulnerability!E66</f>
        <v>4.0999999999999996</v>
      </c>
      <c r="N67" s="159">
        <f>Vulnerability!H66</f>
        <v>5.9</v>
      </c>
      <c r="O67" s="159">
        <f>Vulnerability!M66</f>
        <v>2.2000000000000002</v>
      </c>
      <c r="P67" s="43">
        <f>Vulnerability!N66</f>
        <v>4.0999999999999996</v>
      </c>
      <c r="Q67" s="159">
        <f>Vulnerability!S66</f>
        <v>3.6</v>
      </c>
      <c r="R67" s="158">
        <f>Vulnerability!W66</f>
        <v>4.0999999999999996</v>
      </c>
      <c r="S67" s="158">
        <f>Vulnerability!Z66</f>
        <v>3.6</v>
      </c>
      <c r="T67" s="158">
        <f>Vulnerability!AC66</f>
        <v>0.2</v>
      </c>
      <c r="U67" s="158">
        <f>Vulnerability!AI66</f>
        <v>1.9</v>
      </c>
      <c r="V67" s="159">
        <f>Vulnerability!AJ66</f>
        <v>2.6</v>
      </c>
      <c r="W67" s="43">
        <f>Vulnerability!AK66</f>
        <v>3.1</v>
      </c>
      <c r="X67" s="44">
        <f t="shared" si="7"/>
        <v>3.6</v>
      </c>
      <c r="Y67" s="160">
        <f>'Lack of Coping Capacity'!D66</f>
        <v>3.4</v>
      </c>
      <c r="Z67" s="157">
        <f>'Lack of Coping Capacity'!G66</f>
        <v>5.4</v>
      </c>
      <c r="AA67" s="43">
        <f>'Lack of Coping Capacity'!H66</f>
        <v>4.4000000000000004</v>
      </c>
      <c r="AB67" s="157">
        <f>'Lack of Coping Capacity'!M66</f>
        <v>5.4</v>
      </c>
      <c r="AC67" s="157">
        <f>'Lack of Coping Capacity'!R66</f>
        <v>6.7</v>
      </c>
      <c r="AD67" s="157">
        <f>'Lack of Coping Capacity'!V66</f>
        <v>7</v>
      </c>
      <c r="AE67" s="43">
        <f>'Lack of Coping Capacity'!W66</f>
        <v>6.4</v>
      </c>
      <c r="AF67" s="44">
        <f t="shared" si="8"/>
        <v>5.5</v>
      </c>
      <c r="AG67" s="170">
        <f t="shared" si="9"/>
        <v>3</v>
      </c>
      <c r="AH67" s="145">
        <f t="shared" si="10"/>
        <v>111</v>
      </c>
      <c r="AI67" s="165">
        <f>COUNTIF('Indicator Data'!C68:BB68,"No data")</f>
        <v>0</v>
      </c>
      <c r="AJ67" s="168">
        <f t="shared" si="5"/>
        <v>0</v>
      </c>
    </row>
    <row r="68" spans="1:36" ht="16.5" thickTop="1" thickBot="1" x14ac:dyDescent="0.3">
      <c r="A68" s="130" t="s">
        <v>123</v>
      </c>
      <c r="B68" s="47" t="s">
        <v>122</v>
      </c>
      <c r="C68" s="164">
        <f>'Hazard &amp; Exposure'!AO67</f>
        <v>7.8</v>
      </c>
      <c r="D68" s="163">
        <f>'Hazard &amp; Exposure'!AP67</f>
        <v>3</v>
      </c>
      <c r="E68" s="163">
        <f>'Hazard &amp; Exposure'!AQ67</f>
        <v>9</v>
      </c>
      <c r="F68" s="163">
        <f>'Hazard &amp; Exposure'!AR67</f>
        <v>0</v>
      </c>
      <c r="G68" s="163">
        <f>'Hazard &amp; Exposure'!AU67</f>
        <v>0.9</v>
      </c>
      <c r="H68" s="43">
        <f>'Hazard &amp; Exposure'!AV67</f>
        <v>5.3</v>
      </c>
      <c r="I68" s="163">
        <f>'Hazard &amp; Exposure'!AY67</f>
        <v>2.4</v>
      </c>
      <c r="J68" s="163">
        <f>'Hazard &amp; Exposure'!BB67</f>
        <v>0</v>
      </c>
      <c r="K68" s="43">
        <f>'Hazard &amp; Exposure'!BC67</f>
        <v>1.7</v>
      </c>
      <c r="L68" s="44">
        <f t="shared" ref="L68:L99" si="11">ROUND((10-GEOMEAN(((10-H68)/10*9+1),((10-K68)/10*9+1)))/9*10,1)</f>
        <v>3.7</v>
      </c>
      <c r="M68" s="161">
        <f>Vulnerability!E67</f>
        <v>1.3</v>
      </c>
      <c r="N68" s="159">
        <f>Vulnerability!H67</f>
        <v>2.2000000000000002</v>
      </c>
      <c r="O68" s="159">
        <f>Vulnerability!M67</f>
        <v>0</v>
      </c>
      <c r="P68" s="43">
        <f>Vulnerability!N67</f>
        <v>1.2</v>
      </c>
      <c r="Q68" s="159">
        <f>Vulnerability!S67</f>
        <v>3.1</v>
      </c>
      <c r="R68" s="158">
        <f>Vulnerability!W67</f>
        <v>0.3</v>
      </c>
      <c r="S68" s="158">
        <f>Vulnerability!Z67</f>
        <v>0.4</v>
      </c>
      <c r="T68" s="158">
        <f>Vulnerability!AC67</f>
        <v>0.4</v>
      </c>
      <c r="U68" s="158">
        <f>Vulnerability!AI67</f>
        <v>1.5</v>
      </c>
      <c r="V68" s="159">
        <f>Vulnerability!AJ67</f>
        <v>0.7</v>
      </c>
      <c r="W68" s="43">
        <f>Vulnerability!AK67</f>
        <v>2</v>
      </c>
      <c r="X68" s="44">
        <f t="shared" ref="X68:X99" si="12">ROUND((10-GEOMEAN(((10-P68)/10*9+1),((10-W68)/10*9+1)))/9*10,1)</f>
        <v>1.6</v>
      </c>
      <c r="Y68" s="160">
        <f>'Lack of Coping Capacity'!D67</f>
        <v>2.2999999999999998</v>
      </c>
      <c r="Z68" s="157">
        <f>'Lack of Coping Capacity'!G67</f>
        <v>4.8</v>
      </c>
      <c r="AA68" s="43">
        <f>'Lack of Coping Capacity'!H67</f>
        <v>3.6</v>
      </c>
      <c r="AB68" s="157">
        <f>'Lack of Coping Capacity'!M67</f>
        <v>2.2000000000000002</v>
      </c>
      <c r="AC68" s="157">
        <f>'Lack of Coping Capacity'!R67</f>
        <v>0</v>
      </c>
      <c r="AD68" s="157">
        <f>'Lack of Coping Capacity'!V67</f>
        <v>0.7</v>
      </c>
      <c r="AE68" s="43">
        <f>'Lack of Coping Capacity'!W67</f>
        <v>1</v>
      </c>
      <c r="AF68" s="44">
        <f t="shared" ref="AF68:AF99" si="13">ROUND((10-GEOMEAN(((10-AA68)/10*9+1),((10-AE68)/10*9+1)))/9*10,1)</f>
        <v>2.4</v>
      </c>
      <c r="AG68" s="170">
        <f t="shared" ref="AG68:AG99" si="14">ROUND(L68^(1/3)*X68^(1/3)*AF68^(1/3),1)</f>
        <v>2.4</v>
      </c>
      <c r="AH68" s="145">
        <f t="shared" ref="AH68:AH99" si="15">_xlfn.RANK.EQ(AG68,AG$4:AG$194)</f>
        <v>136</v>
      </c>
      <c r="AI68" s="165">
        <f>COUNTIF('Indicator Data'!C69:BB69,"No data")</f>
        <v>3</v>
      </c>
      <c r="AJ68" s="168">
        <f t="shared" si="5"/>
        <v>5.8823529411764705E-2</v>
      </c>
    </row>
    <row r="69" spans="1:36" ht="16.5" thickTop="1" thickBot="1" x14ac:dyDescent="0.3">
      <c r="A69" s="130" t="s">
        <v>125</v>
      </c>
      <c r="B69" s="47" t="s">
        <v>124</v>
      </c>
      <c r="C69" s="164">
        <f>'Hazard &amp; Exposure'!AO68</f>
        <v>5.4</v>
      </c>
      <c r="D69" s="163">
        <f>'Hazard &amp; Exposure'!AP68</f>
        <v>0.1</v>
      </c>
      <c r="E69" s="163">
        <f>'Hazard &amp; Exposure'!AQ68</f>
        <v>0</v>
      </c>
      <c r="F69" s="163">
        <f>'Hazard &amp; Exposure'!AR68</f>
        <v>1.3</v>
      </c>
      <c r="G69" s="163">
        <f>'Hazard &amp; Exposure'!AU68</f>
        <v>0.7</v>
      </c>
      <c r="H69" s="43">
        <f>'Hazard &amp; Exposure'!AV68</f>
        <v>1.8</v>
      </c>
      <c r="I69" s="163">
        <f>'Hazard &amp; Exposure'!AY68</f>
        <v>0</v>
      </c>
      <c r="J69" s="163">
        <f>'Hazard &amp; Exposure'!BB68</f>
        <v>0</v>
      </c>
      <c r="K69" s="43">
        <f>'Hazard &amp; Exposure'!BC68</f>
        <v>0</v>
      </c>
      <c r="L69" s="44">
        <f t="shared" si="11"/>
        <v>0.9</v>
      </c>
      <c r="M69" s="161">
        <f>Vulnerability!E68</f>
        <v>3.1</v>
      </c>
      <c r="N69" s="159" t="str">
        <f>Vulnerability!H68</f>
        <v>x</v>
      </c>
      <c r="O69" s="159">
        <f>Vulnerability!M68</f>
        <v>2.2000000000000002</v>
      </c>
      <c r="P69" s="43">
        <f>Vulnerability!N68</f>
        <v>2.8</v>
      </c>
      <c r="Q69" s="159">
        <f>Vulnerability!S68</f>
        <v>0</v>
      </c>
      <c r="R69" s="158">
        <f>Vulnerability!W68</f>
        <v>0</v>
      </c>
      <c r="S69" s="158">
        <f>Vulnerability!Z68</f>
        <v>0.9</v>
      </c>
      <c r="T69" s="158">
        <f>Vulnerability!AC68</f>
        <v>0</v>
      </c>
      <c r="U69" s="158">
        <f>Vulnerability!AI68</f>
        <v>4.0999999999999996</v>
      </c>
      <c r="V69" s="159">
        <f>Vulnerability!AJ68</f>
        <v>1.4</v>
      </c>
      <c r="W69" s="43">
        <f>Vulnerability!AK68</f>
        <v>0.7</v>
      </c>
      <c r="X69" s="44">
        <f t="shared" si="12"/>
        <v>1.8</v>
      </c>
      <c r="Y69" s="160">
        <f>'Lack of Coping Capacity'!D68</f>
        <v>4.7</v>
      </c>
      <c r="Z69" s="157">
        <f>'Lack of Coping Capacity'!G68</f>
        <v>5.2</v>
      </c>
      <c r="AA69" s="43">
        <f>'Lack of Coping Capacity'!H68</f>
        <v>5</v>
      </c>
      <c r="AB69" s="157">
        <f>'Lack of Coping Capacity'!M68</f>
        <v>3.7</v>
      </c>
      <c r="AC69" s="157">
        <f>'Lack of Coping Capacity'!R68</f>
        <v>0.3</v>
      </c>
      <c r="AD69" s="157">
        <f>'Lack of Coping Capacity'!V68</f>
        <v>4.5</v>
      </c>
      <c r="AE69" s="43">
        <f>'Lack of Coping Capacity'!W68</f>
        <v>2.8</v>
      </c>
      <c r="AF69" s="44">
        <f t="shared" si="13"/>
        <v>4</v>
      </c>
      <c r="AG69" s="170">
        <f t="shared" si="14"/>
        <v>1.9</v>
      </c>
      <c r="AH69" s="145">
        <f t="shared" si="15"/>
        <v>157</v>
      </c>
      <c r="AI69" s="165">
        <f>COUNTIF('Indicator Data'!C70:BB70,"No data")</f>
        <v>11</v>
      </c>
      <c r="AJ69" s="168">
        <f t="shared" ref="AJ69:AJ132" si="16">AI69/51</f>
        <v>0.21568627450980393</v>
      </c>
    </row>
    <row r="70" spans="1:36" ht="16.5" thickTop="1" thickBot="1" x14ac:dyDescent="0.3">
      <c r="A70" s="130" t="s">
        <v>127</v>
      </c>
      <c r="B70" s="47" t="s">
        <v>126</v>
      </c>
      <c r="C70" s="164">
        <f>'Hazard &amp; Exposure'!AO69</f>
        <v>9.3000000000000007</v>
      </c>
      <c r="D70" s="163">
        <f>'Hazard &amp; Exposure'!AP69</f>
        <v>4.5</v>
      </c>
      <c r="E70" s="163">
        <f>'Hazard &amp; Exposure'!AQ69</f>
        <v>8.1999999999999993</v>
      </c>
      <c r="F70" s="163">
        <f>'Hazard &amp; Exposure'!AR69</f>
        <v>3</v>
      </c>
      <c r="G70" s="163">
        <f>'Hazard &amp; Exposure'!AU69</f>
        <v>3.8</v>
      </c>
      <c r="H70" s="43">
        <f>'Hazard &amp; Exposure'!AV69</f>
        <v>6.5</v>
      </c>
      <c r="I70" s="163">
        <f>'Hazard &amp; Exposure'!AY69</f>
        <v>1.6</v>
      </c>
      <c r="J70" s="163">
        <f>'Hazard &amp; Exposure'!BB69</f>
        <v>0</v>
      </c>
      <c r="K70" s="43">
        <f>'Hazard &amp; Exposure'!BC69</f>
        <v>1.1000000000000001</v>
      </c>
      <c r="L70" s="44">
        <f t="shared" si="11"/>
        <v>4.3</v>
      </c>
      <c r="M70" s="161">
        <f>Vulnerability!E69</f>
        <v>5</v>
      </c>
      <c r="N70" s="159">
        <f>Vulnerability!H69</f>
        <v>7</v>
      </c>
      <c r="O70" s="159">
        <f>Vulnerability!M69</f>
        <v>0.8</v>
      </c>
      <c r="P70" s="43">
        <f>Vulnerability!N69</f>
        <v>4.5</v>
      </c>
      <c r="Q70" s="159">
        <f>Vulnerability!S69</f>
        <v>7.2</v>
      </c>
      <c r="R70" s="158">
        <f>Vulnerability!W69</f>
        <v>0.7</v>
      </c>
      <c r="S70" s="158">
        <f>Vulnerability!Z69</f>
        <v>2.6</v>
      </c>
      <c r="T70" s="158">
        <f>Vulnerability!AC69</f>
        <v>10</v>
      </c>
      <c r="U70" s="158">
        <f>Vulnerability!AI69</f>
        <v>4.7</v>
      </c>
      <c r="V70" s="159">
        <f>Vulnerability!AJ69</f>
        <v>6.1</v>
      </c>
      <c r="W70" s="43">
        <f>Vulnerability!AK69</f>
        <v>6.7</v>
      </c>
      <c r="X70" s="44">
        <f t="shared" si="12"/>
        <v>5.7</v>
      </c>
      <c r="Y70" s="160">
        <f>'Lack of Coping Capacity'!D69</f>
        <v>5.5</v>
      </c>
      <c r="Z70" s="157">
        <f>'Lack of Coping Capacity'!G69</f>
        <v>6.8</v>
      </c>
      <c r="AA70" s="43">
        <f>'Lack of Coping Capacity'!H69</f>
        <v>6.2</v>
      </c>
      <c r="AB70" s="157">
        <f>'Lack of Coping Capacity'!M69</f>
        <v>4.8</v>
      </c>
      <c r="AC70" s="157">
        <f>'Lack of Coping Capacity'!R69</f>
        <v>4.5</v>
      </c>
      <c r="AD70" s="157">
        <f>'Lack of Coping Capacity'!V69</f>
        <v>8.1999999999999993</v>
      </c>
      <c r="AE70" s="43">
        <f>'Lack of Coping Capacity'!W69</f>
        <v>5.8</v>
      </c>
      <c r="AF70" s="44">
        <f t="shared" si="13"/>
        <v>6</v>
      </c>
      <c r="AG70" s="170">
        <f t="shared" si="14"/>
        <v>5.3</v>
      </c>
      <c r="AH70" s="145">
        <f t="shared" si="15"/>
        <v>30</v>
      </c>
      <c r="AI70" s="165">
        <f>COUNTIF('Indicator Data'!C71:BB71,"No data")</f>
        <v>1</v>
      </c>
      <c r="AJ70" s="168">
        <f t="shared" si="16"/>
        <v>1.9607843137254902E-2</v>
      </c>
    </row>
    <row r="71" spans="1:36" ht="16.5" thickTop="1" thickBot="1" x14ac:dyDescent="0.3">
      <c r="A71" s="130" t="s">
        <v>129</v>
      </c>
      <c r="B71" s="47" t="s">
        <v>128</v>
      </c>
      <c r="C71" s="164">
        <f>'Hazard &amp; Exposure'!AO70</f>
        <v>0.1</v>
      </c>
      <c r="D71" s="163">
        <f>'Hazard &amp; Exposure'!AP70</f>
        <v>4.5999999999999996</v>
      </c>
      <c r="E71" s="163">
        <f>'Hazard &amp; Exposure'!AQ70</f>
        <v>7</v>
      </c>
      <c r="F71" s="163">
        <f>'Hazard &amp; Exposure'!AR70</f>
        <v>0</v>
      </c>
      <c r="G71" s="163">
        <f>'Hazard &amp; Exposure'!AU70</f>
        <v>0.9</v>
      </c>
      <c r="H71" s="43">
        <f>'Hazard &amp; Exposure'!AV70</f>
        <v>3.1</v>
      </c>
      <c r="I71" s="163">
        <f>'Hazard &amp; Exposure'!AY70</f>
        <v>5.6</v>
      </c>
      <c r="J71" s="163">
        <f>'Hazard &amp; Exposure'!BB70</f>
        <v>0</v>
      </c>
      <c r="K71" s="43">
        <f>'Hazard &amp; Exposure'!BC70</f>
        <v>3.9</v>
      </c>
      <c r="L71" s="44">
        <f t="shared" si="11"/>
        <v>3.5</v>
      </c>
      <c r="M71" s="161">
        <f>Vulnerability!E70</f>
        <v>8.3000000000000007</v>
      </c>
      <c r="N71" s="159">
        <f>Vulnerability!H70</f>
        <v>2.2000000000000002</v>
      </c>
      <c r="O71" s="159">
        <f>Vulnerability!M70</f>
        <v>3.9</v>
      </c>
      <c r="P71" s="43">
        <f>Vulnerability!N70</f>
        <v>5.7</v>
      </c>
      <c r="Q71" s="159">
        <f>Vulnerability!S70</f>
        <v>3</v>
      </c>
      <c r="R71" s="158">
        <f>Vulnerability!W70</f>
        <v>5.5</v>
      </c>
      <c r="S71" s="158">
        <f>Vulnerability!Z70</f>
        <v>5.4</v>
      </c>
      <c r="T71" s="158">
        <f>Vulnerability!AC70</f>
        <v>0.3</v>
      </c>
      <c r="U71" s="158">
        <f>Vulnerability!AI70</f>
        <v>5.6</v>
      </c>
      <c r="V71" s="159">
        <f>Vulnerability!AJ70</f>
        <v>4.5</v>
      </c>
      <c r="W71" s="43">
        <f>Vulnerability!AK70</f>
        <v>3.8</v>
      </c>
      <c r="X71" s="44">
        <f t="shared" si="12"/>
        <v>4.8</v>
      </c>
      <c r="Y71" s="160">
        <f>'Lack of Coping Capacity'!D70</f>
        <v>5</v>
      </c>
      <c r="Z71" s="157">
        <f>'Lack of Coping Capacity'!G70</f>
        <v>7.5</v>
      </c>
      <c r="AA71" s="43">
        <f>'Lack of Coping Capacity'!H70</f>
        <v>6.3</v>
      </c>
      <c r="AB71" s="157">
        <f>'Lack of Coping Capacity'!M70</f>
        <v>8.5</v>
      </c>
      <c r="AC71" s="157">
        <f>'Lack of Coping Capacity'!R70</f>
        <v>7.4</v>
      </c>
      <c r="AD71" s="157">
        <f>'Lack of Coping Capacity'!V70</f>
        <v>9.9</v>
      </c>
      <c r="AE71" s="43">
        <f>'Lack of Coping Capacity'!W70</f>
        <v>8.6</v>
      </c>
      <c r="AF71" s="44">
        <f t="shared" si="13"/>
        <v>7.6</v>
      </c>
      <c r="AG71" s="170">
        <f t="shared" si="14"/>
        <v>5</v>
      </c>
      <c r="AH71" s="145">
        <f t="shared" si="15"/>
        <v>35</v>
      </c>
      <c r="AI71" s="165">
        <f>COUNTIF('Indicator Data'!C72:BB72,"No data")</f>
        <v>1</v>
      </c>
      <c r="AJ71" s="168">
        <f t="shared" si="16"/>
        <v>1.9607843137254902E-2</v>
      </c>
    </row>
    <row r="72" spans="1:36" ht="16.5" thickTop="1" thickBot="1" x14ac:dyDescent="0.3">
      <c r="A72" s="130" t="s">
        <v>372</v>
      </c>
      <c r="B72" s="47" t="s">
        <v>130</v>
      </c>
      <c r="C72" s="164">
        <f>'Hazard &amp; Exposure'!AO71</f>
        <v>0.1</v>
      </c>
      <c r="D72" s="163">
        <f>'Hazard &amp; Exposure'!AP71</f>
        <v>2.8</v>
      </c>
      <c r="E72" s="163">
        <f>'Hazard &amp; Exposure'!AQ71</f>
        <v>2.6</v>
      </c>
      <c r="F72" s="163">
        <f>'Hazard &amp; Exposure'!AR71</f>
        <v>0</v>
      </c>
      <c r="G72" s="163">
        <f>'Hazard &amp; Exposure'!AU71</f>
        <v>2.4</v>
      </c>
      <c r="H72" s="43">
        <f>'Hazard &amp; Exposure'!AV71</f>
        <v>1.7</v>
      </c>
      <c r="I72" s="163">
        <f>'Hazard &amp; Exposure'!AY71</f>
        <v>0.9</v>
      </c>
      <c r="J72" s="163">
        <f>'Hazard &amp; Exposure'!BB71</f>
        <v>0</v>
      </c>
      <c r="K72" s="43">
        <f>'Hazard &amp; Exposure'!BC71</f>
        <v>0.6</v>
      </c>
      <c r="L72" s="44">
        <f t="shared" si="11"/>
        <v>1.2</v>
      </c>
      <c r="M72" s="161">
        <f>Vulnerability!E71</f>
        <v>9.1999999999999993</v>
      </c>
      <c r="N72" s="159" t="str">
        <f>Vulnerability!H71</f>
        <v>x</v>
      </c>
      <c r="O72" s="159">
        <f>Vulnerability!M71</f>
        <v>4.8</v>
      </c>
      <c r="P72" s="43">
        <f>Vulnerability!N71</f>
        <v>7.7</v>
      </c>
      <c r="Q72" s="159">
        <f>Vulnerability!S71</f>
        <v>3.9</v>
      </c>
      <c r="R72" s="158">
        <f>Vulnerability!W71</f>
        <v>8</v>
      </c>
      <c r="S72" s="158">
        <f>Vulnerability!Z71</f>
        <v>5.5</v>
      </c>
      <c r="T72" s="158">
        <f>Vulnerability!AC71</f>
        <v>0</v>
      </c>
      <c r="U72" s="158">
        <f>Vulnerability!AI71</f>
        <v>5.3</v>
      </c>
      <c r="V72" s="159">
        <f>Vulnerability!AJ71</f>
        <v>5.3</v>
      </c>
      <c r="W72" s="43">
        <f>Vulnerability!AK71</f>
        <v>4.5999999999999996</v>
      </c>
      <c r="X72" s="44">
        <f t="shared" si="12"/>
        <v>6.4</v>
      </c>
      <c r="Y72" s="160">
        <f>'Lack of Coping Capacity'!D71</f>
        <v>7.8</v>
      </c>
      <c r="Z72" s="157">
        <f>'Lack of Coping Capacity'!G71</f>
        <v>8.1999999999999993</v>
      </c>
      <c r="AA72" s="43">
        <f>'Lack of Coping Capacity'!H71</f>
        <v>8</v>
      </c>
      <c r="AB72" s="157">
        <f>'Lack of Coping Capacity'!M71</f>
        <v>7</v>
      </c>
      <c r="AC72" s="157">
        <f>'Lack of Coping Capacity'!R71</f>
        <v>7.3</v>
      </c>
      <c r="AD72" s="157">
        <f>'Lack of Coping Capacity'!V71</f>
        <v>9.1999999999999993</v>
      </c>
      <c r="AE72" s="43">
        <f>'Lack of Coping Capacity'!W71</f>
        <v>7.8</v>
      </c>
      <c r="AF72" s="44">
        <f t="shared" si="13"/>
        <v>7.9</v>
      </c>
      <c r="AG72" s="170">
        <f t="shared" si="14"/>
        <v>3.9</v>
      </c>
      <c r="AH72" s="145">
        <f t="shared" si="15"/>
        <v>72</v>
      </c>
      <c r="AI72" s="165">
        <f>COUNTIF('Indicator Data'!C73:BB73,"No data")</f>
        <v>4</v>
      </c>
      <c r="AJ72" s="168">
        <f t="shared" si="16"/>
        <v>7.8431372549019607E-2</v>
      </c>
    </row>
    <row r="73" spans="1:36" ht="16.5" thickTop="1" thickBot="1" x14ac:dyDescent="0.3">
      <c r="A73" s="130" t="s">
        <v>132</v>
      </c>
      <c r="B73" s="47" t="s">
        <v>131</v>
      </c>
      <c r="C73" s="164">
        <f>'Hazard &amp; Exposure'!AO72</f>
        <v>0.1</v>
      </c>
      <c r="D73" s="163">
        <f>'Hazard &amp; Exposure'!AP72</f>
        <v>4.9000000000000004</v>
      </c>
      <c r="E73" s="163">
        <f>'Hazard &amp; Exposure'!AQ72</f>
        <v>4</v>
      </c>
      <c r="F73" s="163">
        <f>'Hazard &amp; Exposure'!AR72</f>
        <v>0</v>
      </c>
      <c r="G73" s="163">
        <f>'Hazard &amp; Exposure'!AU72</f>
        <v>3.6</v>
      </c>
      <c r="H73" s="43">
        <f>'Hazard &amp; Exposure'!AV72</f>
        <v>2.8</v>
      </c>
      <c r="I73" s="163">
        <f>'Hazard &amp; Exposure'!AY72</f>
        <v>0.2</v>
      </c>
      <c r="J73" s="163">
        <f>'Hazard &amp; Exposure'!BB72</f>
        <v>0</v>
      </c>
      <c r="K73" s="43">
        <f>'Hazard &amp; Exposure'!BC72</f>
        <v>0.1</v>
      </c>
      <c r="L73" s="44">
        <f t="shared" si="11"/>
        <v>1.5</v>
      </c>
      <c r="M73" s="161">
        <f>Vulnerability!E72</f>
        <v>2.7</v>
      </c>
      <c r="N73" s="159">
        <f>Vulnerability!H72</f>
        <v>6.9</v>
      </c>
      <c r="O73" s="159">
        <f>Vulnerability!M72</f>
        <v>4</v>
      </c>
      <c r="P73" s="43">
        <f>Vulnerability!N72</f>
        <v>4.0999999999999996</v>
      </c>
      <c r="Q73" s="159">
        <f>Vulnerability!S72</f>
        <v>0</v>
      </c>
      <c r="R73" s="158">
        <f>Vulnerability!W72</f>
        <v>1.9</v>
      </c>
      <c r="S73" s="158">
        <f>Vulnerability!Z72</f>
        <v>2.5</v>
      </c>
      <c r="T73" s="158">
        <f>Vulnerability!AC72</f>
        <v>10</v>
      </c>
      <c r="U73" s="158">
        <f>Vulnerability!AI72</f>
        <v>3.1</v>
      </c>
      <c r="V73" s="159">
        <f>Vulnerability!AJ72</f>
        <v>6</v>
      </c>
      <c r="W73" s="43">
        <f>Vulnerability!AK72</f>
        <v>3.6</v>
      </c>
      <c r="X73" s="44">
        <f t="shared" si="12"/>
        <v>3.9</v>
      </c>
      <c r="Y73" s="160" t="str">
        <f>'Lack of Coping Capacity'!D72</f>
        <v>x</v>
      </c>
      <c r="Z73" s="157">
        <f>'Lack of Coping Capacity'!G72</f>
        <v>6.3</v>
      </c>
      <c r="AA73" s="43">
        <f>'Lack of Coping Capacity'!H72</f>
        <v>6.3</v>
      </c>
      <c r="AB73" s="157">
        <f>'Lack of Coping Capacity'!M72</f>
        <v>4.5</v>
      </c>
      <c r="AC73" s="157">
        <f>'Lack of Coping Capacity'!R72</f>
        <v>4</v>
      </c>
      <c r="AD73" s="157">
        <f>'Lack of Coping Capacity'!V72</f>
        <v>6.1</v>
      </c>
      <c r="AE73" s="43">
        <f>'Lack of Coping Capacity'!W72</f>
        <v>4.9000000000000004</v>
      </c>
      <c r="AF73" s="44">
        <f t="shared" si="13"/>
        <v>5.6</v>
      </c>
      <c r="AG73" s="170">
        <f t="shared" si="14"/>
        <v>3.2</v>
      </c>
      <c r="AH73" s="145">
        <f t="shared" si="15"/>
        <v>104</v>
      </c>
      <c r="AI73" s="165">
        <f>COUNTIF('Indicator Data'!C74:BB74,"No data")</f>
        <v>4</v>
      </c>
      <c r="AJ73" s="168">
        <f t="shared" si="16"/>
        <v>7.8431372549019607E-2</v>
      </c>
    </row>
    <row r="74" spans="1:36" ht="16.5" thickTop="1" thickBot="1" x14ac:dyDescent="0.3">
      <c r="A74" s="130" t="s">
        <v>134</v>
      </c>
      <c r="B74" s="47" t="s">
        <v>133</v>
      </c>
      <c r="C74" s="164">
        <f>'Hazard &amp; Exposure'!AO73</f>
        <v>6.7</v>
      </c>
      <c r="D74" s="163">
        <f>'Hazard &amp; Exposure'!AP73</f>
        <v>3.9</v>
      </c>
      <c r="E74" s="163">
        <f>'Hazard &amp; Exposure'!AQ73</f>
        <v>6.1</v>
      </c>
      <c r="F74" s="163">
        <f>'Hazard &amp; Exposure'!AR73</f>
        <v>8.6999999999999993</v>
      </c>
      <c r="G74" s="163">
        <f>'Hazard &amp; Exposure'!AU73</f>
        <v>3.2</v>
      </c>
      <c r="H74" s="43">
        <f>'Hazard &amp; Exposure'!AV73</f>
        <v>6.1</v>
      </c>
      <c r="I74" s="163">
        <f>'Hazard &amp; Exposure'!AY73</f>
        <v>3.9</v>
      </c>
      <c r="J74" s="163">
        <f>'Hazard &amp; Exposure'!BB73</f>
        <v>0</v>
      </c>
      <c r="K74" s="43">
        <f>'Hazard &amp; Exposure'!BC73</f>
        <v>2.7</v>
      </c>
      <c r="L74" s="44">
        <f t="shared" si="11"/>
        <v>4.5999999999999996</v>
      </c>
      <c r="M74" s="161">
        <f>Vulnerability!E73</f>
        <v>5.9</v>
      </c>
      <c r="N74" s="159">
        <f>Vulnerability!H73</f>
        <v>8</v>
      </c>
      <c r="O74" s="159">
        <f>Vulnerability!M73</f>
        <v>7.3</v>
      </c>
      <c r="P74" s="43">
        <f>Vulnerability!N73</f>
        <v>6.8</v>
      </c>
      <c r="Q74" s="159">
        <f>Vulnerability!S73</f>
        <v>5.4</v>
      </c>
      <c r="R74" s="158">
        <f>Vulnerability!W73</f>
        <v>2.6</v>
      </c>
      <c r="S74" s="158">
        <f>Vulnerability!Z73</f>
        <v>4</v>
      </c>
      <c r="T74" s="158">
        <f>Vulnerability!AC73</f>
        <v>5.9</v>
      </c>
      <c r="U74" s="158">
        <f>Vulnerability!AI73</f>
        <v>8.8000000000000007</v>
      </c>
      <c r="V74" s="159">
        <f>Vulnerability!AJ73</f>
        <v>5.9</v>
      </c>
      <c r="W74" s="43">
        <f>Vulnerability!AK73</f>
        <v>5.7</v>
      </c>
      <c r="X74" s="44">
        <f t="shared" si="12"/>
        <v>6.3</v>
      </c>
      <c r="Y74" s="160">
        <f>'Lack of Coping Capacity'!D73</f>
        <v>6.7</v>
      </c>
      <c r="Z74" s="157">
        <f>'Lack of Coping Capacity'!G73</f>
        <v>8.6999999999999993</v>
      </c>
      <c r="AA74" s="43">
        <f>'Lack of Coping Capacity'!H73</f>
        <v>7.7</v>
      </c>
      <c r="AB74" s="157">
        <f>'Lack of Coping Capacity'!M73</f>
        <v>7.6</v>
      </c>
      <c r="AC74" s="157">
        <f>'Lack of Coping Capacity'!R73</f>
        <v>6.1</v>
      </c>
      <c r="AD74" s="157">
        <f>'Lack of Coping Capacity'!V73</f>
        <v>9.6999999999999993</v>
      </c>
      <c r="AE74" s="43">
        <f>'Lack of Coping Capacity'!W73</f>
        <v>7.8</v>
      </c>
      <c r="AF74" s="44">
        <f t="shared" si="13"/>
        <v>7.8</v>
      </c>
      <c r="AG74" s="170">
        <f t="shared" si="14"/>
        <v>6.1</v>
      </c>
      <c r="AH74" s="145">
        <f t="shared" si="15"/>
        <v>19</v>
      </c>
      <c r="AI74" s="165">
        <f>COUNTIF('Indicator Data'!C75:BB75,"No data")</f>
        <v>1</v>
      </c>
      <c r="AJ74" s="168">
        <f t="shared" si="16"/>
        <v>1.9607843137254902E-2</v>
      </c>
    </row>
    <row r="75" spans="1:36" ht="16.5" thickTop="1" thickBot="1" x14ac:dyDescent="0.3">
      <c r="A75" s="130" t="s">
        <v>136</v>
      </c>
      <c r="B75" s="47" t="s">
        <v>135</v>
      </c>
      <c r="C75" s="164">
        <f>'Hazard &amp; Exposure'!AO74</f>
        <v>6.5</v>
      </c>
      <c r="D75" s="163">
        <f>'Hazard &amp; Exposure'!AP74</f>
        <v>5.4</v>
      </c>
      <c r="E75" s="163">
        <f>'Hazard &amp; Exposure'!AQ74</f>
        <v>7.6</v>
      </c>
      <c r="F75" s="163">
        <f>'Hazard &amp; Exposure'!AR74</f>
        <v>4.5</v>
      </c>
      <c r="G75" s="163">
        <f>'Hazard &amp; Exposure'!AU74</f>
        <v>4.9000000000000004</v>
      </c>
      <c r="H75" s="43">
        <f>'Hazard &amp; Exposure'!AV74</f>
        <v>5.9</v>
      </c>
      <c r="I75" s="163">
        <f>'Hazard &amp; Exposure'!AY74</f>
        <v>1.4</v>
      </c>
      <c r="J75" s="163">
        <f>'Hazard &amp; Exposure'!BB74</f>
        <v>0</v>
      </c>
      <c r="K75" s="43">
        <f>'Hazard &amp; Exposure'!BC74</f>
        <v>1</v>
      </c>
      <c r="L75" s="44">
        <f t="shared" si="11"/>
        <v>3.9</v>
      </c>
      <c r="M75" s="161">
        <f>Vulnerability!E74</f>
        <v>3.5</v>
      </c>
      <c r="N75" s="159">
        <f>Vulnerability!H74</f>
        <v>7.3</v>
      </c>
      <c r="O75" s="159">
        <f>Vulnerability!M74</f>
        <v>2.8</v>
      </c>
      <c r="P75" s="43">
        <f>Vulnerability!N74</f>
        <v>4.3</v>
      </c>
      <c r="Q75" s="159">
        <f>Vulnerability!S74</f>
        <v>7.2</v>
      </c>
      <c r="R75" s="158">
        <f>Vulnerability!W74</f>
        <v>0.5</v>
      </c>
      <c r="S75" s="158">
        <f>Vulnerability!Z74</f>
        <v>1.6</v>
      </c>
      <c r="T75" s="158">
        <f>Vulnerability!AC74</f>
        <v>6</v>
      </c>
      <c r="U75" s="158">
        <f>Vulnerability!AI74</f>
        <v>3.3</v>
      </c>
      <c r="V75" s="159">
        <f>Vulnerability!AJ74</f>
        <v>3.1</v>
      </c>
      <c r="W75" s="43">
        <f>Vulnerability!AK74</f>
        <v>5.5</v>
      </c>
      <c r="X75" s="44">
        <f t="shared" si="12"/>
        <v>4.9000000000000004</v>
      </c>
      <c r="Y75" s="160">
        <f>'Lack of Coping Capacity'!D74</f>
        <v>5.2</v>
      </c>
      <c r="Z75" s="157">
        <f>'Lack of Coping Capacity'!G74</f>
        <v>6.8</v>
      </c>
      <c r="AA75" s="43">
        <f>'Lack of Coping Capacity'!H74</f>
        <v>6</v>
      </c>
      <c r="AB75" s="157">
        <f>'Lack of Coping Capacity'!M74</f>
        <v>4.5</v>
      </c>
      <c r="AC75" s="157">
        <f>'Lack of Coping Capacity'!R74</f>
        <v>4.0999999999999996</v>
      </c>
      <c r="AD75" s="157">
        <f>'Lack of Coping Capacity'!V74</f>
        <v>5.8</v>
      </c>
      <c r="AE75" s="43">
        <f>'Lack of Coping Capacity'!W74</f>
        <v>4.8</v>
      </c>
      <c r="AF75" s="44">
        <f t="shared" si="13"/>
        <v>5.4</v>
      </c>
      <c r="AG75" s="170">
        <f t="shared" si="14"/>
        <v>4.7</v>
      </c>
      <c r="AH75" s="145">
        <f t="shared" si="15"/>
        <v>42</v>
      </c>
      <c r="AI75" s="165">
        <f>COUNTIF('Indicator Data'!C76:BB76,"No data")</f>
        <v>1</v>
      </c>
      <c r="AJ75" s="168">
        <f t="shared" si="16"/>
        <v>1.9607843137254902E-2</v>
      </c>
    </row>
    <row r="76" spans="1:36" ht="16.5" thickTop="1" thickBot="1" x14ac:dyDescent="0.3">
      <c r="A76" s="130" t="s">
        <v>138</v>
      </c>
      <c r="B76" s="47" t="s">
        <v>137</v>
      </c>
      <c r="C76" s="164">
        <f>'Hazard &amp; Exposure'!AO75</f>
        <v>3.5</v>
      </c>
      <c r="D76" s="163">
        <f>'Hazard &amp; Exposure'!AP75</f>
        <v>8</v>
      </c>
      <c r="E76" s="163">
        <f>'Hazard &amp; Exposure'!AQ75</f>
        <v>0</v>
      </c>
      <c r="F76" s="163">
        <f>'Hazard &amp; Exposure'!AR75</f>
        <v>0</v>
      </c>
      <c r="G76" s="163">
        <f>'Hazard &amp; Exposure'!AU75</f>
        <v>2.4</v>
      </c>
      <c r="H76" s="43">
        <f>'Hazard &amp; Exposure'!AV75</f>
        <v>3.5</v>
      </c>
      <c r="I76" s="163">
        <f>'Hazard &amp; Exposure'!AY75</f>
        <v>0.6</v>
      </c>
      <c r="J76" s="163">
        <f>'Hazard &amp; Exposure'!BB75</f>
        <v>0</v>
      </c>
      <c r="K76" s="43">
        <f>'Hazard &amp; Exposure'!BC75</f>
        <v>0.4</v>
      </c>
      <c r="L76" s="44">
        <f t="shared" si="11"/>
        <v>2.1</v>
      </c>
      <c r="M76" s="161">
        <f>Vulnerability!E75</f>
        <v>1.9</v>
      </c>
      <c r="N76" s="159">
        <f>Vulnerability!H75</f>
        <v>1.9</v>
      </c>
      <c r="O76" s="159">
        <f>Vulnerability!M75</f>
        <v>0</v>
      </c>
      <c r="P76" s="43">
        <f>Vulnerability!N75</f>
        <v>1.4</v>
      </c>
      <c r="Q76" s="159">
        <f>Vulnerability!S75</f>
        <v>2.4</v>
      </c>
      <c r="R76" s="158">
        <f>Vulnerability!W75</f>
        <v>0.2</v>
      </c>
      <c r="S76" s="158">
        <f>Vulnerability!Z75</f>
        <v>0.5</v>
      </c>
      <c r="T76" s="158">
        <f>Vulnerability!AC75</f>
        <v>0</v>
      </c>
      <c r="U76" s="158">
        <f>Vulnerability!AI75</f>
        <v>2.5</v>
      </c>
      <c r="V76" s="159">
        <f>Vulnerability!AJ75</f>
        <v>0.9</v>
      </c>
      <c r="W76" s="43">
        <f>Vulnerability!AK75</f>
        <v>1.7</v>
      </c>
      <c r="X76" s="44">
        <f t="shared" si="12"/>
        <v>1.6</v>
      </c>
      <c r="Y76" s="160">
        <f>'Lack of Coping Capacity'!D75</f>
        <v>1.4</v>
      </c>
      <c r="Z76" s="157">
        <f>'Lack of Coping Capacity'!G75</f>
        <v>4.4000000000000004</v>
      </c>
      <c r="AA76" s="43">
        <f>'Lack of Coping Capacity'!H75</f>
        <v>2.9</v>
      </c>
      <c r="AB76" s="157">
        <f>'Lack of Coping Capacity'!M75</f>
        <v>1.7</v>
      </c>
      <c r="AC76" s="157">
        <f>'Lack of Coping Capacity'!R75</f>
        <v>0.1</v>
      </c>
      <c r="AD76" s="157">
        <f>'Lack of Coping Capacity'!V75</f>
        <v>2.1</v>
      </c>
      <c r="AE76" s="43">
        <f>'Lack of Coping Capacity'!W75</f>
        <v>1.3</v>
      </c>
      <c r="AF76" s="44">
        <f t="shared" si="13"/>
        <v>2.1</v>
      </c>
      <c r="AG76" s="170">
        <f t="shared" si="14"/>
        <v>1.9</v>
      </c>
      <c r="AH76" s="145">
        <f t="shared" si="15"/>
        <v>157</v>
      </c>
      <c r="AI76" s="165">
        <f>COUNTIF('Indicator Data'!C77:BB77,"No data")</f>
        <v>3</v>
      </c>
      <c r="AJ76" s="168">
        <f t="shared" si="16"/>
        <v>5.8823529411764705E-2</v>
      </c>
    </row>
    <row r="77" spans="1:36" ht="16.5" thickTop="1" thickBot="1" x14ac:dyDescent="0.3">
      <c r="A77" s="130" t="s">
        <v>140</v>
      </c>
      <c r="B77" s="47" t="s">
        <v>139</v>
      </c>
      <c r="C77" s="164">
        <f>'Hazard &amp; Exposure'!AO76</f>
        <v>6.1</v>
      </c>
      <c r="D77" s="163">
        <f>'Hazard &amp; Exposure'!AP76</f>
        <v>0.1</v>
      </c>
      <c r="E77" s="163">
        <f>'Hazard &amp; Exposure'!AQ76</f>
        <v>0</v>
      </c>
      <c r="F77" s="163">
        <f>'Hazard &amp; Exposure'!AR76</f>
        <v>0</v>
      </c>
      <c r="G77" s="163">
        <f>'Hazard &amp; Exposure'!AU76</f>
        <v>0</v>
      </c>
      <c r="H77" s="43">
        <f>'Hazard &amp; Exposure'!AV76</f>
        <v>1.7</v>
      </c>
      <c r="I77" s="163">
        <f>'Hazard &amp; Exposure'!AY76</f>
        <v>0</v>
      </c>
      <c r="J77" s="163">
        <f>'Hazard &amp; Exposure'!BB76</f>
        <v>0</v>
      </c>
      <c r="K77" s="43">
        <f>'Hazard &amp; Exposure'!BC76</f>
        <v>0</v>
      </c>
      <c r="L77" s="44">
        <f t="shared" si="11"/>
        <v>0.9</v>
      </c>
      <c r="M77" s="161">
        <f>Vulnerability!E76</f>
        <v>0.8</v>
      </c>
      <c r="N77" s="159">
        <f>Vulnerability!H76</f>
        <v>0.8</v>
      </c>
      <c r="O77" s="159">
        <f>Vulnerability!M76</f>
        <v>0</v>
      </c>
      <c r="P77" s="43">
        <f>Vulnerability!N76</f>
        <v>0.6</v>
      </c>
      <c r="Q77" s="159">
        <f>Vulnerability!S76</f>
        <v>1.2</v>
      </c>
      <c r="R77" s="158">
        <f>Vulnerability!W76</f>
        <v>0.4</v>
      </c>
      <c r="S77" s="158">
        <f>Vulnerability!Z76</f>
        <v>0.2</v>
      </c>
      <c r="T77" s="158">
        <f>Vulnerability!AC76</f>
        <v>0</v>
      </c>
      <c r="U77" s="158">
        <f>Vulnerability!AI76</f>
        <v>1.3</v>
      </c>
      <c r="V77" s="159">
        <f>Vulnerability!AJ76</f>
        <v>0.5</v>
      </c>
      <c r="W77" s="43">
        <f>Vulnerability!AK76</f>
        <v>0.9</v>
      </c>
      <c r="X77" s="44">
        <f t="shared" si="12"/>
        <v>0.8</v>
      </c>
      <c r="Y77" s="160" t="str">
        <f>'Lack of Coping Capacity'!D76</f>
        <v>x</v>
      </c>
      <c r="Z77" s="157">
        <f>'Lack of Coping Capacity'!G76</f>
        <v>2.1</v>
      </c>
      <c r="AA77" s="43">
        <f>'Lack of Coping Capacity'!H76</f>
        <v>2.1</v>
      </c>
      <c r="AB77" s="157">
        <f>'Lack of Coping Capacity'!M76</f>
        <v>1.6</v>
      </c>
      <c r="AC77" s="157">
        <f>'Lack of Coping Capacity'!R76</f>
        <v>2.6</v>
      </c>
      <c r="AD77" s="157">
        <f>'Lack of Coping Capacity'!V76</f>
        <v>1.2</v>
      </c>
      <c r="AE77" s="43">
        <f>'Lack of Coping Capacity'!W76</f>
        <v>1.8</v>
      </c>
      <c r="AF77" s="44">
        <f t="shared" si="13"/>
        <v>2</v>
      </c>
      <c r="AG77" s="170">
        <f t="shared" si="14"/>
        <v>1.1000000000000001</v>
      </c>
      <c r="AH77" s="145">
        <f t="shared" si="15"/>
        <v>181</v>
      </c>
      <c r="AI77" s="165">
        <f>COUNTIF('Indicator Data'!C78:BB78,"No data")</f>
        <v>6</v>
      </c>
      <c r="AJ77" s="168">
        <f t="shared" si="16"/>
        <v>0.11764705882352941</v>
      </c>
    </row>
    <row r="78" spans="1:36" ht="16.5" thickTop="1" thickBot="1" x14ac:dyDescent="0.3">
      <c r="A78" s="130" t="s">
        <v>142</v>
      </c>
      <c r="B78" s="47" t="s">
        <v>141</v>
      </c>
      <c r="C78" s="164">
        <f>'Hazard &amp; Exposure'!AO77</f>
        <v>7.9</v>
      </c>
      <c r="D78" s="163">
        <f>'Hazard &amp; Exposure'!AP77</f>
        <v>8.5</v>
      </c>
      <c r="E78" s="163">
        <f>'Hazard &amp; Exposure'!AQ77</f>
        <v>8.9</v>
      </c>
      <c r="F78" s="163">
        <f>'Hazard &amp; Exposure'!AR77</f>
        <v>7.5</v>
      </c>
      <c r="G78" s="163">
        <f>'Hazard &amp; Exposure'!AU77</f>
        <v>4.9000000000000004</v>
      </c>
      <c r="H78" s="43">
        <f>'Hazard &amp; Exposure'!AV77</f>
        <v>7.8</v>
      </c>
      <c r="I78" s="163">
        <f>'Hazard &amp; Exposure'!AY77</f>
        <v>9.9</v>
      </c>
      <c r="J78" s="163">
        <f>'Hazard &amp; Exposure'!BB77</f>
        <v>0</v>
      </c>
      <c r="K78" s="43">
        <f>'Hazard &amp; Exposure'!BC77</f>
        <v>6.9</v>
      </c>
      <c r="L78" s="44">
        <f t="shared" si="11"/>
        <v>7.4</v>
      </c>
      <c r="M78" s="161">
        <f>Vulnerability!E77</f>
        <v>5.3</v>
      </c>
      <c r="N78" s="159">
        <f>Vulnerability!H77</f>
        <v>4.9000000000000004</v>
      </c>
      <c r="O78" s="159">
        <f>Vulnerability!M77</f>
        <v>0.1</v>
      </c>
      <c r="P78" s="43">
        <f>Vulnerability!N77</f>
        <v>3.9</v>
      </c>
      <c r="Q78" s="159">
        <f>Vulnerability!S77</f>
        <v>6.3</v>
      </c>
      <c r="R78" s="158">
        <f>Vulnerability!W77</f>
        <v>1.3</v>
      </c>
      <c r="S78" s="158">
        <f>Vulnerability!Z77</f>
        <v>6.7</v>
      </c>
      <c r="T78" s="158">
        <f>Vulnerability!AC77</f>
        <v>1.5</v>
      </c>
      <c r="U78" s="158">
        <f>Vulnerability!AI77</f>
        <v>4.4000000000000004</v>
      </c>
      <c r="V78" s="159">
        <f>Vulnerability!AJ77</f>
        <v>3.8</v>
      </c>
      <c r="W78" s="43">
        <f>Vulnerability!AK77</f>
        <v>5.2</v>
      </c>
      <c r="X78" s="44">
        <f t="shared" si="12"/>
        <v>4.5999999999999996</v>
      </c>
      <c r="Y78" s="160">
        <f>'Lack of Coping Capacity'!D77</f>
        <v>1.8</v>
      </c>
      <c r="Z78" s="157">
        <f>'Lack of Coping Capacity'!G77</f>
        <v>5.8</v>
      </c>
      <c r="AA78" s="43">
        <f>'Lack of Coping Capacity'!H77</f>
        <v>3.8</v>
      </c>
      <c r="AB78" s="157">
        <f>'Lack of Coping Capacity'!M77</f>
        <v>5.9</v>
      </c>
      <c r="AC78" s="157">
        <f>'Lack of Coping Capacity'!R77</f>
        <v>5.2</v>
      </c>
      <c r="AD78" s="157">
        <f>'Lack of Coping Capacity'!V77</f>
        <v>7.2</v>
      </c>
      <c r="AE78" s="43">
        <f>'Lack of Coping Capacity'!W77</f>
        <v>6.1</v>
      </c>
      <c r="AF78" s="44">
        <f t="shared" si="13"/>
        <v>5.0999999999999996</v>
      </c>
      <c r="AG78" s="170">
        <f t="shared" si="14"/>
        <v>5.6</v>
      </c>
      <c r="AH78" s="145">
        <f t="shared" si="15"/>
        <v>24</v>
      </c>
      <c r="AI78" s="165">
        <f>COUNTIF('Indicator Data'!C79:BB79,"No data")</f>
        <v>0</v>
      </c>
      <c r="AJ78" s="168">
        <f t="shared" si="16"/>
        <v>0</v>
      </c>
    </row>
    <row r="79" spans="1:36" ht="16.5" thickTop="1" thickBot="1" x14ac:dyDescent="0.3">
      <c r="A79" s="130" t="s">
        <v>144</v>
      </c>
      <c r="B79" s="47" t="s">
        <v>143</v>
      </c>
      <c r="C79" s="164">
        <f>'Hazard &amp; Exposure'!AO78</f>
        <v>8.5</v>
      </c>
      <c r="D79" s="163">
        <f>'Hazard &amp; Exposure'!AP78</f>
        <v>8.1</v>
      </c>
      <c r="E79" s="163">
        <f>'Hazard &amp; Exposure'!AQ78</f>
        <v>9.9</v>
      </c>
      <c r="F79" s="163">
        <f>'Hazard &amp; Exposure'!AR78</f>
        <v>2.5</v>
      </c>
      <c r="G79" s="163">
        <f>'Hazard &amp; Exposure'!AU78</f>
        <v>2.2999999999999998</v>
      </c>
      <c r="H79" s="43">
        <f>'Hazard &amp; Exposure'!AV78</f>
        <v>7.4</v>
      </c>
      <c r="I79" s="163">
        <f>'Hazard &amp; Exposure'!AY78</f>
        <v>7.8</v>
      </c>
      <c r="J79" s="163">
        <f>'Hazard &amp; Exposure'!BB78</f>
        <v>0</v>
      </c>
      <c r="K79" s="43">
        <f>'Hazard &amp; Exposure'!BC78</f>
        <v>5.5</v>
      </c>
      <c r="L79" s="44">
        <f t="shared" si="11"/>
        <v>6.5</v>
      </c>
      <c r="M79" s="161">
        <f>Vulnerability!E78</f>
        <v>2.2999999999999998</v>
      </c>
      <c r="N79" s="159">
        <f>Vulnerability!H78</f>
        <v>5</v>
      </c>
      <c r="O79" s="159">
        <f>Vulnerability!M78</f>
        <v>0</v>
      </c>
      <c r="P79" s="43">
        <f>Vulnerability!N78</f>
        <v>2.4</v>
      </c>
      <c r="Q79" s="159">
        <f>Vulnerability!S78</f>
        <v>3.6</v>
      </c>
      <c r="R79" s="158">
        <f>Vulnerability!W78</f>
        <v>2.8</v>
      </c>
      <c r="S79" s="158">
        <f>Vulnerability!Z78</f>
        <v>3.3</v>
      </c>
      <c r="T79" s="158">
        <f>Vulnerability!AC78</f>
        <v>0.3</v>
      </c>
      <c r="U79" s="158">
        <f>Vulnerability!AI78</f>
        <v>3.7</v>
      </c>
      <c r="V79" s="159">
        <f>Vulnerability!AJ78</f>
        <v>2.6</v>
      </c>
      <c r="W79" s="43">
        <f>Vulnerability!AK78</f>
        <v>3.1</v>
      </c>
      <c r="X79" s="44">
        <f t="shared" si="12"/>
        <v>2.8</v>
      </c>
      <c r="Y79" s="160">
        <f>'Lack of Coping Capacity'!D78</f>
        <v>3.3</v>
      </c>
      <c r="Z79" s="157">
        <f>'Lack of Coping Capacity'!G78</f>
        <v>5.7</v>
      </c>
      <c r="AA79" s="43">
        <f>'Lack of Coping Capacity'!H78</f>
        <v>4.5</v>
      </c>
      <c r="AB79" s="157">
        <f>'Lack of Coping Capacity'!M78</f>
        <v>3.5</v>
      </c>
      <c r="AC79" s="157">
        <f>'Lack of Coping Capacity'!R78</f>
        <v>5.3</v>
      </c>
      <c r="AD79" s="157">
        <f>'Lack of Coping Capacity'!V78</f>
        <v>8.1</v>
      </c>
      <c r="AE79" s="43">
        <f>'Lack of Coping Capacity'!W78</f>
        <v>5.6</v>
      </c>
      <c r="AF79" s="44">
        <f t="shared" si="13"/>
        <v>5.0999999999999996</v>
      </c>
      <c r="AG79" s="170">
        <f t="shared" si="14"/>
        <v>4.5</v>
      </c>
      <c r="AH79" s="145">
        <f t="shared" si="15"/>
        <v>49</v>
      </c>
      <c r="AI79" s="165">
        <f>COUNTIF('Indicator Data'!C80:BB80,"No data")</f>
        <v>0</v>
      </c>
      <c r="AJ79" s="168">
        <f t="shared" si="16"/>
        <v>0</v>
      </c>
    </row>
    <row r="80" spans="1:36" ht="16.5" thickTop="1" thickBot="1" x14ac:dyDescent="0.3">
      <c r="A80" s="130" t="s">
        <v>880</v>
      </c>
      <c r="B80" s="47" t="s">
        <v>145</v>
      </c>
      <c r="C80" s="164">
        <f>'Hazard &amp; Exposure'!AO79</f>
        <v>10</v>
      </c>
      <c r="D80" s="163">
        <f>'Hazard &amp; Exposure'!AP79</f>
        <v>6.4</v>
      </c>
      <c r="E80" s="163">
        <f>'Hazard &amp; Exposure'!AQ79</f>
        <v>6.5</v>
      </c>
      <c r="F80" s="163">
        <f>'Hazard &amp; Exposure'!AR79</f>
        <v>0.3</v>
      </c>
      <c r="G80" s="163">
        <f>'Hazard &amp; Exposure'!AU79</f>
        <v>4.8</v>
      </c>
      <c r="H80" s="43">
        <f>'Hazard &amp; Exposure'!AV79</f>
        <v>6.7</v>
      </c>
      <c r="I80" s="163">
        <f>'Hazard &amp; Exposure'!AY79</f>
        <v>2</v>
      </c>
      <c r="J80" s="163">
        <f>'Hazard &amp; Exposure'!BB79</f>
        <v>0</v>
      </c>
      <c r="K80" s="43">
        <f>'Hazard &amp; Exposure'!BC79</f>
        <v>1.4</v>
      </c>
      <c r="L80" s="44">
        <f t="shared" si="11"/>
        <v>4.5999999999999996</v>
      </c>
      <c r="M80" s="161">
        <f>Vulnerability!E79</f>
        <v>2.8</v>
      </c>
      <c r="N80" s="159">
        <f>Vulnerability!H79</f>
        <v>5.0999999999999996</v>
      </c>
      <c r="O80" s="159">
        <f>Vulnerability!M79</f>
        <v>0.1</v>
      </c>
      <c r="P80" s="43">
        <f>Vulnerability!N79</f>
        <v>2.7</v>
      </c>
      <c r="Q80" s="159">
        <f>Vulnerability!S79</f>
        <v>8</v>
      </c>
      <c r="R80" s="158">
        <f>Vulnerability!W79</f>
        <v>0.2</v>
      </c>
      <c r="S80" s="158">
        <f>Vulnerability!Z79</f>
        <v>1.1000000000000001</v>
      </c>
      <c r="T80" s="158">
        <f>Vulnerability!AC79</f>
        <v>0.3</v>
      </c>
      <c r="U80" s="158">
        <f>Vulnerability!AI79</f>
        <v>2</v>
      </c>
      <c r="V80" s="159">
        <f>Vulnerability!AJ79</f>
        <v>0.9</v>
      </c>
      <c r="W80" s="43">
        <f>Vulnerability!AK79</f>
        <v>5.5</v>
      </c>
      <c r="X80" s="44">
        <f t="shared" si="12"/>
        <v>4.2</v>
      </c>
      <c r="Y80" s="160">
        <f>'Lack of Coping Capacity'!D79</f>
        <v>4.4000000000000004</v>
      </c>
      <c r="Z80" s="157">
        <f>'Lack of Coping Capacity'!G79</f>
        <v>6.6</v>
      </c>
      <c r="AA80" s="43">
        <f>'Lack of Coping Capacity'!H79</f>
        <v>5.5</v>
      </c>
      <c r="AB80" s="157">
        <f>'Lack of Coping Capacity'!M79</f>
        <v>3.8</v>
      </c>
      <c r="AC80" s="157">
        <f>'Lack of Coping Capacity'!R79</f>
        <v>3.7</v>
      </c>
      <c r="AD80" s="157">
        <f>'Lack of Coping Capacity'!V79</f>
        <v>4.4000000000000004</v>
      </c>
      <c r="AE80" s="43">
        <f>'Lack of Coping Capacity'!W79</f>
        <v>4</v>
      </c>
      <c r="AF80" s="44">
        <f t="shared" si="13"/>
        <v>4.8</v>
      </c>
      <c r="AG80" s="170">
        <f t="shared" si="14"/>
        <v>4.5</v>
      </c>
      <c r="AH80" s="145">
        <f t="shared" si="15"/>
        <v>49</v>
      </c>
      <c r="AI80" s="165">
        <f>COUNTIF('Indicator Data'!C81:BB81,"No data")</f>
        <v>1</v>
      </c>
      <c r="AJ80" s="168">
        <f t="shared" si="16"/>
        <v>1.9607843137254902E-2</v>
      </c>
    </row>
    <row r="81" spans="1:36" ht="16.5" thickTop="1" thickBot="1" x14ac:dyDescent="0.3">
      <c r="A81" s="130" t="s">
        <v>147</v>
      </c>
      <c r="B81" s="47" t="s">
        <v>146</v>
      </c>
      <c r="C81" s="164">
        <f>'Hazard &amp; Exposure'!AO80</f>
        <v>6.7</v>
      </c>
      <c r="D81" s="163">
        <f>'Hazard &amp; Exposure'!AP80</f>
        <v>9.5</v>
      </c>
      <c r="E81" s="163">
        <f>'Hazard &amp; Exposure'!AQ80</f>
        <v>0</v>
      </c>
      <c r="F81" s="163">
        <f>'Hazard &amp; Exposure'!AR80</f>
        <v>0</v>
      </c>
      <c r="G81" s="163">
        <f>'Hazard &amp; Exposure'!AU80</f>
        <v>2</v>
      </c>
      <c r="H81" s="43">
        <f>'Hazard &amp; Exposure'!AV80</f>
        <v>5.0999999999999996</v>
      </c>
      <c r="I81" s="163">
        <f>'Hazard &amp; Exposure'!AY80</f>
        <v>8.3000000000000007</v>
      </c>
      <c r="J81" s="163">
        <f>'Hazard &amp; Exposure'!BB80</f>
        <v>9</v>
      </c>
      <c r="K81" s="43">
        <f>'Hazard &amp; Exposure'!BC80</f>
        <v>9</v>
      </c>
      <c r="L81" s="44">
        <f t="shared" si="11"/>
        <v>7.5</v>
      </c>
      <c r="M81" s="161">
        <f>Vulnerability!E80</f>
        <v>2.6</v>
      </c>
      <c r="N81" s="159">
        <f>Vulnerability!H80</f>
        <v>4.2</v>
      </c>
      <c r="O81" s="159">
        <f>Vulnerability!M80</f>
        <v>1.9</v>
      </c>
      <c r="P81" s="43">
        <f>Vulnerability!N80</f>
        <v>2.8</v>
      </c>
      <c r="Q81" s="159">
        <f>Vulnerability!S80</f>
        <v>10</v>
      </c>
      <c r="R81" s="158">
        <f>Vulnerability!W80</f>
        <v>0.4</v>
      </c>
      <c r="S81" s="158">
        <f>Vulnerability!Z80</f>
        <v>2.1</v>
      </c>
      <c r="T81" s="158">
        <f>Vulnerability!AC80</f>
        <v>0.2</v>
      </c>
      <c r="U81" s="158">
        <f>Vulnerability!AI80</f>
        <v>5.0999999999999996</v>
      </c>
      <c r="V81" s="159">
        <f>Vulnerability!AJ80</f>
        <v>2.2000000000000002</v>
      </c>
      <c r="W81" s="43">
        <f>Vulnerability!AK80</f>
        <v>8</v>
      </c>
      <c r="X81" s="44">
        <f t="shared" si="12"/>
        <v>6</v>
      </c>
      <c r="Y81" s="160">
        <f>'Lack of Coping Capacity'!D80</f>
        <v>8.4</v>
      </c>
      <c r="Z81" s="157">
        <f>'Lack of Coping Capacity'!G80</f>
        <v>7.9</v>
      </c>
      <c r="AA81" s="43">
        <f>'Lack of Coping Capacity'!H80</f>
        <v>8.1999999999999993</v>
      </c>
      <c r="AB81" s="157">
        <f>'Lack of Coping Capacity'!M80</f>
        <v>4.5999999999999996</v>
      </c>
      <c r="AC81" s="157">
        <f>'Lack of Coping Capacity'!R80</f>
        <v>4.4000000000000004</v>
      </c>
      <c r="AD81" s="157">
        <f>'Lack of Coping Capacity'!V80</f>
        <v>8.8000000000000007</v>
      </c>
      <c r="AE81" s="43">
        <f>'Lack of Coping Capacity'!W80</f>
        <v>5.9</v>
      </c>
      <c r="AF81" s="44">
        <f t="shared" si="13"/>
        <v>7.2</v>
      </c>
      <c r="AG81" s="170">
        <f t="shared" si="14"/>
        <v>6.9</v>
      </c>
      <c r="AH81" s="145">
        <f t="shared" si="15"/>
        <v>10</v>
      </c>
      <c r="AI81" s="165">
        <f>COUNTIF('Indicator Data'!C82:BB82,"No data")</f>
        <v>1</v>
      </c>
      <c r="AJ81" s="168">
        <f t="shared" si="16"/>
        <v>1.9607843137254902E-2</v>
      </c>
    </row>
    <row r="82" spans="1:36" ht="16.5" thickTop="1" thickBot="1" x14ac:dyDescent="0.3">
      <c r="A82" s="130" t="s">
        <v>149</v>
      </c>
      <c r="B82" s="47" t="s">
        <v>148</v>
      </c>
      <c r="C82" s="164">
        <f>'Hazard &amp; Exposure'!AO81</f>
        <v>0.1</v>
      </c>
      <c r="D82" s="163">
        <f>'Hazard &amp; Exposure'!AP81</f>
        <v>3.8</v>
      </c>
      <c r="E82" s="163">
        <f>'Hazard &amp; Exposure'!AQ81</f>
        <v>6</v>
      </c>
      <c r="F82" s="163">
        <f>'Hazard &amp; Exposure'!AR81</f>
        <v>0</v>
      </c>
      <c r="G82" s="163">
        <f>'Hazard &amp; Exposure'!AU81</f>
        <v>0</v>
      </c>
      <c r="H82" s="43">
        <f>'Hazard &amp; Exposure'!AV81</f>
        <v>2.4</v>
      </c>
      <c r="I82" s="163">
        <f>'Hazard &amp; Exposure'!AY81</f>
        <v>0.1</v>
      </c>
      <c r="J82" s="163">
        <f>'Hazard &amp; Exposure'!BB81</f>
        <v>0</v>
      </c>
      <c r="K82" s="43">
        <f>'Hazard &amp; Exposure'!BC81</f>
        <v>0.1</v>
      </c>
      <c r="L82" s="44">
        <f t="shared" si="11"/>
        <v>1.3</v>
      </c>
      <c r="M82" s="161">
        <f>Vulnerability!E81</f>
        <v>0.5</v>
      </c>
      <c r="N82" s="159">
        <f>Vulnerability!H81</f>
        <v>1.7</v>
      </c>
      <c r="O82" s="159">
        <f>Vulnerability!M81</f>
        <v>0</v>
      </c>
      <c r="P82" s="43">
        <f>Vulnerability!N81</f>
        <v>0.7</v>
      </c>
      <c r="Q82" s="159">
        <f>Vulnerability!S81</f>
        <v>3</v>
      </c>
      <c r="R82" s="158">
        <f>Vulnerability!W81</f>
        <v>0.4</v>
      </c>
      <c r="S82" s="158">
        <f>Vulnerability!Z81</f>
        <v>0.3</v>
      </c>
      <c r="T82" s="158">
        <f>Vulnerability!AC81</f>
        <v>0</v>
      </c>
      <c r="U82" s="158">
        <f>Vulnerability!AI81</f>
        <v>0.4</v>
      </c>
      <c r="V82" s="159">
        <f>Vulnerability!AJ81</f>
        <v>0.3</v>
      </c>
      <c r="W82" s="43">
        <f>Vulnerability!AK81</f>
        <v>1.7</v>
      </c>
      <c r="X82" s="44">
        <f t="shared" si="12"/>
        <v>1.2</v>
      </c>
      <c r="Y82" s="160" t="str">
        <f>'Lack of Coping Capacity'!D81</f>
        <v>x</v>
      </c>
      <c r="Z82" s="157">
        <f>'Lack of Coping Capacity'!G81</f>
        <v>2.2000000000000002</v>
      </c>
      <c r="AA82" s="43">
        <f>'Lack of Coping Capacity'!H81</f>
        <v>2.2000000000000002</v>
      </c>
      <c r="AB82" s="157">
        <f>'Lack of Coping Capacity'!M81</f>
        <v>2.2999999999999998</v>
      </c>
      <c r="AC82" s="157">
        <f>'Lack of Coping Capacity'!R81</f>
        <v>0.5</v>
      </c>
      <c r="AD82" s="157">
        <f>'Lack of Coping Capacity'!V81</f>
        <v>1.6</v>
      </c>
      <c r="AE82" s="43">
        <f>'Lack of Coping Capacity'!W81</f>
        <v>1.5</v>
      </c>
      <c r="AF82" s="44">
        <f t="shared" si="13"/>
        <v>1.9</v>
      </c>
      <c r="AG82" s="170">
        <f t="shared" si="14"/>
        <v>1.4</v>
      </c>
      <c r="AH82" s="145">
        <f t="shared" si="15"/>
        <v>172</v>
      </c>
      <c r="AI82" s="165">
        <f>COUNTIF('Indicator Data'!C83:BB83,"No data")</f>
        <v>5</v>
      </c>
      <c r="AJ82" s="168">
        <f t="shared" si="16"/>
        <v>9.8039215686274508E-2</v>
      </c>
    </row>
    <row r="83" spans="1:36" ht="16.5" thickTop="1" thickBot="1" x14ac:dyDescent="0.3">
      <c r="A83" s="130" t="s">
        <v>151</v>
      </c>
      <c r="B83" s="47" t="s">
        <v>150</v>
      </c>
      <c r="C83" s="164">
        <f>'Hazard &amp; Exposure'!AO82</f>
        <v>6.4</v>
      </c>
      <c r="D83" s="163">
        <f>'Hazard &amp; Exposure'!AP82</f>
        <v>2.1</v>
      </c>
      <c r="E83" s="163">
        <f>'Hazard &amp; Exposure'!AQ82</f>
        <v>4.3</v>
      </c>
      <c r="F83" s="163">
        <f>'Hazard &amp; Exposure'!AR82</f>
        <v>0</v>
      </c>
      <c r="G83" s="163">
        <f>'Hazard &amp; Exposure'!AU82</f>
        <v>2</v>
      </c>
      <c r="H83" s="43">
        <f>'Hazard &amp; Exposure'!AV82</f>
        <v>3.3</v>
      </c>
      <c r="I83" s="163">
        <f>'Hazard &amp; Exposure'!AY82</f>
        <v>3.4</v>
      </c>
      <c r="J83" s="163">
        <f>'Hazard &amp; Exposure'!BB82</f>
        <v>0</v>
      </c>
      <c r="K83" s="43">
        <f>'Hazard &amp; Exposure'!BC82</f>
        <v>2.4</v>
      </c>
      <c r="L83" s="44">
        <f t="shared" si="11"/>
        <v>2.9</v>
      </c>
      <c r="M83" s="161">
        <f>Vulnerability!E82</f>
        <v>0.9</v>
      </c>
      <c r="N83" s="159">
        <f>Vulnerability!H82</f>
        <v>2.9</v>
      </c>
      <c r="O83" s="159">
        <f>Vulnerability!M82</f>
        <v>0</v>
      </c>
      <c r="P83" s="43">
        <f>Vulnerability!N82</f>
        <v>1.2</v>
      </c>
      <c r="Q83" s="159">
        <f>Vulnerability!S82</f>
        <v>5</v>
      </c>
      <c r="R83" s="158">
        <f>Vulnerability!W82</f>
        <v>0.3</v>
      </c>
      <c r="S83" s="158">
        <f>Vulnerability!Z82</f>
        <v>0.3</v>
      </c>
      <c r="T83" s="158">
        <f>Vulnerability!AC82</f>
        <v>0</v>
      </c>
      <c r="U83" s="158">
        <f>Vulnerability!AI82</f>
        <v>0.5</v>
      </c>
      <c r="V83" s="159">
        <f>Vulnerability!AJ82</f>
        <v>0.3</v>
      </c>
      <c r="W83" s="43">
        <f>Vulnerability!AK82</f>
        <v>3</v>
      </c>
      <c r="X83" s="44">
        <f t="shared" si="12"/>
        <v>2.1</v>
      </c>
      <c r="Y83" s="160" t="str">
        <f>'Lack of Coping Capacity'!D82</f>
        <v>x</v>
      </c>
      <c r="Z83" s="157">
        <f>'Lack of Coping Capacity'!G82</f>
        <v>3.3</v>
      </c>
      <c r="AA83" s="43">
        <f>'Lack of Coping Capacity'!H82</f>
        <v>3.3</v>
      </c>
      <c r="AB83" s="157">
        <f>'Lack of Coping Capacity'!M82</f>
        <v>1.9</v>
      </c>
      <c r="AC83" s="157">
        <f>'Lack of Coping Capacity'!R82</f>
        <v>0</v>
      </c>
      <c r="AD83" s="157">
        <f>'Lack of Coping Capacity'!V82</f>
        <v>1.5</v>
      </c>
      <c r="AE83" s="43">
        <f>'Lack of Coping Capacity'!W82</f>
        <v>1.1000000000000001</v>
      </c>
      <c r="AF83" s="44">
        <f t="shared" si="13"/>
        <v>2.2999999999999998</v>
      </c>
      <c r="AG83" s="170">
        <f t="shared" si="14"/>
        <v>2.4</v>
      </c>
      <c r="AH83" s="145">
        <f t="shared" si="15"/>
        <v>136</v>
      </c>
      <c r="AI83" s="165">
        <f>COUNTIF('Indicator Data'!C84:BB84,"No data")</f>
        <v>4</v>
      </c>
      <c r="AJ83" s="168">
        <f t="shared" si="16"/>
        <v>7.8431372549019607E-2</v>
      </c>
    </row>
    <row r="84" spans="1:36" ht="16.5" thickTop="1" thickBot="1" x14ac:dyDescent="0.3">
      <c r="A84" s="130" t="s">
        <v>153</v>
      </c>
      <c r="B84" s="47" t="s">
        <v>152</v>
      </c>
      <c r="C84" s="164">
        <f>'Hazard &amp; Exposure'!AO83</f>
        <v>6.5</v>
      </c>
      <c r="D84" s="163">
        <f>'Hazard &amp; Exposure'!AP83</f>
        <v>5.0999999999999996</v>
      </c>
      <c r="E84" s="163">
        <f>'Hazard &amp; Exposure'!AQ83</f>
        <v>8.5</v>
      </c>
      <c r="F84" s="163">
        <f>'Hazard &amp; Exposure'!AR83</f>
        <v>0</v>
      </c>
      <c r="G84" s="163">
        <f>'Hazard &amp; Exposure'!AU83</f>
        <v>1.6</v>
      </c>
      <c r="H84" s="43">
        <f>'Hazard &amp; Exposure'!AV83</f>
        <v>5.0999999999999996</v>
      </c>
      <c r="I84" s="163">
        <f>'Hazard &amp; Exposure'!AY83</f>
        <v>5.0999999999999996</v>
      </c>
      <c r="J84" s="163">
        <f>'Hazard &amp; Exposure'!BB83</f>
        <v>0</v>
      </c>
      <c r="K84" s="43">
        <f>'Hazard &amp; Exposure'!BC83</f>
        <v>3.6</v>
      </c>
      <c r="L84" s="44">
        <f t="shared" si="11"/>
        <v>4.4000000000000004</v>
      </c>
      <c r="M84" s="161">
        <f>Vulnerability!E83</f>
        <v>1.2</v>
      </c>
      <c r="N84" s="159">
        <f>Vulnerability!H83</f>
        <v>1.8</v>
      </c>
      <c r="O84" s="159">
        <f>Vulnerability!M83</f>
        <v>0</v>
      </c>
      <c r="P84" s="43">
        <f>Vulnerability!N83</f>
        <v>1.1000000000000001</v>
      </c>
      <c r="Q84" s="159">
        <f>Vulnerability!S83</f>
        <v>5.0999999999999996</v>
      </c>
      <c r="R84" s="158">
        <f>Vulnerability!W83</f>
        <v>0.4</v>
      </c>
      <c r="S84" s="158">
        <f>Vulnerability!Z83</f>
        <v>0.3</v>
      </c>
      <c r="T84" s="158">
        <f>Vulnerability!AC83</f>
        <v>0</v>
      </c>
      <c r="U84" s="158">
        <f>Vulnerability!AI83</f>
        <v>0.9</v>
      </c>
      <c r="V84" s="159">
        <f>Vulnerability!AJ83</f>
        <v>0.4</v>
      </c>
      <c r="W84" s="43">
        <f>Vulnerability!AK83</f>
        <v>3.1</v>
      </c>
      <c r="X84" s="44">
        <f t="shared" si="12"/>
        <v>2.2000000000000002</v>
      </c>
      <c r="Y84" s="160">
        <f>'Lack of Coping Capacity'!D83</f>
        <v>2.4</v>
      </c>
      <c r="Z84" s="157">
        <f>'Lack of Coping Capacity'!G83</f>
        <v>4.9000000000000004</v>
      </c>
      <c r="AA84" s="43">
        <f>'Lack of Coping Capacity'!H83</f>
        <v>3.7</v>
      </c>
      <c r="AB84" s="157">
        <f>'Lack of Coping Capacity'!M83</f>
        <v>1.6</v>
      </c>
      <c r="AC84" s="157">
        <f>'Lack of Coping Capacity'!R83</f>
        <v>0</v>
      </c>
      <c r="AD84" s="157">
        <f>'Lack of Coping Capacity'!V83</f>
        <v>1.3</v>
      </c>
      <c r="AE84" s="43">
        <f>'Lack of Coping Capacity'!W83</f>
        <v>1</v>
      </c>
      <c r="AF84" s="44">
        <f t="shared" si="13"/>
        <v>2.5</v>
      </c>
      <c r="AG84" s="170">
        <f t="shared" si="14"/>
        <v>2.9</v>
      </c>
      <c r="AH84" s="145">
        <f t="shared" si="15"/>
        <v>115</v>
      </c>
      <c r="AI84" s="165">
        <f>COUNTIF('Indicator Data'!C85:BB85,"No data")</f>
        <v>3</v>
      </c>
      <c r="AJ84" s="168">
        <f t="shared" si="16"/>
        <v>5.8823529411764705E-2</v>
      </c>
    </row>
    <row r="85" spans="1:36" ht="16.5" thickTop="1" thickBot="1" x14ac:dyDescent="0.3">
      <c r="A85" s="130" t="s">
        <v>155</v>
      </c>
      <c r="B85" s="47" t="s">
        <v>154</v>
      </c>
      <c r="C85" s="164">
        <f>'Hazard &amp; Exposure'!AO84</f>
        <v>6.2</v>
      </c>
      <c r="D85" s="163">
        <f>'Hazard &amp; Exposure'!AP84</f>
        <v>3</v>
      </c>
      <c r="E85" s="163">
        <f>'Hazard &amp; Exposure'!AQ84</f>
        <v>0</v>
      </c>
      <c r="F85" s="163">
        <f>'Hazard &amp; Exposure'!AR84</f>
        <v>6.9</v>
      </c>
      <c r="G85" s="163">
        <f>'Hazard &amp; Exposure'!AU84</f>
        <v>0.4</v>
      </c>
      <c r="H85" s="43">
        <f>'Hazard &amp; Exposure'!AV84</f>
        <v>3.9</v>
      </c>
      <c r="I85" s="163">
        <f>'Hazard &amp; Exposure'!AY84</f>
        <v>0.3</v>
      </c>
      <c r="J85" s="163">
        <f>'Hazard &amp; Exposure'!BB84</f>
        <v>0</v>
      </c>
      <c r="K85" s="43">
        <f>'Hazard &amp; Exposure'!BC84</f>
        <v>0.2</v>
      </c>
      <c r="L85" s="44">
        <f t="shared" si="11"/>
        <v>2.2000000000000002</v>
      </c>
      <c r="M85" s="161">
        <f>Vulnerability!E84</f>
        <v>2</v>
      </c>
      <c r="N85" s="159">
        <f>Vulnerability!H84</f>
        <v>5.4</v>
      </c>
      <c r="O85" s="159">
        <f>Vulnerability!M84</f>
        <v>0.5</v>
      </c>
      <c r="P85" s="43">
        <f>Vulnerability!N84</f>
        <v>2.5</v>
      </c>
      <c r="Q85" s="159">
        <f>Vulnerability!S84</f>
        <v>0</v>
      </c>
      <c r="R85" s="158">
        <f>Vulnerability!W84</f>
        <v>1.7</v>
      </c>
      <c r="S85" s="158">
        <f>Vulnerability!Z84</f>
        <v>0.8</v>
      </c>
      <c r="T85" s="158">
        <f>Vulnerability!AC84</f>
        <v>1.7</v>
      </c>
      <c r="U85" s="158">
        <f>Vulnerability!AI84</f>
        <v>3.2</v>
      </c>
      <c r="V85" s="159">
        <f>Vulnerability!AJ84</f>
        <v>1.9</v>
      </c>
      <c r="W85" s="43">
        <f>Vulnerability!AK84</f>
        <v>1</v>
      </c>
      <c r="X85" s="44">
        <f t="shared" si="12"/>
        <v>1.8</v>
      </c>
      <c r="Y85" s="160">
        <f>'Lack of Coping Capacity'!D84</f>
        <v>3.3</v>
      </c>
      <c r="Z85" s="157">
        <f>'Lack of Coping Capacity'!G84</f>
        <v>5.3</v>
      </c>
      <c r="AA85" s="43">
        <f>'Lack of Coping Capacity'!H84</f>
        <v>4.3</v>
      </c>
      <c r="AB85" s="157">
        <f>'Lack of Coping Capacity'!M84</f>
        <v>3.6</v>
      </c>
      <c r="AC85" s="157">
        <f>'Lack of Coping Capacity'!R84</f>
        <v>1.9</v>
      </c>
      <c r="AD85" s="157">
        <f>'Lack of Coping Capacity'!V84</f>
        <v>6.4</v>
      </c>
      <c r="AE85" s="43">
        <f>'Lack of Coping Capacity'!W84</f>
        <v>4</v>
      </c>
      <c r="AF85" s="44">
        <f t="shared" si="13"/>
        <v>4.2</v>
      </c>
      <c r="AG85" s="170">
        <f t="shared" si="14"/>
        <v>2.6</v>
      </c>
      <c r="AH85" s="145">
        <f t="shared" si="15"/>
        <v>124</v>
      </c>
      <c r="AI85" s="165">
        <f>COUNTIF('Indicator Data'!C86:BB86,"No data")</f>
        <v>1</v>
      </c>
      <c r="AJ85" s="168">
        <f t="shared" si="16"/>
        <v>1.9607843137254902E-2</v>
      </c>
    </row>
    <row r="86" spans="1:36" ht="16.5" thickTop="1" thickBot="1" x14ac:dyDescent="0.3">
      <c r="A86" s="130" t="s">
        <v>157</v>
      </c>
      <c r="B86" s="47" t="s">
        <v>156</v>
      </c>
      <c r="C86" s="164">
        <f>'Hazard &amp; Exposure'!AO85</f>
        <v>10</v>
      </c>
      <c r="D86" s="163">
        <f>'Hazard &amp; Exposure'!AP85</f>
        <v>3.6</v>
      </c>
      <c r="E86" s="163">
        <f>'Hazard &amp; Exposure'!AQ85</f>
        <v>10</v>
      </c>
      <c r="F86" s="163">
        <f>'Hazard &amp; Exposure'!AR85</f>
        <v>9.9</v>
      </c>
      <c r="G86" s="163">
        <f>'Hazard &amp; Exposure'!AU85</f>
        <v>0</v>
      </c>
      <c r="H86" s="43">
        <f>'Hazard &amp; Exposure'!AV85</f>
        <v>8.5</v>
      </c>
      <c r="I86" s="163">
        <f>'Hazard &amp; Exposure'!AY85</f>
        <v>2.5</v>
      </c>
      <c r="J86" s="163">
        <f>'Hazard &amp; Exposure'!BB85</f>
        <v>0</v>
      </c>
      <c r="K86" s="43">
        <f>'Hazard &amp; Exposure'!BC85</f>
        <v>1.8</v>
      </c>
      <c r="L86" s="44">
        <f t="shared" si="11"/>
        <v>6.2</v>
      </c>
      <c r="M86" s="161">
        <f>Vulnerability!E85</f>
        <v>0.9</v>
      </c>
      <c r="N86" s="159">
        <f>Vulnerability!H85</f>
        <v>1.8</v>
      </c>
      <c r="O86" s="159">
        <f>Vulnerability!M85</f>
        <v>0</v>
      </c>
      <c r="P86" s="43">
        <f>Vulnerability!N85</f>
        <v>0.9</v>
      </c>
      <c r="Q86" s="159">
        <f>Vulnerability!S85</f>
        <v>0.7</v>
      </c>
      <c r="R86" s="158">
        <f>Vulnerability!W85</f>
        <v>0.3</v>
      </c>
      <c r="S86" s="158">
        <f>Vulnerability!Z85</f>
        <v>0.2</v>
      </c>
      <c r="T86" s="158">
        <f>Vulnerability!AC85</f>
        <v>0.1</v>
      </c>
      <c r="U86" s="158">
        <f>Vulnerability!AI85</f>
        <v>2.2000000000000002</v>
      </c>
      <c r="V86" s="159">
        <f>Vulnerability!AJ85</f>
        <v>0.7</v>
      </c>
      <c r="W86" s="43">
        <f>Vulnerability!AK85</f>
        <v>0.7</v>
      </c>
      <c r="X86" s="44">
        <f t="shared" si="12"/>
        <v>0.8</v>
      </c>
      <c r="Y86" s="160">
        <f>'Lack of Coping Capacity'!D85</f>
        <v>1.9</v>
      </c>
      <c r="Z86" s="157">
        <f>'Lack of Coping Capacity'!G85</f>
        <v>2</v>
      </c>
      <c r="AA86" s="43">
        <f>'Lack of Coping Capacity'!H85</f>
        <v>2</v>
      </c>
      <c r="AB86" s="157">
        <f>'Lack of Coping Capacity'!M85</f>
        <v>1.7</v>
      </c>
      <c r="AC86" s="157">
        <f>'Lack of Coping Capacity'!R85</f>
        <v>0</v>
      </c>
      <c r="AD86" s="157">
        <f>'Lack of Coping Capacity'!V85</f>
        <v>1.5</v>
      </c>
      <c r="AE86" s="43">
        <f>'Lack of Coping Capacity'!W85</f>
        <v>1.1000000000000001</v>
      </c>
      <c r="AF86" s="44">
        <f t="shared" si="13"/>
        <v>1.6</v>
      </c>
      <c r="AG86" s="170">
        <f t="shared" si="14"/>
        <v>2</v>
      </c>
      <c r="AH86" s="145">
        <f t="shared" si="15"/>
        <v>152</v>
      </c>
      <c r="AI86" s="165">
        <f>COUNTIF('Indicator Data'!C87:BB87,"No data")</f>
        <v>4</v>
      </c>
      <c r="AJ86" s="168">
        <f t="shared" si="16"/>
        <v>7.8431372549019607E-2</v>
      </c>
    </row>
    <row r="87" spans="1:36" ht="16.5" thickTop="1" thickBot="1" x14ac:dyDescent="0.3">
      <c r="A87" s="130" t="s">
        <v>159</v>
      </c>
      <c r="B87" s="47" t="s">
        <v>158</v>
      </c>
      <c r="C87" s="164">
        <f>'Hazard &amp; Exposure'!AO86</f>
        <v>6.5</v>
      </c>
      <c r="D87" s="163">
        <f>'Hazard &amp; Exposure'!AP86</f>
        <v>1.7</v>
      </c>
      <c r="E87" s="163">
        <f>'Hazard &amp; Exposure'!AQ86</f>
        <v>0</v>
      </c>
      <c r="F87" s="163">
        <f>'Hazard &amp; Exposure'!AR86</f>
        <v>0</v>
      </c>
      <c r="G87" s="163">
        <f>'Hazard &amp; Exposure'!AU86</f>
        <v>3.7</v>
      </c>
      <c r="H87" s="43">
        <f>'Hazard &amp; Exposure'!AV86</f>
        <v>2.8</v>
      </c>
      <c r="I87" s="163">
        <f>'Hazard &amp; Exposure'!AY86</f>
        <v>1.9</v>
      </c>
      <c r="J87" s="163">
        <f>'Hazard &amp; Exposure'!BB86</f>
        <v>0</v>
      </c>
      <c r="K87" s="43">
        <f>'Hazard &amp; Exposure'!BC86</f>
        <v>1.3</v>
      </c>
      <c r="L87" s="44">
        <f t="shared" si="11"/>
        <v>2.1</v>
      </c>
      <c r="M87" s="161">
        <f>Vulnerability!E86</f>
        <v>1.7</v>
      </c>
      <c r="N87" s="159">
        <f>Vulnerability!H86</f>
        <v>4.3</v>
      </c>
      <c r="O87" s="159">
        <f>Vulnerability!M86</f>
        <v>6.4</v>
      </c>
      <c r="P87" s="43">
        <f>Vulnerability!N86</f>
        <v>3.5</v>
      </c>
      <c r="Q87" s="159">
        <f>Vulnerability!S86</f>
        <v>10</v>
      </c>
      <c r="R87" s="158">
        <f>Vulnerability!W86</f>
        <v>0.1</v>
      </c>
      <c r="S87" s="158">
        <f>Vulnerability!Z86</f>
        <v>1.1000000000000001</v>
      </c>
      <c r="T87" s="158">
        <f>Vulnerability!AC86</f>
        <v>0</v>
      </c>
      <c r="U87" s="158">
        <f>Vulnerability!AI86</f>
        <v>1.8</v>
      </c>
      <c r="V87" s="159">
        <f>Vulnerability!AJ86</f>
        <v>0.8</v>
      </c>
      <c r="W87" s="43">
        <f>Vulnerability!AK86</f>
        <v>7.7</v>
      </c>
      <c r="X87" s="44">
        <f t="shared" si="12"/>
        <v>6</v>
      </c>
      <c r="Y87" s="160">
        <f>'Lack of Coping Capacity'!D86</f>
        <v>6.1</v>
      </c>
      <c r="Z87" s="157">
        <f>'Lack of Coping Capacity'!G86</f>
        <v>4.7</v>
      </c>
      <c r="AA87" s="43">
        <f>'Lack of Coping Capacity'!H86</f>
        <v>5.4</v>
      </c>
      <c r="AB87" s="157">
        <f>'Lack of Coping Capacity'!M86</f>
        <v>2.2000000000000002</v>
      </c>
      <c r="AC87" s="157">
        <f>'Lack of Coping Capacity'!R86</f>
        <v>2.5</v>
      </c>
      <c r="AD87" s="157">
        <f>'Lack of Coping Capacity'!V86</f>
        <v>3.8</v>
      </c>
      <c r="AE87" s="43">
        <f>'Lack of Coping Capacity'!W86</f>
        <v>2.8</v>
      </c>
      <c r="AF87" s="44">
        <f t="shared" si="13"/>
        <v>4.2</v>
      </c>
      <c r="AG87" s="170">
        <f t="shared" si="14"/>
        <v>3.8</v>
      </c>
      <c r="AH87" s="145">
        <f t="shared" si="15"/>
        <v>80</v>
      </c>
      <c r="AI87" s="165">
        <f>COUNTIF('Indicator Data'!C88:BB88,"No data")</f>
        <v>2</v>
      </c>
      <c r="AJ87" s="168">
        <f t="shared" si="16"/>
        <v>3.9215686274509803E-2</v>
      </c>
    </row>
    <row r="88" spans="1:36" ht="16.5" thickTop="1" thickBot="1" x14ac:dyDescent="0.3">
      <c r="A88" s="130" t="s">
        <v>161</v>
      </c>
      <c r="B88" s="47" t="s">
        <v>160</v>
      </c>
      <c r="C88" s="164">
        <f>'Hazard &amp; Exposure'!AO87</f>
        <v>6.7</v>
      </c>
      <c r="D88" s="163">
        <f>'Hazard &amp; Exposure'!AP87</f>
        <v>5.6</v>
      </c>
      <c r="E88" s="163">
        <f>'Hazard &amp; Exposure'!AQ87</f>
        <v>0</v>
      </c>
      <c r="F88" s="163">
        <f>'Hazard &amp; Exposure'!AR87</f>
        <v>0</v>
      </c>
      <c r="G88" s="163">
        <f>'Hazard &amp; Exposure'!AU87</f>
        <v>2.8</v>
      </c>
      <c r="H88" s="43">
        <f>'Hazard &amp; Exposure'!AV87</f>
        <v>3.5</v>
      </c>
      <c r="I88" s="163">
        <f>'Hazard &amp; Exposure'!AY87</f>
        <v>0.9</v>
      </c>
      <c r="J88" s="163">
        <f>'Hazard &amp; Exposure'!BB87</f>
        <v>0</v>
      </c>
      <c r="K88" s="43">
        <f>'Hazard &amp; Exposure'!BC87</f>
        <v>0.6</v>
      </c>
      <c r="L88" s="44">
        <f t="shared" si="11"/>
        <v>2.2000000000000002</v>
      </c>
      <c r="M88" s="161">
        <f>Vulnerability!E87</f>
        <v>1.3</v>
      </c>
      <c r="N88" s="159">
        <f>Vulnerability!H87</f>
        <v>2.2999999999999998</v>
      </c>
      <c r="O88" s="159">
        <f>Vulnerability!M87</f>
        <v>0.2</v>
      </c>
      <c r="P88" s="43">
        <f>Vulnerability!N87</f>
        <v>1.3</v>
      </c>
      <c r="Q88" s="159">
        <f>Vulnerability!S87</f>
        <v>0</v>
      </c>
      <c r="R88" s="158">
        <f>Vulnerability!W87</f>
        <v>1.1000000000000001</v>
      </c>
      <c r="S88" s="158">
        <f>Vulnerability!Z87</f>
        <v>1.1000000000000001</v>
      </c>
      <c r="T88" s="158">
        <f>Vulnerability!AC87</f>
        <v>0.1</v>
      </c>
      <c r="U88" s="158">
        <f>Vulnerability!AI87</f>
        <v>0.9</v>
      </c>
      <c r="V88" s="159">
        <f>Vulnerability!AJ87</f>
        <v>0.8</v>
      </c>
      <c r="W88" s="43">
        <f>Vulnerability!AK87</f>
        <v>0.4</v>
      </c>
      <c r="X88" s="44">
        <f t="shared" si="12"/>
        <v>0.9</v>
      </c>
      <c r="Y88" s="160">
        <f>'Lack of Coping Capacity'!D87</f>
        <v>3.8</v>
      </c>
      <c r="Z88" s="157">
        <f>'Lack of Coping Capacity'!G87</f>
        <v>6.1</v>
      </c>
      <c r="AA88" s="43">
        <f>'Lack of Coping Capacity'!H87</f>
        <v>5</v>
      </c>
      <c r="AB88" s="157">
        <f>'Lack of Coping Capacity'!M87</f>
        <v>1.6</v>
      </c>
      <c r="AC88" s="157">
        <f>'Lack of Coping Capacity'!R87</f>
        <v>3.7</v>
      </c>
      <c r="AD88" s="157">
        <f>'Lack of Coping Capacity'!V87</f>
        <v>2.6</v>
      </c>
      <c r="AE88" s="43">
        <f>'Lack of Coping Capacity'!W87</f>
        <v>2.6</v>
      </c>
      <c r="AF88" s="44">
        <f t="shared" si="13"/>
        <v>3.9</v>
      </c>
      <c r="AG88" s="170">
        <f t="shared" si="14"/>
        <v>2</v>
      </c>
      <c r="AH88" s="145">
        <f t="shared" si="15"/>
        <v>152</v>
      </c>
      <c r="AI88" s="165">
        <f>COUNTIF('Indicator Data'!C89:BB89,"No data")</f>
        <v>3</v>
      </c>
      <c r="AJ88" s="168">
        <f t="shared" si="16"/>
        <v>5.8823529411764705E-2</v>
      </c>
    </row>
    <row r="89" spans="1:36" ht="16.5" thickTop="1" thickBot="1" x14ac:dyDescent="0.3">
      <c r="A89" s="130" t="s">
        <v>163</v>
      </c>
      <c r="B89" s="47" t="s">
        <v>162</v>
      </c>
      <c r="C89" s="164">
        <f>'Hazard &amp; Exposure'!AO88</f>
        <v>4.0999999999999996</v>
      </c>
      <c r="D89" s="163">
        <f>'Hazard &amp; Exposure'!AP88</f>
        <v>5.2</v>
      </c>
      <c r="E89" s="163">
        <f>'Hazard &amp; Exposure'!AQ88</f>
        <v>5</v>
      </c>
      <c r="F89" s="163">
        <f>'Hazard &amp; Exposure'!AR88</f>
        <v>0</v>
      </c>
      <c r="G89" s="163">
        <f>'Hazard &amp; Exposure'!AU88</f>
        <v>5.6</v>
      </c>
      <c r="H89" s="43">
        <f>'Hazard &amp; Exposure'!AV88</f>
        <v>4.2</v>
      </c>
      <c r="I89" s="163">
        <f>'Hazard &amp; Exposure'!AY88</f>
        <v>8.5</v>
      </c>
      <c r="J89" s="163">
        <f>'Hazard &amp; Exposure'!BB88</f>
        <v>7</v>
      </c>
      <c r="K89" s="43">
        <f>'Hazard &amp; Exposure'!BC88</f>
        <v>7</v>
      </c>
      <c r="L89" s="44">
        <f t="shared" si="11"/>
        <v>5.8</v>
      </c>
      <c r="M89" s="161">
        <f>Vulnerability!E88</f>
        <v>5.2</v>
      </c>
      <c r="N89" s="159">
        <f>Vulnerability!H88</f>
        <v>6.6</v>
      </c>
      <c r="O89" s="159">
        <f>Vulnerability!M88</f>
        <v>3.5</v>
      </c>
      <c r="P89" s="43">
        <f>Vulnerability!N88</f>
        <v>5.0999999999999996</v>
      </c>
      <c r="Q89" s="159">
        <f>Vulnerability!S88</f>
        <v>8.1</v>
      </c>
      <c r="R89" s="158">
        <f>Vulnerability!W88</f>
        <v>7.1</v>
      </c>
      <c r="S89" s="158">
        <f>Vulnerability!Z88</f>
        <v>3.1</v>
      </c>
      <c r="T89" s="158">
        <f>Vulnerability!AC88</f>
        <v>2.4</v>
      </c>
      <c r="U89" s="158">
        <f>Vulnerability!AI88</f>
        <v>5.6</v>
      </c>
      <c r="V89" s="159">
        <f>Vulnerability!AJ88</f>
        <v>4.8</v>
      </c>
      <c r="W89" s="43">
        <f>Vulnerability!AK88</f>
        <v>6.8</v>
      </c>
      <c r="X89" s="44">
        <f t="shared" si="12"/>
        <v>6</v>
      </c>
      <c r="Y89" s="160">
        <f>'Lack of Coping Capacity'!D88</f>
        <v>3.9</v>
      </c>
      <c r="Z89" s="157">
        <f>'Lack of Coping Capacity'!G88</f>
        <v>6.6</v>
      </c>
      <c r="AA89" s="43">
        <f>'Lack of Coping Capacity'!H88</f>
        <v>5.3</v>
      </c>
      <c r="AB89" s="157">
        <f>'Lack of Coping Capacity'!M88</f>
        <v>6.3</v>
      </c>
      <c r="AC89" s="157">
        <f>'Lack of Coping Capacity'!R88</f>
        <v>8.1</v>
      </c>
      <c r="AD89" s="157">
        <f>'Lack of Coping Capacity'!V88</f>
        <v>8.1</v>
      </c>
      <c r="AE89" s="43">
        <f>'Lack of Coping Capacity'!W88</f>
        <v>7.5</v>
      </c>
      <c r="AF89" s="44">
        <f t="shared" si="13"/>
        <v>6.5</v>
      </c>
      <c r="AG89" s="170">
        <f t="shared" si="14"/>
        <v>6.1</v>
      </c>
      <c r="AH89" s="145">
        <f t="shared" si="15"/>
        <v>19</v>
      </c>
      <c r="AI89" s="165">
        <f>COUNTIF('Indicator Data'!C90:BB90,"No data")</f>
        <v>0</v>
      </c>
      <c r="AJ89" s="168">
        <f t="shared" si="16"/>
        <v>0</v>
      </c>
    </row>
    <row r="90" spans="1:36" ht="16.5" thickTop="1" thickBot="1" x14ac:dyDescent="0.3">
      <c r="A90" s="130" t="s">
        <v>165</v>
      </c>
      <c r="B90" s="47" t="s">
        <v>164</v>
      </c>
      <c r="C90" s="164">
        <f>'Hazard &amp; Exposure'!AO89</f>
        <v>4.5</v>
      </c>
      <c r="D90" s="163">
        <f>'Hazard &amp; Exposure'!AP89</f>
        <v>0.1</v>
      </c>
      <c r="E90" s="163">
        <f>'Hazard &amp; Exposure'!AQ89</f>
        <v>8.8000000000000007</v>
      </c>
      <c r="F90" s="163">
        <f>'Hazard &amp; Exposure'!AR89</f>
        <v>0</v>
      </c>
      <c r="G90" s="163">
        <f>'Hazard &amp; Exposure'!AU89</f>
        <v>5.0999999999999996</v>
      </c>
      <c r="H90" s="43">
        <f>'Hazard &amp; Exposure'!AV89</f>
        <v>4.7</v>
      </c>
      <c r="I90" s="163">
        <f>'Hazard &amp; Exposure'!AY89</f>
        <v>0.1</v>
      </c>
      <c r="J90" s="163">
        <f>'Hazard &amp; Exposure'!BB89</f>
        <v>0</v>
      </c>
      <c r="K90" s="43">
        <f>'Hazard &amp; Exposure'!BC89</f>
        <v>0.1</v>
      </c>
      <c r="L90" s="44">
        <f t="shared" si="11"/>
        <v>2.7</v>
      </c>
      <c r="M90" s="161">
        <f>Vulnerability!E89</f>
        <v>5.5</v>
      </c>
      <c r="N90" s="159" t="str">
        <f>Vulnerability!H89</f>
        <v>x</v>
      </c>
      <c r="O90" s="159">
        <f>Vulnerability!M89</f>
        <v>10</v>
      </c>
      <c r="P90" s="43">
        <f>Vulnerability!N89</f>
        <v>7</v>
      </c>
      <c r="Q90" s="159">
        <f>Vulnerability!S89</f>
        <v>0</v>
      </c>
      <c r="R90" s="158">
        <f>Vulnerability!W89</f>
        <v>9</v>
      </c>
      <c r="S90" s="158">
        <f>Vulnerability!Z89</f>
        <v>4.3</v>
      </c>
      <c r="T90" s="158">
        <f>Vulnerability!AC89</f>
        <v>2.2999999999999998</v>
      </c>
      <c r="U90" s="158">
        <f>Vulnerability!AI89</f>
        <v>0.8</v>
      </c>
      <c r="V90" s="159">
        <f>Vulnerability!AJ89</f>
        <v>5.0999999999999996</v>
      </c>
      <c r="W90" s="43">
        <f>Vulnerability!AK89</f>
        <v>2.9</v>
      </c>
      <c r="X90" s="44">
        <f t="shared" si="12"/>
        <v>5.3</v>
      </c>
      <c r="Y90" s="160" t="str">
        <f>'Lack of Coping Capacity'!D89</f>
        <v>x</v>
      </c>
      <c r="Z90" s="157">
        <f>'Lack of Coping Capacity'!G89</f>
        <v>6.2</v>
      </c>
      <c r="AA90" s="43">
        <f>'Lack of Coping Capacity'!H89</f>
        <v>6.2</v>
      </c>
      <c r="AB90" s="157">
        <f>'Lack of Coping Capacity'!M89</f>
        <v>7.4</v>
      </c>
      <c r="AC90" s="157">
        <f>'Lack of Coping Capacity'!R89</f>
        <v>4.7</v>
      </c>
      <c r="AD90" s="157">
        <f>'Lack of Coping Capacity'!V89</f>
        <v>6.9</v>
      </c>
      <c r="AE90" s="43">
        <f>'Lack of Coping Capacity'!W89</f>
        <v>6.3</v>
      </c>
      <c r="AF90" s="44">
        <f t="shared" si="13"/>
        <v>6.3</v>
      </c>
      <c r="AG90" s="170">
        <f t="shared" si="14"/>
        <v>4.5</v>
      </c>
      <c r="AH90" s="145">
        <f t="shared" si="15"/>
        <v>49</v>
      </c>
      <c r="AI90" s="165">
        <f>COUNTIF('Indicator Data'!C91:BB91,"No data")</f>
        <v>12</v>
      </c>
      <c r="AJ90" s="168">
        <f t="shared" si="16"/>
        <v>0.23529411764705882</v>
      </c>
    </row>
    <row r="91" spans="1:36" ht="16.5" thickTop="1" thickBot="1" x14ac:dyDescent="0.3">
      <c r="A91" s="130" t="s">
        <v>878</v>
      </c>
      <c r="B91" s="47" t="s">
        <v>166</v>
      </c>
      <c r="C91" s="164">
        <f>'Hazard &amp; Exposure'!AO90</f>
        <v>0.1</v>
      </c>
      <c r="D91" s="163">
        <f>'Hazard &amp; Exposure'!AP90</f>
        <v>7.4</v>
      </c>
      <c r="E91" s="163">
        <f>'Hazard &amp; Exposure'!AQ90</f>
        <v>3.1</v>
      </c>
      <c r="F91" s="163">
        <f>'Hazard &amp; Exposure'!AR90</f>
        <v>5.3</v>
      </c>
      <c r="G91" s="163">
        <f>'Hazard &amp; Exposure'!AU90</f>
        <v>2.2999999999999998</v>
      </c>
      <c r="H91" s="43">
        <f>'Hazard &amp; Exposure'!AV90</f>
        <v>4.0999999999999996</v>
      </c>
      <c r="I91" s="163">
        <f>'Hazard &amp; Exposure'!AY90</f>
        <v>2.6</v>
      </c>
      <c r="J91" s="163">
        <f>'Hazard &amp; Exposure'!BB90</f>
        <v>0</v>
      </c>
      <c r="K91" s="43">
        <f>'Hazard &amp; Exposure'!BC90</f>
        <v>1.8</v>
      </c>
      <c r="L91" s="44">
        <f t="shared" si="11"/>
        <v>3</v>
      </c>
      <c r="M91" s="161">
        <f>Vulnerability!E90</f>
        <v>7.4</v>
      </c>
      <c r="N91" s="159" t="str">
        <f>Vulnerability!H90</f>
        <v>x</v>
      </c>
      <c r="O91" s="159">
        <f>Vulnerability!M90</f>
        <v>0.2</v>
      </c>
      <c r="P91" s="43">
        <f>Vulnerability!N90</f>
        <v>5</v>
      </c>
      <c r="Q91" s="159">
        <f>Vulnerability!S90</f>
        <v>0</v>
      </c>
      <c r="R91" s="158">
        <f>Vulnerability!W90</f>
        <v>2.7</v>
      </c>
      <c r="S91" s="158">
        <f>Vulnerability!Z90</f>
        <v>3.1</v>
      </c>
      <c r="T91" s="158">
        <f>Vulnerability!AC90</f>
        <v>10</v>
      </c>
      <c r="U91" s="158">
        <f>Vulnerability!AI90</f>
        <v>9.1999999999999993</v>
      </c>
      <c r="V91" s="159">
        <f>Vulnerability!AJ90</f>
        <v>7.7</v>
      </c>
      <c r="W91" s="43">
        <f>Vulnerability!AK90</f>
        <v>5</v>
      </c>
      <c r="X91" s="44">
        <f t="shared" si="12"/>
        <v>5</v>
      </c>
      <c r="Y91" s="160" t="str">
        <f>'Lack of Coping Capacity'!D90</f>
        <v>x</v>
      </c>
      <c r="Z91" s="157">
        <f>'Lack of Coping Capacity'!G90</f>
        <v>8.8000000000000007</v>
      </c>
      <c r="AA91" s="43">
        <f>'Lack of Coping Capacity'!H90</f>
        <v>8.8000000000000007</v>
      </c>
      <c r="AB91" s="157">
        <f>'Lack of Coping Capacity'!M90</f>
        <v>6.7</v>
      </c>
      <c r="AC91" s="157">
        <f>'Lack of Coping Capacity'!R90</f>
        <v>3.1</v>
      </c>
      <c r="AD91" s="157">
        <f>'Lack of Coping Capacity'!V90</f>
        <v>1</v>
      </c>
      <c r="AE91" s="43">
        <f>'Lack of Coping Capacity'!W90</f>
        <v>3.6</v>
      </c>
      <c r="AF91" s="44">
        <f t="shared" si="13"/>
        <v>6.9</v>
      </c>
      <c r="AG91" s="170">
        <f t="shared" si="14"/>
        <v>4.7</v>
      </c>
      <c r="AH91" s="145">
        <f t="shared" si="15"/>
        <v>42</v>
      </c>
      <c r="AI91" s="165">
        <f>COUNTIF('Indicator Data'!C92:BB92,"No data")</f>
        <v>8</v>
      </c>
      <c r="AJ91" s="168">
        <f t="shared" si="16"/>
        <v>0.15686274509803921</v>
      </c>
    </row>
    <row r="92" spans="1:36" ht="16.5" thickTop="1" thickBot="1" x14ac:dyDescent="0.3">
      <c r="A92" s="130" t="s">
        <v>882</v>
      </c>
      <c r="B92" s="47" t="s">
        <v>297</v>
      </c>
      <c r="C92" s="164">
        <f>'Hazard &amp; Exposure'!AO91</f>
        <v>2</v>
      </c>
      <c r="D92" s="163">
        <f>'Hazard &amp; Exposure'!AP91</f>
        <v>4.7</v>
      </c>
      <c r="E92" s="163">
        <f>'Hazard &amp; Exposure'!AQ91</f>
        <v>7.8</v>
      </c>
      <c r="F92" s="163">
        <f>'Hazard &amp; Exposure'!AR91</f>
        <v>9.3000000000000007</v>
      </c>
      <c r="G92" s="163">
        <f>'Hazard &amp; Exposure'!AU91</f>
        <v>0.4</v>
      </c>
      <c r="H92" s="43">
        <f>'Hazard &amp; Exposure'!AV91</f>
        <v>5.9</v>
      </c>
      <c r="I92" s="163">
        <f>'Hazard &amp; Exposure'!AY91</f>
        <v>0.5</v>
      </c>
      <c r="J92" s="163">
        <f>'Hazard &amp; Exposure'!BB91</f>
        <v>0</v>
      </c>
      <c r="K92" s="43">
        <f>'Hazard &amp; Exposure'!BC91</f>
        <v>0.4</v>
      </c>
      <c r="L92" s="44">
        <f t="shared" si="11"/>
        <v>3.6</v>
      </c>
      <c r="M92" s="161">
        <f>Vulnerability!E91</f>
        <v>0.8</v>
      </c>
      <c r="N92" s="159">
        <f>Vulnerability!H91</f>
        <v>1.7</v>
      </c>
      <c r="O92" s="159">
        <f>Vulnerability!M91</f>
        <v>0</v>
      </c>
      <c r="P92" s="43">
        <f>Vulnerability!N91</f>
        <v>0.8</v>
      </c>
      <c r="Q92" s="159">
        <f>Vulnerability!S91</f>
        <v>0.2</v>
      </c>
      <c r="R92" s="158">
        <f>Vulnerability!W91</f>
        <v>0.6</v>
      </c>
      <c r="S92" s="158">
        <f>Vulnerability!Z91</f>
        <v>0.3</v>
      </c>
      <c r="T92" s="158">
        <f>Vulnerability!AC91</f>
        <v>0</v>
      </c>
      <c r="U92" s="158">
        <f>Vulnerability!AI91</f>
        <v>0.9</v>
      </c>
      <c r="V92" s="159">
        <f>Vulnerability!AJ91</f>
        <v>0.5</v>
      </c>
      <c r="W92" s="43">
        <f>Vulnerability!AK91</f>
        <v>0.4</v>
      </c>
      <c r="X92" s="44">
        <f t="shared" si="12"/>
        <v>0.6</v>
      </c>
      <c r="Y92" s="160">
        <f>'Lack of Coping Capacity'!D91</f>
        <v>1.5</v>
      </c>
      <c r="Z92" s="157">
        <f>'Lack of Coping Capacity'!G91</f>
        <v>3.5</v>
      </c>
      <c r="AA92" s="43">
        <f>'Lack of Coping Capacity'!H91</f>
        <v>2.5</v>
      </c>
      <c r="AB92" s="157">
        <f>'Lack of Coping Capacity'!M91</f>
        <v>2</v>
      </c>
      <c r="AC92" s="157">
        <f>'Lack of Coping Capacity'!R91</f>
        <v>0.1</v>
      </c>
      <c r="AD92" s="157">
        <f>'Lack of Coping Capacity'!V91</f>
        <v>2.2000000000000002</v>
      </c>
      <c r="AE92" s="43">
        <f>'Lack of Coping Capacity'!W91</f>
        <v>1.4</v>
      </c>
      <c r="AF92" s="44">
        <f t="shared" si="13"/>
        <v>2</v>
      </c>
      <c r="AG92" s="170">
        <f t="shared" si="14"/>
        <v>1.6</v>
      </c>
      <c r="AH92" s="145">
        <f t="shared" si="15"/>
        <v>169</v>
      </c>
      <c r="AI92" s="165">
        <f>COUNTIF('Indicator Data'!C93:BB93,"No data")</f>
        <v>4</v>
      </c>
      <c r="AJ92" s="168">
        <f t="shared" si="16"/>
        <v>7.8431372549019607E-2</v>
      </c>
    </row>
    <row r="93" spans="1:36" ht="16.5" thickTop="1" thickBot="1" x14ac:dyDescent="0.3">
      <c r="A93" s="130" t="s">
        <v>168</v>
      </c>
      <c r="B93" s="47" t="s">
        <v>167</v>
      </c>
      <c r="C93" s="164">
        <f>'Hazard &amp; Exposure'!AO92</f>
        <v>5.8</v>
      </c>
      <c r="D93" s="163">
        <f>'Hazard &amp; Exposure'!AP92</f>
        <v>0.3</v>
      </c>
      <c r="E93" s="163">
        <f>'Hazard &amp; Exposure'!AQ92</f>
        <v>0</v>
      </c>
      <c r="F93" s="163">
        <f>'Hazard &amp; Exposure'!AR92</f>
        <v>0</v>
      </c>
      <c r="G93" s="163">
        <f>'Hazard &amp; Exposure'!AU92</f>
        <v>3.4</v>
      </c>
      <c r="H93" s="43">
        <f>'Hazard &amp; Exposure'!AV92</f>
        <v>2.2000000000000002</v>
      </c>
      <c r="I93" s="163">
        <f>'Hazard &amp; Exposure'!AY92</f>
        <v>0.7</v>
      </c>
      <c r="J93" s="163">
        <f>'Hazard &amp; Exposure'!BB92</f>
        <v>0</v>
      </c>
      <c r="K93" s="43">
        <f>'Hazard &amp; Exposure'!BC92</f>
        <v>0.5</v>
      </c>
      <c r="L93" s="44">
        <f t="shared" si="11"/>
        <v>1.4</v>
      </c>
      <c r="M93" s="161">
        <f>Vulnerability!E92</f>
        <v>2.1</v>
      </c>
      <c r="N93" s="159">
        <f>Vulnerability!H92</f>
        <v>5.2</v>
      </c>
      <c r="O93" s="159">
        <f>Vulnerability!M92</f>
        <v>0</v>
      </c>
      <c r="P93" s="43">
        <f>Vulnerability!N92</f>
        <v>2.4</v>
      </c>
      <c r="Q93" s="159">
        <f>Vulnerability!S92</f>
        <v>1</v>
      </c>
      <c r="R93" s="158">
        <f>Vulnerability!W92</f>
        <v>0.4</v>
      </c>
      <c r="S93" s="158">
        <f>Vulnerability!Z92</f>
        <v>0.7</v>
      </c>
      <c r="T93" s="158">
        <f>Vulnerability!AC92</f>
        <v>0</v>
      </c>
      <c r="U93" s="158">
        <f>Vulnerability!AI92</f>
        <v>1.3</v>
      </c>
      <c r="V93" s="159">
        <f>Vulnerability!AJ92</f>
        <v>0.6</v>
      </c>
      <c r="W93" s="43">
        <f>Vulnerability!AK92</f>
        <v>0.8</v>
      </c>
      <c r="X93" s="44">
        <f t="shared" si="12"/>
        <v>1.6</v>
      </c>
      <c r="Y93" s="160" t="str">
        <f>'Lack of Coping Capacity'!D92</f>
        <v>x</v>
      </c>
      <c r="Z93" s="157">
        <f>'Lack of Coping Capacity'!G92</f>
        <v>5.2</v>
      </c>
      <c r="AA93" s="43">
        <f>'Lack of Coping Capacity'!H92</f>
        <v>5.2</v>
      </c>
      <c r="AB93" s="157">
        <f>'Lack of Coping Capacity'!M92</f>
        <v>0.8</v>
      </c>
      <c r="AC93" s="157">
        <f>'Lack of Coping Capacity'!R92</f>
        <v>1.7</v>
      </c>
      <c r="AD93" s="157">
        <f>'Lack of Coping Capacity'!V92</f>
        <v>2.2000000000000002</v>
      </c>
      <c r="AE93" s="43">
        <f>'Lack of Coping Capacity'!W92</f>
        <v>1.6</v>
      </c>
      <c r="AF93" s="44">
        <f t="shared" si="13"/>
        <v>3.6</v>
      </c>
      <c r="AG93" s="170">
        <f t="shared" si="14"/>
        <v>2</v>
      </c>
      <c r="AH93" s="145">
        <f t="shared" si="15"/>
        <v>152</v>
      </c>
      <c r="AI93" s="165">
        <f>COUNTIF('Indicator Data'!C94:BB94,"No data")</f>
        <v>5</v>
      </c>
      <c r="AJ93" s="168">
        <f t="shared" si="16"/>
        <v>9.8039215686274508E-2</v>
      </c>
    </row>
    <row r="94" spans="1:36" ht="16.5" thickTop="1" thickBot="1" x14ac:dyDescent="0.3">
      <c r="A94" s="130" t="s">
        <v>170</v>
      </c>
      <c r="B94" s="47" t="s">
        <v>169</v>
      </c>
      <c r="C94" s="164">
        <f>'Hazard &amp; Exposure'!AO93</f>
        <v>9.6999999999999993</v>
      </c>
      <c r="D94" s="163">
        <f>'Hazard &amp; Exposure'!AP93</f>
        <v>5.3</v>
      </c>
      <c r="E94" s="163">
        <f>'Hazard &amp; Exposure'!AQ93</f>
        <v>0</v>
      </c>
      <c r="F94" s="163">
        <f>'Hazard &amp; Exposure'!AR93</f>
        <v>0</v>
      </c>
      <c r="G94" s="163">
        <f>'Hazard &amp; Exposure'!AU93</f>
        <v>5.2</v>
      </c>
      <c r="H94" s="43">
        <f>'Hazard &amp; Exposure'!AV93</f>
        <v>5.4</v>
      </c>
      <c r="I94" s="163">
        <f>'Hazard &amp; Exposure'!AY93</f>
        <v>1.5</v>
      </c>
      <c r="J94" s="163">
        <f>'Hazard &amp; Exposure'!BB93</f>
        <v>0</v>
      </c>
      <c r="K94" s="43">
        <f>'Hazard &amp; Exposure'!BC93</f>
        <v>1.1000000000000001</v>
      </c>
      <c r="L94" s="44">
        <f t="shared" si="11"/>
        <v>3.5</v>
      </c>
      <c r="M94" s="161">
        <f>Vulnerability!E93</f>
        <v>2.5</v>
      </c>
      <c r="N94" s="159">
        <f>Vulnerability!H93</f>
        <v>3.4</v>
      </c>
      <c r="O94" s="159">
        <f>Vulnerability!M93</f>
        <v>4.3</v>
      </c>
      <c r="P94" s="43">
        <f>Vulnerability!N93</f>
        <v>3.2</v>
      </c>
      <c r="Q94" s="159">
        <f>Vulnerability!S93</f>
        <v>0.9</v>
      </c>
      <c r="R94" s="158">
        <f>Vulnerability!W93</f>
        <v>1.1000000000000001</v>
      </c>
      <c r="S94" s="158">
        <f>Vulnerability!Z93</f>
        <v>1.1000000000000001</v>
      </c>
      <c r="T94" s="158">
        <f>Vulnerability!AC93</f>
        <v>0.3</v>
      </c>
      <c r="U94" s="158">
        <f>Vulnerability!AI93</f>
        <v>2</v>
      </c>
      <c r="V94" s="159">
        <f>Vulnerability!AJ93</f>
        <v>1.1000000000000001</v>
      </c>
      <c r="W94" s="43">
        <f>Vulnerability!AK93</f>
        <v>1</v>
      </c>
      <c r="X94" s="44">
        <f t="shared" si="12"/>
        <v>2.2000000000000002</v>
      </c>
      <c r="Y94" s="160">
        <f>'Lack of Coping Capacity'!D93</f>
        <v>3.7</v>
      </c>
      <c r="Z94" s="157">
        <f>'Lack of Coping Capacity'!G93</f>
        <v>7</v>
      </c>
      <c r="AA94" s="43">
        <f>'Lack of Coping Capacity'!H93</f>
        <v>5.4</v>
      </c>
      <c r="AB94" s="157">
        <f>'Lack of Coping Capacity'!M93</f>
        <v>2.7</v>
      </c>
      <c r="AC94" s="157">
        <f>'Lack of Coping Capacity'!R93</f>
        <v>3.6</v>
      </c>
      <c r="AD94" s="157">
        <f>'Lack of Coping Capacity'!V93</f>
        <v>5.0999999999999996</v>
      </c>
      <c r="AE94" s="43">
        <f>'Lack of Coping Capacity'!W93</f>
        <v>3.8</v>
      </c>
      <c r="AF94" s="44">
        <f t="shared" si="13"/>
        <v>4.5999999999999996</v>
      </c>
      <c r="AG94" s="170">
        <f t="shared" si="14"/>
        <v>3.3</v>
      </c>
      <c r="AH94" s="145">
        <f t="shared" si="15"/>
        <v>99</v>
      </c>
      <c r="AI94" s="165">
        <f>COUNTIF('Indicator Data'!C95:BB95,"No data")</f>
        <v>2</v>
      </c>
      <c r="AJ94" s="168">
        <f t="shared" si="16"/>
        <v>3.9215686274509803E-2</v>
      </c>
    </row>
    <row r="95" spans="1:36" ht="16.5" thickTop="1" thickBot="1" x14ac:dyDescent="0.3">
      <c r="A95" s="130" t="s">
        <v>881</v>
      </c>
      <c r="B95" s="47" t="s">
        <v>171</v>
      </c>
      <c r="C95" s="164">
        <f>'Hazard &amp; Exposure'!AO94</f>
        <v>3.7</v>
      </c>
      <c r="D95" s="163">
        <f>'Hazard &amp; Exposure'!AP94</f>
        <v>9.1</v>
      </c>
      <c r="E95" s="163">
        <f>'Hazard &amp; Exposure'!AQ94</f>
        <v>0</v>
      </c>
      <c r="F95" s="163">
        <f>'Hazard &amp; Exposure'!AR94</f>
        <v>2.8</v>
      </c>
      <c r="G95" s="163">
        <f>'Hazard &amp; Exposure'!AU94</f>
        <v>1.4</v>
      </c>
      <c r="H95" s="43">
        <f>'Hazard &amp; Exposure'!AV94</f>
        <v>4.4000000000000004</v>
      </c>
      <c r="I95" s="163">
        <f>'Hazard &amp; Exposure'!AY94</f>
        <v>1.6</v>
      </c>
      <c r="J95" s="163">
        <f>'Hazard &amp; Exposure'!BB94</f>
        <v>0</v>
      </c>
      <c r="K95" s="43">
        <f>'Hazard &amp; Exposure'!BC94</f>
        <v>1.1000000000000001</v>
      </c>
      <c r="L95" s="44">
        <f t="shared" si="11"/>
        <v>2.9</v>
      </c>
      <c r="M95" s="161">
        <f>Vulnerability!E94</f>
        <v>4.5</v>
      </c>
      <c r="N95" s="159">
        <f>Vulnerability!H94</f>
        <v>2.8</v>
      </c>
      <c r="O95" s="159">
        <f>Vulnerability!M94</f>
        <v>2.6</v>
      </c>
      <c r="P95" s="43">
        <f>Vulnerability!N94</f>
        <v>3.6</v>
      </c>
      <c r="Q95" s="159">
        <f>Vulnerability!S94</f>
        <v>2.6</v>
      </c>
      <c r="R95" s="158">
        <f>Vulnerability!W94</f>
        <v>1.4</v>
      </c>
      <c r="S95" s="158">
        <f>Vulnerability!Z94</f>
        <v>5.5</v>
      </c>
      <c r="T95" s="158">
        <f>Vulnerability!AC94</f>
        <v>1.3</v>
      </c>
      <c r="U95" s="158">
        <f>Vulnerability!AI94</f>
        <v>5.9</v>
      </c>
      <c r="V95" s="159">
        <f>Vulnerability!AJ94</f>
        <v>3.8</v>
      </c>
      <c r="W95" s="43">
        <f>Vulnerability!AK94</f>
        <v>3.2</v>
      </c>
      <c r="X95" s="44">
        <f t="shared" si="12"/>
        <v>3.4</v>
      </c>
      <c r="Y95" s="160">
        <f>'Lack of Coping Capacity'!D94</f>
        <v>6.1</v>
      </c>
      <c r="Z95" s="157">
        <f>'Lack of Coping Capacity'!G94</f>
        <v>6.7</v>
      </c>
      <c r="AA95" s="43">
        <f>'Lack of Coping Capacity'!H94</f>
        <v>6.4</v>
      </c>
      <c r="AB95" s="157">
        <f>'Lack of Coping Capacity'!M94</f>
        <v>5.9</v>
      </c>
      <c r="AC95" s="157">
        <f>'Lack of Coping Capacity'!R94</f>
        <v>5.7</v>
      </c>
      <c r="AD95" s="157">
        <f>'Lack of Coping Capacity'!V94</f>
        <v>7.5</v>
      </c>
      <c r="AE95" s="43">
        <f>'Lack of Coping Capacity'!W94</f>
        <v>6.4</v>
      </c>
      <c r="AF95" s="44">
        <f t="shared" si="13"/>
        <v>6.4</v>
      </c>
      <c r="AG95" s="170">
        <f t="shared" si="14"/>
        <v>4</v>
      </c>
      <c r="AH95" s="145">
        <f t="shared" si="15"/>
        <v>69</v>
      </c>
      <c r="AI95" s="165">
        <f>COUNTIF('Indicator Data'!C96:BB96,"No data")</f>
        <v>1</v>
      </c>
      <c r="AJ95" s="168">
        <f t="shared" si="16"/>
        <v>1.9607843137254902E-2</v>
      </c>
    </row>
    <row r="96" spans="1:36" ht="16.5" thickTop="1" thickBot="1" x14ac:dyDescent="0.3">
      <c r="A96" s="130" t="s">
        <v>378</v>
      </c>
      <c r="B96" s="47" t="s">
        <v>172</v>
      </c>
      <c r="C96" s="164">
        <f>'Hazard &amp; Exposure'!AO95</f>
        <v>0.1</v>
      </c>
      <c r="D96" s="163">
        <f>'Hazard &amp; Exposure'!AP95</f>
        <v>6.4</v>
      </c>
      <c r="E96" s="163">
        <f>'Hazard &amp; Exposure'!AQ95</f>
        <v>0</v>
      </c>
      <c r="F96" s="163">
        <f>'Hazard &amp; Exposure'!AR95</f>
        <v>0</v>
      </c>
      <c r="G96" s="163">
        <f>'Hazard &amp; Exposure'!AU95</f>
        <v>0</v>
      </c>
      <c r="H96" s="43">
        <f>'Hazard &amp; Exposure'!AV95</f>
        <v>1.8</v>
      </c>
      <c r="I96" s="163">
        <f>'Hazard &amp; Exposure'!AY95</f>
        <v>0.1</v>
      </c>
      <c r="J96" s="163">
        <f>'Hazard &amp; Exposure'!BB95</f>
        <v>0</v>
      </c>
      <c r="K96" s="43">
        <f>'Hazard &amp; Exposure'!BC95</f>
        <v>0.1</v>
      </c>
      <c r="L96" s="44">
        <f t="shared" si="11"/>
        <v>1</v>
      </c>
      <c r="M96" s="161">
        <f>Vulnerability!E95</f>
        <v>2</v>
      </c>
      <c r="N96" s="159">
        <f>Vulnerability!H95</f>
        <v>2.5</v>
      </c>
      <c r="O96" s="159">
        <f>Vulnerability!M95</f>
        <v>0</v>
      </c>
      <c r="P96" s="43">
        <f>Vulnerability!N95</f>
        <v>1.6</v>
      </c>
      <c r="Q96" s="159">
        <f>Vulnerability!S95</f>
        <v>0.9</v>
      </c>
      <c r="R96" s="158">
        <f>Vulnerability!W95</f>
        <v>1.2</v>
      </c>
      <c r="S96" s="158">
        <f>Vulnerability!Z95</f>
        <v>0.6</v>
      </c>
      <c r="T96" s="158">
        <f>Vulnerability!AC95</f>
        <v>0</v>
      </c>
      <c r="U96" s="158">
        <f>Vulnerability!AI95</f>
        <v>1.5</v>
      </c>
      <c r="V96" s="159">
        <f>Vulnerability!AJ95</f>
        <v>0.8</v>
      </c>
      <c r="W96" s="43">
        <f>Vulnerability!AK95</f>
        <v>0.9</v>
      </c>
      <c r="X96" s="44">
        <f t="shared" si="12"/>
        <v>1.3</v>
      </c>
      <c r="Y96" s="160" t="str">
        <f>'Lack of Coping Capacity'!D95</f>
        <v>x</v>
      </c>
      <c r="Z96" s="157">
        <f>'Lack of Coping Capacity'!G95</f>
        <v>3.8</v>
      </c>
      <c r="AA96" s="43">
        <f>'Lack of Coping Capacity'!H95</f>
        <v>3.8</v>
      </c>
      <c r="AB96" s="157">
        <f>'Lack of Coping Capacity'!M95</f>
        <v>1.6</v>
      </c>
      <c r="AC96" s="157">
        <f>'Lack of Coping Capacity'!R95</f>
        <v>0.8</v>
      </c>
      <c r="AD96" s="157">
        <f>'Lack of Coping Capacity'!V95</f>
        <v>2.6</v>
      </c>
      <c r="AE96" s="43">
        <f>'Lack of Coping Capacity'!W95</f>
        <v>1.7</v>
      </c>
      <c r="AF96" s="44">
        <f t="shared" si="13"/>
        <v>2.8</v>
      </c>
      <c r="AG96" s="170">
        <f t="shared" si="14"/>
        <v>1.5</v>
      </c>
      <c r="AH96" s="145">
        <f t="shared" si="15"/>
        <v>170</v>
      </c>
      <c r="AI96" s="165">
        <f>COUNTIF('Indicator Data'!C97:BB97,"No data")</f>
        <v>4</v>
      </c>
      <c r="AJ96" s="168">
        <f t="shared" si="16"/>
        <v>7.8431372549019607E-2</v>
      </c>
    </row>
    <row r="97" spans="1:36" ht="16.5" thickTop="1" thickBot="1" x14ac:dyDescent="0.3">
      <c r="A97" s="130" t="s">
        <v>174</v>
      </c>
      <c r="B97" s="47" t="s">
        <v>173</v>
      </c>
      <c r="C97" s="164">
        <f>'Hazard &amp; Exposure'!AO96</f>
        <v>6.3</v>
      </c>
      <c r="D97" s="163">
        <f>'Hazard &amp; Exposure'!AP96</f>
        <v>1.5</v>
      </c>
      <c r="E97" s="163">
        <f>'Hazard &amp; Exposure'!AQ96</f>
        <v>7.5</v>
      </c>
      <c r="F97" s="163">
        <f>'Hazard &amp; Exposure'!AR96</f>
        <v>0</v>
      </c>
      <c r="G97" s="163">
        <f>'Hazard &amp; Exposure'!AU96</f>
        <v>1.7</v>
      </c>
      <c r="H97" s="43">
        <f>'Hazard &amp; Exposure'!AV96</f>
        <v>4.0999999999999996</v>
      </c>
      <c r="I97" s="163">
        <f>'Hazard &amp; Exposure'!AY96</f>
        <v>6.8</v>
      </c>
      <c r="J97" s="163">
        <f>'Hazard &amp; Exposure'!BB96</f>
        <v>7</v>
      </c>
      <c r="K97" s="43">
        <f>'Hazard &amp; Exposure'!BC96</f>
        <v>7</v>
      </c>
      <c r="L97" s="44">
        <f t="shared" si="11"/>
        <v>5.7</v>
      </c>
      <c r="M97" s="161">
        <f>Vulnerability!E96</f>
        <v>2.8</v>
      </c>
      <c r="N97" s="159">
        <f>Vulnerability!H96</f>
        <v>5.0999999999999996</v>
      </c>
      <c r="O97" s="159">
        <f>Vulnerability!M96</f>
        <v>5.5</v>
      </c>
      <c r="P97" s="43">
        <f>Vulnerability!N96</f>
        <v>4.0999999999999996</v>
      </c>
      <c r="Q97" s="159">
        <f>Vulnerability!S96</f>
        <v>10</v>
      </c>
      <c r="R97" s="158">
        <f>Vulnerability!W96</f>
        <v>0.3</v>
      </c>
      <c r="S97" s="158">
        <f>Vulnerability!Z96</f>
        <v>0.8</v>
      </c>
      <c r="T97" s="158">
        <f>Vulnerability!AC96</f>
        <v>10</v>
      </c>
      <c r="U97" s="158">
        <f>Vulnerability!AI96</f>
        <v>1</v>
      </c>
      <c r="V97" s="159">
        <f>Vulnerability!AJ96</f>
        <v>5.2</v>
      </c>
      <c r="W97" s="43">
        <f>Vulnerability!AK96</f>
        <v>8.5</v>
      </c>
      <c r="X97" s="44">
        <f t="shared" si="12"/>
        <v>6.8</v>
      </c>
      <c r="Y97" s="160">
        <f>'Lack of Coping Capacity'!D96</f>
        <v>4.7</v>
      </c>
      <c r="Z97" s="157">
        <f>'Lack of Coping Capacity'!G96</f>
        <v>6.5</v>
      </c>
      <c r="AA97" s="43">
        <f>'Lack of Coping Capacity'!H96</f>
        <v>5.6</v>
      </c>
      <c r="AB97" s="157">
        <f>'Lack of Coping Capacity'!M96</f>
        <v>2.6</v>
      </c>
      <c r="AC97" s="157">
        <f>'Lack of Coping Capacity'!R96</f>
        <v>0.8</v>
      </c>
      <c r="AD97" s="157">
        <f>'Lack of Coping Capacity'!V96</f>
        <v>4.5</v>
      </c>
      <c r="AE97" s="43">
        <f>'Lack of Coping Capacity'!W96</f>
        <v>2.6</v>
      </c>
      <c r="AF97" s="44">
        <f t="shared" si="13"/>
        <v>4.3</v>
      </c>
      <c r="AG97" s="170">
        <f t="shared" si="14"/>
        <v>5.5</v>
      </c>
      <c r="AH97" s="145">
        <f t="shared" si="15"/>
        <v>27</v>
      </c>
      <c r="AI97" s="165">
        <f>COUNTIF('Indicator Data'!C98:BB98,"No data")</f>
        <v>5</v>
      </c>
      <c r="AJ97" s="168">
        <f t="shared" si="16"/>
        <v>9.8039215686274508E-2</v>
      </c>
    </row>
    <row r="98" spans="1:36" ht="16.5" thickTop="1" thickBot="1" x14ac:dyDescent="0.3">
      <c r="A98" s="130" t="s">
        <v>176</v>
      </c>
      <c r="B98" s="47" t="s">
        <v>175</v>
      </c>
      <c r="C98" s="164">
        <f>'Hazard &amp; Exposure'!AO97</f>
        <v>0.1</v>
      </c>
      <c r="D98" s="163">
        <f>'Hazard &amp; Exposure'!AP97</f>
        <v>3.6</v>
      </c>
      <c r="E98" s="163">
        <f>'Hazard &amp; Exposure'!AQ97</f>
        <v>0</v>
      </c>
      <c r="F98" s="163">
        <f>'Hazard &amp; Exposure'!AR97</f>
        <v>0</v>
      </c>
      <c r="G98" s="163">
        <f>'Hazard &amp; Exposure'!AU97</f>
        <v>4.9000000000000004</v>
      </c>
      <c r="H98" s="43">
        <f>'Hazard &amp; Exposure'!AV97</f>
        <v>2</v>
      </c>
      <c r="I98" s="163">
        <f>'Hazard &amp; Exposure'!AY97</f>
        <v>1.9</v>
      </c>
      <c r="J98" s="163">
        <f>'Hazard &amp; Exposure'!BB97</f>
        <v>0</v>
      </c>
      <c r="K98" s="43">
        <f>'Hazard &amp; Exposure'!BC97</f>
        <v>1.3</v>
      </c>
      <c r="L98" s="44">
        <f t="shared" si="11"/>
        <v>1.7</v>
      </c>
      <c r="M98" s="161">
        <f>Vulnerability!E97</f>
        <v>5.7</v>
      </c>
      <c r="N98" s="159">
        <f>Vulnerability!H97</f>
        <v>7.3</v>
      </c>
      <c r="O98" s="159">
        <f>Vulnerability!M97</f>
        <v>6.7</v>
      </c>
      <c r="P98" s="43">
        <f>Vulnerability!N97</f>
        <v>6.4</v>
      </c>
      <c r="Q98" s="159">
        <f>Vulnerability!S97</f>
        <v>0</v>
      </c>
      <c r="R98" s="158">
        <f>Vulnerability!W97</f>
        <v>10</v>
      </c>
      <c r="S98" s="158">
        <f>Vulnerability!Z97</f>
        <v>4.5999999999999996</v>
      </c>
      <c r="T98" s="158">
        <f>Vulnerability!AC97</f>
        <v>0.1</v>
      </c>
      <c r="U98" s="158">
        <f>Vulnerability!AI97</f>
        <v>3.4</v>
      </c>
      <c r="V98" s="159">
        <f>Vulnerability!AJ97</f>
        <v>6.1</v>
      </c>
      <c r="W98" s="43">
        <f>Vulnerability!AK97</f>
        <v>3.6</v>
      </c>
      <c r="X98" s="44">
        <f t="shared" si="12"/>
        <v>5.2</v>
      </c>
      <c r="Y98" s="160">
        <f>'Lack of Coping Capacity'!D97</f>
        <v>8.4</v>
      </c>
      <c r="Z98" s="157">
        <f>'Lack of Coping Capacity'!G97</f>
        <v>5.8</v>
      </c>
      <c r="AA98" s="43">
        <f>'Lack of Coping Capacity'!H97</f>
        <v>7.1</v>
      </c>
      <c r="AB98" s="157">
        <f>'Lack of Coping Capacity'!M97</f>
        <v>6.6</v>
      </c>
      <c r="AC98" s="157">
        <f>'Lack of Coping Capacity'!R97</f>
        <v>6.5</v>
      </c>
      <c r="AD98" s="157">
        <f>'Lack of Coping Capacity'!V97</f>
        <v>5.5</v>
      </c>
      <c r="AE98" s="43">
        <f>'Lack of Coping Capacity'!W97</f>
        <v>6.2</v>
      </c>
      <c r="AF98" s="44">
        <f t="shared" si="13"/>
        <v>6.7</v>
      </c>
      <c r="AG98" s="170">
        <f t="shared" si="14"/>
        <v>3.9</v>
      </c>
      <c r="AH98" s="145">
        <f t="shared" si="15"/>
        <v>72</v>
      </c>
      <c r="AI98" s="165">
        <f>COUNTIF('Indicator Data'!C99:BB99,"No data")</f>
        <v>2</v>
      </c>
      <c r="AJ98" s="168">
        <f t="shared" si="16"/>
        <v>3.9215686274509803E-2</v>
      </c>
    </row>
    <row r="99" spans="1:36" ht="16.5" thickTop="1" thickBot="1" x14ac:dyDescent="0.3">
      <c r="A99" s="130" t="s">
        <v>178</v>
      </c>
      <c r="B99" s="47" t="s">
        <v>177</v>
      </c>
      <c r="C99" s="164">
        <f>'Hazard &amp; Exposure'!AO98</f>
        <v>0.1</v>
      </c>
      <c r="D99" s="163">
        <f>'Hazard &amp; Exposure'!AP98</f>
        <v>5.6</v>
      </c>
      <c r="E99" s="163">
        <f>'Hazard &amp; Exposure'!AQ98</f>
        <v>0</v>
      </c>
      <c r="F99" s="163">
        <f>'Hazard &amp; Exposure'!AR98</f>
        <v>0</v>
      </c>
      <c r="G99" s="163">
        <f>'Hazard &amp; Exposure'!AU98</f>
        <v>0.6</v>
      </c>
      <c r="H99" s="43">
        <f>'Hazard &amp; Exposure'!AV98</f>
        <v>1.6</v>
      </c>
      <c r="I99" s="163">
        <f>'Hazard &amp; Exposure'!AY98</f>
        <v>0.9</v>
      </c>
      <c r="J99" s="163">
        <f>'Hazard &amp; Exposure'!BB98</f>
        <v>0</v>
      </c>
      <c r="K99" s="43">
        <f>'Hazard &amp; Exposure'!BC98</f>
        <v>0.6</v>
      </c>
      <c r="L99" s="44">
        <f t="shared" si="11"/>
        <v>1.1000000000000001</v>
      </c>
      <c r="M99" s="161">
        <f>Vulnerability!E98</f>
        <v>7.4</v>
      </c>
      <c r="N99" s="159">
        <f>Vulnerability!H98</f>
        <v>6</v>
      </c>
      <c r="O99" s="159">
        <f>Vulnerability!M98</f>
        <v>10</v>
      </c>
      <c r="P99" s="43">
        <f>Vulnerability!N98</f>
        <v>7.7</v>
      </c>
      <c r="Q99" s="159">
        <f>Vulnerability!S98</f>
        <v>4.7</v>
      </c>
      <c r="R99" s="158">
        <f>Vulnerability!W98</f>
        <v>5.0999999999999996</v>
      </c>
      <c r="S99" s="158">
        <f>Vulnerability!Z98</f>
        <v>4.4000000000000004</v>
      </c>
      <c r="T99" s="158">
        <f>Vulnerability!AC98</f>
        <v>0.1</v>
      </c>
      <c r="U99" s="158">
        <f>Vulnerability!AI98</f>
        <v>7.3</v>
      </c>
      <c r="V99" s="159">
        <f>Vulnerability!AJ98</f>
        <v>4.7</v>
      </c>
      <c r="W99" s="43">
        <f>Vulnerability!AK98</f>
        <v>4.7</v>
      </c>
      <c r="X99" s="44">
        <f t="shared" si="12"/>
        <v>6.4</v>
      </c>
      <c r="Y99" s="160" t="str">
        <f>'Lack of Coping Capacity'!D98</f>
        <v>x</v>
      </c>
      <c r="Z99" s="157">
        <f>'Lack of Coping Capacity'!G98</f>
        <v>7</v>
      </c>
      <c r="AA99" s="43">
        <f>'Lack of Coping Capacity'!H98</f>
        <v>7</v>
      </c>
      <c r="AB99" s="157">
        <f>'Lack of Coping Capacity'!M98</f>
        <v>8.5</v>
      </c>
      <c r="AC99" s="157">
        <f>'Lack of Coping Capacity'!R98</f>
        <v>7.8</v>
      </c>
      <c r="AD99" s="157">
        <f>'Lack of Coping Capacity'!V98</f>
        <v>10</v>
      </c>
      <c r="AE99" s="43">
        <f>'Lack of Coping Capacity'!W98</f>
        <v>8.8000000000000007</v>
      </c>
      <c r="AF99" s="44">
        <f t="shared" si="13"/>
        <v>8</v>
      </c>
      <c r="AG99" s="170">
        <f t="shared" si="14"/>
        <v>3.8</v>
      </c>
      <c r="AH99" s="145">
        <f t="shared" si="15"/>
        <v>80</v>
      </c>
      <c r="AI99" s="165">
        <f>COUNTIF('Indicator Data'!C100:BB100,"No data")</f>
        <v>3</v>
      </c>
      <c r="AJ99" s="168">
        <f t="shared" si="16"/>
        <v>5.8823529411764705E-2</v>
      </c>
    </row>
    <row r="100" spans="1:36" ht="16.5" thickTop="1" thickBot="1" x14ac:dyDescent="0.3">
      <c r="A100" s="130" t="s">
        <v>180</v>
      </c>
      <c r="B100" s="47" t="s">
        <v>179</v>
      </c>
      <c r="C100" s="164">
        <f>'Hazard &amp; Exposure'!AO99</f>
        <v>5.8</v>
      </c>
      <c r="D100" s="163">
        <f>'Hazard &amp; Exposure'!AP99</f>
        <v>2.7</v>
      </c>
      <c r="E100" s="163">
        <f>'Hazard &amp; Exposure'!AQ99</f>
        <v>6.9</v>
      </c>
      <c r="F100" s="163">
        <f>'Hazard &amp; Exposure'!AR99</f>
        <v>0</v>
      </c>
      <c r="G100" s="163">
        <f>'Hazard &amp; Exposure'!AU99</f>
        <v>3.4</v>
      </c>
      <c r="H100" s="43">
        <f>'Hazard &amp; Exposure'!AV99</f>
        <v>4.2</v>
      </c>
      <c r="I100" s="163">
        <f>'Hazard &amp; Exposure'!AY99</f>
        <v>1.5</v>
      </c>
      <c r="J100" s="163">
        <f>'Hazard &amp; Exposure'!BB99</f>
        <v>10</v>
      </c>
      <c r="K100" s="43">
        <f>'Hazard &amp; Exposure'!BC99</f>
        <v>10</v>
      </c>
      <c r="L100" s="44">
        <f t="shared" ref="L100:L131" si="17">ROUND((10-GEOMEAN(((10-H100)/10*9+1),((10-K100)/10*9+1)))/9*10,1)</f>
        <v>8.3000000000000007</v>
      </c>
      <c r="M100" s="161">
        <f>Vulnerability!E99</f>
        <v>1.9</v>
      </c>
      <c r="N100" s="159">
        <f>Vulnerability!H99</f>
        <v>1.8</v>
      </c>
      <c r="O100" s="159">
        <f>Vulnerability!M99</f>
        <v>0.5</v>
      </c>
      <c r="P100" s="43">
        <f>Vulnerability!N99</f>
        <v>1.5</v>
      </c>
      <c r="Q100" s="159">
        <f>Vulnerability!S99</f>
        <v>9.1</v>
      </c>
      <c r="R100" s="158">
        <f>Vulnerability!W99</f>
        <v>0.7</v>
      </c>
      <c r="S100" s="158">
        <f>Vulnerability!Z99</f>
        <v>1.1000000000000001</v>
      </c>
      <c r="T100" s="158">
        <f>Vulnerability!AC99</f>
        <v>0</v>
      </c>
      <c r="U100" s="158">
        <f>Vulnerability!AI99</f>
        <v>1.3</v>
      </c>
      <c r="V100" s="159">
        <f>Vulnerability!AJ99</f>
        <v>0.8</v>
      </c>
      <c r="W100" s="43">
        <f>Vulnerability!AK99</f>
        <v>6.6</v>
      </c>
      <c r="X100" s="44">
        <f t="shared" ref="X100:X131" si="18">ROUND((10-GEOMEAN(((10-P100)/10*9+1),((10-W100)/10*9+1)))/9*10,1)</f>
        <v>4.5</v>
      </c>
      <c r="Y100" s="160" t="str">
        <f>'Lack of Coping Capacity'!D99</f>
        <v>x</v>
      </c>
      <c r="Z100" s="157">
        <f>'Lack of Coping Capacity'!G99</f>
        <v>8.4</v>
      </c>
      <c r="AA100" s="43">
        <f>'Lack of Coping Capacity'!H99</f>
        <v>8.4</v>
      </c>
      <c r="AB100" s="157">
        <f>'Lack of Coping Capacity'!M99</f>
        <v>3.1</v>
      </c>
      <c r="AC100" s="157">
        <f>'Lack of Coping Capacity'!R99</f>
        <v>6.4</v>
      </c>
      <c r="AD100" s="157">
        <f>'Lack of Coping Capacity'!V99</f>
        <v>4.8</v>
      </c>
      <c r="AE100" s="43">
        <f>'Lack of Coping Capacity'!W99</f>
        <v>4.8</v>
      </c>
      <c r="AF100" s="44">
        <f t="shared" ref="AF100:AF131" si="19">ROUND((10-GEOMEAN(((10-AA100)/10*9+1),((10-AE100)/10*9+1)))/9*10,1)</f>
        <v>7</v>
      </c>
      <c r="AG100" s="170">
        <f t="shared" ref="AG100:AG131" si="20">ROUND(L100^(1/3)*X100^(1/3)*AF100^(1/3),1)</f>
        <v>6.4</v>
      </c>
      <c r="AH100" s="145">
        <f t="shared" ref="AH100:AH131" si="21">_xlfn.RANK.EQ(AG100,AG$4:AG$194)</f>
        <v>15</v>
      </c>
      <c r="AI100" s="165">
        <f>COUNTIF('Indicator Data'!C101:BB101,"No data")</f>
        <v>6</v>
      </c>
      <c r="AJ100" s="168">
        <f t="shared" si="16"/>
        <v>0.11764705882352941</v>
      </c>
    </row>
    <row r="101" spans="1:36" ht="16.5" thickTop="1" thickBot="1" x14ac:dyDescent="0.3">
      <c r="A101" s="130" t="s">
        <v>182</v>
      </c>
      <c r="B101" s="47" t="s">
        <v>181</v>
      </c>
      <c r="C101" s="164">
        <f>'Hazard &amp; Exposure'!AO100</f>
        <v>5.2</v>
      </c>
      <c r="D101" s="163">
        <f>'Hazard &amp; Exposure'!AP100</f>
        <v>0.1</v>
      </c>
      <c r="E101" s="163">
        <f>'Hazard &amp; Exposure'!AQ100</f>
        <v>0</v>
      </c>
      <c r="F101" s="163">
        <f>'Hazard &amp; Exposure'!AR100</f>
        <v>0</v>
      </c>
      <c r="G101" s="163">
        <f>'Hazard &amp; Exposure'!AU100</f>
        <v>0</v>
      </c>
      <c r="H101" s="43">
        <f>'Hazard &amp; Exposure'!AV100</f>
        <v>1.3</v>
      </c>
      <c r="I101" s="163">
        <f>'Hazard &amp; Exposure'!AY100</f>
        <v>0</v>
      </c>
      <c r="J101" s="163">
        <f>'Hazard &amp; Exposure'!BB100</f>
        <v>0</v>
      </c>
      <c r="K101" s="43">
        <f>'Hazard &amp; Exposure'!BC100</f>
        <v>0</v>
      </c>
      <c r="L101" s="44">
        <f t="shared" si="17"/>
        <v>0.7</v>
      </c>
      <c r="M101" s="161">
        <f>Vulnerability!E100</f>
        <v>0.7</v>
      </c>
      <c r="N101" s="159" t="str">
        <f>Vulnerability!H100</f>
        <v>x</v>
      </c>
      <c r="O101" s="159">
        <f>Vulnerability!M100</f>
        <v>0</v>
      </c>
      <c r="P101" s="43">
        <f>Vulnerability!N100</f>
        <v>0.5</v>
      </c>
      <c r="Q101" s="159">
        <f>Vulnerability!S100</f>
        <v>2.1</v>
      </c>
      <c r="R101" s="158" t="str">
        <f>Vulnerability!W100</f>
        <v>x</v>
      </c>
      <c r="S101" s="158" t="str">
        <f>Vulnerability!Z100</f>
        <v>x</v>
      </c>
      <c r="T101" s="158">
        <f>Vulnerability!AC100</f>
        <v>0</v>
      </c>
      <c r="U101" s="158">
        <f>Vulnerability!AI100</f>
        <v>5</v>
      </c>
      <c r="V101" s="159">
        <f>Vulnerability!AJ100</f>
        <v>2.9</v>
      </c>
      <c r="W101" s="43">
        <f>Vulnerability!AK100</f>
        <v>2.5</v>
      </c>
      <c r="X101" s="44">
        <f t="shared" si="18"/>
        <v>1.6</v>
      </c>
      <c r="Y101" s="160" t="str">
        <f>'Lack of Coping Capacity'!D100</f>
        <v>x</v>
      </c>
      <c r="Z101" s="157">
        <f>'Lack of Coping Capacity'!G100</f>
        <v>1.6</v>
      </c>
      <c r="AA101" s="43">
        <f>'Lack of Coping Capacity'!H100</f>
        <v>1.6</v>
      </c>
      <c r="AB101" s="157">
        <f>'Lack of Coping Capacity'!M100</f>
        <v>1.8</v>
      </c>
      <c r="AC101" s="157">
        <f>'Lack of Coping Capacity'!R100</f>
        <v>0</v>
      </c>
      <c r="AD101" s="157" t="str">
        <f>'Lack of Coping Capacity'!V100</f>
        <v>x</v>
      </c>
      <c r="AE101" s="43">
        <f>'Lack of Coping Capacity'!W100</f>
        <v>0.9</v>
      </c>
      <c r="AF101" s="44">
        <f t="shared" si="19"/>
        <v>1.3</v>
      </c>
      <c r="AG101" s="170">
        <f t="shared" si="20"/>
        <v>1.1000000000000001</v>
      </c>
      <c r="AH101" s="145">
        <f t="shared" si="21"/>
        <v>181</v>
      </c>
      <c r="AI101" s="165">
        <f>COUNTIF('Indicator Data'!C102:BB102,"No data")</f>
        <v>19</v>
      </c>
      <c r="AJ101" s="168">
        <f t="shared" si="16"/>
        <v>0.37254901960784315</v>
      </c>
    </row>
    <row r="102" spans="1:36" ht="16.5" thickTop="1" thickBot="1" x14ac:dyDescent="0.3">
      <c r="A102" s="130" t="s">
        <v>184</v>
      </c>
      <c r="B102" s="47" t="s">
        <v>183</v>
      </c>
      <c r="C102" s="164">
        <f>'Hazard &amp; Exposure'!AO101</f>
        <v>0.1</v>
      </c>
      <c r="D102" s="163">
        <f>'Hazard &amp; Exposure'!AP101</f>
        <v>5</v>
      </c>
      <c r="E102" s="163">
        <f>'Hazard &amp; Exposure'!AQ101</f>
        <v>0</v>
      </c>
      <c r="F102" s="163">
        <f>'Hazard &amp; Exposure'!AR101</f>
        <v>0</v>
      </c>
      <c r="G102" s="163">
        <f>'Hazard &amp; Exposure'!AU101</f>
        <v>1.3</v>
      </c>
      <c r="H102" s="43">
        <f>'Hazard &amp; Exposure'!AV101</f>
        <v>1.5</v>
      </c>
      <c r="I102" s="163">
        <f>'Hazard &amp; Exposure'!AY101</f>
        <v>0.1</v>
      </c>
      <c r="J102" s="163">
        <f>'Hazard &amp; Exposure'!BB101</f>
        <v>0</v>
      </c>
      <c r="K102" s="43">
        <f>'Hazard &amp; Exposure'!BC101</f>
        <v>0.1</v>
      </c>
      <c r="L102" s="44">
        <f t="shared" si="17"/>
        <v>0.8</v>
      </c>
      <c r="M102" s="161">
        <f>Vulnerability!E101</f>
        <v>1.7</v>
      </c>
      <c r="N102" s="159">
        <f>Vulnerability!H101</f>
        <v>1.8</v>
      </c>
      <c r="O102" s="159">
        <f>Vulnerability!M101</f>
        <v>0</v>
      </c>
      <c r="P102" s="43">
        <f>Vulnerability!N101</f>
        <v>1.3</v>
      </c>
      <c r="Q102" s="159">
        <f>Vulnerability!S101</f>
        <v>1.3</v>
      </c>
      <c r="R102" s="158">
        <f>Vulnerability!W101</f>
        <v>0.7</v>
      </c>
      <c r="S102" s="158">
        <f>Vulnerability!Z101</f>
        <v>0.4</v>
      </c>
      <c r="T102" s="158">
        <f>Vulnerability!AC101</f>
        <v>0</v>
      </c>
      <c r="U102" s="158">
        <f>Vulnerability!AI101</f>
        <v>1.2</v>
      </c>
      <c r="V102" s="159">
        <f>Vulnerability!AJ101</f>
        <v>0.6</v>
      </c>
      <c r="W102" s="43">
        <f>Vulnerability!AK101</f>
        <v>1</v>
      </c>
      <c r="X102" s="44">
        <f t="shared" si="18"/>
        <v>1.2</v>
      </c>
      <c r="Y102" s="160" t="str">
        <f>'Lack of Coping Capacity'!D101</f>
        <v>x</v>
      </c>
      <c r="Z102" s="157">
        <f>'Lack of Coping Capacity'!G101</f>
        <v>3.5</v>
      </c>
      <c r="AA102" s="43">
        <f>'Lack of Coping Capacity'!H101</f>
        <v>3.5</v>
      </c>
      <c r="AB102" s="157">
        <f>'Lack of Coping Capacity'!M101</f>
        <v>1.4</v>
      </c>
      <c r="AC102" s="157">
        <f>'Lack of Coping Capacity'!R101</f>
        <v>0.5</v>
      </c>
      <c r="AD102" s="157">
        <f>'Lack of Coping Capacity'!V101</f>
        <v>2.1</v>
      </c>
      <c r="AE102" s="43">
        <f>'Lack of Coping Capacity'!W101</f>
        <v>1.3</v>
      </c>
      <c r="AF102" s="44">
        <f t="shared" si="19"/>
        <v>2.5</v>
      </c>
      <c r="AG102" s="170">
        <f t="shared" si="20"/>
        <v>1.3</v>
      </c>
      <c r="AH102" s="145">
        <f t="shared" si="21"/>
        <v>174</v>
      </c>
      <c r="AI102" s="165">
        <f>COUNTIF('Indicator Data'!C103:BB103,"No data")</f>
        <v>4</v>
      </c>
      <c r="AJ102" s="168">
        <f t="shared" si="16"/>
        <v>7.8431372549019607E-2</v>
      </c>
    </row>
    <row r="103" spans="1:36" ht="16.5" thickTop="1" thickBot="1" x14ac:dyDescent="0.3">
      <c r="A103" s="130" t="s">
        <v>186</v>
      </c>
      <c r="B103" s="47" t="s">
        <v>185</v>
      </c>
      <c r="C103" s="164">
        <f>'Hazard &amp; Exposure'!AO102</f>
        <v>0.1</v>
      </c>
      <c r="D103" s="163">
        <f>'Hazard &amp; Exposure'!AP102</f>
        <v>1.3</v>
      </c>
      <c r="E103" s="163">
        <f>'Hazard &amp; Exposure'!AQ102</f>
        <v>0</v>
      </c>
      <c r="F103" s="163">
        <f>'Hazard &amp; Exposure'!AR102</f>
        <v>0</v>
      </c>
      <c r="G103" s="163">
        <f>'Hazard &amp; Exposure'!AU102</f>
        <v>0</v>
      </c>
      <c r="H103" s="43">
        <f>'Hazard &amp; Exposure'!AV102</f>
        <v>0.3</v>
      </c>
      <c r="I103" s="163">
        <f>'Hazard &amp; Exposure'!AY102</f>
        <v>0.1</v>
      </c>
      <c r="J103" s="163">
        <f>'Hazard &amp; Exposure'!BB102</f>
        <v>0</v>
      </c>
      <c r="K103" s="43">
        <f>'Hazard &amp; Exposure'!BC102</f>
        <v>0.1</v>
      </c>
      <c r="L103" s="44">
        <f t="shared" si="17"/>
        <v>0.2</v>
      </c>
      <c r="M103" s="161">
        <f>Vulnerability!E102</f>
        <v>0.9</v>
      </c>
      <c r="N103" s="159">
        <f>Vulnerability!H102</f>
        <v>1.3</v>
      </c>
      <c r="O103" s="159">
        <f>Vulnerability!M102</f>
        <v>0</v>
      </c>
      <c r="P103" s="43">
        <f>Vulnerability!N102</f>
        <v>0.8</v>
      </c>
      <c r="Q103" s="159">
        <f>Vulnerability!S102</f>
        <v>2.1</v>
      </c>
      <c r="R103" s="158">
        <f>Vulnerability!W102</f>
        <v>0.4</v>
      </c>
      <c r="S103" s="158">
        <f>Vulnerability!Z102</f>
        <v>0.1</v>
      </c>
      <c r="T103" s="158">
        <f>Vulnerability!AC102</f>
        <v>0</v>
      </c>
      <c r="U103" s="158">
        <f>Vulnerability!AI102</f>
        <v>0.8</v>
      </c>
      <c r="V103" s="159">
        <f>Vulnerability!AJ102</f>
        <v>0.3</v>
      </c>
      <c r="W103" s="43">
        <f>Vulnerability!AK102</f>
        <v>1.2</v>
      </c>
      <c r="X103" s="44">
        <f t="shared" si="18"/>
        <v>1</v>
      </c>
      <c r="Y103" s="160" t="str">
        <f>'Lack of Coping Capacity'!D102</f>
        <v>x</v>
      </c>
      <c r="Z103" s="157">
        <f>'Lack of Coping Capacity'!G102</f>
        <v>1.8</v>
      </c>
      <c r="AA103" s="43">
        <f>'Lack of Coping Capacity'!H102</f>
        <v>1.8</v>
      </c>
      <c r="AB103" s="157">
        <f>'Lack of Coping Capacity'!M102</f>
        <v>1</v>
      </c>
      <c r="AC103" s="157">
        <f>'Lack of Coping Capacity'!R102</f>
        <v>0.1</v>
      </c>
      <c r="AD103" s="157">
        <f>'Lack of Coping Capacity'!V102</f>
        <v>0.9</v>
      </c>
      <c r="AE103" s="43">
        <f>'Lack of Coping Capacity'!W102</f>
        <v>0.7</v>
      </c>
      <c r="AF103" s="44">
        <f t="shared" si="19"/>
        <v>1.3</v>
      </c>
      <c r="AG103" s="170">
        <f t="shared" si="20"/>
        <v>0.6</v>
      </c>
      <c r="AH103" s="145">
        <f t="shared" si="21"/>
        <v>189</v>
      </c>
      <c r="AI103" s="165">
        <f>COUNTIF('Indicator Data'!C104:BB104,"No data")</f>
        <v>6</v>
      </c>
      <c r="AJ103" s="168">
        <f t="shared" si="16"/>
        <v>0.11764705882352941</v>
      </c>
    </row>
    <row r="104" spans="1:36" ht="16.5" thickTop="1" thickBot="1" x14ac:dyDescent="0.3">
      <c r="A104" s="130" t="s">
        <v>189</v>
      </c>
      <c r="B104" s="47" t="s">
        <v>188</v>
      </c>
      <c r="C104" s="164">
        <f>'Hazard &amp; Exposure'!AO103</f>
        <v>0.1</v>
      </c>
      <c r="D104" s="163">
        <f>'Hazard &amp; Exposure'!AP103</f>
        <v>6.6</v>
      </c>
      <c r="E104" s="163">
        <f>'Hazard &amp; Exposure'!AQ103</f>
        <v>7.4</v>
      </c>
      <c r="F104" s="163">
        <f>'Hazard &amp; Exposure'!AR103</f>
        <v>7.6</v>
      </c>
      <c r="G104" s="163">
        <f>'Hazard &amp; Exposure'!AU103</f>
        <v>3.7</v>
      </c>
      <c r="H104" s="43">
        <f>'Hazard &amp; Exposure'!AV103</f>
        <v>5.7</v>
      </c>
      <c r="I104" s="163">
        <f>'Hazard &amp; Exposure'!AY103</f>
        <v>1</v>
      </c>
      <c r="J104" s="163">
        <f>'Hazard &amp; Exposure'!BB103</f>
        <v>0</v>
      </c>
      <c r="K104" s="43">
        <f>'Hazard &amp; Exposure'!BC103</f>
        <v>0.7</v>
      </c>
      <c r="L104" s="44">
        <f t="shared" si="17"/>
        <v>3.6</v>
      </c>
      <c r="M104" s="161">
        <f>Vulnerability!E103</f>
        <v>7.6</v>
      </c>
      <c r="N104" s="159">
        <f>Vulnerability!H103</f>
        <v>3.9</v>
      </c>
      <c r="O104" s="159">
        <f>Vulnerability!M103</f>
        <v>2</v>
      </c>
      <c r="P104" s="43">
        <f>Vulnerability!N103</f>
        <v>5.3</v>
      </c>
      <c r="Q104" s="159">
        <f>Vulnerability!S103</f>
        <v>0</v>
      </c>
      <c r="R104" s="158">
        <f>Vulnerability!W103</f>
        <v>2.1</v>
      </c>
      <c r="S104" s="158">
        <f>Vulnerability!Z103</f>
        <v>6</v>
      </c>
      <c r="T104" s="158">
        <f>Vulnerability!AC103</f>
        <v>1</v>
      </c>
      <c r="U104" s="158">
        <f>Vulnerability!AI103</f>
        <v>7.4</v>
      </c>
      <c r="V104" s="159">
        <f>Vulnerability!AJ103</f>
        <v>4.7</v>
      </c>
      <c r="W104" s="43">
        <f>Vulnerability!AK103</f>
        <v>2.7</v>
      </c>
      <c r="X104" s="44">
        <f t="shared" si="18"/>
        <v>4.0999999999999996</v>
      </c>
      <c r="Y104" s="160">
        <f>'Lack of Coping Capacity'!D103</f>
        <v>4.7</v>
      </c>
      <c r="Z104" s="157">
        <f>'Lack of Coping Capacity'!G103</f>
        <v>7.4</v>
      </c>
      <c r="AA104" s="43">
        <f>'Lack of Coping Capacity'!H103</f>
        <v>6.1</v>
      </c>
      <c r="AB104" s="157">
        <f>'Lack of Coping Capacity'!M103</f>
        <v>8.1999999999999993</v>
      </c>
      <c r="AC104" s="157">
        <f>'Lack of Coping Capacity'!R103</f>
        <v>9.6</v>
      </c>
      <c r="AD104" s="157">
        <f>'Lack of Coping Capacity'!V103</f>
        <v>9.5</v>
      </c>
      <c r="AE104" s="43">
        <f>'Lack of Coping Capacity'!W103</f>
        <v>9.1</v>
      </c>
      <c r="AF104" s="44">
        <f t="shared" si="19"/>
        <v>7.9</v>
      </c>
      <c r="AG104" s="170">
        <f t="shared" si="20"/>
        <v>4.9000000000000004</v>
      </c>
      <c r="AH104" s="145">
        <f t="shared" si="21"/>
        <v>37</v>
      </c>
      <c r="AI104" s="165">
        <f>COUNTIF('Indicator Data'!C105:BB105,"No data")</f>
        <v>1</v>
      </c>
      <c r="AJ104" s="168">
        <f t="shared" si="16"/>
        <v>1.9607843137254902E-2</v>
      </c>
    </row>
    <row r="105" spans="1:36" ht="16.5" thickTop="1" thickBot="1" x14ac:dyDescent="0.3">
      <c r="A105" s="130" t="s">
        <v>191</v>
      </c>
      <c r="B105" s="47" t="s">
        <v>190</v>
      </c>
      <c r="C105" s="164">
        <f>'Hazard &amp; Exposure'!AO104</f>
        <v>3.8</v>
      </c>
      <c r="D105" s="163">
        <f>'Hazard &amp; Exposure'!AP104</f>
        <v>5.2</v>
      </c>
      <c r="E105" s="163">
        <f>'Hazard &amp; Exposure'!AQ104</f>
        <v>0</v>
      </c>
      <c r="F105" s="163">
        <f>'Hazard &amp; Exposure'!AR104</f>
        <v>0.8</v>
      </c>
      <c r="G105" s="163">
        <f>'Hazard &amp; Exposure'!AU104</f>
        <v>5.0999999999999996</v>
      </c>
      <c r="H105" s="43">
        <f>'Hazard &amp; Exposure'!AV104</f>
        <v>3.3</v>
      </c>
      <c r="I105" s="163">
        <f>'Hazard &amp; Exposure'!AY104</f>
        <v>0.7</v>
      </c>
      <c r="J105" s="163">
        <f>'Hazard &amp; Exposure'!BB104</f>
        <v>0</v>
      </c>
      <c r="K105" s="43">
        <f>'Hazard &amp; Exposure'!BC104</f>
        <v>0.5</v>
      </c>
      <c r="L105" s="44">
        <f t="shared" si="17"/>
        <v>2</v>
      </c>
      <c r="M105" s="161">
        <f>Vulnerability!E104</f>
        <v>7.1</v>
      </c>
      <c r="N105" s="159">
        <f>Vulnerability!H104</f>
        <v>6.7</v>
      </c>
      <c r="O105" s="159">
        <f>Vulnerability!M104</f>
        <v>6.5</v>
      </c>
      <c r="P105" s="43">
        <f>Vulnerability!N104</f>
        <v>6.9</v>
      </c>
      <c r="Q105" s="159">
        <f>Vulnerability!S104</f>
        <v>3</v>
      </c>
      <c r="R105" s="158">
        <f>Vulnerability!W104</f>
        <v>6.8</v>
      </c>
      <c r="S105" s="158">
        <f>Vulnerability!Z104</f>
        <v>4</v>
      </c>
      <c r="T105" s="158">
        <f>Vulnerability!AC104</f>
        <v>10</v>
      </c>
      <c r="U105" s="158">
        <f>Vulnerability!AI104</f>
        <v>6.1</v>
      </c>
      <c r="V105" s="159">
        <f>Vulnerability!AJ104</f>
        <v>7.5</v>
      </c>
      <c r="W105" s="43">
        <f>Vulnerability!AK104</f>
        <v>5.7</v>
      </c>
      <c r="X105" s="44">
        <f t="shared" si="18"/>
        <v>6.3</v>
      </c>
      <c r="Y105" s="160">
        <f>'Lack of Coping Capacity'!D104</f>
        <v>4</v>
      </c>
      <c r="Z105" s="157">
        <f>'Lack of Coping Capacity'!G104</f>
        <v>6.7</v>
      </c>
      <c r="AA105" s="43">
        <f>'Lack of Coping Capacity'!H104</f>
        <v>5.4</v>
      </c>
      <c r="AB105" s="157">
        <f>'Lack of Coping Capacity'!M104</f>
        <v>8.5</v>
      </c>
      <c r="AC105" s="157">
        <f>'Lack of Coping Capacity'!R104</f>
        <v>5.6</v>
      </c>
      <c r="AD105" s="157">
        <f>'Lack of Coping Capacity'!V104</f>
        <v>7.8</v>
      </c>
      <c r="AE105" s="43">
        <f>'Lack of Coping Capacity'!W104</f>
        <v>7.3</v>
      </c>
      <c r="AF105" s="44">
        <f t="shared" si="19"/>
        <v>6.4</v>
      </c>
      <c r="AG105" s="170">
        <f t="shared" si="20"/>
        <v>4.3</v>
      </c>
      <c r="AH105" s="145">
        <f t="shared" si="21"/>
        <v>55</v>
      </c>
      <c r="AI105" s="165">
        <f>COUNTIF('Indicator Data'!C106:BB106,"No data")</f>
        <v>0</v>
      </c>
      <c r="AJ105" s="168">
        <f t="shared" si="16"/>
        <v>0</v>
      </c>
    </row>
    <row r="106" spans="1:36" ht="16.5" thickTop="1" thickBot="1" x14ac:dyDescent="0.3">
      <c r="A106" s="130" t="s">
        <v>193</v>
      </c>
      <c r="B106" s="47" t="s">
        <v>192</v>
      </c>
      <c r="C106" s="164">
        <f>'Hazard &amp; Exposure'!AO105</f>
        <v>4.2</v>
      </c>
      <c r="D106" s="163">
        <f>'Hazard &amp; Exposure'!AP105</f>
        <v>6.6</v>
      </c>
      <c r="E106" s="163">
        <f>'Hazard &amp; Exposure'!AQ105</f>
        <v>6</v>
      </c>
      <c r="F106" s="163">
        <f>'Hazard &amp; Exposure'!AR105</f>
        <v>0.6</v>
      </c>
      <c r="G106" s="163">
        <f>'Hazard &amp; Exposure'!AU105</f>
        <v>2.6</v>
      </c>
      <c r="H106" s="43">
        <f>'Hazard &amp; Exposure'!AV105</f>
        <v>4.3</v>
      </c>
      <c r="I106" s="163">
        <f>'Hazard &amp; Exposure'!AY105</f>
        <v>4.5999999999999996</v>
      </c>
      <c r="J106" s="163">
        <f>'Hazard &amp; Exposure'!BB105</f>
        <v>0</v>
      </c>
      <c r="K106" s="43">
        <f>'Hazard &amp; Exposure'!BC105</f>
        <v>3.2</v>
      </c>
      <c r="L106" s="44">
        <f t="shared" si="17"/>
        <v>3.8</v>
      </c>
      <c r="M106" s="161">
        <f>Vulnerability!E105</f>
        <v>2.6</v>
      </c>
      <c r="N106" s="159">
        <f>Vulnerability!H105</f>
        <v>4.0999999999999996</v>
      </c>
      <c r="O106" s="159">
        <f>Vulnerability!M105</f>
        <v>0</v>
      </c>
      <c r="P106" s="43">
        <f>Vulnerability!N105</f>
        <v>2.2999999999999998</v>
      </c>
      <c r="Q106" s="159">
        <f>Vulnerability!S105</f>
        <v>5.5</v>
      </c>
      <c r="R106" s="158">
        <f>Vulnerability!W105</f>
        <v>1</v>
      </c>
      <c r="S106" s="158">
        <f>Vulnerability!Z105</f>
        <v>1.7</v>
      </c>
      <c r="T106" s="158">
        <f>Vulnerability!AC105</f>
        <v>4.0999999999999996</v>
      </c>
      <c r="U106" s="158">
        <f>Vulnerability!AI105</f>
        <v>1.6</v>
      </c>
      <c r="V106" s="159">
        <f>Vulnerability!AJ105</f>
        <v>2.2000000000000002</v>
      </c>
      <c r="W106" s="43">
        <f>Vulnerability!AK105</f>
        <v>4</v>
      </c>
      <c r="X106" s="44">
        <f t="shared" si="18"/>
        <v>3.2</v>
      </c>
      <c r="Y106" s="160">
        <f>'Lack of Coping Capacity'!D105</f>
        <v>2.6</v>
      </c>
      <c r="Z106" s="157">
        <f>'Lack of Coping Capacity'!G105</f>
        <v>3.9</v>
      </c>
      <c r="AA106" s="43">
        <f>'Lack of Coping Capacity'!H105</f>
        <v>3.3</v>
      </c>
      <c r="AB106" s="157">
        <f>'Lack of Coping Capacity'!M105</f>
        <v>1.9</v>
      </c>
      <c r="AC106" s="157">
        <f>'Lack of Coping Capacity'!R105</f>
        <v>2.9</v>
      </c>
      <c r="AD106" s="157">
        <f>'Lack of Coping Capacity'!V105</f>
        <v>5.0999999999999996</v>
      </c>
      <c r="AE106" s="43">
        <f>'Lack of Coping Capacity'!W105</f>
        <v>3.3</v>
      </c>
      <c r="AF106" s="44">
        <f t="shared" si="19"/>
        <v>3.3</v>
      </c>
      <c r="AG106" s="170">
        <f t="shared" si="20"/>
        <v>3.4</v>
      </c>
      <c r="AH106" s="145">
        <f t="shared" si="21"/>
        <v>93</v>
      </c>
      <c r="AI106" s="165">
        <f>COUNTIF('Indicator Data'!C107:BB107,"No data")</f>
        <v>1</v>
      </c>
      <c r="AJ106" s="168">
        <f t="shared" si="16"/>
        <v>1.9607843137254902E-2</v>
      </c>
    </row>
    <row r="107" spans="1:36" ht="16.5" thickTop="1" thickBot="1" x14ac:dyDescent="0.3">
      <c r="A107" s="130" t="s">
        <v>195</v>
      </c>
      <c r="B107" s="47" t="s">
        <v>194</v>
      </c>
      <c r="C107" s="164">
        <f>'Hazard &amp; Exposure'!AO106</f>
        <v>0.1</v>
      </c>
      <c r="D107" s="163">
        <f>'Hazard &amp; Exposure'!AP106</f>
        <v>0.1</v>
      </c>
      <c r="E107" s="163">
        <f>'Hazard &amp; Exposure'!AQ106</f>
        <v>9.3000000000000007</v>
      </c>
      <c r="F107" s="163">
        <f>'Hazard &amp; Exposure'!AR106</f>
        <v>0</v>
      </c>
      <c r="G107" s="163">
        <f>'Hazard &amp; Exposure'!AU106</f>
        <v>0</v>
      </c>
      <c r="H107" s="43">
        <f>'Hazard &amp; Exposure'!AV106</f>
        <v>3.4</v>
      </c>
      <c r="I107" s="163">
        <f>'Hazard &amp; Exposure'!AY106</f>
        <v>0</v>
      </c>
      <c r="J107" s="163">
        <f>'Hazard &amp; Exposure'!BB106</f>
        <v>0</v>
      </c>
      <c r="K107" s="43">
        <f>'Hazard &amp; Exposure'!BC106</f>
        <v>0</v>
      </c>
      <c r="L107" s="44">
        <f t="shared" si="17"/>
        <v>1.9</v>
      </c>
      <c r="M107" s="161">
        <f>Vulnerability!E106</f>
        <v>2</v>
      </c>
      <c r="N107" s="159">
        <f>Vulnerability!H106</f>
        <v>3.2</v>
      </c>
      <c r="O107" s="159">
        <f>Vulnerability!M106</f>
        <v>2.6</v>
      </c>
      <c r="P107" s="43">
        <f>Vulnerability!N106</f>
        <v>2.5</v>
      </c>
      <c r="Q107" s="159">
        <f>Vulnerability!S106</f>
        <v>0</v>
      </c>
      <c r="R107" s="158">
        <f>Vulnerability!W106</f>
        <v>0.5</v>
      </c>
      <c r="S107" s="158">
        <f>Vulnerability!Z106</f>
        <v>2.4</v>
      </c>
      <c r="T107" s="158">
        <f>Vulnerability!AC106</f>
        <v>0</v>
      </c>
      <c r="U107" s="158">
        <f>Vulnerability!AI106</f>
        <v>2.1</v>
      </c>
      <c r="V107" s="159">
        <f>Vulnerability!AJ106</f>
        <v>1.3</v>
      </c>
      <c r="W107" s="43">
        <f>Vulnerability!AK106</f>
        <v>0.7</v>
      </c>
      <c r="X107" s="44">
        <f t="shared" si="18"/>
        <v>1.6</v>
      </c>
      <c r="Y107" s="160">
        <f>'Lack of Coping Capacity'!D106</f>
        <v>5.8</v>
      </c>
      <c r="Z107" s="157">
        <f>'Lack of Coping Capacity'!G106</f>
        <v>5.7</v>
      </c>
      <c r="AA107" s="43">
        <f>'Lack of Coping Capacity'!H106</f>
        <v>5.8</v>
      </c>
      <c r="AB107" s="157">
        <f>'Lack of Coping Capacity'!M106</f>
        <v>1.5</v>
      </c>
      <c r="AC107" s="157">
        <f>'Lack of Coping Capacity'!R106</f>
        <v>0.2</v>
      </c>
      <c r="AD107" s="157">
        <f>'Lack of Coping Capacity'!V106</f>
        <v>4.0999999999999996</v>
      </c>
      <c r="AE107" s="43">
        <f>'Lack of Coping Capacity'!W106</f>
        <v>1.9</v>
      </c>
      <c r="AF107" s="44">
        <f t="shared" si="19"/>
        <v>4.0999999999999996</v>
      </c>
      <c r="AG107" s="170">
        <f t="shared" si="20"/>
        <v>2.2999999999999998</v>
      </c>
      <c r="AH107" s="145">
        <f t="shared" si="21"/>
        <v>140</v>
      </c>
      <c r="AI107" s="165">
        <f>COUNTIF('Indicator Data'!C108:BB108,"No data")</f>
        <v>3</v>
      </c>
      <c r="AJ107" s="168">
        <f t="shared" si="16"/>
        <v>5.8823529411764705E-2</v>
      </c>
    </row>
    <row r="108" spans="1:36" ht="16.5" thickTop="1" thickBot="1" x14ac:dyDescent="0.3">
      <c r="A108" s="130" t="s">
        <v>197</v>
      </c>
      <c r="B108" s="47" t="s">
        <v>196</v>
      </c>
      <c r="C108" s="164">
        <f>'Hazard &amp; Exposure'!AO107</f>
        <v>0.1</v>
      </c>
      <c r="D108" s="163">
        <f>'Hazard &amp; Exposure'!AP107</f>
        <v>6.8</v>
      </c>
      <c r="E108" s="163">
        <f>'Hazard &amp; Exposure'!AQ107</f>
        <v>0</v>
      </c>
      <c r="F108" s="163">
        <f>'Hazard &amp; Exposure'!AR107</f>
        <v>0</v>
      </c>
      <c r="G108" s="163">
        <f>'Hazard &amp; Exposure'!AU107</f>
        <v>5.8</v>
      </c>
      <c r="H108" s="43">
        <f>'Hazard &amp; Exposure'!AV107</f>
        <v>3.2</v>
      </c>
      <c r="I108" s="163">
        <f>'Hazard &amp; Exposure'!AY107</f>
        <v>9.4</v>
      </c>
      <c r="J108" s="163">
        <f>'Hazard &amp; Exposure'!BB107</f>
        <v>7</v>
      </c>
      <c r="K108" s="43">
        <f>'Hazard &amp; Exposure'!BC107</f>
        <v>7</v>
      </c>
      <c r="L108" s="44">
        <f t="shared" si="17"/>
        <v>5.4</v>
      </c>
      <c r="M108" s="161">
        <f>Vulnerability!E107</f>
        <v>8.6</v>
      </c>
      <c r="N108" s="159">
        <f>Vulnerability!H107</f>
        <v>5.5</v>
      </c>
      <c r="O108" s="159">
        <f>Vulnerability!M107</f>
        <v>6.3</v>
      </c>
      <c r="P108" s="43">
        <f>Vulnerability!N107</f>
        <v>7.3</v>
      </c>
      <c r="Q108" s="159">
        <f>Vulnerability!S107</f>
        <v>6.4</v>
      </c>
      <c r="R108" s="158">
        <f>Vulnerability!W107</f>
        <v>4.5999999999999996</v>
      </c>
      <c r="S108" s="158">
        <f>Vulnerability!Z107</f>
        <v>7.5</v>
      </c>
      <c r="T108" s="158">
        <f>Vulnerability!AC107</f>
        <v>0.1</v>
      </c>
      <c r="U108" s="158">
        <f>Vulnerability!AI107</f>
        <v>2.9</v>
      </c>
      <c r="V108" s="159">
        <f>Vulnerability!AJ107</f>
        <v>4.3</v>
      </c>
      <c r="W108" s="43">
        <f>Vulnerability!AK107</f>
        <v>5.4</v>
      </c>
      <c r="X108" s="44">
        <f t="shared" si="18"/>
        <v>6.4</v>
      </c>
      <c r="Y108" s="160">
        <f>'Lack of Coping Capacity'!D107</f>
        <v>4.9000000000000004</v>
      </c>
      <c r="Z108" s="157">
        <f>'Lack of Coping Capacity'!G107</f>
        <v>6.9</v>
      </c>
      <c r="AA108" s="43">
        <f>'Lack of Coping Capacity'!H107</f>
        <v>5.9</v>
      </c>
      <c r="AB108" s="157">
        <f>'Lack of Coping Capacity'!M107</f>
        <v>7.3</v>
      </c>
      <c r="AC108" s="157">
        <f>'Lack of Coping Capacity'!R107</f>
        <v>7.4</v>
      </c>
      <c r="AD108" s="157">
        <f>'Lack of Coping Capacity'!V107</f>
        <v>8.1999999999999993</v>
      </c>
      <c r="AE108" s="43">
        <f>'Lack of Coping Capacity'!W107</f>
        <v>7.6</v>
      </c>
      <c r="AF108" s="44">
        <f t="shared" si="19"/>
        <v>6.8</v>
      </c>
      <c r="AG108" s="170">
        <f t="shared" si="20"/>
        <v>6.2</v>
      </c>
      <c r="AH108" s="145">
        <f t="shared" si="21"/>
        <v>18</v>
      </c>
      <c r="AI108" s="165">
        <f>COUNTIF('Indicator Data'!C109:BB109,"No data")</f>
        <v>0</v>
      </c>
      <c r="AJ108" s="168">
        <f t="shared" si="16"/>
        <v>0</v>
      </c>
    </row>
    <row r="109" spans="1:36" ht="16.5" thickTop="1" thickBot="1" x14ac:dyDescent="0.3">
      <c r="A109" s="130" t="s">
        <v>199</v>
      </c>
      <c r="B109" s="47" t="s">
        <v>198</v>
      </c>
      <c r="C109" s="164">
        <f>'Hazard &amp; Exposure'!AO108</f>
        <v>0.1</v>
      </c>
      <c r="D109" s="163">
        <f>'Hazard &amp; Exposure'!AP108</f>
        <v>0.1</v>
      </c>
      <c r="E109" s="163">
        <f>'Hazard &amp; Exposure'!AQ108</f>
        <v>6</v>
      </c>
      <c r="F109" s="163">
        <f>'Hazard &amp; Exposure'!AR108</f>
        <v>0</v>
      </c>
      <c r="G109" s="163">
        <f>'Hazard &amp; Exposure'!AU108</f>
        <v>0</v>
      </c>
      <c r="H109" s="43">
        <f>'Hazard &amp; Exposure'!AV108</f>
        <v>1.6</v>
      </c>
      <c r="I109" s="163">
        <f>'Hazard &amp; Exposure'!AY108</f>
        <v>0.1</v>
      </c>
      <c r="J109" s="163">
        <f>'Hazard &amp; Exposure'!BB108</f>
        <v>0</v>
      </c>
      <c r="K109" s="43">
        <f>'Hazard &amp; Exposure'!BC108</f>
        <v>0.1</v>
      </c>
      <c r="L109" s="44">
        <f t="shared" si="17"/>
        <v>0.9</v>
      </c>
      <c r="M109" s="161">
        <f>Vulnerability!E108</f>
        <v>1.7</v>
      </c>
      <c r="N109" s="159">
        <f>Vulnerability!H108</f>
        <v>3</v>
      </c>
      <c r="O109" s="159">
        <f>Vulnerability!M108</f>
        <v>0</v>
      </c>
      <c r="P109" s="43">
        <f>Vulnerability!N108</f>
        <v>1.6</v>
      </c>
      <c r="Q109" s="159">
        <f>Vulnerability!S108</f>
        <v>4.4000000000000004</v>
      </c>
      <c r="R109" s="158">
        <f>Vulnerability!W108</f>
        <v>0.2</v>
      </c>
      <c r="S109" s="158">
        <f>Vulnerability!Z108</f>
        <v>0.5</v>
      </c>
      <c r="T109" s="158">
        <f>Vulnerability!AC108</f>
        <v>0</v>
      </c>
      <c r="U109" s="158">
        <f>Vulnerability!AI108</f>
        <v>1.4</v>
      </c>
      <c r="V109" s="159">
        <f>Vulnerability!AJ108</f>
        <v>0.5</v>
      </c>
      <c r="W109" s="43">
        <f>Vulnerability!AK108</f>
        <v>2.7</v>
      </c>
      <c r="X109" s="44">
        <f t="shared" si="18"/>
        <v>2.2000000000000002</v>
      </c>
      <c r="Y109" s="160" t="str">
        <f>'Lack of Coping Capacity'!D108</f>
        <v>x</v>
      </c>
      <c r="Z109" s="157">
        <f>'Lack of Coping Capacity'!G108</f>
        <v>3.7</v>
      </c>
      <c r="AA109" s="43">
        <f>'Lack of Coping Capacity'!H108</f>
        <v>3.7</v>
      </c>
      <c r="AB109" s="157">
        <f>'Lack of Coping Capacity'!M108</f>
        <v>2</v>
      </c>
      <c r="AC109" s="157">
        <f>'Lack of Coping Capacity'!R108</f>
        <v>0</v>
      </c>
      <c r="AD109" s="157">
        <f>'Lack of Coping Capacity'!V108</f>
        <v>0.9</v>
      </c>
      <c r="AE109" s="43">
        <f>'Lack of Coping Capacity'!W108</f>
        <v>1</v>
      </c>
      <c r="AF109" s="44">
        <f t="shared" si="19"/>
        <v>2.5</v>
      </c>
      <c r="AG109" s="170">
        <f t="shared" si="20"/>
        <v>1.7</v>
      </c>
      <c r="AH109" s="145">
        <f t="shared" si="21"/>
        <v>165</v>
      </c>
      <c r="AI109" s="165">
        <f>COUNTIF('Indicator Data'!C110:BB110,"No data")</f>
        <v>6</v>
      </c>
      <c r="AJ109" s="168">
        <f t="shared" si="16"/>
        <v>0.11764705882352941</v>
      </c>
    </row>
    <row r="110" spans="1:36" s="3" customFormat="1" ht="16.5" thickTop="1" thickBot="1" x14ac:dyDescent="0.3">
      <c r="A110" s="130" t="s">
        <v>201</v>
      </c>
      <c r="B110" s="47" t="s">
        <v>200</v>
      </c>
      <c r="C110" s="164">
        <f>'Hazard &amp; Exposure'!AO109</f>
        <v>5.2</v>
      </c>
      <c r="D110" s="163">
        <f>'Hazard &amp; Exposure'!AP109</f>
        <v>0.1</v>
      </c>
      <c r="E110" s="163">
        <f>'Hazard &amp; Exposure'!AQ109</f>
        <v>7.4</v>
      </c>
      <c r="F110" s="163">
        <f>'Hazard &amp; Exposure'!AR109</f>
        <v>0.1</v>
      </c>
      <c r="G110" s="163">
        <f>'Hazard &amp; Exposure'!AU109</f>
        <v>1.9</v>
      </c>
      <c r="H110" s="43">
        <f>'Hazard &amp; Exposure'!AV109</f>
        <v>3.6</v>
      </c>
      <c r="I110" s="163">
        <f>'Hazard &amp; Exposure'!AY109</f>
        <v>0</v>
      </c>
      <c r="J110" s="163">
        <f>'Hazard &amp; Exposure'!BB109</f>
        <v>0</v>
      </c>
      <c r="K110" s="43">
        <f>'Hazard &amp; Exposure'!BC109</f>
        <v>0</v>
      </c>
      <c r="L110" s="44">
        <f t="shared" si="17"/>
        <v>2</v>
      </c>
      <c r="M110" s="161">
        <f>Vulnerability!E109</f>
        <v>6.2</v>
      </c>
      <c r="N110" s="159" t="str">
        <f>Vulnerability!H109</f>
        <v>x</v>
      </c>
      <c r="O110" s="159">
        <f>Vulnerability!M109</f>
        <v>10</v>
      </c>
      <c r="P110" s="43">
        <f>Vulnerability!N109</f>
        <v>7.5</v>
      </c>
      <c r="Q110" s="159">
        <f>Vulnerability!S109</f>
        <v>0</v>
      </c>
      <c r="R110" s="158">
        <f>Vulnerability!W109</f>
        <v>6.1</v>
      </c>
      <c r="S110" s="158">
        <f>Vulnerability!Z109</f>
        <v>2.8</v>
      </c>
      <c r="T110" s="158">
        <f>Vulnerability!AC109</f>
        <v>3.4</v>
      </c>
      <c r="U110" s="158">
        <f>Vulnerability!AI109</f>
        <v>4</v>
      </c>
      <c r="V110" s="159">
        <f>Vulnerability!AJ109</f>
        <v>4.2</v>
      </c>
      <c r="W110" s="43">
        <f>Vulnerability!AK109</f>
        <v>2.2999999999999998</v>
      </c>
      <c r="X110" s="44">
        <f t="shared" si="18"/>
        <v>5.5</v>
      </c>
      <c r="Y110" s="160">
        <f>'Lack of Coping Capacity'!D109</f>
        <v>7.3</v>
      </c>
      <c r="Z110" s="157">
        <f>'Lack of Coping Capacity'!G109</f>
        <v>8.1</v>
      </c>
      <c r="AA110" s="43">
        <f>'Lack of Coping Capacity'!H109</f>
        <v>7.7</v>
      </c>
      <c r="AB110" s="157">
        <f>'Lack of Coping Capacity'!M109</f>
        <v>7.1</v>
      </c>
      <c r="AC110" s="157">
        <f>'Lack of Coping Capacity'!R109</f>
        <v>1.2</v>
      </c>
      <c r="AD110" s="157">
        <f>'Lack of Coping Capacity'!V109</f>
        <v>7.3</v>
      </c>
      <c r="AE110" s="43">
        <f>'Lack of Coping Capacity'!W109</f>
        <v>5.2</v>
      </c>
      <c r="AF110" s="44">
        <f t="shared" si="19"/>
        <v>6.6</v>
      </c>
      <c r="AG110" s="170">
        <f t="shared" si="20"/>
        <v>4.2</v>
      </c>
      <c r="AH110" s="145">
        <f t="shared" si="21"/>
        <v>60</v>
      </c>
      <c r="AI110" s="165">
        <f>COUNTIF('Indicator Data'!C111:BB111,"No data")</f>
        <v>12</v>
      </c>
      <c r="AJ110" s="168">
        <f t="shared" si="16"/>
        <v>0.23529411764705882</v>
      </c>
    </row>
    <row r="111" spans="1:36" ht="16.5" thickTop="1" thickBot="1" x14ac:dyDescent="0.3">
      <c r="A111" s="130" t="s">
        <v>203</v>
      </c>
      <c r="B111" s="47" t="s">
        <v>202</v>
      </c>
      <c r="C111" s="164">
        <f>'Hazard &amp; Exposure'!AO110</f>
        <v>0.1</v>
      </c>
      <c r="D111" s="163">
        <f>'Hazard &amp; Exposure'!AP110</f>
        <v>6.1</v>
      </c>
      <c r="E111" s="163">
        <f>'Hazard &amp; Exposure'!AQ110</f>
        <v>0</v>
      </c>
      <c r="F111" s="163">
        <f>'Hazard &amp; Exposure'!AR110</f>
        <v>0</v>
      </c>
      <c r="G111" s="163">
        <f>'Hazard &amp; Exposure'!AU110</f>
        <v>9.1999999999999993</v>
      </c>
      <c r="H111" s="43">
        <f>'Hazard &amp; Exposure'!AV110</f>
        <v>4.5</v>
      </c>
      <c r="I111" s="163">
        <f>'Hazard &amp; Exposure'!AY110</f>
        <v>2.9</v>
      </c>
      <c r="J111" s="163">
        <f>'Hazard &amp; Exposure'!BB110</f>
        <v>0</v>
      </c>
      <c r="K111" s="43">
        <f>'Hazard &amp; Exposure'!BC110</f>
        <v>2</v>
      </c>
      <c r="L111" s="44">
        <f t="shared" si="17"/>
        <v>3.4</v>
      </c>
      <c r="M111" s="161">
        <f>Vulnerability!E110</f>
        <v>6.1</v>
      </c>
      <c r="N111" s="159">
        <f>Vulnerability!H110</f>
        <v>6</v>
      </c>
      <c r="O111" s="159">
        <f>Vulnerability!M110</f>
        <v>4.4000000000000004</v>
      </c>
      <c r="P111" s="43">
        <f>Vulnerability!N110</f>
        <v>5.7</v>
      </c>
      <c r="Q111" s="159">
        <f>Vulnerability!S110</f>
        <v>6.5</v>
      </c>
      <c r="R111" s="158">
        <f>Vulnerability!W110</f>
        <v>3.4</v>
      </c>
      <c r="S111" s="158">
        <f>Vulnerability!Z110</f>
        <v>5.4</v>
      </c>
      <c r="T111" s="158">
        <f>Vulnerability!AC110</f>
        <v>0</v>
      </c>
      <c r="U111" s="158">
        <f>Vulnerability!AI110</f>
        <v>3.6</v>
      </c>
      <c r="V111" s="159">
        <f>Vulnerability!AJ110</f>
        <v>3.3</v>
      </c>
      <c r="W111" s="43">
        <f>Vulnerability!AK110</f>
        <v>5.0999999999999996</v>
      </c>
      <c r="X111" s="44">
        <f t="shared" si="18"/>
        <v>5.4</v>
      </c>
      <c r="Y111" s="160">
        <f>'Lack of Coping Capacity'!D110</f>
        <v>4.8</v>
      </c>
      <c r="Z111" s="157">
        <f>'Lack of Coping Capacity'!G110</f>
        <v>7</v>
      </c>
      <c r="AA111" s="43">
        <f>'Lack of Coping Capacity'!H110</f>
        <v>5.9</v>
      </c>
      <c r="AB111" s="157">
        <f>'Lack of Coping Capacity'!M110</f>
        <v>7.7</v>
      </c>
      <c r="AC111" s="157">
        <f>'Lack of Coping Capacity'!R110</f>
        <v>8.4</v>
      </c>
      <c r="AD111" s="157">
        <f>'Lack of Coping Capacity'!V110</f>
        <v>7.7</v>
      </c>
      <c r="AE111" s="43">
        <f>'Lack of Coping Capacity'!W110</f>
        <v>7.9</v>
      </c>
      <c r="AF111" s="44">
        <f t="shared" si="19"/>
        <v>7</v>
      </c>
      <c r="AG111" s="170">
        <f t="shared" si="20"/>
        <v>5</v>
      </c>
      <c r="AH111" s="145">
        <f t="shared" si="21"/>
        <v>35</v>
      </c>
      <c r="AI111" s="165">
        <f>COUNTIF('Indicator Data'!C112:BB112,"No data")</f>
        <v>0</v>
      </c>
      <c r="AJ111" s="168">
        <f t="shared" si="16"/>
        <v>0</v>
      </c>
    </row>
    <row r="112" spans="1:36" ht="16.5" thickTop="1" thickBot="1" x14ac:dyDescent="0.3">
      <c r="A112" s="130" t="s">
        <v>205</v>
      </c>
      <c r="B112" s="47" t="s">
        <v>204</v>
      </c>
      <c r="C112" s="164">
        <f>'Hazard &amp; Exposure'!AO111</f>
        <v>0.1</v>
      </c>
      <c r="D112" s="163">
        <f>'Hazard &amp; Exposure'!AP111</f>
        <v>0.1</v>
      </c>
      <c r="E112" s="163">
        <f>'Hazard &amp; Exposure'!AQ111</f>
        <v>6.1</v>
      </c>
      <c r="F112" s="163">
        <f>'Hazard &amp; Exposure'!AR111</f>
        <v>6.3</v>
      </c>
      <c r="G112" s="163">
        <f>'Hazard &amp; Exposure'!AU111</f>
        <v>0.4</v>
      </c>
      <c r="H112" s="43">
        <f>'Hazard &amp; Exposure'!AV111</f>
        <v>3.2</v>
      </c>
      <c r="I112" s="163">
        <f>'Hazard &amp; Exposure'!AY111</f>
        <v>0</v>
      </c>
      <c r="J112" s="163">
        <f>'Hazard &amp; Exposure'!BB111</f>
        <v>0</v>
      </c>
      <c r="K112" s="43">
        <f>'Hazard &amp; Exposure'!BC111</f>
        <v>0</v>
      </c>
      <c r="L112" s="44">
        <f t="shared" si="17"/>
        <v>1.7</v>
      </c>
      <c r="M112" s="161">
        <f>Vulnerability!E111</f>
        <v>2.7</v>
      </c>
      <c r="N112" s="159">
        <f>Vulnerability!H111</f>
        <v>4.2</v>
      </c>
      <c r="O112" s="159">
        <f>Vulnerability!M111</f>
        <v>3</v>
      </c>
      <c r="P112" s="43">
        <f>Vulnerability!N111</f>
        <v>3.2</v>
      </c>
      <c r="Q112" s="159">
        <f>Vulnerability!S111</f>
        <v>0</v>
      </c>
      <c r="R112" s="158">
        <f>Vulnerability!W111</f>
        <v>1.1000000000000001</v>
      </c>
      <c r="S112" s="158">
        <f>Vulnerability!Z111</f>
        <v>1</v>
      </c>
      <c r="T112" s="158">
        <f>Vulnerability!AC111</f>
        <v>0</v>
      </c>
      <c r="U112" s="158">
        <f>Vulnerability!AI111</f>
        <v>2.5</v>
      </c>
      <c r="V112" s="159">
        <f>Vulnerability!AJ111</f>
        <v>1.2</v>
      </c>
      <c r="W112" s="43">
        <f>Vulnerability!AK111</f>
        <v>0.6</v>
      </c>
      <c r="X112" s="44">
        <f t="shared" si="18"/>
        <v>2</v>
      </c>
      <c r="Y112" s="160">
        <f>'Lack of Coping Capacity'!D111</f>
        <v>3.3</v>
      </c>
      <c r="Z112" s="157">
        <f>'Lack of Coping Capacity'!G111</f>
        <v>3.7</v>
      </c>
      <c r="AA112" s="43">
        <f>'Lack of Coping Capacity'!H111</f>
        <v>3.5</v>
      </c>
      <c r="AB112" s="157">
        <f>'Lack of Coping Capacity'!M111</f>
        <v>2.9</v>
      </c>
      <c r="AC112" s="157">
        <f>'Lack of Coping Capacity'!R111</f>
        <v>0.3</v>
      </c>
      <c r="AD112" s="157">
        <f>'Lack of Coping Capacity'!V111</f>
        <v>3.8</v>
      </c>
      <c r="AE112" s="43">
        <f>'Lack of Coping Capacity'!W111</f>
        <v>2.2999999999999998</v>
      </c>
      <c r="AF112" s="44">
        <f t="shared" si="19"/>
        <v>2.9</v>
      </c>
      <c r="AG112" s="170">
        <f t="shared" si="20"/>
        <v>2.1</v>
      </c>
      <c r="AH112" s="145">
        <f t="shared" si="21"/>
        <v>148</v>
      </c>
      <c r="AI112" s="165">
        <f>COUNTIF('Indicator Data'!C113:BB113,"No data")</f>
        <v>5</v>
      </c>
      <c r="AJ112" s="168">
        <f t="shared" si="16"/>
        <v>9.8039215686274508E-2</v>
      </c>
    </row>
    <row r="113" spans="1:36" ht="16.5" thickTop="1" thickBot="1" x14ac:dyDescent="0.3">
      <c r="A113" s="130" t="s">
        <v>207</v>
      </c>
      <c r="B113" s="47" t="s">
        <v>206</v>
      </c>
      <c r="C113" s="164">
        <f>'Hazard &amp; Exposure'!AO112</f>
        <v>8.5</v>
      </c>
      <c r="D113" s="163">
        <f>'Hazard &amp; Exposure'!AP112</f>
        <v>7.1</v>
      </c>
      <c r="E113" s="163">
        <f>'Hazard &amp; Exposure'!AQ112</f>
        <v>7.1</v>
      </c>
      <c r="F113" s="163">
        <f>'Hazard &amp; Exposure'!AR112</f>
        <v>8</v>
      </c>
      <c r="G113" s="163">
        <f>'Hazard &amp; Exposure'!AU112</f>
        <v>3.6</v>
      </c>
      <c r="H113" s="43">
        <f>'Hazard &amp; Exposure'!AV112</f>
        <v>7.1</v>
      </c>
      <c r="I113" s="163">
        <f>'Hazard &amp; Exposure'!AY112</f>
        <v>9</v>
      </c>
      <c r="J113" s="163">
        <f>'Hazard &amp; Exposure'!BB112</f>
        <v>9</v>
      </c>
      <c r="K113" s="43">
        <f>'Hazard &amp; Exposure'!BC112</f>
        <v>9</v>
      </c>
      <c r="L113" s="44">
        <f t="shared" si="17"/>
        <v>8.1999999999999993</v>
      </c>
      <c r="M113" s="161">
        <f>Vulnerability!E112</f>
        <v>1.6</v>
      </c>
      <c r="N113" s="159">
        <f>Vulnerability!H112</f>
        <v>5.4</v>
      </c>
      <c r="O113" s="159">
        <f>Vulnerability!M112</f>
        <v>0.1</v>
      </c>
      <c r="P113" s="43">
        <f>Vulnerability!N112</f>
        <v>2.2000000000000002</v>
      </c>
      <c r="Q113" s="159">
        <f>Vulnerability!S112</f>
        <v>6.1</v>
      </c>
      <c r="R113" s="158">
        <f>Vulnerability!W112</f>
        <v>0.3</v>
      </c>
      <c r="S113" s="158">
        <f>Vulnerability!Z112</f>
        <v>0.8</v>
      </c>
      <c r="T113" s="158">
        <f>Vulnerability!AC112</f>
        <v>0.1</v>
      </c>
      <c r="U113" s="158">
        <f>Vulnerability!AI112</f>
        <v>1.9</v>
      </c>
      <c r="V113" s="159">
        <f>Vulnerability!AJ112</f>
        <v>0.8</v>
      </c>
      <c r="W113" s="43">
        <f>Vulnerability!AK112</f>
        <v>3.9</v>
      </c>
      <c r="X113" s="44">
        <f t="shared" si="18"/>
        <v>3.1</v>
      </c>
      <c r="Y113" s="160">
        <f>'Lack of Coping Capacity'!D112</f>
        <v>5.0999999999999996</v>
      </c>
      <c r="Z113" s="157">
        <f>'Lack of Coping Capacity'!G112</f>
        <v>5.6</v>
      </c>
      <c r="AA113" s="43">
        <f>'Lack of Coping Capacity'!H112</f>
        <v>5.4</v>
      </c>
      <c r="AB113" s="157">
        <f>'Lack of Coping Capacity'!M112</f>
        <v>3.2</v>
      </c>
      <c r="AC113" s="157">
        <f>'Lack of Coping Capacity'!R112</f>
        <v>3.5</v>
      </c>
      <c r="AD113" s="157">
        <f>'Lack of Coping Capacity'!V112</f>
        <v>4</v>
      </c>
      <c r="AE113" s="43">
        <f>'Lack of Coping Capacity'!W112</f>
        <v>3.6</v>
      </c>
      <c r="AF113" s="44">
        <f t="shared" si="19"/>
        <v>4.5999999999999996</v>
      </c>
      <c r="AG113" s="170">
        <f t="shared" si="20"/>
        <v>4.9000000000000004</v>
      </c>
      <c r="AH113" s="145">
        <f t="shared" si="21"/>
        <v>37</v>
      </c>
      <c r="AI113" s="165">
        <f>COUNTIF('Indicator Data'!C114:BB114,"No data")</f>
        <v>0</v>
      </c>
      <c r="AJ113" s="168">
        <f t="shared" si="16"/>
        <v>0</v>
      </c>
    </row>
    <row r="114" spans="1:36" s="3" customFormat="1" ht="16.5" thickTop="1" thickBot="1" x14ac:dyDescent="0.3">
      <c r="A114" s="130" t="s">
        <v>782</v>
      </c>
      <c r="B114" s="47" t="s">
        <v>208</v>
      </c>
      <c r="C114" s="164">
        <f>'Hazard &amp; Exposure'!AO113</f>
        <v>5.4</v>
      </c>
      <c r="D114" s="163">
        <f>'Hazard &amp; Exposure'!AP113</f>
        <v>0.1</v>
      </c>
      <c r="E114" s="163">
        <f>'Hazard &amp; Exposure'!AQ113</f>
        <v>6.8</v>
      </c>
      <c r="F114" s="163">
        <f>'Hazard &amp; Exposure'!AR113</f>
        <v>2.2999999999999998</v>
      </c>
      <c r="G114" s="163">
        <f>'Hazard &amp; Exposure'!AU113</f>
        <v>2.9</v>
      </c>
      <c r="H114" s="43">
        <f>'Hazard &amp; Exposure'!AV113</f>
        <v>3.9</v>
      </c>
      <c r="I114" s="163">
        <f>'Hazard &amp; Exposure'!AY113</f>
        <v>0</v>
      </c>
      <c r="J114" s="163">
        <f>'Hazard &amp; Exposure'!BB113</f>
        <v>0</v>
      </c>
      <c r="K114" s="43">
        <f>'Hazard &amp; Exposure'!BC113</f>
        <v>0</v>
      </c>
      <c r="L114" s="44">
        <f t="shared" si="17"/>
        <v>2.2000000000000002</v>
      </c>
      <c r="M114" s="161">
        <f>Vulnerability!E113</f>
        <v>4.8</v>
      </c>
      <c r="N114" s="159" t="str">
        <f>Vulnerability!H113</f>
        <v>x</v>
      </c>
      <c r="O114" s="159">
        <f>Vulnerability!M113</f>
        <v>10</v>
      </c>
      <c r="P114" s="43">
        <f>Vulnerability!N113</f>
        <v>6.5</v>
      </c>
      <c r="Q114" s="159">
        <f>Vulnerability!S113</f>
        <v>0</v>
      </c>
      <c r="R114" s="158">
        <f>Vulnerability!W113</f>
        <v>3.5</v>
      </c>
      <c r="S114" s="158">
        <f>Vulnerability!Z113</f>
        <v>2.7</v>
      </c>
      <c r="T114" s="158">
        <f>Vulnerability!AC113</f>
        <v>5.8</v>
      </c>
      <c r="U114" s="158">
        <f>Vulnerability!AI113</f>
        <v>4</v>
      </c>
      <c r="V114" s="159">
        <f>Vulnerability!AJ113</f>
        <v>4.0999999999999996</v>
      </c>
      <c r="W114" s="43">
        <f>Vulnerability!AK113</f>
        <v>2.2999999999999998</v>
      </c>
      <c r="X114" s="44">
        <f t="shared" si="18"/>
        <v>4.7</v>
      </c>
      <c r="Y114" s="160">
        <f>'Lack of Coping Capacity'!D113</f>
        <v>6</v>
      </c>
      <c r="Z114" s="157">
        <f>'Lack of Coping Capacity'!G113</f>
        <v>6</v>
      </c>
      <c r="AA114" s="43">
        <f>'Lack of Coping Capacity'!H113</f>
        <v>6</v>
      </c>
      <c r="AB114" s="157">
        <f>'Lack of Coping Capacity'!M113</f>
        <v>6.6</v>
      </c>
      <c r="AC114" s="157">
        <f>'Lack of Coping Capacity'!R113</f>
        <v>3.9</v>
      </c>
      <c r="AD114" s="157">
        <f>'Lack of Coping Capacity'!V113</f>
        <v>6.8</v>
      </c>
      <c r="AE114" s="43">
        <f>'Lack of Coping Capacity'!W113</f>
        <v>5.8</v>
      </c>
      <c r="AF114" s="44">
        <f t="shared" si="19"/>
        <v>5.9</v>
      </c>
      <c r="AG114" s="170">
        <f t="shared" si="20"/>
        <v>3.9</v>
      </c>
      <c r="AH114" s="145">
        <f t="shared" si="21"/>
        <v>72</v>
      </c>
      <c r="AI114" s="165">
        <f>COUNTIF('Indicator Data'!C115:BB115,"No data")</f>
        <v>11</v>
      </c>
      <c r="AJ114" s="168">
        <f t="shared" si="16"/>
        <v>0.21568627450980393</v>
      </c>
    </row>
    <row r="115" spans="1:36" ht="16.5" thickTop="1" thickBot="1" x14ac:dyDescent="0.3">
      <c r="A115" s="130" t="s">
        <v>883</v>
      </c>
      <c r="B115" s="47" t="s">
        <v>209</v>
      </c>
      <c r="C115" s="164">
        <f>'Hazard &amp; Exposure'!AO114</f>
        <v>6.2</v>
      </c>
      <c r="D115" s="163">
        <f>'Hazard &amp; Exposure'!AP114</f>
        <v>6</v>
      </c>
      <c r="E115" s="163">
        <f>'Hazard &amp; Exposure'!AQ114</f>
        <v>0</v>
      </c>
      <c r="F115" s="163">
        <f>'Hazard &amp; Exposure'!AR114</f>
        <v>0</v>
      </c>
      <c r="G115" s="163">
        <f>'Hazard &amp; Exposure'!AU114</f>
        <v>4.4000000000000004</v>
      </c>
      <c r="H115" s="43">
        <f>'Hazard &amp; Exposure'!AV114</f>
        <v>3.8</v>
      </c>
      <c r="I115" s="163">
        <f>'Hazard &amp; Exposure'!AY114</f>
        <v>4.5999999999999996</v>
      </c>
      <c r="J115" s="163">
        <f>'Hazard &amp; Exposure'!BB114</f>
        <v>0</v>
      </c>
      <c r="K115" s="43">
        <f>'Hazard &amp; Exposure'!BC114</f>
        <v>3.2</v>
      </c>
      <c r="L115" s="44">
        <f t="shared" si="17"/>
        <v>3.5</v>
      </c>
      <c r="M115" s="161">
        <f>Vulnerability!E114</f>
        <v>2.2000000000000002</v>
      </c>
      <c r="N115" s="159">
        <f>Vulnerability!H114</f>
        <v>2.4</v>
      </c>
      <c r="O115" s="159">
        <f>Vulnerability!M114</f>
        <v>3.7</v>
      </c>
      <c r="P115" s="43">
        <f>Vulnerability!N114</f>
        <v>2.6</v>
      </c>
      <c r="Q115" s="159">
        <f>Vulnerability!S114</f>
        <v>0.9</v>
      </c>
      <c r="R115" s="158">
        <f>Vulnerability!W114</f>
        <v>2</v>
      </c>
      <c r="S115" s="158">
        <f>Vulnerability!Z114</f>
        <v>1</v>
      </c>
      <c r="T115" s="158">
        <f>Vulnerability!AC114</f>
        <v>0</v>
      </c>
      <c r="U115" s="158">
        <f>Vulnerability!AI114</f>
        <v>2.8</v>
      </c>
      <c r="V115" s="159">
        <f>Vulnerability!AJ114</f>
        <v>1.5</v>
      </c>
      <c r="W115" s="43">
        <f>Vulnerability!AK114</f>
        <v>1.2</v>
      </c>
      <c r="X115" s="44">
        <f t="shared" si="18"/>
        <v>1.9</v>
      </c>
      <c r="Y115" s="160">
        <f>'Lack of Coping Capacity'!D114</f>
        <v>6.2</v>
      </c>
      <c r="Z115" s="157">
        <f>'Lack of Coping Capacity'!G114</f>
        <v>6.3</v>
      </c>
      <c r="AA115" s="43">
        <f>'Lack of Coping Capacity'!H114</f>
        <v>6.3</v>
      </c>
      <c r="AB115" s="157">
        <f>'Lack of Coping Capacity'!M114</f>
        <v>2.6</v>
      </c>
      <c r="AC115" s="157">
        <f>'Lack of Coping Capacity'!R114</f>
        <v>1.6</v>
      </c>
      <c r="AD115" s="157">
        <f>'Lack of Coping Capacity'!V114</f>
        <v>4.4000000000000004</v>
      </c>
      <c r="AE115" s="43">
        <f>'Lack of Coping Capacity'!W114</f>
        <v>2.9</v>
      </c>
      <c r="AF115" s="44">
        <f t="shared" si="19"/>
        <v>4.8</v>
      </c>
      <c r="AG115" s="170">
        <f t="shared" si="20"/>
        <v>3.2</v>
      </c>
      <c r="AH115" s="145">
        <f t="shared" si="21"/>
        <v>104</v>
      </c>
      <c r="AI115" s="165">
        <f>COUNTIF('Indicator Data'!C116:BB116,"No data")</f>
        <v>1</v>
      </c>
      <c r="AJ115" s="168">
        <f t="shared" si="16"/>
        <v>1.9607843137254902E-2</v>
      </c>
    </row>
    <row r="116" spans="1:36" ht="16.5" thickTop="1" thickBot="1" x14ac:dyDescent="0.3">
      <c r="A116" s="130" t="s">
        <v>211</v>
      </c>
      <c r="B116" s="47" t="s">
        <v>210</v>
      </c>
      <c r="C116" s="164">
        <f>'Hazard &amp; Exposure'!AO115</f>
        <v>4.4000000000000004</v>
      </c>
      <c r="D116" s="163">
        <f>'Hazard &amp; Exposure'!AP115</f>
        <v>4</v>
      </c>
      <c r="E116" s="163">
        <f>'Hazard &amp; Exposure'!AQ115</f>
        <v>0</v>
      </c>
      <c r="F116" s="163">
        <f>'Hazard &amp; Exposure'!AR115</f>
        <v>0</v>
      </c>
      <c r="G116" s="163">
        <f>'Hazard &amp; Exposure'!AU115</f>
        <v>4</v>
      </c>
      <c r="H116" s="43">
        <f>'Hazard &amp; Exposure'!AV115</f>
        <v>2.7</v>
      </c>
      <c r="I116" s="163">
        <f>'Hazard &amp; Exposure'!AY115</f>
        <v>2.9</v>
      </c>
      <c r="J116" s="163">
        <f>'Hazard &amp; Exposure'!BB115</f>
        <v>0</v>
      </c>
      <c r="K116" s="43">
        <f>'Hazard &amp; Exposure'!BC115</f>
        <v>2</v>
      </c>
      <c r="L116" s="44">
        <f t="shared" si="17"/>
        <v>2.4</v>
      </c>
      <c r="M116" s="161">
        <f>Vulnerability!E115</f>
        <v>1.9</v>
      </c>
      <c r="N116" s="159">
        <f>Vulnerability!H115</f>
        <v>3.6</v>
      </c>
      <c r="O116" s="159">
        <f>Vulnerability!M115</f>
        <v>4.2</v>
      </c>
      <c r="P116" s="43">
        <f>Vulnerability!N115</f>
        <v>2.9</v>
      </c>
      <c r="Q116" s="159">
        <f>Vulnerability!S115</f>
        <v>0</v>
      </c>
      <c r="R116" s="158">
        <f>Vulnerability!W115</f>
        <v>1.7</v>
      </c>
      <c r="S116" s="158">
        <f>Vulnerability!Z115</f>
        <v>1.1000000000000001</v>
      </c>
      <c r="T116" s="158">
        <f>Vulnerability!AC115</f>
        <v>10</v>
      </c>
      <c r="U116" s="158">
        <f>Vulnerability!AI115</f>
        <v>5.2</v>
      </c>
      <c r="V116" s="159">
        <f>Vulnerability!AJ115</f>
        <v>6.1</v>
      </c>
      <c r="W116" s="43">
        <f>Vulnerability!AK115</f>
        <v>3.6</v>
      </c>
      <c r="X116" s="44">
        <f t="shared" si="18"/>
        <v>3.3</v>
      </c>
      <c r="Y116" s="160">
        <f>'Lack of Coping Capacity'!D115</f>
        <v>5.0999999999999996</v>
      </c>
      <c r="Z116" s="157">
        <f>'Lack of Coping Capacity'!G115</f>
        <v>6</v>
      </c>
      <c r="AA116" s="43">
        <f>'Lack of Coping Capacity'!H115</f>
        <v>5.6</v>
      </c>
      <c r="AB116" s="157">
        <f>'Lack of Coping Capacity'!M115</f>
        <v>3.4</v>
      </c>
      <c r="AC116" s="157">
        <f>'Lack of Coping Capacity'!R115</f>
        <v>7.1</v>
      </c>
      <c r="AD116" s="157">
        <f>'Lack of Coping Capacity'!V115</f>
        <v>3.8</v>
      </c>
      <c r="AE116" s="43">
        <f>'Lack of Coping Capacity'!W115</f>
        <v>4.8</v>
      </c>
      <c r="AF116" s="44">
        <f t="shared" si="19"/>
        <v>5.2</v>
      </c>
      <c r="AG116" s="170">
        <f t="shared" si="20"/>
        <v>3.5</v>
      </c>
      <c r="AH116" s="145">
        <f t="shared" si="21"/>
        <v>90</v>
      </c>
      <c r="AI116" s="165">
        <f>COUNTIF('Indicator Data'!C117:BB117,"No data")</f>
        <v>1</v>
      </c>
      <c r="AJ116" s="168">
        <f t="shared" si="16"/>
        <v>1.9607843137254902E-2</v>
      </c>
    </row>
    <row r="117" spans="1:36" ht="16.5" thickTop="1" thickBot="1" x14ac:dyDescent="0.3">
      <c r="A117" s="130" t="s">
        <v>213</v>
      </c>
      <c r="B117" s="47" t="s">
        <v>212</v>
      </c>
      <c r="C117" s="164">
        <f>'Hazard &amp; Exposure'!AO116</f>
        <v>5.8</v>
      </c>
      <c r="D117" s="163">
        <f>'Hazard &amp; Exposure'!AP116</f>
        <v>4.4000000000000004</v>
      </c>
      <c r="E117" s="163">
        <f>'Hazard &amp; Exposure'!AQ116</f>
        <v>6.7</v>
      </c>
      <c r="F117" s="163">
        <f>'Hazard &amp; Exposure'!AR116</f>
        <v>0</v>
      </c>
      <c r="G117" s="163">
        <f>'Hazard &amp; Exposure'!AU116</f>
        <v>0</v>
      </c>
      <c r="H117" s="43">
        <f>'Hazard &amp; Exposure'!AV116</f>
        <v>3.9</v>
      </c>
      <c r="I117" s="163">
        <f>'Hazard &amp; Exposure'!AY116</f>
        <v>0.1</v>
      </c>
      <c r="J117" s="163">
        <f>'Hazard &amp; Exposure'!BB116</f>
        <v>0</v>
      </c>
      <c r="K117" s="43">
        <f>'Hazard &amp; Exposure'!BC116</f>
        <v>0.1</v>
      </c>
      <c r="L117" s="44">
        <f t="shared" si="17"/>
        <v>2.2000000000000002</v>
      </c>
      <c r="M117" s="161">
        <f>Vulnerability!E116</f>
        <v>1.2</v>
      </c>
      <c r="N117" s="159">
        <f>Vulnerability!H116</f>
        <v>1.9</v>
      </c>
      <c r="O117" s="159">
        <f>Vulnerability!M116</f>
        <v>4.7</v>
      </c>
      <c r="P117" s="43">
        <f>Vulnerability!N116</f>
        <v>2.2999999999999998</v>
      </c>
      <c r="Q117" s="159">
        <f>Vulnerability!S116</f>
        <v>4.0999999999999996</v>
      </c>
      <c r="R117" s="158">
        <f>Vulnerability!W116</f>
        <v>0.4</v>
      </c>
      <c r="S117" s="158">
        <f>Vulnerability!Z116</f>
        <v>0.3</v>
      </c>
      <c r="T117" s="158">
        <f>Vulnerability!AC116</f>
        <v>0</v>
      </c>
      <c r="U117" s="158">
        <f>Vulnerability!AI116</f>
        <v>1.8</v>
      </c>
      <c r="V117" s="159">
        <f>Vulnerability!AJ116</f>
        <v>0.6</v>
      </c>
      <c r="W117" s="43">
        <f>Vulnerability!AK116</f>
        <v>2.5</v>
      </c>
      <c r="X117" s="44">
        <f t="shared" si="18"/>
        <v>2.4</v>
      </c>
      <c r="Y117" s="160">
        <f>'Lack of Coping Capacity'!D116</f>
        <v>4</v>
      </c>
      <c r="Z117" s="157">
        <f>'Lack of Coping Capacity'!G116</f>
        <v>5.0999999999999996</v>
      </c>
      <c r="AA117" s="43">
        <f>'Lack of Coping Capacity'!H116</f>
        <v>4.5999999999999996</v>
      </c>
      <c r="AB117" s="157">
        <f>'Lack of Coping Capacity'!M116</f>
        <v>1.5</v>
      </c>
      <c r="AC117" s="157">
        <f>'Lack of Coping Capacity'!R116</f>
        <v>0.8</v>
      </c>
      <c r="AD117" s="157">
        <f>'Lack of Coping Capacity'!V116</f>
        <v>4.8</v>
      </c>
      <c r="AE117" s="43">
        <f>'Lack of Coping Capacity'!W116</f>
        <v>2.4</v>
      </c>
      <c r="AF117" s="44">
        <f t="shared" si="19"/>
        <v>3.6</v>
      </c>
      <c r="AG117" s="170">
        <f t="shared" si="20"/>
        <v>2.7</v>
      </c>
      <c r="AH117" s="145">
        <f t="shared" si="21"/>
        <v>122</v>
      </c>
      <c r="AI117" s="165">
        <f>COUNTIF('Indicator Data'!C118:BB118,"No data")</f>
        <v>3</v>
      </c>
      <c r="AJ117" s="168">
        <f t="shared" si="16"/>
        <v>5.8823529411764705E-2</v>
      </c>
    </row>
    <row r="118" spans="1:36" ht="16.5" thickTop="1" thickBot="1" x14ac:dyDescent="0.3">
      <c r="A118" s="130" t="s">
        <v>215</v>
      </c>
      <c r="B118" s="47" t="s">
        <v>214</v>
      </c>
      <c r="C118" s="164">
        <f>'Hazard &amp; Exposure'!AO117</f>
        <v>2.8</v>
      </c>
      <c r="D118" s="163">
        <f>'Hazard &amp; Exposure'!AP117</f>
        <v>5.7</v>
      </c>
      <c r="E118" s="163">
        <f>'Hazard &amp; Exposure'!AQ117</f>
        <v>7</v>
      </c>
      <c r="F118" s="163">
        <f>'Hazard &amp; Exposure'!AR117</f>
        <v>0</v>
      </c>
      <c r="G118" s="163">
        <f>'Hazard &amp; Exposure'!AU117</f>
        <v>3.8</v>
      </c>
      <c r="H118" s="43">
        <f>'Hazard &amp; Exposure'!AV117</f>
        <v>4.3</v>
      </c>
      <c r="I118" s="163">
        <f>'Hazard &amp; Exposure'!AY117</f>
        <v>1.5</v>
      </c>
      <c r="J118" s="163">
        <f>'Hazard &amp; Exposure'!BB117</f>
        <v>0</v>
      </c>
      <c r="K118" s="43">
        <f>'Hazard &amp; Exposure'!BC117</f>
        <v>1.1000000000000001</v>
      </c>
      <c r="L118" s="44">
        <f t="shared" si="17"/>
        <v>2.9</v>
      </c>
      <c r="M118" s="161">
        <f>Vulnerability!E117</f>
        <v>3</v>
      </c>
      <c r="N118" s="159">
        <f>Vulnerability!H117</f>
        <v>5.5</v>
      </c>
      <c r="O118" s="159">
        <f>Vulnerability!M117</f>
        <v>1.7</v>
      </c>
      <c r="P118" s="43">
        <f>Vulnerability!N117</f>
        <v>3.3</v>
      </c>
      <c r="Q118" s="159">
        <f>Vulnerability!S117</f>
        <v>1.4</v>
      </c>
      <c r="R118" s="158">
        <f>Vulnerability!W117</f>
        <v>1.1000000000000001</v>
      </c>
      <c r="S118" s="158">
        <f>Vulnerability!Z117</f>
        <v>1.4</v>
      </c>
      <c r="T118" s="158">
        <f>Vulnerability!AC117</f>
        <v>0.2</v>
      </c>
      <c r="U118" s="158">
        <f>Vulnerability!AI117</f>
        <v>1.8</v>
      </c>
      <c r="V118" s="159">
        <f>Vulnerability!AJ117</f>
        <v>1.1000000000000001</v>
      </c>
      <c r="W118" s="43">
        <f>Vulnerability!AK117</f>
        <v>1.3</v>
      </c>
      <c r="X118" s="44">
        <f t="shared" si="18"/>
        <v>2.4</v>
      </c>
      <c r="Y118" s="160">
        <f>'Lack of Coping Capacity'!D117</f>
        <v>5.6</v>
      </c>
      <c r="Z118" s="157">
        <f>'Lack of Coping Capacity'!G117</f>
        <v>5.9</v>
      </c>
      <c r="AA118" s="43">
        <f>'Lack of Coping Capacity'!H117</f>
        <v>5.8</v>
      </c>
      <c r="AB118" s="157">
        <f>'Lack of Coping Capacity'!M117</f>
        <v>3.5</v>
      </c>
      <c r="AC118" s="157">
        <f>'Lack of Coping Capacity'!R117</f>
        <v>4.2</v>
      </c>
      <c r="AD118" s="157">
        <f>'Lack of Coping Capacity'!V117</f>
        <v>5.7</v>
      </c>
      <c r="AE118" s="43">
        <f>'Lack of Coping Capacity'!W117</f>
        <v>4.5</v>
      </c>
      <c r="AF118" s="44">
        <f t="shared" si="19"/>
        <v>5.2</v>
      </c>
      <c r="AG118" s="170">
        <f t="shared" si="20"/>
        <v>3.3</v>
      </c>
      <c r="AH118" s="145">
        <f t="shared" si="21"/>
        <v>99</v>
      </c>
      <c r="AI118" s="165">
        <f>COUNTIF('Indicator Data'!C119:BB119,"No data")</f>
        <v>1</v>
      </c>
      <c r="AJ118" s="168">
        <f t="shared" si="16"/>
        <v>1.9607843137254902E-2</v>
      </c>
    </row>
    <row r="119" spans="1:36" ht="16.5" thickTop="1" thickBot="1" x14ac:dyDescent="0.3">
      <c r="A119" s="130" t="s">
        <v>217</v>
      </c>
      <c r="B119" s="47" t="s">
        <v>216</v>
      </c>
      <c r="C119" s="164">
        <f>'Hazard &amp; Exposure'!AO118</f>
        <v>2.5</v>
      </c>
      <c r="D119" s="163">
        <f>'Hazard &amp; Exposure'!AP118</f>
        <v>5.8</v>
      </c>
      <c r="E119" s="163">
        <f>'Hazard &amp; Exposure'!AQ118</f>
        <v>6.7</v>
      </c>
      <c r="F119" s="163">
        <f>'Hazard &amp; Exposure'!AR118</f>
        <v>8.3000000000000007</v>
      </c>
      <c r="G119" s="163">
        <f>'Hazard &amp; Exposure'!AU118</f>
        <v>5.2</v>
      </c>
      <c r="H119" s="43">
        <f>'Hazard &amp; Exposure'!AV118</f>
        <v>6</v>
      </c>
      <c r="I119" s="163">
        <f>'Hazard &amp; Exposure'!AY118</f>
        <v>4.3</v>
      </c>
      <c r="J119" s="163">
        <f>'Hazard &amp; Exposure'!BB118</f>
        <v>0</v>
      </c>
      <c r="K119" s="43">
        <f>'Hazard &amp; Exposure'!BC118</f>
        <v>3</v>
      </c>
      <c r="L119" s="44">
        <f t="shared" si="17"/>
        <v>4.7</v>
      </c>
      <c r="M119" s="161">
        <f>Vulnerability!E118</f>
        <v>7.9</v>
      </c>
      <c r="N119" s="159">
        <f>Vulnerability!H118</f>
        <v>6.6</v>
      </c>
      <c r="O119" s="159">
        <f>Vulnerability!M118</f>
        <v>6.6</v>
      </c>
      <c r="P119" s="43">
        <f>Vulnerability!N118</f>
        <v>7.3</v>
      </c>
      <c r="Q119" s="159">
        <f>Vulnerability!S118</f>
        <v>2.2000000000000002</v>
      </c>
      <c r="R119" s="158">
        <f>Vulnerability!W118</f>
        <v>8.9</v>
      </c>
      <c r="S119" s="158">
        <f>Vulnerability!Z118</f>
        <v>5.0999999999999996</v>
      </c>
      <c r="T119" s="158">
        <f>Vulnerability!AC118</f>
        <v>0.8</v>
      </c>
      <c r="U119" s="158">
        <f>Vulnerability!AI118</f>
        <v>6.5</v>
      </c>
      <c r="V119" s="159">
        <f>Vulnerability!AJ118</f>
        <v>6.1</v>
      </c>
      <c r="W119" s="43">
        <f>Vulnerability!AK118</f>
        <v>4.4000000000000004</v>
      </c>
      <c r="X119" s="44">
        <f t="shared" si="18"/>
        <v>6.1</v>
      </c>
      <c r="Y119" s="160">
        <f>'Lack of Coping Capacity'!D118</f>
        <v>2.1</v>
      </c>
      <c r="Z119" s="157">
        <f>'Lack of Coping Capacity'!G118</f>
        <v>6.7</v>
      </c>
      <c r="AA119" s="43">
        <f>'Lack of Coping Capacity'!H118</f>
        <v>4.4000000000000004</v>
      </c>
      <c r="AB119" s="157">
        <f>'Lack of Coping Capacity'!M118</f>
        <v>8.1</v>
      </c>
      <c r="AC119" s="157">
        <f>'Lack of Coping Capacity'!R118</f>
        <v>9.4</v>
      </c>
      <c r="AD119" s="157">
        <f>'Lack of Coping Capacity'!V118</f>
        <v>7.8</v>
      </c>
      <c r="AE119" s="43">
        <f>'Lack of Coping Capacity'!W118</f>
        <v>8.4</v>
      </c>
      <c r="AF119" s="44">
        <f t="shared" si="19"/>
        <v>6.8</v>
      </c>
      <c r="AG119" s="170">
        <f t="shared" si="20"/>
        <v>5.8</v>
      </c>
      <c r="AH119" s="145">
        <f t="shared" si="21"/>
        <v>22</v>
      </c>
      <c r="AI119" s="165">
        <f>COUNTIF('Indicator Data'!C120:BB120,"No data")</f>
        <v>0</v>
      </c>
      <c r="AJ119" s="168">
        <f t="shared" si="16"/>
        <v>0</v>
      </c>
    </row>
    <row r="120" spans="1:36" ht="16.5" thickTop="1" thickBot="1" x14ac:dyDescent="0.3">
      <c r="A120" s="130" t="s">
        <v>370</v>
      </c>
      <c r="B120" s="47" t="s">
        <v>218</v>
      </c>
      <c r="C120" s="164">
        <f>'Hazard &amp; Exposure'!AO119</f>
        <v>9.3000000000000007</v>
      </c>
      <c r="D120" s="163">
        <f>'Hazard &amp; Exposure'!AP119</f>
        <v>9.8000000000000007</v>
      </c>
      <c r="E120" s="163">
        <f>'Hazard &amp; Exposure'!AQ119</f>
        <v>9.3000000000000007</v>
      </c>
      <c r="F120" s="163">
        <f>'Hazard &amp; Exposure'!AR119</f>
        <v>7</v>
      </c>
      <c r="G120" s="163">
        <f>'Hazard &amp; Exposure'!AU119</f>
        <v>0</v>
      </c>
      <c r="H120" s="43">
        <f>'Hazard &amp; Exposure'!AV119</f>
        <v>8.1999999999999993</v>
      </c>
      <c r="I120" s="163">
        <f>'Hazard &amp; Exposure'!AY119</f>
        <v>9.8000000000000007</v>
      </c>
      <c r="J120" s="163">
        <f>'Hazard &amp; Exposure'!BB119</f>
        <v>7</v>
      </c>
      <c r="K120" s="43">
        <f>'Hazard &amp; Exposure'!BC119</f>
        <v>7</v>
      </c>
      <c r="L120" s="44">
        <f t="shared" si="17"/>
        <v>7.7</v>
      </c>
      <c r="M120" s="161">
        <f>Vulnerability!E119</f>
        <v>6.4</v>
      </c>
      <c r="N120" s="159">
        <f>Vulnerability!H119</f>
        <v>5.5</v>
      </c>
      <c r="O120" s="159">
        <f>Vulnerability!M119</f>
        <v>3.3</v>
      </c>
      <c r="P120" s="43">
        <f>Vulnerability!N119</f>
        <v>5.4</v>
      </c>
      <c r="Q120" s="159">
        <f>Vulnerability!S119</f>
        <v>7.7</v>
      </c>
      <c r="R120" s="158">
        <f>Vulnerability!W119</f>
        <v>3.2</v>
      </c>
      <c r="S120" s="158">
        <f>Vulnerability!Z119</f>
        <v>4.4000000000000004</v>
      </c>
      <c r="T120" s="158">
        <f>Vulnerability!AC119</f>
        <v>2.2000000000000002</v>
      </c>
      <c r="U120" s="158">
        <f>Vulnerability!AI119</f>
        <v>5.2</v>
      </c>
      <c r="V120" s="159">
        <f>Vulnerability!AJ119</f>
        <v>3.8</v>
      </c>
      <c r="W120" s="43">
        <f>Vulnerability!AK119</f>
        <v>6.1</v>
      </c>
      <c r="X120" s="44">
        <f t="shared" si="18"/>
        <v>5.8</v>
      </c>
      <c r="Y120" s="160">
        <f>'Lack of Coping Capacity'!D119</f>
        <v>7.1</v>
      </c>
      <c r="Z120" s="157">
        <f>'Lack of Coping Capacity'!G119</f>
        <v>7.7</v>
      </c>
      <c r="AA120" s="43">
        <f>'Lack of Coping Capacity'!H119</f>
        <v>7.4</v>
      </c>
      <c r="AB120" s="157">
        <f>'Lack of Coping Capacity'!M119</f>
        <v>6</v>
      </c>
      <c r="AC120" s="157">
        <f>'Lack of Coping Capacity'!R119</f>
        <v>5.2</v>
      </c>
      <c r="AD120" s="157">
        <f>'Lack of Coping Capacity'!V119</f>
        <v>7.3</v>
      </c>
      <c r="AE120" s="43">
        <f>'Lack of Coping Capacity'!W119</f>
        <v>6.2</v>
      </c>
      <c r="AF120" s="44">
        <f t="shared" si="19"/>
        <v>6.8</v>
      </c>
      <c r="AG120" s="170">
        <f t="shared" si="20"/>
        <v>6.7</v>
      </c>
      <c r="AH120" s="145">
        <f t="shared" si="21"/>
        <v>11</v>
      </c>
      <c r="AI120" s="165">
        <f>COUNTIF('Indicator Data'!C121:BB121,"No data")</f>
        <v>2</v>
      </c>
      <c r="AJ120" s="168">
        <f t="shared" si="16"/>
        <v>3.9215686274509803E-2</v>
      </c>
    </row>
    <row r="121" spans="1:36" ht="16.5" thickTop="1" thickBot="1" x14ac:dyDescent="0.3">
      <c r="A121" s="130" t="s">
        <v>220</v>
      </c>
      <c r="B121" s="47" t="s">
        <v>219</v>
      </c>
      <c r="C121" s="164">
        <f>'Hazard &amp; Exposure'!AO120</f>
        <v>0.1</v>
      </c>
      <c r="D121" s="163">
        <f>'Hazard &amp; Exposure'!AP120</f>
        <v>5.7</v>
      </c>
      <c r="E121" s="163">
        <f>'Hazard &amp; Exposure'!AQ120</f>
        <v>0</v>
      </c>
      <c r="F121" s="163">
        <f>'Hazard &amp; Exposure'!AR120</f>
        <v>0</v>
      </c>
      <c r="G121" s="163">
        <f>'Hazard &amp; Exposure'!AU120</f>
        <v>6.9</v>
      </c>
      <c r="H121" s="43">
        <f>'Hazard &amp; Exposure'!AV120</f>
        <v>3.2</v>
      </c>
      <c r="I121" s="163">
        <f>'Hazard &amp; Exposure'!AY120</f>
        <v>0.9</v>
      </c>
      <c r="J121" s="163">
        <f>'Hazard &amp; Exposure'!BB120</f>
        <v>0</v>
      </c>
      <c r="K121" s="43">
        <f>'Hazard &amp; Exposure'!BC120</f>
        <v>0.6</v>
      </c>
      <c r="L121" s="44">
        <f t="shared" si="17"/>
        <v>2</v>
      </c>
      <c r="M121" s="161">
        <f>Vulnerability!E120</f>
        <v>4.2</v>
      </c>
      <c r="N121" s="159">
        <f>Vulnerability!H120</f>
        <v>7.2</v>
      </c>
      <c r="O121" s="159">
        <f>Vulnerability!M120</f>
        <v>2.9</v>
      </c>
      <c r="P121" s="43">
        <f>Vulnerability!N120</f>
        <v>4.5999999999999996</v>
      </c>
      <c r="Q121" s="159">
        <f>Vulnerability!S120</f>
        <v>1.8</v>
      </c>
      <c r="R121" s="158">
        <f>Vulnerability!W120</f>
        <v>7.2</v>
      </c>
      <c r="S121" s="158">
        <f>Vulnerability!Z120</f>
        <v>3.2</v>
      </c>
      <c r="T121" s="158">
        <f>Vulnerability!AC120</f>
        <v>4.0999999999999996</v>
      </c>
      <c r="U121" s="158">
        <f>Vulnerability!AI120</f>
        <v>7</v>
      </c>
      <c r="V121" s="159">
        <f>Vulnerability!AJ120</f>
        <v>5.6</v>
      </c>
      <c r="W121" s="43">
        <f>Vulnerability!AK120</f>
        <v>3.9</v>
      </c>
      <c r="X121" s="44">
        <f t="shared" si="18"/>
        <v>4.3</v>
      </c>
      <c r="Y121" s="160">
        <f>'Lack of Coping Capacity'!D120</f>
        <v>4.3</v>
      </c>
      <c r="Z121" s="157">
        <f>'Lack of Coping Capacity'!G120</f>
        <v>4.8</v>
      </c>
      <c r="AA121" s="43">
        <f>'Lack of Coping Capacity'!H120</f>
        <v>4.5999999999999996</v>
      </c>
      <c r="AB121" s="157">
        <f>'Lack of Coping Capacity'!M120</f>
        <v>5.7</v>
      </c>
      <c r="AC121" s="157">
        <f>'Lack of Coping Capacity'!R120</f>
        <v>6.2</v>
      </c>
      <c r="AD121" s="157">
        <f>'Lack of Coping Capacity'!V120</f>
        <v>6.9</v>
      </c>
      <c r="AE121" s="43">
        <f>'Lack of Coping Capacity'!W120</f>
        <v>6.3</v>
      </c>
      <c r="AF121" s="44">
        <f t="shared" si="19"/>
        <v>5.5</v>
      </c>
      <c r="AG121" s="170">
        <f t="shared" si="20"/>
        <v>3.6</v>
      </c>
      <c r="AH121" s="145">
        <f t="shared" si="21"/>
        <v>87</v>
      </c>
      <c r="AI121" s="165">
        <f>COUNTIF('Indicator Data'!C122:BB122,"No data")</f>
        <v>0</v>
      </c>
      <c r="AJ121" s="168">
        <f t="shared" si="16"/>
        <v>0</v>
      </c>
    </row>
    <row r="122" spans="1:36" ht="16.5" thickTop="1" thickBot="1" x14ac:dyDescent="0.3">
      <c r="A122" s="130" t="s">
        <v>222</v>
      </c>
      <c r="B122" s="47" t="s">
        <v>221</v>
      </c>
      <c r="C122" s="164">
        <f>'Hazard &amp; Exposure'!AO121</f>
        <v>5</v>
      </c>
      <c r="D122" s="163">
        <f>'Hazard &amp; Exposure'!AP121</f>
        <v>0.1</v>
      </c>
      <c r="E122" s="163">
        <f>'Hazard &amp; Exposure'!AQ121</f>
        <v>0</v>
      </c>
      <c r="F122" s="163">
        <f>'Hazard &amp; Exposure'!AR121</f>
        <v>0</v>
      </c>
      <c r="G122" s="163">
        <f>'Hazard &amp; Exposure'!AU121</f>
        <v>0</v>
      </c>
      <c r="H122" s="43">
        <f>'Hazard &amp; Exposure'!AV121</f>
        <v>1.3</v>
      </c>
      <c r="I122" s="163">
        <f>'Hazard &amp; Exposure'!AY121</f>
        <v>0</v>
      </c>
      <c r="J122" s="163">
        <f>'Hazard &amp; Exposure'!BB121</f>
        <v>0</v>
      </c>
      <c r="K122" s="43">
        <f>'Hazard &amp; Exposure'!BC121</f>
        <v>0</v>
      </c>
      <c r="L122" s="44">
        <f t="shared" si="17"/>
        <v>0.7</v>
      </c>
      <c r="M122" s="161">
        <f>Vulnerability!E121</f>
        <v>5.5</v>
      </c>
      <c r="N122" s="159" t="str">
        <f>Vulnerability!H121</f>
        <v>x</v>
      </c>
      <c r="O122" s="159">
        <f>Vulnerability!M121</f>
        <v>5</v>
      </c>
      <c r="P122" s="43">
        <f>Vulnerability!N121</f>
        <v>5.3</v>
      </c>
      <c r="Q122" s="159">
        <f>Vulnerability!S121</f>
        <v>4.3</v>
      </c>
      <c r="R122" s="158">
        <f>Vulnerability!W121</f>
        <v>1.3</v>
      </c>
      <c r="S122" s="158">
        <f>Vulnerability!Z121</f>
        <v>1.9</v>
      </c>
      <c r="T122" s="158">
        <f>Vulnerability!AC121</f>
        <v>0</v>
      </c>
      <c r="U122" s="158">
        <f>Vulnerability!AI121</f>
        <v>4</v>
      </c>
      <c r="V122" s="159">
        <f>Vulnerability!AJ121</f>
        <v>1.9</v>
      </c>
      <c r="W122" s="43">
        <f>Vulnerability!AK121</f>
        <v>3.2</v>
      </c>
      <c r="X122" s="44">
        <f t="shared" si="18"/>
        <v>4.3</v>
      </c>
      <c r="Y122" s="160">
        <f>'Lack of Coping Capacity'!D121</f>
        <v>8.1</v>
      </c>
      <c r="Z122" s="157">
        <f>'Lack of Coping Capacity'!G121</f>
        <v>6.2</v>
      </c>
      <c r="AA122" s="43">
        <f>'Lack of Coping Capacity'!H121</f>
        <v>7.2</v>
      </c>
      <c r="AB122" s="157">
        <f>'Lack of Coping Capacity'!M121</f>
        <v>6.9</v>
      </c>
      <c r="AC122" s="157">
        <f>'Lack of Coping Capacity'!R121</f>
        <v>1.5</v>
      </c>
      <c r="AD122" s="157">
        <f>'Lack of Coping Capacity'!V121</f>
        <v>4.3</v>
      </c>
      <c r="AE122" s="43">
        <f>'Lack of Coping Capacity'!W121</f>
        <v>4.2</v>
      </c>
      <c r="AF122" s="44">
        <f t="shared" si="19"/>
        <v>5.9</v>
      </c>
      <c r="AG122" s="170">
        <f t="shared" si="20"/>
        <v>2.6</v>
      </c>
      <c r="AH122" s="145">
        <f t="shared" si="21"/>
        <v>124</v>
      </c>
      <c r="AI122" s="165">
        <f>COUNTIF('Indicator Data'!C123:BB123,"No data")</f>
        <v>14</v>
      </c>
      <c r="AJ122" s="168">
        <f t="shared" si="16"/>
        <v>0.27450980392156865</v>
      </c>
    </row>
    <row r="123" spans="1:36" ht="16.5" thickTop="1" thickBot="1" x14ac:dyDescent="0.3">
      <c r="A123" s="130" t="s">
        <v>224</v>
      </c>
      <c r="B123" s="47" t="s">
        <v>223</v>
      </c>
      <c r="C123" s="164">
        <f>'Hazard &amp; Exposure'!AO122</f>
        <v>9.9</v>
      </c>
      <c r="D123" s="163">
        <f>'Hazard &amp; Exposure'!AP122</f>
        <v>6.8</v>
      </c>
      <c r="E123" s="163">
        <f>'Hazard &amp; Exposure'!AQ122</f>
        <v>0</v>
      </c>
      <c r="F123" s="163">
        <f>'Hazard &amp; Exposure'!AR122</f>
        <v>0.3</v>
      </c>
      <c r="G123" s="163">
        <f>'Hazard &amp; Exposure'!AU122</f>
        <v>2.1</v>
      </c>
      <c r="H123" s="43">
        <f>'Hazard &amp; Exposure'!AV122</f>
        <v>5.5</v>
      </c>
      <c r="I123" s="163">
        <f>'Hazard &amp; Exposure'!AY122</f>
        <v>3.6</v>
      </c>
      <c r="J123" s="163">
        <f>'Hazard &amp; Exposure'!BB122</f>
        <v>0</v>
      </c>
      <c r="K123" s="43">
        <f>'Hazard &amp; Exposure'!BC122</f>
        <v>2.5</v>
      </c>
      <c r="L123" s="44">
        <f t="shared" si="17"/>
        <v>4.2</v>
      </c>
      <c r="M123" s="161">
        <f>Vulnerability!E122</f>
        <v>4.9000000000000004</v>
      </c>
      <c r="N123" s="159">
        <f>Vulnerability!H122</f>
        <v>4.3</v>
      </c>
      <c r="O123" s="159">
        <f>Vulnerability!M122</f>
        <v>2.2999999999999998</v>
      </c>
      <c r="P123" s="43">
        <f>Vulnerability!N122</f>
        <v>4.0999999999999996</v>
      </c>
      <c r="Q123" s="159">
        <f>Vulnerability!S122</f>
        <v>5.4</v>
      </c>
      <c r="R123" s="158">
        <f>Vulnerability!W122</f>
        <v>1.1000000000000001</v>
      </c>
      <c r="S123" s="158">
        <f>Vulnerability!Z122</f>
        <v>4.7</v>
      </c>
      <c r="T123" s="158">
        <f>Vulnerability!AC122</f>
        <v>10</v>
      </c>
      <c r="U123" s="158">
        <f>Vulnerability!AI122</f>
        <v>4.4000000000000004</v>
      </c>
      <c r="V123" s="159">
        <f>Vulnerability!AJ122</f>
        <v>6.4</v>
      </c>
      <c r="W123" s="43">
        <f>Vulnerability!AK122</f>
        <v>5.9</v>
      </c>
      <c r="X123" s="44">
        <f t="shared" si="18"/>
        <v>5.0999999999999996</v>
      </c>
      <c r="Y123" s="160">
        <f>'Lack of Coping Capacity'!D122</f>
        <v>5.4</v>
      </c>
      <c r="Z123" s="157">
        <f>'Lack of Coping Capacity'!G122</f>
        <v>7</v>
      </c>
      <c r="AA123" s="43">
        <f>'Lack of Coping Capacity'!H122</f>
        <v>6.2</v>
      </c>
      <c r="AB123" s="157">
        <f>'Lack of Coping Capacity'!M122</f>
        <v>6.1</v>
      </c>
      <c r="AC123" s="157">
        <f>'Lack of Coping Capacity'!R122</f>
        <v>5.4</v>
      </c>
      <c r="AD123" s="157">
        <f>'Lack of Coping Capacity'!V122</f>
        <v>6.3</v>
      </c>
      <c r="AE123" s="43">
        <f>'Lack of Coping Capacity'!W122</f>
        <v>5.9</v>
      </c>
      <c r="AF123" s="44">
        <f t="shared" si="19"/>
        <v>6.1</v>
      </c>
      <c r="AG123" s="170">
        <f t="shared" si="20"/>
        <v>5.0999999999999996</v>
      </c>
      <c r="AH123" s="145">
        <f t="shared" si="21"/>
        <v>33</v>
      </c>
      <c r="AI123" s="165">
        <f>COUNTIF('Indicator Data'!C124:BB124,"No data")</f>
        <v>1</v>
      </c>
      <c r="AJ123" s="168">
        <f t="shared" si="16"/>
        <v>1.9607843137254902E-2</v>
      </c>
    </row>
    <row r="124" spans="1:36" ht="16.5" thickTop="1" thickBot="1" x14ac:dyDescent="0.3">
      <c r="A124" s="130" t="s">
        <v>226</v>
      </c>
      <c r="B124" s="47" t="s">
        <v>225</v>
      </c>
      <c r="C124" s="164">
        <f>'Hazard &amp; Exposure'!AO123</f>
        <v>1.8</v>
      </c>
      <c r="D124" s="163">
        <f>'Hazard &amp; Exposure'!AP123</f>
        <v>5.4</v>
      </c>
      <c r="E124" s="163">
        <f>'Hazard &amp; Exposure'!AQ123</f>
        <v>0</v>
      </c>
      <c r="F124" s="163">
        <f>'Hazard &amp; Exposure'!AR123</f>
        <v>0</v>
      </c>
      <c r="G124" s="163">
        <f>'Hazard &amp; Exposure'!AU123</f>
        <v>0</v>
      </c>
      <c r="H124" s="43">
        <f>'Hazard &amp; Exposure'!AV123</f>
        <v>1.7</v>
      </c>
      <c r="I124" s="163">
        <f>'Hazard &amp; Exposure'!AY123</f>
        <v>0.1</v>
      </c>
      <c r="J124" s="163">
        <f>'Hazard &amp; Exposure'!BB123</f>
        <v>0</v>
      </c>
      <c r="K124" s="43">
        <f>'Hazard &amp; Exposure'!BC123</f>
        <v>0.1</v>
      </c>
      <c r="L124" s="44">
        <f t="shared" si="17"/>
        <v>0.9</v>
      </c>
      <c r="M124" s="161">
        <f>Vulnerability!E123</f>
        <v>0.4</v>
      </c>
      <c r="N124" s="159">
        <f>Vulnerability!H123</f>
        <v>0.9</v>
      </c>
      <c r="O124" s="159">
        <f>Vulnerability!M123</f>
        <v>0</v>
      </c>
      <c r="P124" s="43">
        <f>Vulnerability!N123</f>
        <v>0.4</v>
      </c>
      <c r="Q124" s="159">
        <f>Vulnerability!S123</f>
        <v>5.6</v>
      </c>
      <c r="R124" s="158">
        <f>Vulnerability!W123</f>
        <v>0.3</v>
      </c>
      <c r="S124" s="158">
        <f>Vulnerability!Z123</f>
        <v>0.3</v>
      </c>
      <c r="T124" s="158">
        <f>Vulnerability!AC123</f>
        <v>0</v>
      </c>
      <c r="U124" s="158">
        <f>Vulnerability!AI123</f>
        <v>1.5</v>
      </c>
      <c r="V124" s="159">
        <f>Vulnerability!AJ123</f>
        <v>0.5</v>
      </c>
      <c r="W124" s="43">
        <f>Vulnerability!AK123</f>
        <v>3.5</v>
      </c>
      <c r="X124" s="44">
        <f t="shared" si="18"/>
        <v>2.1</v>
      </c>
      <c r="Y124" s="160">
        <f>'Lack of Coping Capacity'!D123</f>
        <v>1.7</v>
      </c>
      <c r="Z124" s="157">
        <f>'Lack of Coping Capacity'!G123</f>
        <v>1.3</v>
      </c>
      <c r="AA124" s="43">
        <f>'Lack of Coping Capacity'!H123</f>
        <v>1.5</v>
      </c>
      <c r="AB124" s="157">
        <f>'Lack of Coping Capacity'!M123</f>
        <v>1.7</v>
      </c>
      <c r="AC124" s="157">
        <f>'Lack of Coping Capacity'!R123</f>
        <v>0.1</v>
      </c>
      <c r="AD124" s="157">
        <f>'Lack of Coping Capacity'!V123</f>
        <v>1.2</v>
      </c>
      <c r="AE124" s="43">
        <f>'Lack of Coping Capacity'!W123</f>
        <v>1</v>
      </c>
      <c r="AF124" s="44">
        <f t="shared" si="19"/>
        <v>1.3</v>
      </c>
      <c r="AG124" s="170">
        <f t="shared" si="20"/>
        <v>1.3</v>
      </c>
      <c r="AH124" s="145">
        <f t="shared" si="21"/>
        <v>174</v>
      </c>
      <c r="AI124" s="165">
        <f>COUNTIF('Indicator Data'!C125:BB125,"No data")</f>
        <v>4</v>
      </c>
      <c r="AJ124" s="168">
        <f t="shared" si="16"/>
        <v>7.8431372549019607E-2</v>
      </c>
    </row>
    <row r="125" spans="1:36" ht="16.5" thickTop="1" thickBot="1" x14ac:dyDescent="0.3">
      <c r="A125" s="130" t="s">
        <v>228</v>
      </c>
      <c r="B125" s="47" t="s">
        <v>227</v>
      </c>
      <c r="C125" s="164">
        <f>'Hazard &amp; Exposure'!AO124</f>
        <v>9.1</v>
      </c>
      <c r="D125" s="163">
        <f>'Hazard &amp; Exposure'!AP124</f>
        <v>3.5</v>
      </c>
      <c r="E125" s="163">
        <f>'Hazard &amp; Exposure'!AQ124</f>
        <v>8.3000000000000007</v>
      </c>
      <c r="F125" s="163">
        <f>'Hazard &amp; Exposure'!AR124</f>
        <v>0.9</v>
      </c>
      <c r="G125" s="163">
        <f>'Hazard &amp; Exposure'!AU124</f>
        <v>1.8</v>
      </c>
      <c r="H125" s="43">
        <f>'Hazard &amp; Exposure'!AV124</f>
        <v>5.8</v>
      </c>
      <c r="I125" s="163">
        <f>'Hazard &amp; Exposure'!AY124</f>
        <v>0.1</v>
      </c>
      <c r="J125" s="163">
        <f>'Hazard &amp; Exposure'!BB124</f>
        <v>0</v>
      </c>
      <c r="K125" s="43">
        <f>'Hazard &amp; Exposure'!BC124</f>
        <v>0.1</v>
      </c>
      <c r="L125" s="44">
        <f t="shared" si="17"/>
        <v>3.5</v>
      </c>
      <c r="M125" s="161">
        <f>Vulnerability!E124</f>
        <v>0.6</v>
      </c>
      <c r="N125" s="159">
        <f>Vulnerability!H124</f>
        <v>2.1</v>
      </c>
      <c r="O125" s="159">
        <f>Vulnerability!M124</f>
        <v>0</v>
      </c>
      <c r="P125" s="43">
        <f>Vulnerability!N124</f>
        <v>0.8</v>
      </c>
      <c r="Q125" s="159">
        <f>Vulnerability!S124</f>
        <v>1.4</v>
      </c>
      <c r="R125" s="158">
        <f>Vulnerability!W124</f>
        <v>0.2</v>
      </c>
      <c r="S125" s="158">
        <f>Vulnerability!Z124</f>
        <v>0.4</v>
      </c>
      <c r="T125" s="158">
        <f>Vulnerability!AC124</f>
        <v>0.1</v>
      </c>
      <c r="U125" s="158">
        <f>Vulnerability!AI124</f>
        <v>1.3</v>
      </c>
      <c r="V125" s="159">
        <f>Vulnerability!AJ124</f>
        <v>0.5</v>
      </c>
      <c r="W125" s="43">
        <f>Vulnerability!AK124</f>
        <v>1</v>
      </c>
      <c r="X125" s="44">
        <f t="shared" si="18"/>
        <v>0.9</v>
      </c>
      <c r="Y125" s="160">
        <f>'Lack of Coping Capacity'!D124</f>
        <v>2.6</v>
      </c>
      <c r="Z125" s="157">
        <f>'Lack of Coping Capacity'!G124</f>
        <v>1.2</v>
      </c>
      <c r="AA125" s="43">
        <f>'Lack of Coping Capacity'!H124</f>
        <v>1.9</v>
      </c>
      <c r="AB125" s="157">
        <f>'Lack of Coping Capacity'!M124</f>
        <v>2</v>
      </c>
      <c r="AC125" s="157">
        <f>'Lack of Coping Capacity'!R124</f>
        <v>3</v>
      </c>
      <c r="AD125" s="157">
        <f>'Lack of Coping Capacity'!V124</f>
        <v>1.6</v>
      </c>
      <c r="AE125" s="43">
        <f>'Lack of Coping Capacity'!W124</f>
        <v>2.2000000000000002</v>
      </c>
      <c r="AF125" s="44">
        <f t="shared" si="19"/>
        <v>2.1</v>
      </c>
      <c r="AG125" s="170">
        <f t="shared" si="20"/>
        <v>1.9</v>
      </c>
      <c r="AH125" s="145">
        <f t="shared" si="21"/>
        <v>157</v>
      </c>
      <c r="AI125" s="165">
        <f>COUNTIF('Indicator Data'!C126:BB126,"No data")</f>
        <v>7</v>
      </c>
      <c r="AJ125" s="168">
        <f t="shared" si="16"/>
        <v>0.13725490196078433</v>
      </c>
    </row>
    <row r="126" spans="1:36" ht="16.5" thickTop="1" thickBot="1" x14ac:dyDescent="0.3">
      <c r="A126" s="130" t="s">
        <v>230</v>
      </c>
      <c r="B126" s="47" t="s">
        <v>229</v>
      </c>
      <c r="C126" s="164">
        <f>'Hazard &amp; Exposure'!AO125</f>
        <v>9.4</v>
      </c>
      <c r="D126" s="163">
        <f>'Hazard &amp; Exposure'!AP125</f>
        <v>4.8</v>
      </c>
      <c r="E126" s="163">
        <f>'Hazard &amp; Exposure'!AQ125</f>
        <v>8.3000000000000007</v>
      </c>
      <c r="F126" s="163">
        <f>'Hazard &amp; Exposure'!AR125</f>
        <v>3.3</v>
      </c>
      <c r="G126" s="163">
        <f>'Hazard &amp; Exposure'!AU125</f>
        <v>2.9</v>
      </c>
      <c r="H126" s="43">
        <f>'Hazard &amp; Exposure'!AV125</f>
        <v>6.6</v>
      </c>
      <c r="I126" s="163">
        <f>'Hazard &amp; Exposure'!AY125</f>
        <v>1.3</v>
      </c>
      <c r="J126" s="163">
        <f>'Hazard &amp; Exposure'!BB125</f>
        <v>0</v>
      </c>
      <c r="K126" s="43">
        <f>'Hazard &amp; Exposure'!BC125</f>
        <v>0.9</v>
      </c>
      <c r="L126" s="44">
        <f t="shared" si="17"/>
        <v>4.3</v>
      </c>
      <c r="M126" s="161">
        <f>Vulnerability!E125</f>
        <v>3.1</v>
      </c>
      <c r="N126" s="159">
        <f>Vulnerability!H125</f>
        <v>5.6</v>
      </c>
      <c r="O126" s="159">
        <f>Vulnerability!M125</f>
        <v>3.3</v>
      </c>
      <c r="P126" s="43">
        <f>Vulnerability!N125</f>
        <v>3.8</v>
      </c>
      <c r="Q126" s="159">
        <f>Vulnerability!S125</f>
        <v>0.8</v>
      </c>
      <c r="R126" s="158">
        <f>Vulnerability!W125</f>
        <v>0.6</v>
      </c>
      <c r="S126" s="158">
        <f>Vulnerability!Z125</f>
        <v>1.5</v>
      </c>
      <c r="T126" s="158">
        <f>Vulnerability!AC125</f>
        <v>4.5</v>
      </c>
      <c r="U126" s="158">
        <f>Vulnerability!AI125</f>
        <v>4</v>
      </c>
      <c r="V126" s="159">
        <f>Vulnerability!AJ125</f>
        <v>2.8</v>
      </c>
      <c r="W126" s="43">
        <f>Vulnerability!AK125</f>
        <v>1.9</v>
      </c>
      <c r="X126" s="44">
        <f t="shared" si="18"/>
        <v>2.9</v>
      </c>
      <c r="Y126" s="160">
        <f>'Lack of Coping Capacity'!D125</f>
        <v>4.7</v>
      </c>
      <c r="Z126" s="157">
        <f>'Lack of Coping Capacity'!G125</f>
        <v>7</v>
      </c>
      <c r="AA126" s="43">
        <f>'Lack of Coping Capacity'!H125</f>
        <v>5.9</v>
      </c>
      <c r="AB126" s="157">
        <f>'Lack of Coping Capacity'!M125</f>
        <v>4.8</v>
      </c>
      <c r="AC126" s="157">
        <f>'Lack of Coping Capacity'!R125</f>
        <v>4.9000000000000004</v>
      </c>
      <c r="AD126" s="157">
        <f>'Lack of Coping Capacity'!V125</f>
        <v>5.6</v>
      </c>
      <c r="AE126" s="43">
        <f>'Lack of Coping Capacity'!W125</f>
        <v>5.0999999999999996</v>
      </c>
      <c r="AF126" s="44">
        <f t="shared" si="19"/>
        <v>5.5</v>
      </c>
      <c r="AG126" s="170">
        <f t="shared" si="20"/>
        <v>4.0999999999999996</v>
      </c>
      <c r="AH126" s="145">
        <f t="shared" si="21"/>
        <v>66</v>
      </c>
      <c r="AI126" s="165">
        <f>COUNTIF('Indicator Data'!C127:BB127,"No data")</f>
        <v>0</v>
      </c>
      <c r="AJ126" s="168">
        <f t="shared" si="16"/>
        <v>0</v>
      </c>
    </row>
    <row r="127" spans="1:36" ht="16.5" thickTop="1" thickBot="1" x14ac:dyDescent="0.3">
      <c r="A127" s="130" t="s">
        <v>232</v>
      </c>
      <c r="B127" s="47" t="s">
        <v>231</v>
      </c>
      <c r="C127" s="164">
        <f>'Hazard &amp; Exposure'!AO126</f>
        <v>0.1</v>
      </c>
      <c r="D127" s="163">
        <f>'Hazard &amp; Exposure'!AP126</f>
        <v>6</v>
      </c>
      <c r="E127" s="163">
        <f>'Hazard &amp; Exposure'!AQ126</f>
        <v>0</v>
      </c>
      <c r="F127" s="163">
        <f>'Hazard &amp; Exposure'!AR126</f>
        <v>0</v>
      </c>
      <c r="G127" s="163">
        <f>'Hazard &amp; Exposure'!AU126</f>
        <v>6.2</v>
      </c>
      <c r="H127" s="43">
        <f>'Hazard &amp; Exposure'!AV126</f>
        <v>3</v>
      </c>
      <c r="I127" s="163">
        <f>'Hazard &amp; Exposure'!AY126</f>
        <v>5.4</v>
      </c>
      <c r="J127" s="163">
        <f>'Hazard &amp; Exposure'!BB126</f>
        <v>9</v>
      </c>
      <c r="K127" s="43">
        <f>'Hazard &amp; Exposure'!BC126</f>
        <v>9</v>
      </c>
      <c r="L127" s="44">
        <f t="shared" si="17"/>
        <v>7</v>
      </c>
      <c r="M127" s="161">
        <f>Vulnerability!E126</f>
        <v>9.6999999999999993</v>
      </c>
      <c r="N127" s="159">
        <f>Vulnerability!H126</f>
        <v>5.5</v>
      </c>
      <c r="O127" s="159">
        <f>Vulnerability!M126</f>
        <v>4.9000000000000004</v>
      </c>
      <c r="P127" s="43">
        <f>Vulnerability!N126</f>
        <v>7.5</v>
      </c>
      <c r="Q127" s="159">
        <f>Vulnerability!S126</f>
        <v>7</v>
      </c>
      <c r="R127" s="158">
        <f>Vulnerability!W126</f>
        <v>4.3</v>
      </c>
      <c r="S127" s="158">
        <f>Vulnerability!Z126</f>
        <v>7.9</v>
      </c>
      <c r="T127" s="158">
        <f>Vulnerability!AC126</f>
        <v>10</v>
      </c>
      <c r="U127" s="158">
        <f>Vulnerability!AI126</f>
        <v>3.8</v>
      </c>
      <c r="V127" s="159">
        <f>Vulnerability!AJ126</f>
        <v>7.5</v>
      </c>
      <c r="W127" s="43">
        <f>Vulnerability!AK126</f>
        <v>7.3</v>
      </c>
      <c r="X127" s="44">
        <f t="shared" si="18"/>
        <v>7.4</v>
      </c>
      <c r="Y127" s="160">
        <f>'Lack of Coping Capacity'!D126</f>
        <v>5.3</v>
      </c>
      <c r="Z127" s="157">
        <f>'Lack of Coping Capacity'!G126</f>
        <v>6.6</v>
      </c>
      <c r="AA127" s="43">
        <f>'Lack of Coping Capacity'!H126</f>
        <v>6</v>
      </c>
      <c r="AB127" s="157">
        <f>'Lack of Coping Capacity'!M126</f>
        <v>9.1</v>
      </c>
      <c r="AC127" s="157">
        <f>'Lack of Coping Capacity'!R126</f>
        <v>9.3000000000000007</v>
      </c>
      <c r="AD127" s="157">
        <f>'Lack of Coping Capacity'!V126</f>
        <v>9</v>
      </c>
      <c r="AE127" s="43">
        <f>'Lack of Coping Capacity'!W126</f>
        <v>9.1</v>
      </c>
      <c r="AF127" s="44">
        <f t="shared" si="19"/>
        <v>7.9</v>
      </c>
      <c r="AG127" s="170">
        <f t="shared" si="20"/>
        <v>7.4</v>
      </c>
      <c r="AH127" s="145">
        <f t="shared" si="21"/>
        <v>7</v>
      </c>
      <c r="AI127" s="165">
        <f>COUNTIF('Indicator Data'!C128:BB128,"No data")</f>
        <v>0</v>
      </c>
      <c r="AJ127" s="168">
        <f t="shared" si="16"/>
        <v>0</v>
      </c>
    </row>
    <row r="128" spans="1:36" ht="16.5" thickTop="1" thickBot="1" x14ac:dyDescent="0.3">
      <c r="A128" s="130" t="s">
        <v>234</v>
      </c>
      <c r="B128" s="47" t="s">
        <v>233</v>
      </c>
      <c r="C128" s="164">
        <f>'Hazard &amp; Exposure'!AO127</f>
        <v>0.1</v>
      </c>
      <c r="D128" s="163">
        <f>'Hazard &amp; Exposure'!AP127</f>
        <v>7.5</v>
      </c>
      <c r="E128" s="163">
        <f>'Hazard &amp; Exposure'!AQ127</f>
        <v>0</v>
      </c>
      <c r="F128" s="163">
        <f>'Hazard &amp; Exposure'!AR127</f>
        <v>0</v>
      </c>
      <c r="G128" s="163">
        <f>'Hazard &amp; Exposure'!AU127</f>
        <v>0</v>
      </c>
      <c r="H128" s="43">
        <f>'Hazard &amp; Exposure'!AV127</f>
        <v>2.2999999999999998</v>
      </c>
      <c r="I128" s="163">
        <f>'Hazard &amp; Exposure'!AY127</f>
        <v>9.9</v>
      </c>
      <c r="J128" s="163">
        <f>'Hazard &amp; Exposure'!BB127</f>
        <v>9</v>
      </c>
      <c r="K128" s="43">
        <f>'Hazard &amp; Exposure'!BC127</f>
        <v>9</v>
      </c>
      <c r="L128" s="44">
        <f t="shared" si="17"/>
        <v>6.8</v>
      </c>
      <c r="M128" s="161">
        <f>Vulnerability!E127</f>
        <v>6</v>
      </c>
      <c r="N128" s="159">
        <f>Vulnerability!H127</f>
        <v>4.5</v>
      </c>
      <c r="O128" s="159">
        <f>Vulnerability!M127</f>
        <v>0.4</v>
      </c>
      <c r="P128" s="43">
        <f>Vulnerability!N127</f>
        <v>4.2</v>
      </c>
      <c r="Q128" s="159">
        <f>Vulnerability!S127</f>
        <v>8</v>
      </c>
      <c r="R128" s="158">
        <f>Vulnerability!W127</f>
        <v>7.4</v>
      </c>
      <c r="S128" s="158">
        <f>Vulnerability!Z127</f>
        <v>6.3</v>
      </c>
      <c r="T128" s="158">
        <f>Vulnerability!AC127</f>
        <v>0.1</v>
      </c>
      <c r="U128" s="158">
        <f>Vulnerability!AI127</f>
        <v>3.1</v>
      </c>
      <c r="V128" s="159">
        <f>Vulnerability!AJ127</f>
        <v>4.8</v>
      </c>
      <c r="W128" s="43">
        <f>Vulnerability!AK127</f>
        <v>6.7</v>
      </c>
      <c r="X128" s="44">
        <f t="shared" si="18"/>
        <v>5.6</v>
      </c>
      <c r="Y128" s="160">
        <f>'Lack of Coping Capacity'!D127</f>
        <v>2.8</v>
      </c>
      <c r="Z128" s="157">
        <f>'Lack of Coping Capacity'!G127</f>
        <v>7.4</v>
      </c>
      <c r="AA128" s="43">
        <f>'Lack of Coping Capacity'!H127</f>
        <v>5.0999999999999996</v>
      </c>
      <c r="AB128" s="157">
        <f>'Lack of Coping Capacity'!M127</f>
        <v>6.1</v>
      </c>
      <c r="AC128" s="157">
        <f>'Lack of Coping Capacity'!R127</f>
        <v>7.7</v>
      </c>
      <c r="AD128" s="157">
        <f>'Lack of Coping Capacity'!V127</f>
        <v>9.5</v>
      </c>
      <c r="AE128" s="43">
        <f>'Lack of Coping Capacity'!W127</f>
        <v>7.8</v>
      </c>
      <c r="AF128" s="44">
        <f t="shared" si="19"/>
        <v>6.6</v>
      </c>
      <c r="AG128" s="170">
        <f t="shared" si="20"/>
        <v>6.3</v>
      </c>
      <c r="AH128" s="145">
        <f t="shared" si="21"/>
        <v>17</v>
      </c>
      <c r="AI128" s="165">
        <f>COUNTIF('Indicator Data'!C129:BB129,"No data")</f>
        <v>1</v>
      </c>
      <c r="AJ128" s="168">
        <f t="shared" si="16"/>
        <v>1.9607843137254902E-2</v>
      </c>
    </row>
    <row r="129" spans="1:36" ht="16.5" thickTop="1" thickBot="1" x14ac:dyDescent="0.3">
      <c r="A129" s="130" t="s">
        <v>236</v>
      </c>
      <c r="B129" s="47" t="s">
        <v>235</v>
      </c>
      <c r="C129" s="164">
        <f>'Hazard &amp; Exposure'!AO128</f>
        <v>1</v>
      </c>
      <c r="D129" s="163">
        <f>'Hazard &amp; Exposure'!AP128</f>
        <v>0.1</v>
      </c>
      <c r="E129" s="163">
        <f>'Hazard &amp; Exposure'!AQ128</f>
        <v>0</v>
      </c>
      <c r="F129" s="163">
        <f>'Hazard &amp; Exposure'!AR128</f>
        <v>0</v>
      </c>
      <c r="G129" s="163">
        <f>'Hazard &amp; Exposure'!AU128</f>
        <v>0</v>
      </c>
      <c r="H129" s="43">
        <f>'Hazard &amp; Exposure'!AV128</f>
        <v>0.2</v>
      </c>
      <c r="I129" s="163">
        <f>'Hazard &amp; Exposure'!AY128</f>
        <v>0.4</v>
      </c>
      <c r="J129" s="163">
        <f>'Hazard &amp; Exposure'!BB128</f>
        <v>0</v>
      </c>
      <c r="K129" s="43">
        <f>'Hazard &amp; Exposure'!BC128</f>
        <v>0.3</v>
      </c>
      <c r="L129" s="44">
        <f t="shared" si="17"/>
        <v>0.3</v>
      </c>
      <c r="M129" s="161">
        <f>Vulnerability!E128</f>
        <v>0.1</v>
      </c>
      <c r="N129" s="159">
        <f>Vulnerability!H128</f>
        <v>0.7</v>
      </c>
      <c r="O129" s="159">
        <f>Vulnerability!M128</f>
        <v>0</v>
      </c>
      <c r="P129" s="43">
        <f>Vulnerability!N128</f>
        <v>0.2</v>
      </c>
      <c r="Q129" s="159">
        <f>Vulnerability!S128</f>
        <v>5.6</v>
      </c>
      <c r="R129" s="158">
        <f>Vulnerability!W128</f>
        <v>0.3</v>
      </c>
      <c r="S129" s="158">
        <f>Vulnerability!Z128</f>
        <v>0.2</v>
      </c>
      <c r="T129" s="158">
        <f>Vulnerability!AC128</f>
        <v>0</v>
      </c>
      <c r="U129" s="158">
        <f>Vulnerability!AI128</f>
        <v>1.1000000000000001</v>
      </c>
      <c r="V129" s="159">
        <f>Vulnerability!AJ128</f>
        <v>0.4</v>
      </c>
      <c r="W129" s="43">
        <f>Vulnerability!AK128</f>
        <v>3.4</v>
      </c>
      <c r="X129" s="44">
        <f t="shared" si="18"/>
        <v>1.9</v>
      </c>
      <c r="Y129" s="160">
        <f>'Lack of Coping Capacity'!D128</f>
        <v>2.2999999999999998</v>
      </c>
      <c r="Z129" s="157">
        <f>'Lack of Coping Capacity'!G128</f>
        <v>1.4</v>
      </c>
      <c r="AA129" s="43">
        <f>'Lack of Coping Capacity'!H128</f>
        <v>1.9</v>
      </c>
      <c r="AB129" s="157">
        <f>'Lack of Coping Capacity'!M128</f>
        <v>1.6</v>
      </c>
      <c r="AC129" s="157">
        <f>'Lack of Coping Capacity'!R128</f>
        <v>1.9</v>
      </c>
      <c r="AD129" s="157">
        <f>'Lack of Coping Capacity'!V128</f>
        <v>0.4</v>
      </c>
      <c r="AE129" s="43">
        <f>'Lack of Coping Capacity'!W128</f>
        <v>1.3</v>
      </c>
      <c r="AF129" s="44">
        <f t="shared" si="19"/>
        <v>1.6</v>
      </c>
      <c r="AG129" s="170">
        <f t="shared" si="20"/>
        <v>1</v>
      </c>
      <c r="AH129" s="145">
        <f t="shared" si="21"/>
        <v>185</v>
      </c>
      <c r="AI129" s="165">
        <f>COUNTIF('Indicator Data'!C130:BB130,"No data")</f>
        <v>5</v>
      </c>
      <c r="AJ129" s="168">
        <f t="shared" si="16"/>
        <v>9.8039215686274508E-2</v>
      </c>
    </row>
    <row r="130" spans="1:36" ht="16.5" thickTop="1" thickBot="1" x14ac:dyDescent="0.3">
      <c r="A130" s="130" t="s">
        <v>239</v>
      </c>
      <c r="B130" s="47" t="s">
        <v>238</v>
      </c>
      <c r="C130" s="164">
        <f>'Hazard &amp; Exposure'!AO129</f>
        <v>5.7</v>
      </c>
      <c r="D130" s="163">
        <f>'Hazard &amp; Exposure'!AP129</f>
        <v>3.2</v>
      </c>
      <c r="E130" s="163">
        <f>'Hazard &amp; Exposure'!AQ129</f>
        <v>9.6999999999999993</v>
      </c>
      <c r="F130" s="163">
        <f>'Hazard &amp; Exposure'!AR129</f>
        <v>0.8</v>
      </c>
      <c r="G130" s="163">
        <f>'Hazard &amp; Exposure'!AU129</f>
        <v>4.5</v>
      </c>
      <c r="H130" s="43">
        <f>'Hazard &amp; Exposure'!AV129</f>
        <v>5.8</v>
      </c>
      <c r="I130" s="163">
        <f>'Hazard &amp; Exposure'!AY129</f>
        <v>0.4</v>
      </c>
      <c r="J130" s="163">
        <f>'Hazard &amp; Exposure'!BB129</f>
        <v>0</v>
      </c>
      <c r="K130" s="43">
        <f>'Hazard &amp; Exposure'!BC129</f>
        <v>0.3</v>
      </c>
      <c r="L130" s="44">
        <f t="shared" si="17"/>
        <v>3.5</v>
      </c>
      <c r="M130" s="161">
        <f>Vulnerability!E129</f>
        <v>2.4</v>
      </c>
      <c r="N130" s="159">
        <f>Vulnerability!H129</f>
        <v>3.7</v>
      </c>
      <c r="O130" s="159">
        <f>Vulnerability!M129</f>
        <v>0</v>
      </c>
      <c r="P130" s="43">
        <f>Vulnerability!N129</f>
        <v>2.1</v>
      </c>
      <c r="Q130" s="159">
        <f>Vulnerability!S129</f>
        <v>5.8</v>
      </c>
      <c r="R130" s="158">
        <f>Vulnerability!W129</f>
        <v>0.3</v>
      </c>
      <c r="S130" s="158">
        <f>Vulnerability!Z129</f>
        <v>1.4</v>
      </c>
      <c r="T130" s="158">
        <f>Vulnerability!AC129</f>
        <v>0</v>
      </c>
      <c r="U130" s="158">
        <f>Vulnerability!AI129</f>
        <v>1.9</v>
      </c>
      <c r="V130" s="159">
        <f>Vulnerability!AJ129</f>
        <v>0.9</v>
      </c>
      <c r="W130" s="43">
        <f>Vulnerability!AK129</f>
        <v>3.7</v>
      </c>
      <c r="X130" s="44">
        <f t="shared" si="18"/>
        <v>2.9</v>
      </c>
      <c r="Y130" s="160" t="str">
        <f>'Lack of Coping Capacity'!D129</f>
        <v>x</v>
      </c>
      <c r="Z130" s="157">
        <f>'Lack of Coping Capacity'!G129</f>
        <v>5</v>
      </c>
      <c r="AA130" s="43">
        <f>'Lack of Coping Capacity'!H129</f>
        <v>5</v>
      </c>
      <c r="AB130" s="157">
        <f>'Lack of Coping Capacity'!M129</f>
        <v>1.8</v>
      </c>
      <c r="AC130" s="157">
        <f>'Lack of Coping Capacity'!R129</f>
        <v>3.5</v>
      </c>
      <c r="AD130" s="157">
        <f>'Lack of Coping Capacity'!V129</f>
        <v>3.8</v>
      </c>
      <c r="AE130" s="43">
        <f>'Lack of Coping Capacity'!W129</f>
        <v>3</v>
      </c>
      <c r="AF130" s="44">
        <f t="shared" si="19"/>
        <v>4.0999999999999996</v>
      </c>
      <c r="AG130" s="170">
        <f t="shared" si="20"/>
        <v>3.5</v>
      </c>
      <c r="AH130" s="145">
        <f t="shared" si="21"/>
        <v>90</v>
      </c>
      <c r="AI130" s="165">
        <f>COUNTIF('Indicator Data'!C131:BB131,"No data")</f>
        <v>4</v>
      </c>
      <c r="AJ130" s="168">
        <f t="shared" si="16"/>
        <v>7.8431372549019607E-2</v>
      </c>
    </row>
    <row r="131" spans="1:36" ht="16.5" thickTop="1" thickBot="1" x14ac:dyDescent="0.3">
      <c r="A131" s="130" t="s">
        <v>241</v>
      </c>
      <c r="B131" s="47" t="s">
        <v>240</v>
      </c>
      <c r="C131" s="164">
        <f>'Hazard &amp; Exposure'!AO130</f>
        <v>8.8000000000000007</v>
      </c>
      <c r="D131" s="163">
        <f>'Hazard &amp; Exposure'!AP130</f>
        <v>9.1</v>
      </c>
      <c r="E131" s="163">
        <f>'Hazard &amp; Exposure'!AQ130</f>
        <v>6.5</v>
      </c>
      <c r="F131" s="163">
        <f>'Hazard &amp; Exposure'!AR130</f>
        <v>2.5</v>
      </c>
      <c r="G131" s="163">
        <f>'Hazard &amp; Exposure'!AU130</f>
        <v>3.7</v>
      </c>
      <c r="H131" s="43">
        <f>'Hazard &amp; Exposure'!AV130</f>
        <v>6.9</v>
      </c>
      <c r="I131" s="163">
        <f>'Hazard &amp; Exposure'!AY130</f>
        <v>9.9</v>
      </c>
      <c r="J131" s="163">
        <f>'Hazard &amp; Exposure'!BB130</f>
        <v>10</v>
      </c>
      <c r="K131" s="43">
        <f>'Hazard &amp; Exposure'!BC130</f>
        <v>10</v>
      </c>
      <c r="L131" s="44">
        <f t="shared" si="17"/>
        <v>8.9</v>
      </c>
      <c r="M131" s="161">
        <f>Vulnerability!E130</f>
        <v>5.3</v>
      </c>
      <c r="N131" s="159">
        <f>Vulnerability!H130</f>
        <v>4.2</v>
      </c>
      <c r="O131" s="159">
        <f>Vulnerability!M130</f>
        <v>0.6</v>
      </c>
      <c r="P131" s="43">
        <f>Vulnerability!N130</f>
        <v>3.9</v>
      </c>
      <c r="Q131" s="159">
        <f>Vulnerability!S130</f>
        <v>8.3000000000000007</v>
      </c>
      <c r="R131" s="158">
        <f>Vulnerability!W130</f>
        <v>1.7</v>
      </c>
      <c r="S131" s="158">
        <f>Vulnerability!Z130</f>
        <v>6.6</v>
      </c>
      <c r="T131" s="158">
        <f>Vulnerability!AC130</f>
        <v>2.2000000000000002</v>
      </c>
      <c r="U131" s="158">
        <f>Vulnerability!AI130</f>
        <v>6</v>
      </c>
      <c r="V131" s="159">
        <f>Vulnerability!AJ130</f>
        <v>4.5</v>
      </c>
      <c r="W131" s="43">
        <f>Vulnerability!AK130</f>
        <v>6.8</v>
      </c>
      <c r="X131" s="44">
        <f t="shared" si="18"/>
        <v>5.5</v>
      </c>
      <c r="Y131" s="160">
        <f>'Lack of Coping Capacity'!D130</f>
        <v>4</v>
      </c>
      <c r="Z131" s="157">
        <f>'Lack of Coping Capacity'!G130</f>
        <v>6.8</v>
      </c>
      <c r="AA131" s="43">
        <f>'Lack of Coping Capacity'!H130</f>
        <v>5.4</v>
      </c>
      <c r="AB131" s="157">
        <f>'Lack of Coping Capacity'!M130</f>
        <v>5.9</v>
      </c>
      <c r="AC131" s="157">
        <f>'Lack of Coping Capacity'!R130</f>
        <v>4.9000000000000004</v>
      </c>
      <c r="AD131" s="157">
        <f>'Lack of Coping Capacity'!V130</f>
        <v>8.9</v>
      </c>
      <c r="AE131" s="43">
        <f>'Lack of Coping Capacity'!W130</f>
        <v>6.6</v>
      </c>
      <c r="AF131" s="44">
        <f t="shared" si="19"/>
        <v>6</v>
      </c>
      <c r="AG131" s="170">
        <f t="shared" si="20"/>
        <v>6.6</v>
      </c>
      <c r="AH131" s="145">
        <f t="shared" si="21"/>
        <v>13</v>
      </c>
      <c r="AI131" s="165">
        <f>COUNTIF('Indicator Data'!C132:BB132,"No data")</f>
        <v>0</v>
      </c>
      <c r="AJ131" s="168">
        <f t="shared" si="16"/>
        <v>0</v>
      </c>
    </row>
    <row r="132" spans="1:36" ht="16.5" thickTop="1" thickBot="1" x14ac:dyDescent="0.3">
      <c r="A132" s="130" t="s">
        <v>243</v>
      </c>
      <c r="B132" s="47" t="s">
        <v>242</v>
      </c>
      <c r="C132" s="164">
        <f>'Hazard &amp; Exposure'!AO131</f>
        <v>5.0999999999999996</v>
      </c>
      <c r="D132" s="163">
        <f>'Hazard &amp; Exposure'!AP131</f>
        <v>0.1</v>
      </c>
      <c r="E132" s="163">
        <f>'Hazard &amp; Exposure'!AQ131</f>
        <v>0</v>
      </c>
      <c r="F132" s="163">
        <f>'Hazard &amp; Exposure'!AR131</f>
        <v>4.4000000000000004</v>
      </c>
      <c r="G132" s="163">
        <f>'Hazard &amp; Exposure'!AU131</f>
        <v>0</v>
      </c>
      <c r="H132" s="43">
        <f>'Hazard &amp; Exposure'!AV131</f>
        <v>2.2000000000000002</v>
      </c>
      <c r="I132" s="163">
        <f>'Hazard &amp; Exposure'!AY131</f>
        <v>0</v>
      </c>
      <c r="J132" s="163">
        <f>'Hazard &amp; Exposure'!BB131</f>
        <v>0</v>
      </c>
      <c r="K132" s="43">
        <f>'Hazard &amp; Exposure'!BC131</f>
        <v>0</v>
      </c>
      <c r="L132" s="44">
        <f t="shared" ref="L132:L163" si="22">ROUND((10-GEOMEAN(((10-H132)/10*9+1),((10-K132)/10*9+1)))/9*10,1)</f>
        <v>1.2</v>
      </c>
      <c r="M132" s="161">
        <f>Vulnerability!E131</f>
        <v>2.6</v>
      </c>
      <c r="N132" s="159" t="str">
        <f>Vulnerability!H131</f>
        <v>x</v>
      </c>
      <c r="O132" s="159">
        <f>Vulnerability!M131</f>
        <v>10</v>
      </c>
      <c r="P132" s="43">
        <f>Vulnerability!N131</f>
        <v>5.0999999999999996</v>
      </c>
      <c r="Q132" s="159">
        <f>Vulnerability!S131</f>
        <v>0</v>
      </c>
      <c r="R132" s="158">
        <f>Vulnerability!W131</f>
        <v>0.8</v>
      </c>
      <c r="S132" s="158">
        <f>Vulnerability!Z131</f>
        <v>0.9</v>
      </c>
      <c r="T132" s="158">
        <f>Vulnerability!AC131</f>
        <v>0</v>
      </c>
      <c r="U132" s="158">
        <f>Vulnerability!AI131</f>
        <v>4</v>
      </c>
      <c r="V132" s="159">
        <f>Vulnerability!AJ131</f>
        <v>1.6</v>
      </c>
      <c r="W132" s="43">
        <f>Vulnerability!AK131</f>
        <v>0.8</v>
      </c>
      <c r="X132" s="44">
        <f t="shared" ref="X132:X163" si="23">ROUND((10-GEOMEAN(((10-P132)/10*9+1),((10-W132)/10*9+1)))/9*10,1)</f>
        <v>3.2</v>
      </c>
      <c r="Y132" s="160">
        <f>'Lack of Coping Capacity'!D131</f>
        <v>5.9</v>
      </c>
      <c r="Z132" s="157">
        <f>'Lack of Coping Capacity'!G131</f>
        <v>6.2</v>
      </c>
      <c r="AA132" s="43">
        <f>'Lack of Coping Capacity'!H131</f>
        <v>6.1</v>
      </c>
      <c r="AB132" s="157">
        <f>'Lack of Coping Capacity'!M131</f>
        <v>5</v>
      </c>
      <c r="AC132" s="157">
        <f>'Lack of Coping Capacity'!R131</f>
        <v>1.6</v>
      </c>
      <c r="AD132" s="157">
        <f>'Lack of Coping Capacity'!V131</f>
        <v>5.5</v>
      </c>
      <c r="AE132" s="43">
        <f>'Lack of Coping Capacity'!W131</f>
        <v>4</v>
      </c>
      <c r="AF132" s="44">
        <f t="shared" ref="AF132:AF163" si="24">ROUND((10-GEOMEAN(((10-AA132)/10*9+1),((10-AE132)/10*9+1)))/9*10,1)</f>
        <v>5.0999999999999996</v>
      </c>
      <c r="AG132" s="170">
        <f t="shared" ref="AG132:AG163" si="25">ROUND(L132^(1/3)*X132^(1/3)*AF132^(1/3),1)</f>
        <v>2.7</v>
      </c>
      <c r="AH132" s="145">
        <f t="shared" ref="AH132:AH163" si="26">_xlfn.RANK.EQ(AG132,AG$4:AG$194)</f>
        <v>122</v>
      </c>
      <c r="AI132" s="165">
        <f>COUNTIF('Indicator Data'!C133:BB133,"No data")</f>
        <v>9</v>
      </c>
      <c r="AJ132" s="168">
        <f t="shared" si="16"/>
        <v>0.17647058823529413</v>
      </c>
    </row>
    <row r="133" spans="1:36" ht="16.5" thickTop="1" thickBot="1" x14ac:dyDescent="0.3">
      <c r="A133" s="130" t="s">
        <v>393</v>
      </c>
      <c r="B133" s="47" t="s">
        <v>237</v>
      </c>
      <c r="C133" s="164">
        <f>'Hazard &amp; Exposure'!AO132</f>
        <v>5</v>
      </c>
      <c r="D133" s="163">
        <f>'Hazard &amp; Exposure'!AP132</f>
        <v>1.2</v>
      </c>
      <c r="E133" s="163">
        <f>'Hazard &amp; Exposure'!AQ132</f>
        <v>3.7</v>
      </c>
      <c r="F133" s="163">
        <f>'Hazard &amp; Exposure'!AR132</f>
        <v>0</v>
      </c>
      <c r="G133" s="163">
        <f>'Hazard &amp; Exposure'!AU132</f>
        <v>1.1000000000000001</v>
      </c>
      <c r="H133" s="43">
        <f>'Hazard &amp; Exposure'!AV132</f>
        <v>2.4</v>
      </c>
      <c r="I133" s="163">
        <f>'Hazard &amp; Exposure'!AY132</f>
        <v>7.3</v>
      </c>
      <c r="J133" s="163">
        <f>'Hazard &amp; Exposure'!BB132</f>
        <v>0</v>
      </c>
      <c r="K133" s="43">
        <f>'Hazard &amp; Exposure'!BC132</f>
        <v>5.0999999999999996</v>
      </c>
      <c r="L133" s="44">
        <f t="shared" si="22"/>
        <v>3.9</v>
      </c>
      <c r="M133" s="161">
        <f>Vulnerability!E132</f>
        <v>2.2999999999999998</v>
      </c>
      <c r="N133" s="159">
        <f>Vulnerability!H132</f>
        <v>2.4</v>
      </c>
      <c r="O133" s="159">
        <f>Vulnerability!M132</f>
        <v>10</v>
      </c>
      <c r="P133" s="43">
        <f>Vulnerability!N132</f>
        <v>4.3</v>
      </c>
      <c r="Q133" s="159">
        <f>Vulnerability!S132</f>
        <v>10</v>
      </c>
      <c r="R133" s="158">
        <f>Vulnerability!W132</f>
        <v>0.1</v>
      </c>
      <c r="S133" s="158">
        <f>Vulnerability!Z132</f>
        <v>1.2</v>
      </c>
      <c r="T133" s="158">
        <f>Vulnerability!AC132</f>
        <v>0.8</v>
      </c>
      <c r="U133" s="158">
        <f>Vulnerability!AI132</f>
        <v>8.1</v>
      </c>
      <c r="V133" s="159">
        <f>Vulnerability!AJ132</f>
        <v>3.5</v>
      </c>
      <c r="W133" s="43">
        <f>Vulnerability!AK132</f>
        <v>8.1999999999999993</v>
      </c>
      <c r="X133" s="44">
        <f t="shared" si="23"/>
        <v>6.7</v>
      </c>
      <c r="Y133" s="160">
        <f>'Lack of Coping Capacity'!D132</f>
        <v>5.8</v>
      </c>
      <c r="Z133" s="157">
        <f>'Lack of Coping Capacity'!G132</f>
        <v>6.1</v>
      </c>
      <c r="AA133" s="43">
        <f>'Lack of Coping Capacity'!H132</f>
        <v>6</v>
      </c>
      <c r="AB133" s="157">
        <f>'Lack of Coping Capacity'!M132</f>
        <v>3.1</v>
      </c>
      <c r="AC133" s="157">
        <f>'Lack of Coping Capacity'!R132</f>
        <v>3.1</v>
      </c>
      <c r="AD133" s="157">
        <f>'Lack of Coping Capacity'!V132</f>
        <v>2.6</v>
      </c>
      <c r="AE133" s="43">
        <f>'Lack of Coping Capacity'!W132</f>
        <v>2.9</v>
      </c>
      <c r="AF133" s="44">
        <f t="shared" si="24"/>
        <v>4.5999999999999996</v>
      </c>
      <c r="AG133" s="170">
        <f t="shared" si="25"/>
        <v>4.9000000000000004</v>
      </c>
      <c r="AH133" s="145">
        <f t="shared" si="26"/>
        <v>37</v>
      </c>
      <c r="AI133" s="165">
        <f>COUNTIF('Indicator Data'!C134:BB134,"No data")</f>
        <v>7</v>
      </c>
      <c r="AJ133" s="168">
        <f t="shared" ref="AJ133:AJ194" si="27">AI133/51</f>
        <v>0.13725490196078433</v>
      </c>
    </row>
    <row r="134" spans="1:36" ht="16.5" thickTop="1" thickBot="1" x14ac:dyDescent="0.3">
      <c r="A134" s="130" t="s">
        <v>245</v>
      </c>
      <c r="B134" s="47" t="s">
        <v>244</v>
      </c>
      <c r="C134" s="164">
        <f>'Hazard &amp; Exposure'!AO133</f>
        <v>7.7</v>
      </c>
      <c r="D134" s="163">
        <f>'Hazard &amp; Exposure'!AP133</f>
        <v>2.7</v>
      </c>
      <c r="E134" s="163">
        <f>'Hazard &amp; Exposure'!AQ133</f>
        <v>9.4</v>
      </c>
      <c r="F134" s="163">
        <f>'Hazard &amp; Exposure'!AR133</f>
        <v>0.4</v>
      </c>
      <c r="G134" s="163">
        <f>'Hazard &amp; Exposure'!AU133</f>
        <v>0.4</v>
      </c>
      <c r="H134" s="43">
        <f>'Hazard &amp; Exposure'!AV133</f>
        <v>5.5</v>
      </c>
      <c r="I134" s="163">
        <f>'Hazard &amp; Exposure'!AY133</f>
        <v>1.7</v>
      </c>
      <c r="J134" s="163">
        <f>'Hazard &amp; Exposure'!BB133</f>
        <v>0</v>
      </c>
      <c r="K134" s="43">
        <f>'Hazard &amp; Exposure'!BC133</f>
        <v>1.2</v>
      </c>
      <c r="L134" s="44">
        <f t="shared" si="22"/>
        <v>3.7</v>
      </c>
      <c r="M134" s="161">
        <f>Vulnerability!E133</f>
        <v>2.6</v>
      </c>
      <c r="N134" s="159">
        <f>Vulnerability!H133</f>
        <v>6.4</v>
      </c>
      <c r="O134" s="159">
        <f>Vulnerability!M133</f>
        <v>0.2</v>
      </c>
      <c r="P134" s="43">
        <f>Vulnerability!N133</f>
        <v>3</v>
      </c>
      <c r="Q134" s="159">
        <f>Vulnerability!S133</f>
        <v>4.4000000000000004</v>
      </c>
      <c r="R134" s="158">
        <f>Vulnerability!W133</f>
        <v>0.7</v>
      </c>
      <c r="S134" s="158">
        <f>Vulnerability!Z133</f>
        <v>1.1000000000000001</v>
      </c>
      <c r="T134" s="158">
        <f>Vulnerability!AC133</f>
        <v>0.1</v>
      </c>
      <c r="U134" s="158">
        <f>Vulnerability!AI133</f>
        <v>2.5</v>
      </c>
      <c r="V134" s="159">
        <f>Vulnerability!AJ133</f>
        <v>1.1000000000000001</v>
      </c>
      <c r="W134" s="43">
        <f>Vulnerability!AK133</f>
        <v>2.9</v>
      </c>
      <c r="X134" s="44">
        <f t="shared" si="23"/>
        <v>3</v>
      </c>
      <c r="Y134" s="160">
        <f>'Lack of Coping Capacity'!D133</f>
        <v>4.3</v>
      </c>
      <c r="Z134" s="157">
        <f>'Lack of Coping Capacity'!G133</f>
        <v>5.3</v>
      </c>
      <c r="AA134" s="43">
        <f>'Lack of Coping Capacity'!H133</f>
        <v>4.8</v>
      </c>
      <c r="AB134" s="157">
        <f>'Lack of Coping Capacity'!M133</f>
        <v>2.5</v>
      </c>
      <c r="AC134" s="157">
        <f>'Lack of Coping Capacity'!R133</f>
        <v>4.0999999999999996</v>
      </c>
      <c r="AD134" s="157">
        <f>'Lack of Coping Capacity'!V133</f>
        <v>5.2</v>
      </c>
      <c r="AE134" s="43">
        <f>'Lack of Coping Capacity'!W133</f>
        <v>3.9</v>
      </c>
      <c r="AF134" s="44">
        <f t="shared" si="24"/>
        <v>4.4000000000000004</v>
      </c>
      <c r="AG134" s="170">
        <f t="shared" si="25"/>
        <v>3.7</v>
      </c>
      <c r="AH134" s="145">
        <f t="shared" si="26"/>
        <v>85</v>
      </c>
      <c r="AI134" s="165">
        <f>COUNTIF('Indicator Data'!C135:BB135,"No data")</f>
        <v>1</v>
      </c>
      <c r="AJ134" s="168">
        <f t="shared" si="27"/>
        <v>1.9607843137254902E-2</v>
      </c>
    </row>
    <row r="135" spans="1:36" ht="16.5" thickTop="1" thickBot="1" x14ac:dyDescent="0.3">
      <c r="A135" s="130" t="s">
        <v>247</v>
      </c>
      <c r="B135" s="47" t="s">
        <v>246</v>
      </c>
      <c r="C135" s="164">
        <f>'Hazard &amp; Exposure'!AO134</f>
        <v>7.7</v>
      </c>
      <c r="D135" s="163">
        <f>'Hazard &amp; Exposure'!AP134</f>
        <v>4.5999999999999996</v>
      </c>
      <c r="E135" s="163">
        <f>'Hazard &amp; Exposure'!AQ134</f>
        <v>7.6</v>
      </c>
      <c r="F135" s="163">
        <f>'Hazard &amp; Exposure'!AR134</f>
        <v>1.5</v>
      </c>
      <c r="G135" s="163">
        <f>'Hazard &amp; Exposure'!AU134</f>
        <v>1.8</v>
      </c>
      <c r="H135" s="43">
        <f>'Hazard &amp; Exposure'!AV134</f>
        <v>5.2</v>
      </c>
      <c r="I135" s="163">
        <f>'Hazard &amp; Exposure'!AY134</f>
        <v>0.3</v>
      </c>
      <c r="J135" s="163">
        <f>'Hazard &amp; Exposure'!BB134</f>
        <v>0</v>
      </c>
      <c r="K135" s="43">
        <f>'Hazard &amp; Exposure'!BC134</f>
        <v>0.2</v>
      </c>
      <c r="L135" s="44">
        <f t="shared" si="22"/>
        <v>3.1</v>
      </c>
      <c r="M135" s="161">
        <f>Vulnerability!E134</f>
        <v>6.8</v>
      </c>
      <c r="N135" s="159">
        <f>Vulnerability!H134</f>
        <v>8.1999999999999993</v>
      </c>
      <c r="O135" s="159">
        <f>Vulnerability!M134</f>
        <v>3.3</v>
      </c>
      <c r="P135" s="43">
        <f>Vulnerability!N134</f>
        <v>6.3</v>
      </c>
      <c r="Q135" s="159">
        <f>Vulnerability!S134</f>
        <v>4</v>
      </c>
      <c r="R135" s="158">
        <f>Vulnerability!W134</f>
        <v>4</v>
      </c>
      <c r="S135" s="158">
        <f>Vulnerability!Z134</f>
        <v>4.2</v>
      </c>
      <c r="T135" s="158">
        <f>Vulnerability!AC134</f>
        <v>10</v>
      </c>
      <c r="U135" s="158">
        <f>Vulnerability!AI134</f>
        <v>4</v>
      </c>
      <c r="V135" s="159">
        <f>Vulnerability!AJ134</f>
        <v>6.7</v>
      </c>
      <c r="W135" s="43">
        <f>Vulnerability!AK134</f>
        <v>5.5</v>
      </c>
      <c r="X135" s="44">
        <f t="shared" si="23"/>
        <v>5.9</v>
      </c>
      <c r="Y135" s="160">
        <f>'Lack of Coping Capacity'!D134</f>
        <v>6.7</v>
      </c>
      <c r="Z135" s="157">
        <f>'Lack of Coping Capacity'!G134</f>
        <v>6.9</v>
      </c>
      <c r="AA135" s="43">
        <f>'Lack of Coping Capacity'!H134</f>
        <v>6.8</v>
      </c>
      <c r="AB135" s="157">
        <f>'Lack of Coping Capacity'!M134</f>
        <v>8</v>
      </c>
      <c r="AC135" s="157">
        <f>'Lack of Coping Capacity'!R134</f>
        <v>9.6</v>
      </c>
      <c r="AD135" s="157">
        <f>'Lack of Coping Capacity'!V134</f>
        <v>9.5</v>
      </c>
      <c r="AE135" s="43">
        <f>'Lack of Coping Capacity'!W134</f>
        <v>9</v>
      </c>
      <c r="AF135" s="44">
        <f t="shared" si="24"/>
        <v>8.1</v>
      </c>
      <c r="AG135" s="170">
        <f t="shared" si="25"/>
        <v>5.3</v>
      </c>
      <c r="AH135" s="145">
        <f t="shared" si="26"/>
        <v>30</v>
      </c>
      <c r="AI135" s="165">
        <f>COUNTIF('Indicator Data'!C136:BB136,"No data")</f>
        <v>4</v>
      </c>
      <c r="AJ135" s="168">
        <f t="shared" si="27"/>
        <v>7.8431372549019607E-2</v>
      </c>
    </row>
    <row r="136" spans="1:36" ht="16.5" thickTop="1" thickBot="1" x14ac:dyDescent="0.3">
      <c r="A136" s="130" t="s">
        <v>249</v>
      </c>
      <c r="B136" s="47" t="s">
        <v>248</v>
      </c>
      <c r="C136" s="164">
        <f>'Hazard &amp; Exposure'!AO135</f>
        <v>0.1</v>
      </c>
      <c r="D136" s="163">
        <f>'Hazard &amp; Exposure'!AP135</f>
        <v>5</v>
      </c>
      <c r="E136" s="163">
        <f>'Hazard &amp; Exposure'!AQ135</f>
        <v>0</v>
      </c>
      <c r="F136" s="163">
        <f>'Hazard &amp; Exposure'!AR135</f>
        <v>0</v>
      </c>
      <c r="G136" s="163">
        <f>'Hazard &amp; Exposure'!AU135</f>
        <v>4</v>
      </c>
      <c r="H136" s="43">
        <f>'Hazard &amp; Exposure'!AV135</f>
        <v>2.1</v>
      </c>
      <c r="I136" s="163">
        <f>'Hazard &amp; Exposure'!AY135</f>
        <v>0.2</v>
      </c>
      <c r="J136" s="163">
        <f>'Hazard &amp; Exposure'!BB135</f>
        <v>0</v>
      </c>
      <c r="K136" s="43">
        <f>'Hazard &amp; Exposure'!BC135</f>
        <v>0.1</v>
      </c>
      <c r="L136" s="44">
        <f t="shared" si="22"/>
        <v>1.2</v>
      </c>
      <c r="M136" s="161">
        <f>Vulnerability!E135</f>
        <v>4.2</v>
      </c>
      <c r="N136" s="159">
        <f>Vulnerability!H135</f>
        <v>6.1</v>
      </c>
      <c r="O136" s="159">
        <f>Vulnerability!M135</f>
        <v>0.5</v>
      </c>
      <c r="P136" s="43">
        <f>Vulnerability!N135</f>
        <v>3.8</v>
      </c>
      <c r="Q136" s="159">
        <f>Vulnerability!S135</f>
        <v>0</v>
      </c>
      <c r="R136" s="158">
        <f>Vulnerability!W135</f>
        <v>0.5</v>
      </c>
      <c r="S136" s="158">
        <f>Vulnerability!Z135</f>
        <v>1.2</v>
      </c>
      <c r="T136" s="158">
        <f>Vulnerability!AC135</f>
        <v>4.2</v>
      </c>
      <c r="U136" s="158">
        <f>Vulnerability!AI135</f>
        <v>3.5</v>
      </c>
      <c r="V136" s="159">
        <f>Vulnerability!AJ135</f>
        <v>2.5</v>
      </c>
      <c r="W136" s="43">
        <f>Vulnerability!AK135</f>
        <v>1.3</v>
      </c>
      <c r="X136" s="44">
        <f t="shared" si="23"/>
        <v>2.6</v>
      </c>
      <c r="Y136" s="160">
        <f>'Lack of Coping Capacity'!D135</f>
        <v>3.7</v>
      </c>
      <c r="Z136" s="157">
        <f>'Lack of Coping Capacity'!G135</f>
        <v>7.1</v>
      </c>
      <c r="AA136" s="43">
        <f>'Lack of Coping Capacity'!H135</f>
        <v>5.4</v>
      </c>
      <c r="AB136" s="157">
        <f>'Lack of Coping Capacity'!M135</f>
        <v>3</v>
      </c>
      <c r="AC136" s="157">
        <f>'Lack of Coping Capacity'!R135</f>
        <v>3.3</v>
      </c>
      <c r="AD136" s="157">
        <f>'Lack of Coping Capacity'!V135</f>
        <v>5.6</v>
      </c>
      <c r="AE136" s="43">
        <f>'Lack of Coping Capacity'!W135</f>
        <v>4</v>
      </c>
      <c r="AF136" s="44">
        <f t="shared" si="24"/>
        <v>4.7</v>
      </c>
      <c r="AG136" s="170">
        <f t="shared" si="25"/>
        <v>2.4</v>
      </c>
      <c r="AH136" s="145">
        <f t="shared" si="26"/>
        <v>136</v>
      </c>
      <c r="AI136" s="165">
        <f>COUNTIF('Indicator Data'!C137:BB137,"No data")</f>
        <v>1</v>
      </c>
      <c r="AJ136" s="168">
        <f t="shared" si="27"/>
        <v>1.9607843137254902E-2</v>
      </c>
    </row>
    <row r="137" spans="1:36" ht="16.5" thickTop="1" thickBot="1" x14ac:dyDescent="0.3">
      <c r="A137" s="130" t="s">
        <v>251</v>
      </c>
      <c r="B137" s="47" t="s">
        <v>250</v>
      </c>
      <c r="C137" s="164">
        <f>'Hazard &amp; Exposure'!AO136</f>
        <v>9.9</v>
      </c>
      <c r="D137" s="163">
        <f>'Hazard &amp; Exposure'!AP136</f>
        <v>5.8</v>
      </c>
      <c r="E137" s="163">
        <f>'Hazard &amp; Exposure'!AQ136</f>
        <v>10</v>
      </c>
      <c r="F137" s="163">
        <f>'Hazard &amp; Exposure'!AR136</f>
        <v>0</v>
      </c>
      <c r="G137" s="163">
        <f>'Hazard &amp; Exposure'!AU136</f>
        <v>4.8</v>
      </c>
      <c r="H137" s="43">
        <f>'Hazard &amp; Exposure'!AV136</f>
        <v>7.6</v>
      </c>
      <c r="I137" s="163">
        <f>'Hazard &amp; Exposure'!AY136</f>
        <v>1.9</v>
      </c>
      <c r="J137" s="163">
        <f>'Hazard &amp; Exposure'!BB136</f>
        <v>0</v>
      </c>
      <c r="K137" s="43">
        <f>'Hazard &amp; Exposure'!BC136</f>
        <v>1.3</v>
      </c>
      <c r="L137" s="44">
        <f t="shared" si="22"/>
        <v>5.2</v>
      </c>
      <c r="M137" s="161">
        <f>Vulnerability!E136</f>
        <v>1.8</v>
      </c>
      <c r="N137" s="159">
        <f>Vulnerability!H136</f>
        <v>5.3</v>
      </c>
      <c r="O137" s="159">
        <f>Vulnerability!M136</f>
        <v>0.3</v>
      </c>
      <c r="P137" s="43">
        <f>Vulnerability!N136</f>
        <v>2.2999999999999998</v>
      </c>
      <c r="Q137" s="159">
        <f>Vulnerability!S136</f>
        <v>6</v>
      </c>
      <c r="R137" s="158">
        <f>Vulnerability!W136</f>
        <v>1</v>
      </c>
      <c r="S137" s="158">
        <f>Vulnerability!Z136</f>
        <v>1.2</v>
      </c>
      <c r="T137" s="158">
        <f>Vulnerability!AC136</f>
        <v>1.7</v>
      </c>
      <c r="U137" s="158">
        <f>Vulnerability!AI136</f>
        <v>2.5</v>
      </c>
      <c r="V137" s="159">
        <f>Vulnerability!AJ136</f>
        <v>1.6</v>
      </c>
      <c r="W137" s="43">
        <f>Vulnerability!AK136</f>
        <v>4.0999999999999996</v>
      </c>
      <c r="X137" s="44">
        <f t="shared" si="23"/>
        <v>3.3</v>
      </c>
      <c r="Y137" s="160">
        <f>'Lack of Coping Capacity'!D136</f>
        <v>3.6</v>
      </c>
      <c r="Z137" s="157">
        <f>'Lack of Coping Capacity'!G136</f>
        <v>6</v>
      </c>
      <c r="AA137" s="43">
        <f>'Lack of Coping Capacity'!H136</f>
        <v>4.8</v>
      </c>
      <c r="AB137" s="157">
        <f>'Lack of Coping Capacity'!M136</f>
        <v>3.3</v>
      </c>
      <c r="AC137" s="157">
        <f>'Lack of Coping Capacity'!R136</f>
        <v>4.9000000000000004</v>
      </c>
      <c r="AD137" s="157">
        <f>'Lack of Coping Capacity'!V136</f>
        <v>5.9</v>
      </c>
      <c r="AE137" s="43">
        <f>'Lack of Coping Capacity'!W136</f>
        <v>4.7</v>
      </c>
      <c r="AF137" s="44">
        <f t="shared" si="24"/>
        <v>4.8</v>
      </c>
      <c r="AG137" s="170">
        <f t="shared" si="25"/>
        <v>4.4000000000000004</v>
      </c>
      <c r="AH137" s="145">
        <f t="shared" si="26"/>
        <v>53</v>
      </c>
      <c r="AI137" s="165">
        <f>COUNTIF('Indicator Data'!C138:BB138,"No data")</f>
        <v>0</v>
      </c>
      <c r="AJ137" s="168">
        <f t="shared" si="27"/>
        <v>0</v>
      </c>
    </row>
    <row r="138" spans="1:36" ht="16.5" thickTop="1" thickBot="1" x14ac:dyDescent="0.3">
      <c r="A138" s="130" t="s">
        <v>253</v>
      </c>
      <c r="B138" s="47" t="s">
        <v>252</v>
      </c>
      <c r="C138" s="164">
        <f>'Hazard &amp; Exposure'!AO137</f>
        <v>10</v>
      </c>
      <c r="D138" s="163">
        <f>'Hazard &amp; Exposure'!AP137</f>
        <v>7.4</v>
      </c>
      <c r="E138" s="163">
        <f>'Hazard &amp; Exposure'!AQ137</f>
        <v>9.8000000000000007</v>
      </c>
      <c r="F138" s="163">
        <f>'Hazard &amp; Exposure'!AR137</f>
        <v>9.8000000000000007</v>
      </c>
      <c r="G138" s="163">
        <f>'Hazard &amp; Exposure'!AU137</f>
        <v>3.3</v>
      </c>
      <c r="H138" s="43">
        <f>'Hazard &amp; Exposure'!AV137</f>
        <v>8.9</v>
      </c>
      <c r="I138" s="163">
        <f>'Hazard &amp; Exposure'!AY137</f>
        <v>8.1</v>
      </c>
      <c r="J138" s="163">
        <f>'Hazard &amp; Exposure'!BB137</f>
        <v>9</v>
      </c>
      <c r="K138" s="43">
        <f>'Hazard &amp; Exposure'!BC137</f>
        <v>9</v>
      </c>
      <c r="L138" s="44">
        <f t="shared" si="22"/>
        <v>9</v>
      </c>
      <c r="M138" s="161">
        <f>Vulnerability!E137</f>
        <v>2.4</v>
      </c>
      <c r="N138" s="159">
        <f>Vulnerability!H137</f>
        <v>5.0999999999999996</v>
      </c>
      <c r="O138" s="159">
        <f>Vulnerability!M137</f>
        <v>0.2</v>
      </c>
      <c r="P138" s="43">
        <f>Vulnerability!N137</f>
        <v>2.5</v>
      </c>
      <c r="Q138" s="159">
        <f>Vulnerability!S137</f>
        <v>5.0999999999999996</v>
      </c>
      <c r="R138" s="158">
        <f>Vulnerability!W137</f>
        <v>1.8</v>
      </c>
      <c r="S138" s="158">
        <f>Vulnerability!Z137</f>
        <v>3.4</v>
      </c>
      <c r="T138" s="158">
        <f>Vulnerability!AC137</f>
        <v>10</v>
      </c>
      <c r="U138" s="158">
        <f>Vulnerability!AI137</f>
        <v>4.0999999999999996</v>
      </c>
      <c r="V138" s="159">
        <f>Vulnerability!AJ137</f>
        <v>6.2</v>
      </c>
      <c r="W138" s="43">
        <f>Vulnerability!AK137</f>
        <v>5.7</v>
      </c>
      <c r="X138" s="44">
        <f t="shared" si="23"/>
        <v>4.3</v>
      </c>
      <c r="Y138" s="160">
        <f>'Lack of Coping Capacity'!D137</f>
        <v>3.5</v>
      </c>
      <c r="Z138" s="157">
        <f>'Lack of Coping Capacity'!G137</f>
        <v>5.6</v>
      </c>
      <c r="AA138" s="43">
        <f>'Lack of Coping Capacity'!H137</f>
        <v>4.5999999999999996</v>
      </c>
      <c r="AB138" s="157">
        <f>'Lack of Coping Capacity'!M137</f>
        <v>3.2</v>
      </c>
      <c r="AC138" s="157">
        <f>'Lack of Coping Capacity'!R137</f>
        <v>3.2</v>
      </c>
      <c r="AD138" s="157">
        <f>'Lack of Coping Capacity'!V137</f>
        <v>6</v>
      </c>
      <c r="AE138" s="43">
        <f>'Lack of Coping Capacity'!W137</f>
        <v>4.0999999999999996</v>
      </c>
      <c r="AF138" s="44">
        <f t="shared" si="24"/>
        <v>4.4000000000000004</v>
      </c>
      <c r="AG138" s="170">
        <f t="shared" si="25"/>
        <v>5.5</v>
      </c>
      <c r="AH138" s="145">
        <f t="shared" si="26"/>
        <v>27</v>
      </c>
      <c r="AI138" s="165">
        <f>COUNTIF('Indicator Data'!C139:BB139,"No data")</f>
        <v>1</v>
      </c>
      <c r="AJ138" s="168">
        <f t="shared" si="27"/>
        <v>1.9607843137254902E-2</v>
      </c>
    </row>
    <row r="139" spans="1:36" ht="16.5" thickTop="1" thickBot="1" x14ac:dyDescent="0.3">
      <c r="A139" s="130" t="s">
        <v>255</v>
      </c>
      <c r="B139" s="47" t="s">
        <v>254</v>
      </c>
      <c r="C139" s="164">
        <f>'Hazard &amp; Exposure'!AO138</f>
        <v>2.1</v>
      </c>
      <c r="D139" s="163">
        <f>'Hazard &amp; Exposure'!AP138</f>
        <v>6</v>
      </c>
      <c r="E139" s="163">
        <f>'Hazard &amp; Exposure'!AQ138</f>
        <v>0</v>
      </c>
      <c r="F139" s="163">
        <f>'Hazard &amp; Exposure'!AR138</f>
        <v>0</v>
      </c>
      <c r="G139" s="163">
        <f>'Hazard &amp; Exposure'!AU138</f>
        <v>0.6</v>
      </c>
      <c r="H139" s="43">
        <f>'Hazard &amp; Exposure'!AV138</f>
        <v>2.1</v>
      </c>
      <c r="I139" s="163">
        <f>'Hazard &amp; Exposure'!AY138</f>
        <v>1.8</v>
      </c>
      <c r="J139" s="163">
        <f>'Hazard &amp; Exposure'!BB138</f>
        <v>0</v>
      </c>
      <c r="K139" s="43">
        <f>'Hazard &amp; Exposure'!BC138</f>
        <v>1.3</v>
      </c>
      <c r="L139" s="44">
        <f t="shared" si="22"/>
        <v>1.7</v>
      </c>
      <c r="M139" s="161">
        <f>Vulnerability!E138</f>
        <v>1.7</v>
      </c>
      <c r="N139" s="159">
        <f>Vulnerability!H138</f>
        <v>1.9</v>
      </c>
      <c r="O139" s="159">
        <f>Vulnerability!M138</f>
        <v>0</v>
      </c>
      <c r="P139" s="43">
        <f>Vulnerability!N138</f>
        <v>1.3</v>
      </c>
      <c r="Q139" s="159">
        <f>Vulnerability!S138</f>
        <v>3.3</v>
      </c>
      <c r="R139" s="158">
        <f>Vulnerability!W138</f>
        <v>0.3</v>
      </c>
      <c r="S139" s="158">
        <f>Vulnerability!Z138</f>
        <v>0.4</v>
      </c>
      <c r="T139" s="158">
        <f>Vulnerability!AC138</f>
        <v>0</v>
      </c>
      <c r="U139" s="158">
        <f>Vulnerability!AI138</f>
        <v>1.2</v>
      </c>
      <c r="V139" s="159">
        <f>Vulnerability!AJ138</f>
        <v>0.5</v>
      </c>
      <c r="W139" s="43">
        <f>Vulnerability!AK138</f>
        <v>2</v>
      </c>
      <c r="X139" s="44">
        <f t="shared" si="23"/>
        <v>1.7</v>
      </c>
      <c r="Y139" s="160">
        <f>'Lack of Coping Capacity'!D138</f>
        <v>4.3</v>
      </c>
      <c r="Z139" s="157">
        <f>'Lack of Coping Capacity'!G138</f>
        <v>3.6</v>
      </c>
      <c r="AA139" s="43">
        <f>'Lack of Coping Capacity'!H138</f>
        <v>4</v>
      </c>
      <c r="AB139" s="157">
        <f>'Lack of Coping Capacity'!M138</f>
        <v>1.4</v>
      </c>
      <c r="AC139" s="157">
        <f>'Lack of Coping Capacity'!R138</f>
        <v>0.2</v>
      </c>
      <c r="AD139" s="157">
        <f>'Lack of Coping Capacity'!V138</f>
        <v>3.2</v>
      </c>
      <c r="AE139" s="43">
        <f>'Lack of Coping Capacity'!W138</f>
        <v>1.6</v>
      </c>
      <c r="AF139" s="44">
        <f t="shared" si="24"/>
        <v>2.9</v>
      </c>
      <c r="AG139" s="170">
        <f t="shared" si="25"/>
        <v>2</v>
      </c>
      <c r="AH139" s="145">
        <f t="shared" si="26"/>
        <v>152</v>
      </c>
      <c r="AI139" s="165">
        <f>COUNTIF('Indicator Data'!C140:BB140,"No data")</f>
        <v>3</v>
      </c>
      <c r="AJ139" s="168">
        <f t="shared" si="27"/>
        <v>5.8823529411764705E-2</v>
      </c>
    </row>
    <row r="140" spans="1:36" ht="16.5" thickTop="1" thickBot="1" x14ac:dyDescent="0.3">
      <c r="A140" s="130" t="s">
        <v>257</v>
      </c>
      <c r="B140" s="47" t="s">
        <v>256</v>
      </c>
      <c r="C140" s="164">
        <f>'Hazard &amp; Exposure'!AO139</f>
        <v>6.5</v>
      </c>
      <c r="D140" s="163">
        <f>'Hazard &amp; Exposure'!AP139</f>
        <v>3.7</v>
      </c>
      <c r="E140" s="163">
        <f>'Hazard &amp; Exposure'!AQ139</f>
        <v>7.7</v>
      </c>
      <c r="F140" s="163">
        <f>'Hazard &amp; Exposure'!AR139</f>
        <v>0.3</v>
      </c>
      <c r="G140" s="163">
        <f>'Hazard &amp; Exposure'!AU139</f>
        <v>1.8</v>
      </c>
      <c r="H140" s="43">
        <f>'Hazard &amp; Exposure'!AV139</f>
        <v>4.5999999999999996</v>
      </c>
      <c r="I140" s="163">
        <f>'Hazard &amp; Exposure'!AY139</f>
        <v>0.1</v>
      </c>
      <c r="J140" s="163">
        <f>'Hazard &amp; Exposure'!BB139</f>
        <v>0</v>
      </c>
      <c r="K140" s="43">
        <f>'Hazard &amp; Exposure'!BC139</f>
        <v>0.1</v>
      </c>
      <c r="L140" s="44">
        <f t="shared" si="22"/>
        <v>2.6</v>
      </c>
      <c r="M140" s="161">
        <f>Vulnerability!E139</f>
        <v>1.8</v>
      </c>
      <c r="N140" s="159">
        <f>Vulnerability!H139</f>
        <v>1.5</v>
      </c>
      <c r="O140" s="159">
        <f>Vulnerability!M139</f>
        <v>0</v>
      </c>
      <c r="P140" s="43">
        <f>Vulnerability!N139</f>
        <v>1.3</v>
      </c>
      <c r="Q140" s="159">
        <f>Vulnerability!S139</f>
        <v>0.8</v>
      </c>
      <c r="R140" s="158">
        <f>Vulnerability!W139</f>
        <v>1</v>
      </c>
      <c r="S140" s="158">
        <f>Vulnerability!Z139</f>
        <v>0.3</v>
      </c>
      <c r="T140" s="158">
        <f>Vulnerability!AC139</f>
        <v>0</v>
      </c>
      <c r="U140" s="158">
        <f>Vulnerability!AI139</f>
        <v>1.5</v>
      </c>
      <c r="V140" s="159">
        <f>Vulnerability!AJ139</f>
        <v>0.7</v>
      </c>
      <c r="W140" s="43">
        <f>Vulnerability!AK139</f>
        <v>0.8</v>
      </c>
      <c r="X140" s="44">
        <f t="shared" si="23"/>
        <v>1.1000000000000001</v>
      </c>
      <c r="Y140" s="160">
        <f>'Lack of Coping Capacity'!D139</f>
        <v>2.6</v>
      </c>
      <c r="Z140" s="157">
        <f>'Lack of Coping Capacity'!G139</f>
        <v>3.4</v>
      </c>
      <c r="AA140" s="43">
        <f>'Lack of Coping Capacity'!H139</f>
        <v>3</v>
      </c>
      <c r="AB140" s="157">
        <f>'Lack of Coping Capacity'!M139</f>
        <v>2.2999999999999998</v>
      </c>
      <c r="AC140" s="157">
        <f>'Lack of Coping Capacity'!R139</f>
        <v>0</v>
      </c>
      <c r="AD140" s="157">
        <f>'Lack of Coping Capacity'!V139</f>
        <v>0.7</v>
      </c>
      <c r="AE140" s="43">
        <f>'Lack of Coping Capacity'!W139</f>
        <v>1</v>
      </c>
      <c r="AF140" s="44">
        <f t="shared" si="24"/>
        <v>2.1</v>
      </c>
      <c r="AG140" s="170">
        <f t="shared" si="25"/>
        <v>1.8</v>
      </c>
      <c r="AH140" s="145">
        <f t="shared" si="26"/>
        <v>162</v>
      </c>
      <c r="AI140" s="165">
        <f>COUNTIF('Indicator Data'!C141:BB141,"No data")</f>
        <v>4</v>
      </c>
      <c r="AJ140" s="168">
        <f t="shared" si="27"/>
        <v>7.8431372549019607E-2</v>
      </c>
    </row>
    <row r="141" spans="1:36" ht="16.5" thickTop="1" thickBot="1" x14ac:dyDescent="0.3">
      <c r="A141" s="130" t="s">
        <v>259</v>
      </c>
      <c r="B141" s="47" t="s">
        <v>258</v>
      </c>
      <c r="C141" s="164">
        <f>'Hazard &amp; Exposure'!AO140</f>
        <v>0.4</v>
      </c>
      <c r="D141" s="163">
        <f>'Hazard &amp; Exposure'!AP140</f>
        <v>0</v>
      </c>
      <c r="E141" s="163">
        <f>'Hazard &amp; Exposure'!AQ140</f>
        <v>0</v>
      </c>
      <c r="F141" s="163">
        <f>'Hazard &amp; Exposure'!AR140</f>
        <v>0</v>
      </c>
      <c r="G141" s="163">
        <f>'Hazard &amp; Exposure'!AU140</f>
        <v>3.4</v>
      </c>
      <c r="H141" s="43">
        <f>'Hazard &amp; Exposure'!AV140</f>
        <v>0.9</v>
      </c>
      <c r="I141" s="163">
        <f>'Hazard &amp; Exposure'!AY140</f>
        <v>0.1</v>
      </c>
      <c r="J141" s="163">
        <f>'Hazard &amp; Exposure'!BB140</f>
        <v>0</v>
      </c>
      <c r="K141" s="43">
        <f>'Hazard &amp; Exposure'!BC140</f>
        <v>0.1</v>
      </c>
      <c r="L141" s="44">
        <f t="shared" si="22"/>
        <v>0.5</v>
      </c>
      <c r="M141" s="161">
        <f>Vulnerability!E140</f>
        <v>1.5</v>
      </c>
      <c r="N141" s="159">
        <f>Vulnerability!H140</f>
        <v>7</v>
      </c>
      <c r="O141" s="159">
        <f>Vulnerability!M140</f>
        <v>0</v>
      </c>
      <c r="P141" s="43">
        <f>Vulnerability!N140</f>
        <v>2.5</v>
      </c>
      <c r="Q141" s="159">
        <f>Vulnerability!S140</f>
        <v>0.8</v>
      </c>
      <c r="R141" s="158">
        <f>Vulnerability!W140</f>
        <v>0.5</v>
      </c>
      <c r="S141" s="158">
        <f>Vulnerability!Z140</f>
        <v>0.6</v>
      </c>
      <c r="T141" s="158">
        <f>Vulnerability!AC140</f>
        <v>0</v>
      </c>
      <c r="U141" s="158">
        <f>Vulnerability!AI140</f>
        <v>1.2</v>
      </c>
      <c r="V141" s="159">
        <f>Vulnerability!AJ140</f>
        <v>0.6</v>
      </c>
      <c r="W141" s="43">
        <f>Vulnerability!AK140</f>
        <v>0.7</v>
      </c>
      <c r="X141" s="44">
        <f t="shared" si="23"/>
        <v>1.6</v>
      </c>
      <c r="Y141" s="160">
        <f>'Lack of Coping Capacity'!D140</f>
        <v>4.7</v>
      </c>
      <c r="Z141" s="157">
        <f>'Lack of Coping Capacity'!G140</f>
        <v>3</v>
      </c>
      <c r="AA141" s="43">
        <f>'Lack of Coping Capacity'!H140</f>
        <v>3.9</v>
      </c>
      <c r="AB141" s="157">
        <f>'Lack of Coping Capacity'!M140</f>
        <v>1.1000000000000001</v>
      </c>
      <c r="AC141" s="157">
        <f>'Lack of Coping Capacity'!R140</f>
        <v>0.2</v>
      </c>
      <c r="AD141" s="157">
        <f>'Lack of Coping Capacity'!V140</f>
        <v>0.1</v>
      </c>
      <c r="AE141" s="43">
        <f>'Lack of Coping Capacity'!W140</f>
        <v>0.5</v>
      </c>
      <c r="AF141" s="44">
        <f t="shared" si="24"/>
        <v>2.4</v>
      </c>
      <c r="AG141" s="170">
        <f t="shared" si="25"/>
        <v>1.2</v>
      </c>
      <c r="AH141" s="145">
        <f t="shared" si="26"/>
        <v>180</v>
      </c>
      <c r="AI141" s="165">
        <f>COUNTIF('Indicator Data'!C142:BB142,"No data")</f>
        <v>5</v>
      </c>
      <c r="AJ141" s="168">
        <f t="shared" si="27"/>
        <v>9.8039215686274508E-2</v>
      </c>
    </row>
    <row r="142" spans="1:36" ht="16.5" thickTop="1" thickBot="1" x14ac:dyDescent="0.3">
      <c r="A142" s="130" t="s">
        <v>261</v>
      </c>
      <c r="B142" s="47" t="s">
        <v>260</v>
      </c>
      <c r="C142" s="164">
        <f>'Hazard &amp; Exposure'!AO141</f>
        <v>8.1999999999999993</v>
      </c>
      <c r="D142" s="163">
        <f>'Hazard &amp; Exposure'!AP141</f>
        <v>6.6</v>
      </c>
      <c r="E142" s="163">
        <f>'Hazard &amp; Exposure'!AQ141</f>
        <v>0</v>
      </c>
      <c r="F142" s="163">
        <f>'Hazard &amp; Exposure'!AR141</f>
        <v>0</v>
      </c>
      <c r="G142" s="163">
        <f>'Hazard &amp; Exposure'!AU141</f>
        <v>2.6</v>
      </c>
      <c r="H142" s="43">
        <f>'Hazard &amp; Exposure'!AV141</f>
        <v>4.4000000000000004</v>
      </c>
      <c r="I142" s="163">
        <f>'Hazard &amp; Exposure'!AY141</f>
        <v>4.5999999999999996</v>
      </c>
      <c r="J142" s="163">
        <f>'Hazard &amp; Exposure'!BB141</f>
        <v>0</v>
      </c>
      <c r="K142" s="43">
        <f>'Hazard &amp; Exposure'!BC141</f>
        <v>3.2</v>
      </c>
      <c r="L142" s="44">
        <f t="shared" si="22"/>
        <v>3.8</v>
      </c>
      <c r="M142" s="161">
        <f>Vulnerability!E141</f>
        <v>2.4</v>
      </c>
      <c r="N142" s="159">
        <f>Vulnerability!H141</f>
        <v>2.5</v>
      </c>
      <c r="O142" s="159">
        <f>Vulnerability!M141</f>
        <v>0</v>
      </c>
      <c r="P142" s="43">
        <f>Vulnerability!N141</f>
        <v>1.8</v>
      </c>
      <c r="Q142" s="159">
        <f>Vulnerability!S141</f>
        <v>1.6</v>
      </c>
      <c r="R142" s="158">
        <f>Vulnerability!W141</f>
        <v>0.9</v>
      </c>
      <c r="S142" s="158">
        <f>Vulnerability!Z141</f>
        <v>0.9</v>
      </c>
      <c r="T142" s="158">
        <f>Vulnerability!AC141</f>
        <v>0</v>
      </c>
      <c r="U142" s="158">
        <f>Vulnerability!AI141</f>
        <v>1.5</v>
      </c>
      <c r="V142" s="159">
        <f>Vulnerability!AJ141</f>
        <v>0.8</v>
      </c>
      <c r="W142" s="43">
        <f>Vulnerability!AK141</f>
        <v>1.2</v>
      </c>
      <c r="X142" s="44">
        <f t="shared" si="23"/>
        <v>1.5</v>
      </c>
      <c r="Y142" s="160">
        <f>'Lack of Coping Capacity'!D141</f>
        <v>3.8</v>
      </c>
      <c r="Z142" s="157">
        <f>'Lack of Coping Capacity'!G141</f>
        <v>5.4</v>
      </c>
      <c r="AA142" s="43">
        <f>'Lack of Coping Capacity'!H141</f>
        <v>4.5999999999999996</v>
      </c>
      <c r="AB142" s="157">
        <f>'Lack of Coping Capacity'!M141</f>
        <v>2.4</v>
      </c>
      <c r="AC142" s="157">
        <f>'Lack of Coping Capacity'!R141</f>
        <v>1.2</v>
      </c>
      <c r="AD142" s="157">
        <f>'Lack of Coping Capacity'!V141</f>
        <v>4.4000000000000004</v>
      </c>
      <c r="AE142" s="43">
        <f>'Lack of Coping Capacity'!W141</f>
        <v>2.7</v>
      </c>
      <c r="AF142" s="44">
        <f t="shared" si="24"/>
        <v>3.7</v>
      </c>
      <c r="AG142" s="170">
        <f t="shared" si="25"/>
        <v>2.8</v>
      </c>
      <c r="AH142" s="145">
        <f t="shared" si="26"/>
        <v>117</v>
      </c>
      <c r="AI142" s="165">
        <f>COUNTIF('Indicator Data'!C143:BB143,"No data")</f>
        <v>2</v>
      </c>
      <c r="AJ142" s="168">
        <f t="shared" si="27"/>
        <v>3.9215686274509803E-2</v>
      </c>
    </row>
    <row r="143" spans="1:36" ht="16.5" thickTop="1" thickBot="1" x14ac:dyDescent="0.3">
      <c r="A143" s="130" t="s">
        <v>377</v>
      </c>
      <c r="B143" s="47" t="s">
        <v>262</v>
      </c>
      <c r="C143" s="164">
        <f>'Hazard &amp; Exposure'!AO142</f>
        <v>6.9</v>
      </c>
      <c r="D143" s="163">
        <f>'Hazard &amp; Exposure'!AP142</f>
        <v>8.1999999999999993</v>
      </c>
      <c r="E143" s="163">
        <f>'Hazard &amp; Exposure'!AQ142</f>
        <v>6.1</v>
      </c>
      <c r="F143" s="163">
        <f>'Hazard &amp; Exposure'!AR142</f>
        <v>4.4000000000000004</v>
      </c>
      <c r="G143" s="163">
        <f>'Hazard &amp; Exposure'!AU142</f>
        <v>3.8</v>
      </c>
      <c r="H143" s="43">
        <f>'Hazard &amp; Exposure'!AV142</f>
        <v>6.1</v>
      </c>
      <c r="I143" s="163">
        <f>'Hazard &amp; Exposure'!AY142</f>
        <v>6.9</v>
      </c>
      <c r="J143" s="163">
        <f>'Hazard &amp; Exposure'!BB142</f>
        <v>0</v>
      </c>
      <c r="K143" s="43">
        <f>'Hazard &amp; Exposure'!BC142</f>
        <v>4.8</v>
      </c>
      <c r="L143" s="44">
        <f t="shared" si="22"/>
        <v>5.5</v>
      </c>
      <c r="M143" s="161">
        <f>Vulnerability!E142</f>
        <v>2.2999999999999998</v>
      </c>
      <c r="N143" s="159">
        <f>Vulnerability!H142</f>
        <v>3.7</v>
      </c>
      <c r="O143" s="159">
        <f>Vulnerability!M142</f>
        <v>0</v>
      </c>
      <c r="P143" s="43">
        <f>Vulnerability!N142</f>
        <v>2.1</v>
      </c>
      <c r="Q143" s="159">
        <f>Vulnerability!S142</f>
        <v>6.2</v>
      </c>
      <c r="R143" s="158">
        <f>Vulnerability!W142</f>
        <v>1.9</v>
      </c>
      <c r="S143" s="158">
        <f>Vulnerability!Z142</f>
        <v>0.7</v>
      </c>
      <c r="T143" s="158">
        <f>Vulnerability!AC142</f>
        <v>0</v>
      </c>
      <c r="U143" s="158">
        <f>Vulnerability!AI142</f>
        <v>1.8</v>
      </c>
      <c r="V143" s="159">
        <f>Vulnerability!AJ142</f>
        <v>1.1000000000000001</v>
      </c>
      <c r="W143" s="43">
        <f>Vulnerability!AK142</f>
        <v>4.0999999999999996</v>
      </c>
      <c r="X143" s="44">
        <f t="shared" si="23"/>
        <v>3.2</v>
      </c>
      <c r="Y143" s="160" t="str">
        <f>'Lack of Coping Capacity'!D142</f>
        <v>x</v>
      </c>
      <c r="Z143" s="157">
        <f>'Lack of Coping Capacity'!G142</f>
        <v>6.2</v>
      </c>
      <c r="AA143" s="43">
        <f>'Lack of Coping Capacity'!H142</f>
        <v>6.2</v>
      </c>
      <c r="AB143" s="157">
        <f>'Lack of Coping Capacity'!M142</f>
        <v>1.3</v>
      </c>
      <c r="AC143" s="157">
        <f>'Lack of Coping Capacity'!R142</f>
        <v>4.2</v>
      </c>
      <c r="AD143" s="157">
        <f>'Lack of Coping Capacity'!V142</f>
        <v>1.7</v>
      </c>
      <c r="AE143" s="43">
        <f>'Lack of Coping Capacity'!W142</f>
        <v>2.4</v>
      </c>
      <c r="AF143" s="44">
        <f t="shared" si="24"/>
        <v>4.5999999999999996</v>
      </c>
      <c r="AG143" s="170">
        <f t="shared" si="25"/>
        <v>4.3</v>
      </c>
      <c r="AH143" s="145">
        <f t="shared" si="26"/>
        <v>55</v>
      </c>
      <c r="AI143" s="165">
        <f>COUNTIF('Indicator Data'!C144:BB144,"No data")</f>
        <v>4</v>
      </c>
      <c r="AJ143" s="168">
        <f t="shared" si="27"/>
        <v>7.8431372549019607E-2</v>
      </c>
    </row>
    <row r="144" spans="1:36" ht="16.5" thickTop="1" thickBot="1" x14ac:dyDescent="0.3">
      <c r="A144" s="130" t="s">
        <v>264</v>
      </c>
      <c r="B144" s="47" t="s">
        <v>263</v>
      </c>
      <c r="C144" s="164">
        <f>'Hazard &amp; Exposure'!AO143</f>
        <v>4</v>
      </c>
      <c r="D144" s="163">
        <f>'Hazard &amp; Exposure'!AP143</f>
        <v>4.5999999999999996</v>
      </c>
      <c r="E144" s="163">
        <f>'Hazard &amp; Exposure'!AQ143</f>
        <v>0</v>
      </c>
      <c r="F144" s="163">
        <f>'Hazard &amp; Exposure'!AR143</f>
        <v>0</v>
      </c>
      <c r="G144" s="163">
        <f>'Hazard &amp; Exposure'!AU143</f>
        <v>4.4000000000000004</v>
      </c>
      <c r="H144" s="43">
        <f>'Hazard &amp; Exposure'!AV143</f>
        <v>2.9</v>
      </c>
      <c r="I144" s="163">
        <f>'Hazard &amp; Exposure'!AY143</f>
        <v>3.1</v>
      </c>
      <c r="J144" s="163">
        <f>'Hazard &amp; Exposure'!BB143</f>
        <v>0</v>
      </c>
      <c r="K144" s="43">
        <f>'Hazard &amp; Exposure'!BC143</f>
        <v>2.2000000000000002</v>
      </c>
      <c r="L144" s="44">
        <f t="shared" si="22"/>
        <v>2.6</v>
      </c>
      <c r="M144" s="161">
        <f>Vulnerability!E143</f>
        <v>7</v>
      </c>
      <c r="N144" s="159">
        <f>Vulnerability!H143</f>
        <v>5.9</v>
      </c>
      <c r="O144" s="159">
        <f>Vulnerability!M143</f>
        <v>6.7</v>
      </c>
      <c r="P144" s="43">
        <f>Vulnerability!N143</f>
        <v>6.7</v>
      </c>
      <c r="Q144" s="159">
        <f>Vulnerability!S143</f>
        <v>6.7</v>
      </c>
      <c r="R144" s="158">
        <f>Vulnerability!W143</f>
        <v>3.3</v>
      </c>
      <c r="S144" s="158">
        <f>Vulnerability!Z143</f>
        <v>2.9</v>
      </c>
      <c r="T144" s="158">
        <f>Vulnerability!AC143</f>
        <v>0</v>
      </c>
      <c r="U144" s="158">
        <f>Vulnerability!AI143</f>
        <v>7.6</v>
      </c>
      <c r="V144" s="159">
        <f>Vulnerability!AJ143</f>
        <v>4</v>
      </c>
      <c r="W144" s="43">
        <f>Vulnerability!AK143</f>
        <v>5.5</v>
      </c>
      <c r="X144" s="44">
        <f t="shared" si="23"/>
        <v>6.1</v>
      </c>
      <c r="Y144" s="160">
        <f>'Lack of Coping Capacity'!D143</f>
        <v>3</v>
      </c>
      <c r="Z144" s="157">
        <f>'Lack of Coping Capacity'!G143</f>
        <v>4.8</v>
      </c>
      <c r="AA144" s="43">
        <f>'Lack of Coping Capacity'!H143</f>
        <v>3.9</v>
      </c>
      <c r="AB144" s="157">
        <f>'Lack of Coping Capacity'!M143</f>
        <v>7.6</v>
      </c>
      <c r="AC144" s="157">
        <f>'Lack of Coping Capacity'!R143</f>
        <v>5.3</v>
      </c>
      <c r="AD144" s="157">
        <f>'Lack of Coping Capacity'!V143</f>
        <v>6.6</v>
      </c>
      <c r="AE144" s="43">
        <f>'Lack of Coping Capacity'!W143</f>
        <v>6.5</v>
      </c>
      <c r="AF144" s="44">
        <f t="shared" si="24"/>
        <v>5.3</v>
      </c>
      <c r="AG144" s="170">
        <f t="shared" si="25"/>
        <v>4.4000000000000004</v>
      </c>
      <c r="AH144" s="145">
        <f t="shared" si="26"/>
        <v>53</v>
      </c>
      <c r="AI144" s="165">
        <f>COUNTIF('Indicator Data'!C145:BB145,"No data")</f>
        <v>0</v>
      </c>
      <c r="AJ144" s="168">
        <f t="shared" si="27"/>
        <v>0</v>
      </c>
    </row>
    <row r="145" spans="1:36" s="1" customFormat="1" ht="16.5" thickTop="1" thickBot="1" x14ac:dyDescent="0.3">
      <c r="A145" s="130" t="s">
        <v>266</v>
      </c>
      <c r="B145" s="47" t="s">
        <v>265</v>
      </c>
      <c r="C145" s="164">
        <f>'Hazard &amp; Exposure'!AO144</f>
        <v>5.3</v>
      </c>
      <c r="D145" s="163">
        <f>'Hazard &amp; Exposure'!AP144</f>
        <v>0.1</v>
      </c>
      <c r="E145" s="163">
        <f>'Hazard &amp; Exposure'!AQ144</f>
        <v>0</v>
      </c>
      <c r="F145" s="163">
        <f>'Hazard &amp; Exposure'!AR144</f>
        <v>6.9</v>
      </c>
      <c r="G145" s="163">
        <f>'Hazard &amp; Exposure'!AU144</f>
        <v>0</v>
      </c>
      <c r="H145" s="43">
        <f>'Hazard &amp; Exposure'!AV144</f>
        <v>3.1</v>
      </c>
      <c r="I145" s="163">
        <f>'Hazard &amp; Exposure'!AY144</f>
        <v>0</v>
      </c>
      <c r="J145" s="163">
        <f>'Hazard &amp; Exposure'!BB144</f>
        <v>0</v>
      </c>
      <c r="K145" s="43">
        <f>'Hazard &amp; Exposure'!BC144</f>
        <v>0</v>
      </c>
      <c r="L145" s="44">
        <f t="shared" si="22"/>
        <v>1.7</v>
      </c>
      <c r="M145" s="161">
        <f>Vulnerability!E144</f>
        <v>3</v>
      </c>
      <c r="N145" s="159" t="str">
        <f>Vulnerability!H144</f>
        <v>x</v>
      </c>
      <c r="O145" s="159">
        <f>Vulnerability!M144</f>
        <v>6.3</v>
      </c>
      <c r="P145" s="43">
        <f>Vulnerability!N144</f>
        <v>4.0999999999999996</v>
      </c>
      <c r="Q145" s="159">
        <f>Vulnerability!S144</f>
        <v>0</v>
      </c>
      <c r="R145" s="158">
        <f>Vulnerability!W144</f>
        <v>0.1</v>
      </c>
      <c r="S145" s="158">
        <f>Vulnerability!Z144</f>
        <v>0.8</v>
      </c>
      <c r="T145" s="158">
        <f>Vulnerability!AC144</f>
        <v>0</v>
      </c>
      <c r="U145" s="158">
        <f>Vulnerability!AI144</f>
        <v>2.1</v>
      </c>
      <c r="V145" s="159">
        <f>Vulnerability!AJ144</f>
        <v>0.8</v>
      </c>
      <c r="W145" s="43">
        <f>Vulnerability!AK144</f>
        <v>0.4</v>
      </c>
      <c r="X145" s="44">
        <f t="shared" si="23"/>
        <v>2.4</v>
      </c>
      <c r="Y145" s="160">
        <f>'Lack of Coping Capacity'!D144</f>
        <v>4</v>
      </c>
      <c r="Z145" s="157">
        <f>'Lack of Coping Capacity'!G144</f>
        <v>5.2</v>
      </c>
      <c r="AA145" s="43">
        <f>'Lack of Coping Capacity'!H144</f>
        <v>4.5999999999999996</v>
      </c>
      <c r="AB145" s="157">
        <f>'Lack of Coping Capacity'!M144</f>
        <v>2.5</v>
      </c>
      <c r="AC145" s="157">
        <f>'Lack of Coping Capacity'!R144</f>
        <v>0.6</v>
      </c>
      <c r="AD145" s="157">
        <f>'Lack of Coping Capacity'!V144</f>
        <v>3.6</v>
      </c>
      <c r="AE145" s="43">
        <f>'Lack of Coping Capacity'!W144</f>
        <v>2.2000000000000002</v>
      </c>
      <c r="AF145" s="44">
        <f t="shared" si="24"/>
        <v>3.5</v>
      </c>
      <c r="AG145" s="170">
        <f t="shared" si="25"/>
        <v>2.4</v>
      </c>
      <c r="AH145" s="145">
        <f t="shared" si="26"/>
        <v>136</v>
      </c>
      <c r="AI145" s="165">
        <f>COUNTIF('Indicator Data'!C146:BB146,"No data")</f>
        <v>11</v>
      </c>
      <c r="AJ145" s="168">
        <f t="shared" si="27"/>
        <v>0.21568627450980393</v>
      </c>
    </row>
    <row r="146" spans="1:36" ht="16.5" thickTop="1" thickBot="1" x14ac:dyDescent="0.3">
      <c r="A146" s="130" t="s">
        <v>268</v>
      </c>
      <c r="B146" s="47" t="s">
        <v>267</v>
      </c>
      <c r="C146" s="164">
        <f>'Hazard &amp; Exposure'!AO145</f>
        <v>5.5</v>
      </c>
      <c r="D146" s="163">
        <f>'Hazard &amp; Exposure'!AP145</f>
        <v>0.1</v>
      </c>
      <c r="E146" s="163">
        <f>'Hazard &amp; Exposure'!AQ145</f>
        <v>0</v>
      </c>
      <c r="F146" s="163">
        <f>'Hazard &amp; Exposure'!AR145</f>
        <v>6.9</v>
      </c>
      <c r="G146" s="163">
        <f>'Hazard &amp; Exposure'!AU145</f>
        <v>0.7</v>
      </c>
      <c r="H146" s="43">
        <f>'Hazard &amp; Exposure'!AV145</f>
        <v>3.2</v>
      </c>
      <c r="I146" s="163">
        <f>'Hazard &amp; Exposure'!AY145</f>
        <v>0</v>
      </c>
      <c r="J146" s="163">
        <f>'Hazard &amp; Exposure'!BB145</f>
        <v>0</v>
      </c>
      <c r="K146" s="43">
        <f>'Hazard &amp; Exposure'!BC145</f>
        <v>0</v>
      </c>
      <c r="L146" s="44">
        <f t="shared" si="22"/>
        <v>1.7</v>
      </c>
      <c r="M146" s="161">
        <f>Vulnerability!E145</f>
        <v>1.9</v>
      </c>
      <c r="N146" s="159" t="str">
        <f>Vulnerability!H145</f>
        <v>x</v>
      </c>
      <c r="O146" s="159">
        <f>Vulnerability!M145</f>
        <v>3.4</v>
      </c>
      <c r="P146" s="43">
        <f>Vulnerability!N145</f>
        <v>2.4</v>
      </c>
      <c r="Q146" s="159">
        <f>Vulnerability!S145</f>
        <v>0</v>
      </c>
      <c r="R146" s="158">
        <f>Vulnerability!W145</f>
        <v>0.2</v>
      </c>
      <c r="S146" s="158">
        <f>Vulnerability!Z145</f>
        <v>1.1000000000000001</v>
      </c>
      <c r="T146" s="158">
        <f>Vulnerability!AC145</f>
        <v>0</v>
      </c>
      <c r="U146" s="158">
        <f>Vulnerability!AI145</f>
        <v>2.6</v>
      </c>
      <c r="V146" s="159">
        <f>Vulnerability!AJ145</f>
        <v>1</v>
      </c>
      <c r="W146" s="43">
        <f>Vulnerability!AK145</f>
        <v>0.5</v>
      </c>
      <c r="X146" s="44">
        <f t="shared" si="23"/>
        <v>1.5</v>
      </c>
      <c r="Y146" s="160">
        <f>'Lack of Coping Capacity'!D145</f>
        <v>5.2</v>
      </c>
      <c r="Z146" s="157">
        <f>'Lack of Coping Capacity'!G145</f>
        <v>4</v>
      </c>
      <c r="AA146" s="43">
        <f>'Lack of Coping Capacity'!H145</f>
        <v>4.5999999999999996</v>
      </c>
      <c r="AB146" s="157">
        <f>'Lack of Coping Capacity'!M145</f>
        <v>3.6</v>
      </c>
      <c r="AC146" s="157">
        <f>'Lack of Coping Capacity'!R145</f>
        <v>0.6</v>
      </c>
      <c r="AD146" s="157">
        <f>'Lack of Coping Capacity'!V145</f>
        <v>5.6</v>
      </c>
      <c r="AE146" s="43">
        <f>'Lack of Coping Capacity'!W145</f>
        <v>3.3</v>
      </c>
      <c r="AF146" s="44">
        <f t="shared" si="24"/>
        <v>4</v>
      </c>
      <c r="AG146" s="170">
        <f t="shared" si="25"/>
        <v>2.2000000000000002</v>
      </c>
      <c r="AH146" s="145">
        <f t="shared" si="26"/>
        <v>145</v>
      </c>
      <c r="AI146" s="165">
        <f>COUNTIF('Indicator Data'!C147:BB147,"No data")</f>
        <v>7</v>
      </c>
      <c r="AJ146" s="168">
        <f t="shared" si="27"/>
        <v>0.13725490196078433</v>
      </c>
    </row>
    <row r="147" spans="1:36" ht="16.5" thickTop="1" thickBot="1" x14ac:dyDescent="0.3">
      <c r="A147" s="130" t="s">
        <v>270</v>
      </c>
      <c r="B147" s="47" t="s">
        <v>269</v>
      </c>
      <c r="C147" s="164">
        <f>'Hazard &amp; Exposure'!AO146</f>
        <v>5.4</v>
      </c>
      <c r="D147" s="163">
        <f>'Hazard &amp; Exposure'!AP146</f>
        <v>0.1</v>
      </c>
      <c r="E147" s="163">
        <f>'Hazard &amp; Exposure'!AQ146</f>
        <v>0</v>
      </c>
      <c r="F147" s="163">
        <f>'Hazard &amp; Exposure'!AR146</f>
        <v>4.5</v>
      </c>
      <c r="G147" s="163">
        <f>'Hazard &amp; Exposure'!AU146</f>
        <v>0</v>
      </c>
      <c r="H147" s="43">
        <f>'Hazard &amp; Exposure'!AV146</f>
        <v>2.4</v>
      </c>
      <c r="I147" s="163">
        <f>'Hazard &amp; Exposure'!AY146</f>
        <v>0</v>
      </c>
      <c r="J147" s="163">
        <f>'Hazard &amp; Exposure'!BB146</f>
        <v>0</v>
      </c>
      <c r="K147" s="43">
        <f>'Hazard &amp; Exposure'!BC146</f>
        <v>0</v>
      </c>
      <c r="L147" s="44">
        <f t="shared" si="22"/>
        <v>1.3</v>
      </c>
      <c r="M147" s="161">
        <f>Vulnerability!E146</f>
        <v>3.5</v>
      </c>
      <c r="N147" s="159" t="str">
        <f>Vulnerability!H146</f>
        <v>x</v>
      </c>
      <c r="O147" s="159">
        <f>Vulnerability!M146</f>
        <v>2</v>
      </c>
      <c r="P147" s="43">
        <f>Vulnerability!N146</f>
        <v>3</v>
      </c>
      <c r="Q147" s="159">
        <f>Vulnerability!S146</f>
        <v>0</v>
      </c>
      <c r="R147" s="158">
        <f>Vulnerability!W146</f>
        <v>0.4</v>
      </c>
      <c r="S147" s="158">
        <f>Vulnerability!Z146</f>
        <v>1.4</v>
      </c>
      <c r="T147" s="158">
        <f>Vulnerability!AC146</f>
        <v>0</v>
      </c>
      <c r="U147" s="158">
        <f>Vulnerability!AI146</f>
        <v>2.2999999999999998</v>
      </c>
      <c r="V147" s="159">
        <f>Vulnerability!AJ146</f>
        <v>1.1000000000000001</v>
      </c>
      <c r="W147" s="43">
        <f>Vulnerability!AK146</f>
        <v>0.6</v>
      </c>
      <c r="X147" s="44">
        <f t="shared" si="23"/>
        <v>1.9</v>
      </c>
      <c r="Y147" s="160" t="str">
        <f>'Lack of Coping Capacity'!D146</f>
        <v>x</v>
      </c>
      <c r="Z147" s="157">
        <f>'Lack of Coping Capacity'!G146</f>
        <v>4.0999999999999996</v>
      </c>
      <c r="AA147" s="43">
        <f>'Lack of Coping Capacity'!H146</f>
        <v>4.0999999999999996</v>
      </c>
      <c r="AB147" s="157">
        <f>'Lack of Coping Capacity'!M146</f>
        <v>3.9</v>
      </c>
      <c r="AC147" s="157">
        <f>'Lack of Coping Capacity'!R146</f>
        <v>1.2</v>
      </c>
      <c r="AD147" s="157">
        <f>'Lack of Coping Capacity'!V146</f>
        <v>5.3</v>
      </c>
      <c r="AE147" s="43">
        <f>'Lack of Coping Capacity'!W146</f>
        <v>3.5</v>
      </c>
      <c r="AF147" s="44">
        <f t="shared" si="24"/>
        <v>3.8</v>
      </c>
      <c r="AG147" s="170">
        <f t="shared" si="25"/>
        <v>2.1</v>
      </c>
      <c r="AH147" s="145">
        <f t="shared" si="26"/>
        <v>148</v>
      </c>
      <c r="AI147" s="165">
        <f>COUNTIF('Indicator Data'!C148:BB148,"No data")</f>
        <v>9</v>
      </c>
      <c r="AJ147" s="168">
        <f t="shared" si="27"/>
        <v>0.17647058823529413</v>
      </c>
    </row>
    <row r="148" spans="1:36" ht="16.5" thickTop="1" thickBot="1" x14ac:dyDescent="0.3">
      <c r="A148" s="130" t="s">
        <v>272</v>
      </c>
      <c r="B148" s="47" t="s">
        <v>271</v>
      </c>
      <c r="C148" s="164">
        <f>'Hazard &amp; Exposure'!AO147</f>
        <v>0.1</v>
      </c>
      <c r="D148" s="163">
        <f>'Hazard &amp; Exposure'!AP147</f>
        <v>0.1</v>
      </c>
      <c r="E148" s="163">
        <f>'Hazard &amp; Exposure'!AQ147</f>
        <v>2</v>
      </c>
      <c r="F148" s="163">
        <f>'Hazard &amp; Exposure'!AR147</f>
        <v>3.8</v>
      </c>
      <c r="G148" s="163">
        <f>'Hazard &amp; Exposure'!AU147</f>
        <v>0</v>
      </c>
      <c r="H148" s="43">
        <f>'Hazard &amp; Exposure'!AV147</f>
        <v>1.3</v>
      </c>
      <c r="I148" s="163">
        <f>'Hazard &amp; Exposure'!AY147</f>
        <v>0</v>
      </c>
      <c r="J148" s="163">
        <f>'Hazard &amp; Exposure'!BB147</f>
        <v>0</v>
      </c>
      <c r="K148" s="43">
        <f>'Hazard &amp; Exposure'!BC147</f>
        <v>0</v>
      </c>
      <c r="L148" s="44">
        <f t="shared" si="22"/>
        <v>0.7</v>
      </c>
      <c r="M148" s="161">
        <f>Vulnerability!E147</f>
        <v>3.8</v>
      </c>
      <c r="N148" s="159">
        <f>Vulnerability!H147</f>
        <v>6.1</v>
      </c>
      <c r="O148" s="159">
        <f>Vulnerability!M147</f>
        <v>10</v>
      </c>
      <c r="P148" s="43">
        <f>Vulnerability!N147</f>
        <v>5.9</v>
      </c>
      <c r="Q148" s="159">
        <f>Vulnerability!S147</f>
        <v>0</v>
      </c>
      <c r="R148" s="158">
        <f>Vulnerability!W147</f>
        <v>0.3</v>
      </c>
      <c r="S148" s="158">
        <f>Vulnerability!Z147</f>
        <v>1.3</v>
      </c>
      <c r="T148" s="158">
        <f>Vulnerability!AC147</f>
        <v>0</v>
      </c>
      <c r="U148" s="158">
        <f>Vulnerability!AI147</f>
        <v>1.5</v>
      </c>
      <c r="V148" s="159">
        <f>Vulnerability!AJ147</f>
        <v>0.8</v>
      </c>
      <c r="W148" s="43">
        <f>Vulnerability!AK147</f>
        <v>0.4</v>
      </c>
      <c r="X148" s="44">
        <f t="shared" si="23"/>
        <v>3.6</v>
      </c>
      <c r="Y148" s="160">
        <f>'Lack of Coping Capacity'!D147</f>
        <v>4.5999999999999996</v>
      </c>
      <c r="Z148" s="157">
        <f>'Lack of Coping Capacity'!G147</f>
        <v>4.5</v>
      </c>
      <c r="AA148" s="43">
        <f>'Lack of Coping Capacity'!H147</f>
        <v>4.5999999999999996</v>
      </c>
      <c r="AB148" s="157">
        <f>'Lack of Coping Capacity'!M147</f>
        <v>3.9</v>
      </c>
      <c r="AC148" s="157">
        <f>'Lack of Coping Capacity'!R147</f>
        <v>1.8</v>
      </c>
      <c r="AD148" s="157">
        <f>'Lack of Coping Capacity'!V147</f>
        <v>6.6</v>
      </c>
      <c r="AE148" s="43">
        <f>'Lack of Coping Capacity'!W147</f>
        <v>4.0999999999999996</v>
      </c>
      <c r="AF148" s="44">
        <f t="shared" si="24"/>
        <v>4.4000000000000004</v>
      </c>
      <c r="AG148" s="170">
        <f t="shared" si="25"/>
        <v>2.2000000000000002</v>
      </c>
      <c r="AH148" s="145">
        <f t="shared" si="26"/>
        <v>145</v>
      </c>
      <c r="AI148" s="165">
        <f>COUNTIF('Indicator Data'!C149:BB149,"No data")</f>
        <v>8</v>
      </c>
      <c r="AJ148" s="168">
        <f t="shared" si="27"/>
        <v>0.15686274509803921</v>
      </c>
    </row>
    <row r="149" spans="1:36" ht="16.5" thickTop="1" thickBot="1" x14ac:dyDescent="0.3">
      <c r="A149" s="130" t="s">
        <v>274</v>
      </c>
      <c r="B149" s="47" t="s">
        <v>273</v>
      </c>
      <c r="C149" s="164">
        <f>'Hazard &amp; Exposure'!AO148</f>
        <v>0.1</v>
      </c>
      <c r="D149" s="163">
        <f>'Hazard &amp; Exposure'!AP148</f>
        <v>0.1</v>
      </c>
      <c r="E149" s="163">
        <f>'Hazard &amp; Exposure'!AQ148</f>
        <v>0</v>
      </c>
      <c r="F149" s="163">
        <f>'Hazard &amp; Exposure'!AR148</f>
        <v>0</v>
      </c>
      <c r="G149" s="163">
        <f>'Hazard &amp; Exposure'!AU148</f>
        <v>0</v>
      </c>
      <c r="H149" s="43">
        <f>'Hazard &amp; Exposure'!AV148</f>
        <v>0.1</v>
      </c>
      <c r="I149" s="163">
        <f>'Hazard &amp; Exposure'!AY148</f>
        <v>0</v>
      </c>
      <c r="J149" s="163">
        <f>'Hazard &amp; Exposure'!BB148</f>
        <v>0</v>
      </c>
      <c r="K149" s="43">
        <f>'Hazard &amp; Exposure'!BC148</f>
        <v>0</v>
      </c>
      <c r="L149" s="44">
        <f t="shared" si="22"/>
        <v>0.1</v>
      </c>
      <c r="M149" s="161">
        <f>Vulnerability!E148</f>
        <v>5</v>
      </c>
      <c r="N149" s="159">
        <f>Vulnerability!H148</f>
        <v>2.2000000000000002</v>
      </c>
      <c r="O149" s="159">
        <f>Vulnerability!M148</f>
        <v>10</v>
      </c>
      <c r="P149" s="43">
        <f>Vulnerability!N148</f>
        <v>5.6</v>
      </c>
      <c r="Q149" s="159">
        <f>Vulnerability!S148</f>
        <v>0</v>
      </c>
      <c r="R149" s="158">
        <f>Vulnerability!W148</f>
        <v>1.4</v>
      </c>
      <c r="S149" s="158">
        <f>Vulnerability!Z148</f>
        <v>3.4</v>
      </c>
      <c r="T149" s="158">
        <f>Vulnerability!AC148</f>
        <v>0</v>
      </c>
      <c r="U149" s="158">
        <f>Vulnerability!AI148</f>
        <v>4.5</v>
      </c>
      <c r="V149" s="159">
        <f>Vulnerability!AJ148</f>
        <v>2.5</v>
      </c>
      <c r="W149" s="43">
        <f>Vulnerability!AK148</f>
        <v>1.3</v>
      </c>
      <c r="X149" s="44">
        <f t="shared" si="23"/>
        <v>3.8</v>
      </c>
      <c r="Y149" s="160" t="str">
        <f>'Lack of Coping Capacity'!D148</f>
        <v>x</v>
      </c>
      <c r="Z149" s="157">
        <f>'Lack of Coping Capacity'!G148</f>
        <v>6.3</v>
      </c>
      <c r="AA149" s="43">
        <f>'Lack of Coping Capacity'!H148</f>
        <v>6.3</v>
      </c>
      <c r="AB149" s="157">
        <f>'Lack of Coping Capacity'!M148</f>
        <v>6.1</v>
      </c>
      <c r="AC149" s="157">
        <f>'Lack of Coping Capacity'!R148</f>
        <v>3.8</v>
      </c>
      <c r="AD149" s="157">
        <f>'Lack of Coping Capacity'!V148</f>
        <v>5.7</v>
      </c>
      <c r="AE149" s="43">
        <f>'Lack of Coping Capacity'!W148</f>
        <v>5.2</v>
      </c>
      <c r="AF149" s="44">
        <f t="shared" si="24"/>
        <v>5.8</v>
      </c>
      <c r="AG149" s="170">
        <f t="shared" si="25"/>
        <v>1.3</v>
      </c>
      <c r="AH149" s="145">
        <f t="shared" si="26"/>
        <v>174</v>
      </c>
      <c r="AI149" s="165">
        <f>COUNTIF('Indicator Data'!C150:BB150,"No data")</f>
        <v>5</v>
      </c>
      <c r="AJ149" s="168">
        <f t="shared" si="27"/>
        <v>9.8039215686274508E-2</v>
      </c>
    </row>
    <row r="150" spans="1:36" ht="16.5" thickTop="1" thickBot="1" x14ac:dyDescent="0.3">
      <c r="A150" s="130" t="s">
        <v>276</v>
      </c>
      <c r="B150" s="47" t="s">
        <v>275</v>
      </c>
      <c r="C150" s="164">
        <f>'Hazard &amp; Exposure'!AO149</f>
        <v>2.8</v>
      </c>
      <c r="D150" s="163">
        <f>'Hazard &amp; Exposure'!AP149</f>
        <v>3</v>
      </c>
      <c r="E150" s="163">
        <f>'Hazard &amp; Exposure'!AQ149</f>
        <v>0</v>
      </c>
      <c r="F150" s="163">
        <f>'Hazard &amp; Exposure'!AR149</f>
        <v>0</v>
      </c>
      <c r="G150" s="163">
        <f>'Hazard &amp; Exposure'!AU149</f>
        <v>3.9</v>
      </c>
      <c r="H150" s="43">
        <f>'Hazard &amp; Exposure'!AV149</f>
        <v>2.1</v>
      </c>
      <c r="I150" s="163">
        <f>'Hazard &amp; Exposure'!AY149</f>
        <v>4</v>
      </c>
      <c r="J150" s="163">
        <f>'Hazard &amp; Exposure'!BB149</f>
        <v>9</v>
      </c>
      <c r="K150" s="43">
        <f>'Hazard &amp; Exposure'!BC149</f>
        <v>9</v>
      </c>
      <c r="L150" s="44">
        <f t="shared" si="22"/>
        <v>6.7</v>
      </c>
      <c r="M150" s="161">
        <f>Vulnerability!E149</f>
        <v>1.7</v>
      </c>
      <c r="N150" s="159">
        <f>Vulnerability!H149</f>
        <v>3.8</v>
      </c>
      <c r="O150" s="159">
        <f>Vulnerability!M149</f>
        <v>0</v>
      </c>
      <c r="P150" s="43">
        <f>Vulnerability!N149</f>
        <v>1.8</v>
      </c>
      <c r="Q150" s="159">
        <f>Vulnerability!S149</f>
        <v>4.4000000000000004</v>
      </c>
      <c r="R150" s="158">
        <f>Vulnerability!W149</f>
        <v>0.1</v>
      </c>
      <c r="S150" s="158">
        <f>Vulnerability!Z149</f>
        <v>1.2</v>
      </c>
      <c r="T150" s="158">
        <f>Vulnerability!AC149</f>
        <v>0</v>
      </c>
      <c r="U150" s="158">
        <f>Vulnerability!AI149</f>
        <v>1.3</v>
      </c>
      <c r="V150" s="159">
        <f>Vulnerability!AJ149</f>
        <v>0.7</v>
      </c>
      <c r="W150" s="43">
        <f>Vulnerability!AK149</f>
        <v>2.8</v>
      </c>
      <c r="X150" s="44">
        <f t="shared" si="23"/>
        <v>2.2999999999999998</v>
      </c>
      <c r="Y150" s="160" t="str">
        <f>'Lack of Coping Capacity'!D149</f>
        <v>x</v>
      </c>
      <c r="Z150" s="157">
        <f>'Lack of Coping Capacity'!G149</f>
        <v>4.7</v>
      </c>
      <c r="AA150" s="43">
        <f>'Lack of Coping Capacity'!H149</f>
        <v>4.7</v>
      </c>
      <c r="AB150" s="157">
        <f>'Lack of Coping Capacity'!M149</f>
        <v>1.5</v>
      </c>
      <c r="AC150" s="157">
        <f>'Lack of Coping Capacity'!R149</f>
        <v>3.4</v>
      </c>
      <c r="AD150" s="157">
        <f>'Lack of Coping Capacity'!V149</f>
        <v>2.9</v>
      </c>
      <c r="AE150" s="43">
        <f>'Lack of Coping Capacity'!W149</f>
        <v>2.6</v>
      </c>
      <c r="AF150" s="44">
        <f t="shared" si="24"/>
        <v>3.7</v>
      </c>
      <c r="AG150" s="170">
        <f t="shared" si="25"/>
        <v>3.8</v>
      </c>
      <c r="AH150" s="145">
        <f t="shared" si="26"/>
        <v>80</v>
      </c>
      <c r="AI150" s="165">
        <f>COUNTIF('Indicator Data'!C151:BB151,"No data")</f>
        <v>4</v>
      </c>
      <c r="AJ150" s="168">
        <f t="shared" si="27"/>
        <v>7.8431372549019607E-2</v>
      </c>
    </row>
    <row r="151" spans="1:36" ht="16.5" thickTop="1" thickBot="1" x14ac:dyDescent="0.3">
      <c r="A151" s="130" t="s">
        <v>278</v>
      </c>
      <c r="B151" s="47" t="s">
        <v>277</v>
      </c>
      <c r="C151" s="164">
        <f>'Hazard &amp; Exposure'!AO150</f>
        <v>0.1</v>
      </c>
      <c r="D151" s="163">
        <f>'Hazard &amp; Exposure'!AP150</f>
        <v>3.9</v>
      </c>
      <c r="E151" s="163">
        <f>'Hazard &amp; Exposure'!AQ150</f>
        <v>0.4</v>
      </c>
      <c r="F151" s="163">
        <f>'Hazard &amp; Exposure'!AR150</f>
        <v>0</v>
      </c>
      <c r="G151" s="163">
        <f>'Hazard &amp; Exposure'!AU150</f>
        <v>5.7</v>
      </c>
      <c r="H151" s="43">
        <f>'Hazard &amp; Exposure'!AV150</f>
        <v>2.4</v>
      </c>
      <c r="I151" s="163">
        <f>'Hazard &amp; Exposure'!AY150</f>
        <v>3.4</v>
      </c>
      <c r="J151" s="163">
        <f>'Hazard &amp; Exposure'!BB150</f>
        <v>0</v>
      </c>
      <c r="K151" s="43">
        <f>'Hazard &amp; Exposure'!BC150</f>
        <v>2.4</v>
      </c>
      <c r="L151" s="44">
        <f t="shared" si="22"/>
        <v>2.4</v>
      </c>
      <c r="M151" s="161">
        <f>Vulnerability!E150</f>
        <v>6.4</v>
      </c>
      <c r="N151" s="159">
        <f>Vulnerability!H150</f>
        <v>5.4</v>
      </c>
      <c r="O151" s="159">
        <f>Vulnerability!M150</f>
        <v>3.7</v>
      </c>
      <c r="P151" s="43">
        <f>Vulnerability!N150</f>
        <v>5.5</v>
      </c>
      <c r="Q151" s="159">
        <f>Vulnerability!S150</f>
        <v>4.7</v>
      </c>
      <c r="R151" s="158">
        <f>Vulnerability!W150</f>
        <v>3.5</v>
      </c>
      <c r="S151" s="158">
        <f>Vulnerability!Z150</f>
        <v>3.1</v>
      </c>
      <c r="T151" s="158">
        <f>Vulnerability!AC150</f>
        <v>2.5</v>
      </c>
      <c r="U151" s="158">
        <f>Vulnerability!AI150</f>
        <v>6.9</v>
      </c>
      <c r="V151" s="159">
        <f>Vulnerability!AJ150</f>
        <v>4.3</v>
      </c>
      <c r="W151" s="43">
        <f>Vulnerability!AK150</f>
        <v>4.5</v>
      </c>
      <c r="X151" s="44">
        <f t="shared" si="23"/>
        <v>5</v>
      </c>
      <c r="Y151" s="160">
        <f>'Lack of Coping Capacity'!D150</f>
        <v>4.7</v>
      </c>
      <c r="Z151" s="157">
        <f>'Lack of Coping Capacity'!G150</f>
        <v>5.7</v>
      </c>
      <c r="AA151" s="43">
        <f>'Lack of Coping Capacity'!H150</f>
        <v>5.2</v>
      </c>
      <c r="AB151" s="157">
        <f>'Lack of Coping Capacity'!M150</f>
        <v>6.5</v>
      </c>
      <c r="AC151" s="157">
        <f>'Lack of Coping Capacity'!R150</f>
        <v>6.3</v>
      </c>
      <c r="AD151" s="157">
        <f>'Lack of Coping Capacity'!V150</f>
        <v>8.1999999999999993</v>
      </c>
      <c r="AE151" s="43">
        <f>'Lack of Coping Capacity'!W150</f>
        <v>7</v>
      </c>
      <c r="AF151" s="44">
        <f t="shared" si="24"/>
        <v>6.2</v>
      </c>
      <c r="AG151" s="170">
        <f t="shared" si="25"/>
        <v>4.2</v>
      </c>
      <c r="AH151" s="145">
        <f t="shared" si="26"/>
        <v>60</v>
      </c>
      <c r="AI151" s="165">
        <f>COUNTIF('Indicator Data'!C152:BB152,"No data")</f>
        <v>0</v>
      </c>
      <c r="AJ151" s="168">
        <f t="shared" si="27"/>
        <v>0</v>
      </c>
    </row>
    <row r="152" spans="1:36" ht="16.5" thickTop="1" thickBot="1" x14ac:dyDescent="0.3">
      <c r="A152" s="130" t="s">
        <v>280</v>
      </c>
      <c r="B152" s="47" t="s">
        <v>279</v>
      </c>
      <c r="C152" s="164">
        <f>'Hazard &amp; Exposure'!AO151</f>
        <v>6.6</v>
      </c>
      <c r="D152" s="163">
        <f>'Hazard &amp; Exposure'!AP151</f>
        <v>9.1</v>
      </c>
      <c r="E152" s="163">
        <f>'Hazard &amp; Exposure'!AQ151</f>
        <v>0</v>
      </c>
      <c r="F152" s="163">
        <f>'Hazard &amp; Exposure'!AR151</f>
        <v>0</v>
      </c>
      <c r="G152" s="163">
        <f>'Hazard &amp; Exposure'!AU151</f>
        <v>0.6</v>
      </c>
      <c r="H152" s="43">
        <f>'Hazard &amp; Exposure'!AV151</f>
        <v>4.5999999999999996</v>
      </c>
      <c r="I152" s="163">
        <f>'Hazard &amp; Exposure'!AY151</f>
        <v>2.4</v>
      </c>
      <c r="J152" s="163">
        <f>'Hazard &amp; Exposure'!BB151</f>
        <v>0</v>
      </c>
      <c r="K152" s="43">
        <f>'Hazard &amp; Exposure'!BC151</f>
        <v>1.7</v>
      </c>
      <c r="L152" s="44">
        <f t="shared" si="22"/>
        <v>3.3</v>
      </c>
      <c r="M152" s="161">
        <f>Vulnerability!E151</f>
        <v>1.5</v>
      </c>
      <c r="N152" s="159">
        <f>Vulnerability!H151</f>
        <v>1.8</v>
      </c>
      <c r="O152" s="159">
        <f>Vulnerability!M151</f>
        <v>3.3</v>
      </c>
      <c r="P152" s="43">
        <f>Vulnerability!N151</f>
        <v>2</v>
      </c>
      <c r="Q152" s="159">
        <f>Vulnerability!S151</f>
        <v>6.9</v>
      </c>
      <c r="R152" s="158">
        <f>Vulnerability!W151</f>
        <v>0.3</v>
      </c>
      <c r="S152" s="158">
        <f>Vulnerability!Z151</f>
        <v>0.5</v>
      </c>
      <c r="T152" s="158">
        <f>Vulnerability!AC151</f>
        <v>10</v>
      </c>
      <c r="U152" s="158">
        <f>Vulnerability!AI151</f>
        <v>3</v>
      </c>
      <c r="V152" s="159">
        <f>Vulnerability!AJ151</f>
        <v>5.4</v>
      </c>
      <c r="W152" s="43">
        <f>Vulnerability!AK151</f>
        <v>6.2</v>
      </c>
      <c r="X152" s="44">
        <f t="shared" si="23"/>
        <v>4.4000000000000004</v>
      </c>
      <c r="Y152" s="160">
        <f>'Lack of Coping Capacity'!D151</f>
        <v>4.9000000000000004</v>
      </c>
      <c r="Z152" s="157">
        <f>'Lack of Coping Capacity'!G151</f>
        <v>5.4</v>
      </c>
      <c r="AA152" s="43">
        <f>'Lack of Coping Capacity'!H151</f>
        <v>5.2</v>
      </c>
      <c r="AB152" s="157">
        <f>'Lack of Coping Capacity'!M151</f>
        <v>2.2999999999999998</v>
      </c>
      <c r="AC152" s="157">
        <f>'Lack of Coping Capacity'!R151</f>
        <v>1</v>
      </c>
      <c r="AD152" s="157">
        <f>'Lack of Coping Capacity'!V151</f>
        <v>4.9000000000000004</v>
      </c>
      <c r="AE152" s="43">
        <f>'Lack of Coping Capacity'!W151</f>
        <v>2.7</v>
      </c>
      <c r="AF152" s="44">
        <f t="shared" si="24"/>
        <v>4.0999999999999996</v>
      </c>
      <c r="AG152" s="170">
        <f t="shared" si="25"/>
        <v>3.9</v>
      </c>
      <c r="AH152" s="145">
        <f t="shared" si="26"/>
        <v>72</v>
      </c>
      <c r="AI152" s="165">
        <f>COUNTIF('Indicator Data'!C153:BB153,"No data")</f>
        <v>1</v>
      </c>
      <c r="AJ152" s="168">
        <f t="shared" si="27"/>
        <v>1.9607843137254902E-2</v>
      </c>
    </row>
    <row r="153" spans="1:36" ht="16.5" thickTop="1" thickBot="1" x14ac:dyDescent="0.3">
      <c r="A153" s="130" t="s">
        <v>282</v>
      </c>
      <c r="B153" s="47" t="s">
        <v>281</v>
      </c>
      <c r="C153" s="164">
        <f>'Hazard &amp; Exposure'!AO152</f>
        <v>0.1</v>
      </c>
      <c r="D153" s="163">
        <f>'Hazard &amp; Exposure'!AP152</f>
        <v>0.1</v>
      </c>
      <c r="E153" s="163">
        <f>'Hazard &amp; Exposure'!AQ152</f>
        <v>7.7</v>
      </c>
      <c r="F153" s="163">
        <f>'Hazard &amp; Exposure'!AR152</f>
        <v>0.2</v>
      </c>
      <c r="G153" s="163">
        <f>'Hazard &amp; Exposure'!AU152</f>
        <v>0</v>
      </c>
      <c r="H153" s="43">
        <f>'Hazard &amp; Exposure'!AV152</f>
        <v>2.4</v>
      </c>
      <c r="I153" s="163">
        <f>'Hazard &amp; Exposure'!AY152</f>
        <v>0</v>
      </c>
      <c r="J153" s="163">
        <f>'Hazard &amp; Exposure'!BB152</f>
        <v>0</v>
      </c>
      <c r="K153" s="43">
        <f>'Hazard &amp; Exposure'!BC152</f>
        <v>0</v>
      </c>
      <c r="L153" s="44">
        <f t="shared" si="22"/>
        <v>1.3</v>
      </c>
      <c r="M153" s="161">
        <f>Vulnerability!E152</f>
        <v>2.7</v>
      </c>
      <c r="N153" s="159" t="str">
        <f>Vulnerability!H152</f>
        <v>x</v>
      </c>
      <c r="O153" s="159">
        <f>Vulnerability!M152</f>
        <v>5.7</v>
      </c>
      <c r="P153" s="43">
        <f>Vulnerability!N152</f>
        <v>3.7</v>
      </c>
      <c r="Q153" s="159">
        <f>Vulnerability!S152</f>
        <v>0</v>
      </c>
      <c r="R153" s="158">
        <f>Vulnerability!W152</f>
        <v>0.5</v>
      </c>
      <c r="S153" s="158">
        <f>Vulnerability!Z152</f>
        <v>1</v>
      </c>
      <c r="T153" s="158">
        <f>Vulnerability!AC152</f>
        <v>3.2</v>
      </c>
      <c r="U153" s="158">
        <f>Vulnerability!AI152</f>
        <v>2.9</v>
      </c>
      <c r="V153" s="159">
        <f>Vulnerability!AJ152</f>
        <v>2</v>
      </c>
      <c r="W153" s="43">
        <f>Vulnerability!AK152</f>
        <v>1</v>
      </c>
      <c r="X153" s="44">
        <f t="shared" si="23"/>
        <v>2.5</v>
      </c>
      <c r="Y153" s="160">
        <f>'Lack of Coping Capacity'!D152</f>
        <v>4.3</v>
      </c>
      <c r="Z153" s="157">
        <f>'Lack of Coping Capacity'!G152</f>
        <v>4.4000000000000004</v>
      </c>
      <c r="AA153" s="43">
        <f>'Lack of Coping Capacity'!H152</f>
        <v>4.4000000000000004</v>
      </c>
      <c r="AB153" s="157">
        <f>'Lack of Coping Capacity'!M152</f>
        <v>2.1</v>
      </c>
      <c r="AC153" s="157">
        <f>'Lack of Coping Capacity'!R152</f>
        <v>1</v>
      </c>
      <c r="AD153" s="157">
        <f>'Lack of Coping Capacity'!V152</f>
        <v>4.8</v>
      </c>
      <c r="AE153" s="43">
        <f>'Lack of Coping Capacity'!W152</f>
        <v>2.6</v>
      </c>
      <c r="AF153" s="44">
        <f t="shared" si="24"/>
        <v>3.6</v>
      </c>
      <c r="AG153" s="170">
        <f t="shared" si="25"/>
        <v>2.2999999999999998</v>
      </c>
      <c r="AH153" s="145">
        <f t="shared" si="26"/>
        <v>140</v>
      </c>
      <c r="AI153" s="165">
        <f>COUNTIF('Indicator Data'!C154:BB154,"No data")</f>
        <v>7</v>
      </c>
      <c r="AJ153" s="168">
        <f t="shared" si="27"/>
        <v>0.13725490196078433</v>
      </c>
    </row>
    <row r="154" spans="1:36" ht="16.5" thickTop="1" thickBot="1" x14ac:dyDescent="0.3">
      <c r="A154" s="130" t="s">
        <v>284</v>
      </c>
      <c r="B154" s="47" t="s">
        <v>283</v>
      </c>
      <c r="C154" s="164">
        <f>'Hazard &amp; Exposure'!AO153</f>
        <v>0.1</v>
      </c>
      <c r="D154" s="163">
        <f>'Hazard &amp; Exposure'!AP153</f>
        <v>4.0999999999999996</v>
      </c>
      <c r="E154" s="163">
        <f>'Hazard &amp; Exposure'!AQ153</f>
        <v>0.5</v>
      </c>
      <c r="F154" s="163">
        <f>'Hazard &amp; Exposure'!AR153</f>
        <v>0</v>
      </c>
      <c r="G154" s="163">
        <f>'Hazard &amp; Exposure'!AU153</f>
        <v>0.6</v>
      </c>
      <c r="H154" s="43">
        <f>'Hazard &amp; Exposure'!AV153</f>
        <v>1.2</v>
      </c>
      <c r="I154" s="163">
        <f>'Hazard &amp; Exposure'!AY153</f>
        <v>3.9</v>
      </c>
      <c r="J154" s="163">
        <f>'Hazard &amp; Exposure'!BB153</f>
        <v>0</v>
      </c>
      <c r="K154" s="43">
        <f>'Hazard &amp; Exposure'!BC153</f>
        <v>2.7</v>
      </c>
      <c r="L154" s="44">
        <f t="shared" si="22"/>
        <v>2</v>
      </c>
      <c r="M154" s="161">
        <f>Vulnerability!E153</f>
        <v>8.1999999999999993</v>
      </c>
      <c r="N154" s="159">
        <f>Vulnerability!H153</f>
        <v>5.7</v>
      </c>
      <c r="O154" s="159">
        <f>Vulnerability!M153</f>
        <v>5.9</v>
      </c>
      <c r="P154" s="43">
        <f>Vulnerability!N153</f>
        <v>7</v>
      </c>
      <c r="Q154" s="159">
        <f>Vulnerability!S153</f>
        <v>1.4</v>
      </c>
      <c r="R154" s="158">
        <f>Vulnerability!W153</f>
        <v>5.7</v>
      </c>
      <c r="S154" s="158">
        <f>Vulnerability!Z153</f>
        <v>6.7</v>
      </c>
      <c r="T154" s="158">
        <f>Vulnerability!AC153</f>
        <v>0.6</v>
      </c>
      <c r="U154" s="158">
        <f>Vulnerability!AI153</f>
        <v>5.5</v>
      </c>
      <c r="V154" s="159">
        <f>Vulnerability!AJ153</f>
        <v>5</v>
      </c>
      <c r="W154" s="43">
        <f>Vulnerability!AK153</f>
        <v>3.4</v>
      </c>
      <c r="X154" s="44">
        <f t="shared" si="23"/>
        <v>5.5</v>
      </c>
      <c r="Y154" s="160">
        <f>'Lack of Coping Capacity'!D153</f>
        <v>3.5</v>
      </c>
      <c r="Z154" s="157">
        <f>'Lack of Coping Capacity'!G153</f>
        <v>7.3</v>
      </c>
      <c r="AA154" s="43">
        <f>'Lack of Coping Capacity'!H153</f>
        <v>5.4</v>
      </c>
      <c r="AB154" s="157">
        <f>'Lack of Coping Capacity'!M153</f>
        <v>8.4</v>
      </c>
      <c r="AC154" s="157">
        <f>'Lack of Coping Capacity'!R153</f>
        <v>8.4</v>
      </c>
      <c r="AD154" s="157">
        <f>'Lack of Coping Capacity'!V153</f>
        <v>8.1999999999999993</v>
      </c>
      <c r="AE154" s="43">
        <f>'Lack of Coping Capacity'!W153</f>
        <v>8.3000000000000007</v>
      </c>
      <c r="AF154" s="44">
        <f t="shared" si="24"/>
        <v>7.1</v>
      </c>
      <c r="AG154" s="170">
        <f t="shared" si="25"/>
        <v>4.3</v>
      </c>
      <c r="AH154" s="145">
        <f t="shared" si="26"/>
        <v>55</v>
      </c>
      <c r="AI154" s="165">
        <f>COUNTIF('Indicator Data'!C155:BB155,"No data")</f>
        <v>0</v>
      </c>
      <c r="AJ154" s="168">
        <f t="shared" si="27"/>
        <v>0</v>
      </c>
    </row>
    <row r="155" spans="1:36" ht="16.5" thickTop="1" thickBot="1" x14ac:dyDescent="0.3">
      <c r="A155" s="130" t="s">
        <v>286</v>
      </c>
      <c r="B155" s="47" t="s">
        <v>285</v>
      </c>
      <c r="C155" s="164">
        <f>'Hazard &amp; Exposure'!AO154</f>
        <v>0.1</v>
      </c>
      <c r="D155" s="163">
        <f>'Hazard &amp; Exposure'!AP154</f>
        <v>0.1</v>
      </c>
      <c r="E155" s="163">
        <f>'Hazard &amp; Exposure'!AQ154</f>
        <v>0</v>
      </c>
      <c r="F155" s="163">
        <f>'Hazard &amp; Exposure'!AR154</f>
        <v>0</v>
      </c>
      <c r="G155" s="163">
        <f>'Hazard &amp; Exposure'!AU154</f>
        <v>0</v>
      </c>
      <c r="H155" s="43">
        <f>'Hazard &amp; Exposure'!AV154</f>
        <v>0.1</v>
      </c>
      <c r="I155" s="163">
        <f>'Hazard &amp; Exposure'!AY154</f>
        <v>0</v>
      </c>
      <c r="J155" s="163">
        <f>'Hazard &amp; Exposure'!BB154</f>
        <v>0</v>
      </c>
      <c r="K155" s="43">
        <f>'Hazard &amp; Exposure'!BC154</f>
        <v>0</v>
      </c>
      <c r="L155" s="44">
        <f t="shared" si="22"/>
        <v>0.1</v>
      </c>
      <c r="M155" s="161">
        <f>Vulnerability!E154</f>
        <v>0.6</v>
      </c>
      <c r="N155" s="159">
        <f>Vulnerability!H154</f>
        <v>1.2</v>
      </c>
      <c r="O155" s="159">
        <f>Vulnerability!M154</f>
        <v>0</v>
      </c>
      <c r="P155" s="43">
        <f>Vulnerability!N154</f>
        <v>0.6</v>
      </c>
      <c r="Q155" s="159">
        <f>Vulnerability!S154</f>
        <v>0</v>
      </c>
      <c r="R155" s="158">
        <f>Vulnerability!W154</f>
        <v>0.6</v>
      </c>
      <c r="S155" s="158">
        <f>Vulnerability!Z154</f>
        <v>0.2</v>
      </c>
      <c r="T155" s="158">
        <f>Vulnerability!AC154</f>
        <v>0</v>
      </c>
      <c r="U155" s="158">
        <f>Vulnerability!AI154</f>
        <v>1</v>
      </c>
      <c r="V155" s="159">
        <f>Vulnerability!AJ154</f>
        <v>0.5</v>
      </c>
      <c r="W155" s="43">
        <f>Vulnerability!AK154</f>
        <v>0.3</v>
      </c>
      <c r="X155" s="44">
        <f t="shared" si="23"/>
        <v>0.5</v>
      </c>
      <c r="Y155" s="160">
        <f>'Lack of Coping Capacity'!D154</f>
        <v>1.2</v>
      </c>
      <c r="Z155" s="157">
        <f>'Lack of Coping Capacity'!G154</f>
        <v>1.1000000000000001</v>
      </c>
      <c r="AA155" s="43">
        <f>'Lack of Coping Capacity'!H154</f>
        <v>1.2</v>
      </c>
      <c r="AB155" s="157">
        <f>'Lack of Coping Capacity'!M154</f>
        <v>1.2</v>
      </c>
      <c r="AC155" s="157">
        <f>'Lack of Coping Capacity'!R154</f>
        <v>0</v>
      </c>
      <c r="AD155" s="157">
        <f>'Lack of Coping Capacity'!V154</f>
        <v>2</v>
      </c>
      <c r="AE155" s="43">
        <f>'Lack of Coping Capacity'!W154</f>
        <v>1.1000000000000001</v>
      </c>
      <c r="AF155" s="44">
        <f t="shared" si="24"/>
        <v>1.2</v>
      </c>
      <c r="AG155" s="170">
        <f t="shared" si="25"/>
        <v>0.4</v>
      </c>
      <c r="AH155" s="145">
        <f t="shared" si="26"/>
        <v>191</v>
      </c>
      <c r="AI155" s="165">
        <f>COUNTIF('Indicator Data'!C156:BB156,"No data")</f>
        <v>5</v>
      </c>
      <c r="AJ155" s="168">
        <f t="shared" si="27"/>
        <v>9.8039215686274508E-2</v>
      </c>
    </row>
    <row r="156" spans="1:36" ht="16.5" thickTop="1" thickBot="1" x14ac:dyDescent="0.3">
      <c r="A156" s="130" t="s">
        <v>288</v>
      </c>
      <c r="B156" s="47" t="s">
        <v>287</v>
      </c>
      <c r="C156" s="164">
        <f>'Hazard &amp; Exposure'!AO155</f>
        <v>4.9000000000000004</v>
      </c>
      <c r="D156" s="163">
        <f>'Hazard &amp; Exposure'!AP155</f>
        <v>7.2</v>
      </c>
      <c r="E156" s="163">
        <f>'Hazard &amp; Exposure'!AQ155</f>
        <v>0</v>
      </c>
      <c r="F156" s="163">
        <f>'Hazard &amp; Exposure'!AR155</f>
        <v>0</v>
      </c>
      <c r="G156" s="163">
        <f>'Hazard &amp; Exposure'!AU155</f>
        <v>1.1000000000000001</v>
      </c>
      <c r="H156" s="43">
        <f>'Hazard &amp; Exposure'!AV155</f>
        <v>3.2</v>
      </c>
      <c r="I156" s="163">
        <f>'Hazard &amp; Exposure'!AY155</f>
        <v>0.8</v>
      </c>
      <c r="J156" s="163">
        <f>'Hazard &amp; Exposure'!BB155</f>
        <v>0</v>
      </c>
      <c r="K156" s="43">
        <f>'Hazard &amp; Exposure'!BC155</f>
        <v>0.6</v>
      </c>
      <c r="L156" s="44">
        <f t="shared" si="22"/>
        <v>2</v>
      </c>
      <c r="M156" s="161">
        <f>Vulnerability!E155</f>
        <v>1.6</v>
      </c>
      <c r="N156" s="159">
        <f>Vulnerability!H155</f>
        <v>1.3</v>
      </c>
      <c r="O156" s="159">
        <f>Vulnerability!M155</f>
        <v>0</v>
      </c>
      <c r="P156" s="43">
        <f>Vulnerability!N155</f>
        <v>1.1000000000000001</v>
      </c>
      <c r="Q156" s="159">
        <f>Vulnerability!S155</f>
        <v>1</v>
      </c>
      <c r="R156" s="158">
        <f>Vulnerability!W155</f>
        <v>0.2</v>
      </c>
      <c r="S156" s="158">
        <f>Vulnerability!Z155</f>
        <v>0.6</v>
      </c>
      <c r="T156" s="158">
        <f>Vulnerability!AC155</f>
        <v>0</v>
      </c>
      <c r="U156" s="158">
        <f>Vulnerability!AI155</f>
        <v>2.4</v>
      </c>
      <c r="V156" s="159">
        <f>Vulnerability!AJ155</f>
        <v>0.8</v>
      </c>
      <c r="W156" s="43">
        <f>Vulnerability!AK155</f>
        <v>0.9</v>
      </c>
      <c r="X156" s="44">
        <f t="shared" si="23"/>
        <v>1</v>
      </c>
      <c r="Y156" s="160">
        <f>'Lack of Coping Capacity'!D155</f>
        <v>3.4</v>
      </c>
      <c r="Z156" s="157">
        <f>'Lack of Coping Capacity'!G155</f>
        <v>4.0999999999999996</v>
      </c>
      <c r="AA156" s="43">
        <f>'Lack of Coping Capacity'!H155</f>
        <v>3.8</v>
      </c>
      <c r="AB156" s="157">
        <f>'Lack of Coping Capacity'!M155</f>
        <v>2.1</v>
      </c>
      <c r="AC156" s="157">
        <f>'Lack of Coping Capacity'!R155</f>
        <v>0</v>
      </c>
      <c r="AD156" s="157">
        <f>'Lack of Coping Capacity'!V155</f>
        <v>1.7</v>
      </c>
      <c r="AE156" s="43">
        <f>'Lack of Coping Capacity'!W155</f>
        <v>1.3</v>
      </c>
      <c r="AF156" s="44">
        <f t="shared" si="24"/>
        <v>2.6</v>
      </c>
      <c r="AG156" s="170">
        <f t="shared" si="25"/>
        <v>1.7</v>
      </c>
      <c r="AH156" s="145">
        <f t="shared" si="26"/>
        <v>165</v>
      </c>
      <c r="AI156" s="165">
        <f>COUNTIF('Indicator Data'!C157:BB157,"No data")</f>
        <v>4</v>
      </c>
      <c r="AJ156" s="168">
        <f t="shared" si="27"/>
        <v>7.8431372549019607E-2</v>
      </c>
    </row>
    <row r="157" spans="1:36" ht="16.5" thickTop="1" thickBot="1" x14ac:dyDescent="0.3">
      <c r="A157" s="130" t="s">
        <v>290</v>
      </c>
      <c r="B157" s="47" t="s">
        <v>289</v>
      </c>
      <c r="C157" s="164">
        <f>'Hazard &amp; Exposure'!AO156</f>
        <v>6.4</v>
      </c>
      <c r="D157" s="163">
        <f>'Hazard &amp; Exposure'!AP156</f>
        <v>4</v>
      </c>
      <c r="E157" s="163">
        <f>'Hazard &amp; Exposure'!AQ156</f>
        <v>0</v>
      </c>
      <c r="F157" s="163">
        <f>'Hazard &amp; Exposure'!AR156</f>
        <v>0</v>
      </c>
      <c r="G157" s="163">
        <f>'Hazard &amp; Exposure'!AU156</f>
        <v>0.6</v>
      </c>
      <c r="H157" s="43">
        <f>'Hazard &amp; Exposure'!AV156</f>
        <v>2.6</v>
      </c>
      <c r="I157" s="163">
        <f>'Hazard &amp; Exposure'!AY156</f>
        <v>0.1</v>
      </c>
      <c r="J157" s="163">
        <f>'Hazard &amp; Exposure'!BB156</f>
        <v>0</v>
      </c>
      <c r="K157" s="43">
        <f>'Hazard &amp; Exposure'!BC156</f>
        <v>0.1</v>
      </c>
      <c r="L157" s="44">
        <f t="shared" si="22"/>
        <v>1.4</v>
      </c>
      <c r="M157" s="161">
        <f>Vulnerability!E156</f>
        <v>1.1000000000000001</v>
      </c>
      <c r="N157" s="159">
        <f>Vulnerability!H156</f>
        <v>0.1</v>
      </c>
      <c r="O157" s="159">
        <f>Vulnerability!M156</f>
        <v>0</v>
      </c>
      <c r="P157" s="43">
        <f>Vulnerability!N156</f>
        <v>0.6</v>
      </c>
      <c r="Q157" s="159">
        <f>Vulnerability!S156</f>
        <v>1</v>
      </c>
      <c r="R157" s="158">
        <f>Vulnerability!W156</f>
        <v>0.2</v>
      </c>
      <c r="S157" s="158">
        <f>Vulnerability!Z156</f>
        <v>0.2</v>
      </c>
      <c r="T157" s="158">
        <f>Vulnerability!AC156</f>
        <v>1.3</v>
      </c>
      <c r="U157" s="158">
        <f>Vulnerability!AI156</f>
        <v>1.8</v>
      </c>
      <c r="V157" s="159">
        <f>Vulnerability!AJ156</f>
        <v>0.9</v>
      </c>
      <c r="W157" s="43">
        <f>Vulnerability!AK156</f>
        <v>1</v>
      </c>
      <c r="X157" s="44">
        <f t="shared" si="23"/>
        <v>0.8</v>
      </c>
      <c r="Y157" s="160">
        <f>'Lack of Coping Capacity'!D156</f>
        <v>0.9</v>
      </c>
      <c r="Z157" s="157">
        <f>'Lack of Coping Capacity'!G156</f>
        <v>3.5</v>
      </c>
      <c r="AA157" s="43">
        <f>'Lack of Coping Capacity'!H156</f>
        <v>2.2000000000000002</v>
      </c>
      <c r="AB157" s="157">
        <f>'Lack of Coping Capacity'!M156</f>
        <v>1.9</v>
      </c>
      <c r="AC157" s="157">
        <f>'Lack of Coping Capacity'!R156</f>
        <v>0.1</v>
      </c>
      <c r="AD157" s="157">
        <f>'Lack of Coping Capacity'!V156</f>
        <v>2.1</v>
      </c>
      <c r="AE157" s="43">
        <f>'Lack of Coping Capacity'!W156</f>
        <v>1.4</v>
      </c>
      <c r="AF157" s="44">
        <f t="shared" si="24"/>
        <v>1.8</v>
      </c>
      <c r="AG157" s="170">
        <f t="shared" si="25"/>
        <v>1.3</v>
      </c>
      <c r="AH157" s="145">
        <f t="shared" si="26"/>
        <v>174</v>
      </c>
      <c r="AI157" s="165">
        <f>COUNTIF('Indicator Data'!C158:BB158,"No data")</f>
        <v>3</v>
      </c>
      <c r="AJ157" s="168">
        <f t="shared" si="27"/>
        <v>5.8823529411764705E-2</v>
      </c>
    </row>
    <row r="158" spans="1:36" ht="16.5" thickTop="1" thickBot="1" x14ac:dyDescent="0.3">
      <c r="A158" s="130" t="s">
        <v>292</v>
      </c>
      <c r="B158" s="47" t="s">
        <v>291</v>
      </c>
      <c r="C158" s="164">
        <f>'Hazard &amp; Exposure'!AO157</f>
        <v>8.6</v>
      </c>
      <c r="D158" s="163">
        <f>'Hazard &amp; Exposure'!AP157</f>
        <v>0.1</v>
      </c>
      <c r="E158" s="163">
        <f>'Hazard &amp; Exposure'!AQ157</f>
        <v>9</v>
      </c>
      <c r="F158" s="163">
        <f>'Hazard &amp; Exposure'!AR157</f>
        <v>6.7</v>
      </c>
      <c r="G158" s="163">
        <f>'Hazard &amp; Exposure'!AU157</f>
        <v>2.4</v>
      </c>
      <c r="H158" s="43">
        <f>'Hazard &amp; Exposure'!AV157</f>
        <v>6.4</v>
      </c>
      <c r="I158" s="163">
        <f>'Hazard &amp; Exposure'!AY157</f>
        <v>0</v>
      </c>
      <c r="J158" s="163">
        <f>'Hazard &amp; Exposure'!BB157</f>
        <v>0</v>
      </c>
      <c r="K158" s="43">
        <f>'Hazard &amp; Exposure'!BC157</f>
        <v>0</v>
      </c>
      <c r="L158" s="44">
        <f t="shared" si="22"/>
        <v>3.9</v>
      </c>
      <c r="M158" s="161">
        <f>Vulnerability!E157</f>
        <v>6.8</v>
      </c>
      <c r="N158" s="159" t="str">
        <f>Vulnerability!H157</f>
        <v>x</v>
      </c>
      <c r="O158" s="159">
        <f>Vulnerability!M157</f>
        <v>10</v>
      </c>
      <c r="P158" s="43">
        <f>Vulnerability!N157</f>
        <v>7.9</v>
      </c>
      <c r="Q158" s="159">
        <f>Vulnerability!S157</f>
        <v>0</v>
      </c>
      <c r="R158" s="158">
        <f>Vulnerability!W157</f>
        <v>1.6</v>
      </c>
      <c r="S158" s="158">
        <f>Vulnerability!Z157</f>
        <v>2.4</v>
      </c>
      <c r="T158" s="158">
        <f>Vulnerability!AC157</f>
        <v>10</v>
      </c>
      <c r="U158" s="158">
        <f>Vulnerability!AI157</f>
        <v>3.5</v>
      </c>
      <c r="V158" s="159">
        <f>Vulnerability!AJ157</f>
        <v>6</v>
      </c>
      <c r="W158" s="43">
        <f>Vulnerability!AK157</f>
        <v>3.6</v>
      </c>
      <c r="X158" s="44">
        <f t="shared" si="23"/>
        <v>6.2</v>
      </c>
      <c r="Y158" s="160">
        <f>'Lack of Coping Capacity'!D157</f>
        <v>6.6</v>
      </c>
      <c r="Z158" s="157">
        <f>'Lack of Coping Capacity'!G157</f>
        <v>7.1</v>
      </c>
      <c r="AA158" s="43">
        <f>'Lack of Coping Capacity'!H157</f>
        <v>6.9</v>
      </c>
      <c r="AB158" s="157">
        <f>'Lack of Coping Capacity'!M157</f>
        <v>7.9</v>
      </c>
      <c r="AC158" s="157">
        <f>'Lack of Coping Capacity'!R157</f>
        <v>7.1</v>
      </c>
      <c r="AD158" s="157">
        <f>'Lack of Coping Capacity'!V157</f>
        <v>6.9</v>
      </c>
      <c r="AE158" s="43">
        <f>'Lack of Coping Capacity'!W157</f>
        <v>7.3</v>
      </c>
      <c r="AF158" s="44">
        <f t="shared" si="24"/>
        <v>7.1</v>
      </c>
      <c r="AG158" s="170">
        <f t="shared" si="25"/>
        <v>5.6</v>
      </c>
      <c r="AH158" s="145">
        <f t="shared" si="26"/>
        <v>24</v>
      </c>
      <c r="AI158" s="165">
        <f>COUNTIF('Indicator Data'!C159:BB159,"No data")</f>
        <v>9</v>
      </c>
      <c r="AJ158" s="168">
        <f t="shared" si="27"/>
        <v>0.17647058823529413</v>
      </c>
    </row>
    <row r="159" spans="1:36" ht="16.5" thickTop="1" thickBot="1" x14ac:dyDescent="0.3">
      <c r="A159" s="130" t="s">
        <v>294</v>
      </c>
      <c r="B159" s="47" t="s">
        <v>293</v>
      </c>
      <c r="C159" s="164">
        <f>'Hazard &amp; Exposure'!AO158</f>
        <v>1.5</v>
      </c>
      <c r="D159" s="163">
        <f>'Hazard &amp; Exposure'!AP158</f>
        <v>6.9</v>
      </c>
      <c r="E159" s="163">
        <f>'Hazard &amp; Exposure'!AQ158</f>
        <v>7.7</v>
      </c>
      <c r="F159" s="163">
        <f>'Hazard &amp; Exposure'!AR158</f>
        <v>0</v>
      </c>
      <c r="G159" s="163">
        <f>'Hazard &amp; Exposure'!AU158</f>
        <v>9.3000000000000007</v>
      </c>
      <c r="H159" s="43">
        <f>'Hazard &amp; Exposure'!AV158</f>
        <v>6.2</v>
      </c>
      <c r="I159" s="163">
        <f>'Hazard &amp; Exposure'!AY158</f>
        <v>9.9</v>
      </c>
      <c r="J159" s="163">
        <f>'Hazard &amp; Exposure'!BB158</f>
        <v>10</v>
      </c>
      <c r="K159" s="43">
        <f>'Hazard &amp; Exposure'!BC158</f>
        <v>10</v>
      </c>
      <c r="L159" s="44">
        <f t="shared" si="22"/>
        <v>8.8000000000000007</v>
      </c>
      <c r="M159" s="161">
        <f>Vulnerability!E158</f>
        <v>9.8000000000000007</v>
      </c>
      <c r="N159" s="159" t="str">
        <f>Vulnerability!H158</f>
        <v>x</v>
      </c>
      <c r="O159" s="159">
        <f>Vulnerability!M158</f>
        <v>4</v>
      </c>
      <c r="P159" s="43">
        <f>Vulnerability!N158</f>
        <v>7.9</v>
      </c>
      <c r="Q159" s="159">
        <f>Vulnerability!S158</f>
        <v>10</v>
      </c>
      <c r="R159" s="158">
        <f>Vulnerability!W158</f>
        <v>3.8</v>
      </c>
      <c r="S159" s="158">
        <f>Vulnerability!Z158</f>
        <v>8.6999999999999993</v>
      </c>
      <c r="T159" s="158">
        <f>Vulnerability!AC158</f>
        <v>10</v>
      </c>
      <c r="U159" s="158">
        <f>Vulnerability!AI158</f>
        <v>7.9</v>
      </c>
      <c r="V159" s="159">
        <f>Vulnerability!AJ158</f>
        <v>8.3000000000000007</v>
      </c>
      <c r="W159" s="43">
        <f>Vulnerability!AK158</f>
        <v>9.3000000000000007</v>
      </c>
      <c r="X159" s="44">
        <f t="shared" si="23"/>
        <v>8.6999999999999993</v>
      </c>
      <c r="Y159" s="160" t="str">
        <f>'Lack of Coping Capacity'!D158</f>
        <v>x</v>
      </c>
      <c r="Z159" s="157">
        <f>'Lack of Coping Capacity'!G158</f>
        <v>9.6</v>
      </c>
      <c r="AA159" s="43">
        <f>'Lack of Coping Capacity'!H158</f>
        <v>9.6</v>
      </c>
      <c r="AB159" s="157">
        <f>'Lack of Coping Capacity'!M158</f>
        <v>8</v>
      </c>
      <c r="AC159" s="157">
        <f>'Lack of Coping Capacity'!R158</f>
        <v>8.5</v>
      </c>
      <c r="AD159" s="157">
        <f>'Lack of Coping Capacity'!V158</f>
        <v>10</v>
      </c>
      <c r="AE159" s="43">
        <f>'Lack of Coping Capacity'!W158</f>
        <v>8.8000000000000007</v>
      </c>
      <c r="AF159" s="44">
        <f t="shared" si="24"/>
        <v>9.1999999999999993</v>
      </c>
      <c r="AG159" s="170">
        <f t="shared" si="25"/>
        <v>8.9</v>
      </c>
      <c r="AH159" s="145">
        <f t="shared" si="26"/>
        <v>1</v>
      </c>
      <c r="AI159" s="165">
        <f>COUNTIF('Indicator Data'!C160:BB160,"No data")</f>
        <v>8</v>
      </c>
      <c r="AJ159" s="168">
        <f t="shared" si="27"/>
        <v>0.15686274509803921</v>
      </c>
    </row>
    <row r="160" spans="1:36" ht="16.5" thickTop="1" thickBot="1" x14ac:dyDescent="0.3">
      <c r="A160" s="130" t="s">
        <v>296</v>
      </c>
      <c r="B160" s="47" t="s">
        <v>295</v>
      </c>
      <c r="C160" s="164">
        <f>'Hazard &amp; Exposure'!AO159</f>
        <v>0.4</v>
      </c>
      <c r="D160" s="163">
        <f>'Hazard &amp; Exposure'!AP159</f>
        <v>5</v>
      </c>
      <c r="E160" s="163">
        <f>'Hazard &amp; Exposure'!AQ159</f>
        <v>5.5</v>
      </c>
      <c r="F160" s="163">
        <f>'Hazard &amp; Exposure'!AR159</f>
        <v>0.4</v>
      </c>
      <c r="G160" s="163">
        <f>'Hazard &amp; Exposure'!AU159</f>
        <v>4.8</v>
      </c>
      <c r="H160" s="43">
        <f>'Hazard &amp; Exposure'!AV159</f>
        <v>3.5</v>
      </c>
      <c r="I160" s="163">
        <f>'Hazard &amp; Exposure'!AY159</f>
        <v>3.2</v>
      </c>
      <c r="J160" s="163">
        <f>'Hazard &amp; Exposure'!BB159</f>
        <v>0</v>
      </c>
      <c r="K160" s="43">
        <f>'Hazard &amp; Exposure'!BC159</f>
        <v>2.2000000000000002</v>
      </c>
      <c r="L160" s="44">
        <f t="shared" si="22"/>
        <v>2.9</v>
      </c>
      <c r="M160" s="161">
        <f>Vulnerability!E159</f>
        <v>2.5</v>
      </c>
      <c r="N160" s="159">
        <f>Vulnerability!H159</f>
        <v>7.7</v>
      </c>
      <c r="O160" s="159">
        <f>Vulnerability!M159</f>
        <v>0.6</v>
      </c>
      <c r="P160" s="43">
        <f>Vulnerability!N159</f>
        <v>3.3</v>
      </c>
      <c r="Q160" s="159">
        <f>Vulnerability!S159</f>
        <v>5.4</v>
      </c>
      <c r="R160" s="158">
        <f>Vulnerability!W159</f>
        <v>6.7</v>
      </c>
      <c r="S160" s="158">
        <f>Vulnerability!Z159</f>
        <v>2.5</v>
      </c>
      <c r="T160" s="158">
        <f>Vulnerability!AC159</f>
        <v>5</v>
      </c>
      <c r="U160" s="158">
        <f>Vulnerability!AI159</f>
        <v>1.7</v>
      </c>
      <c r="V160" s="159">
        <f>Vulnerability!AJ159</f>
        <v>4.3</v>
      </c>
      <c r="W160" s="43">
        <f>Vulnerability!AK159</f>
        <v>4.9000000000000004</v>
      </c>
      <c r="X160" s="44">
        <f t="shared" si="23"/>
        <v>4.0999999999999996</v>
      </c>
      <c r="Y160" s="160">
        <f>'Lack of Coping Capacity'!D159</f>
        <v>3.9</v>
      </c>
      <c r="Z160" s="157">
        <f>'Lack of Coping Capacity'!G159</f>
        <v>5</v>
      </c>
      <c r="AA160" s="43">
        <f>'Lack of Coping Capacity'!H159</f>
        <v>4.5</v>
      </c>
      <c r="AB160" s="157">
        <f>'Lack of Coping Capacity'!M159</f>
        <v>2.6</v>
      </c>
      <c r="AC160" s="157">
        <f>'Lack of Coping Capacity'!R159</f>
        <v>4.2</v>
      </c>
      <c r="AD160" s="157">
        <f>'Lack of Coping Capacity'!V159</f>
        <v>7.3</v>
      </c>
      <c r="AE160" s="43">
        <f>'Lack of Coping Capacity'!W159</f>
        <v>4.7</v>
      </c>
      <c r="AF160" s="44">
        <f t="shared" si="24"/>
        <v>4.5999999999999996</v>
      </c>
      <c r="AG160" s="170">
        <f t="shared" si="25"/>
        <v>3.8</v>
      </c>
      <c r="AH160" s="145">
        <f t="shared" si="26"/>
        <v>80</v>
      </c>
      <c r="AI160" s="165">
        <f>COUNTIF('Indicator Data'!C161:BB161,"No data")</f>
        <v>0</v>
      </c>
      <c r="AJ160" s="168">
        <f t="shared" si="27"/>
        <v>0</v>
      </c>
    </row>
    <row r="161" spans="1:36" ht="16.5" thickTop="1" thickBot="1" x14ac:dyDescent="0.3">
      <c r="A161" s="130" t="s">
        <v>299</v>
      </c>
      <c r="B161" s="47" t="s">
        <v>298</v>
      </c>
      <c r="C161" s="164">
        <f>'Hazard &amp; Exposure'!AO160</f>
        <v>2.2999999999999998</v>
      </c>
      <c r="D161" s="163">
        <f>'Hazard &amp; Exposure'!AP160</f>
        <v>6.8</v>
      </c>
      <c r="E161" s="163">
        <f>'Hazard &amp; Exposure'!AQ160</f>
        <v>0</v>
      </c>
      <c r="F161" s="163">
        <f>'Hazard &amp; Exposure'!AR160</f>
        <v>0</v>
      </c>
      <c r="G161" s="163">
        <f>'Hazard &amp; Exposure'!AU160</f>
        <v>0.6</v>
      </c>
      <c r="H161" s="43">
        <f>'Hazard &amp; Exposure'!AV160</f>
        <v>2.4</v>
      </c>
      <c r="I161" s="163">
        <f>'Hazard &amp; Exposure'!AY160</f>
        <v>9.9</v>
      </c>
      <c r="J161" s="163">
        <f>'Hazard &amp; Exposure'!BB160</f>
        <v>10</v>
      </c>
      <c r="K161" s="43">
        <f>'Hazard &amp; Exposure'!BC160</f>
        <v>10</v>
      </c>
      <c r="L161" s="44">
        <f t="shared" si="22"/>
        <v>8</v>
      </c>
      <c r="M161" s="161">
        <f>Vulnerability!E160</f>
        <v>9.1</v>
      </c>
      <c r="N161" s="159" t="str">
        <f>Vulnerability!H160</f>
        <v>x</v>
      </c>
      <c r="O161" s="159">
        <f>Vulnerability!M160</f>
        <v>9.5</v>
      </c>
      <c r="P161" s="43">
        <f>Vulnerability!N160</f>
        <v>9.1999999999999993</v>
      </c>
      <c r="Q161" s="159">
        <f>Vulnerability!S160</f>
        <v>10</v>
      </c>
      <c r="R161" s="158">
        <f>Vulnerability!W160</f>
        <v>4.0999999999999996</v>
      </c>
      <c r="S161" s="158">
        <f>Vulnerability!Z160</f>
        <v>5</v>
      </c>
      <c r="T161" s="158">
        <f>Vulnerability!AC160</f>
        <v>0</v>
      </c>
      <c r="U161" s="158">
        <f>Vulnerability!AI160</f>
        <v>9.1999999999999993</v>
      </c>
      <c r="V161" s="159">
        <f>Vulnerability!AJ160</f>
        <v>5.6</v>
      </c>
      <c r="W161" s="43">
        <f>Vulnerability!AK160</f>
        <v>8.6</v>
      </c>
      <c r="X161" s="44">
        <f t="shared" si="23"/>
        <v>8.9</v>
      </c>
      <c r="Y161" s="160" t="str">
        <f>'Lack of Coping Capacity'!D160</f>
        <v>x</v>
      </c>
      <c r="Z161" s="157">
        <f>'Lack of Coping Capacity'!G160</f>
        <v>8.9</v>
      </c>
      <c r="AA161" s="43">
        <f>'Lack of Coping Capacity'!H160</f>
        <v>8.9</v>
      </c>
      <c r="AB161" s="157">
        <f>'Lack of Coping Capacity'!M160</f>
        <v>9</v>
      </c>
      <c r="AC161" s="157">
        <f>'Lack of Coping Capacity'!R160</f>
        <v>9.3000000000000007</v>
      </c>
      <c r="AD161" s="157">
        <f>'Lack of Coping Capacity'!V160</f>
        <v>10</v>
      </c>
      <c r="AE161" s="43">
        <f>'Lack of Coping Capacity'!W160</f>
        <v>9.4</v>
      </c>
      <c r="AF161" s="44">
        <f t="shared" si="24"/>
        <v>9.1999999999999993</v>
      </c>
      <c r="AG161" s="170">
        <f t="shared" si="25"/>
        <v>8.6999999999999993</v>
      </c>
      <c r="AH161" s="145">
        <f t="shared" si="26"/>
        <v>2</v>
      </c>
      <c r="AI161" s="165">
        <f>COUNTIF('Indicator Data'!C162:BB162,"No data")</f>
        <v>8</v>
      </c>
      <c r="AJ161" s="168">
        <f t="shared" si="27"/>
        <v>0.15686274509803921</v>
      </c>
    </row>
    <row r="162" spans="1:36" ht="16.5" thickTop="1" thickBot="1" x14ac:dyDescent="0.3">
      <c r="A162" s="130" t="s">
        <v>301</v>
      </c>
      <c r="B162" s="47" t="s">
        <v>300</v>
      </c>
      <c r="C162" s="164">
        <f>'Hazard &amp; Exposure'!AO161</f>
        <v>4.7</v>
      </c>
      <c r="D162" s="163">
        <f>'Hazard &amp; Exposure'!AP161</f>
        <v>5.2</v>
      </c>
      <c r="E162" s="163">
        <f>'Hazard &amp; Exposure'!AQ161</f>
        <v>6.6</v>
      </c>
      <c r="F162" s="163">
        <f>'Hazard &amp; Exposure'!AR161</f>
        <v>0</v>
      </c>
      <c r="G162" s="163">
        <f>'Hazard &amp; Exposure'!AU161</f>
        <v>3.8</v>
      </c>
      <c r="H162" s="43">
        <f>'Hazard &amp; Exposure'!AV161</f>
        <v>4.4000000000000004</v>
      </c>
      <c r="I162" s="163">
        <f>'Hazard &amp; Exposure'!AY161</f>
        <v>3.4</v>
      </c>
      <c r="J162" s="163">
        <f>'Hazard &amp; Exposure'!BB161</f>
        <v>0</v>
      </c>
      <c r="K162" s="43">
        <f>'Hazard &amp; Exposure'!BC161</f>
        <v>2.4</v>
      </c>
      <c r="L162" s="44">
        <f t="shared" si="22"/>
        <v>3.5</v>
      </c>
      <c r="M162" s="161">
        <f>Vulnerability!E161</f>
        <v>1.1000000000000001</v>
      </c>
      <c r="N162" s="159">
        <f>Vulnerability!H161</f>
        <v>2</v>
      </c>
      <c r="O162" s="159">
        <f>Vulnerability!M161</f>
        <v>0</v>
      </c>
      <c r="P162" s="43">
        <f>Vulnerability!N161</f>
        <v>1.1000000000000001</v>
      </c>
      <c r="Q162" s="159">
        <f>Vulnerability!S161</f>
        <v>2.2000000000000002</v>
      </c>
      <c r="R162" s="158">
        <f>Vulnerability!W161</f>
        <v>0.5</v>
      </c>
      <c r="S162" s="158">
        <f>Vulnerability!Z161</f>
        <v>0.3</v>
      </c>
      <c r="T162" s="158">
        <f>Vulnerability!AC161</f>
        <v>0</v>
      </c>
      <c r="U162" s="158">
        <f>Vulnerability!AI161</f>
        <v>1.7</v>
      </c>
      <c r="V162" s="159">
        <f>Vulnerability!AJ161</f>
        <v>0.6</v>
      </c>
      <c r="W162" s="43">
        <f>Vulnerability!AK161</f>
        <v>1.4</v>
      </c>
      <c r="X162" s="44">
        <f t="shared" si="23"/>
        <v>1.3</v>
      </c>
      <c r="Y162" s="160">
        <f>'Lack of Coping Capacity'!D161</f>
        <v>2.2000000000000002</v>
      </c>
      <c r="Z162" s="157">
        <f>'Lack of Coping Capacity'!G161</f>
        <v>3.5</v>
      </c>
      <c r="AA162" s="43">
        <f>'Lack of Coping Capacity'!H161</f>
        <v>2.9</v>
      </c>
      <c r="AB162" s="157">
        <f>'Lack of Coping Capacity'!M161</f>
        <v>1.9</v>
      </c>
      <c r="AC162" s="157">
        <f>'Lack of Coping Capacity'!R161</f>
        <v>0</v>
      </c>
      <c r="AD162" s="157">
        <f>'Lack of Coping Capacity'!V161</f>
        <v>0.4</v>
      </c>
      <c r="AE162" s="43">
        <f>'Lack of Coping Capacity'!W161</f>
        <v>0.8</v>
      </c>
      <c r="AF162" s="44">
        <f t="shared" si="24"/>
        <v>1.9</v>
      </c>
      <c r="AG162" s="170">
        <f t="shared" si="25"/>
        <v>2.1</v>
      </c>
      <c r="AH162" s="145">
        <f t="shared" si="26"/>
        <v>148</v>
      </c>
      <c r="AI162" s="165">
        <f>COUNTIF('Indicator Data'!C163:BB163,"No data")</f>
        <v>3</v>
      </c>
      <c r="AJ162" s="168">
        <f t="shared" si="27"/>
        <v>5.8823529411764705E-2</v>
      </c>
    </row>
    <row r="163" spans="1:36" ht="16.5" thickTop="1" thickBot="1" x14ac:dyDescent="0.3">
      <c r="A163" s="130" t="s">
        <v>303</v>
      </c>
      <c r="B163" s="47" t="s">
        <v>302</v>
      </c>
      <c r="C163" s="164">
        <f>'Hazard &amp; Exposure'!AO162</f>
        <v>0.1</v>
      </c>
      <c r="D163" s="163">
        <f>'Hazard &amp; Exposure'!AP162</f>
        <v>6.1</v>
      </c>
      <c r="E163" s="163">
        <f>'Hazard &amp; Exposure'!AQ162</f>
        <v>9.6</v>
      </c>
      <c r="F163" s="163">
        <f>'Hazard &amp; Exposure'!AR162</f>
        <v>1.3</v>
      </c>
      <c r="G163" s="163">
        <f>'Hazard &amp; Exposure'!AU162</f>
        <v>3.1</v>
      </c>
      <c r="H163" s="43">
        <f>'Hazard &amp; Exposure'!AV162</f>
        <v>5.3</v>
      </c>
      <c r="I163" s="163">
        <f>'Hazard &amp; Exposure'!AY162</f>
        <v>4.8</v>
      </c>
      <c r="J163" s="163">
        <f>'Hazard &amp; Exposure'!BB162</f>
        <v>0</v>
      </c>
      <c r="K163" s="43">
        <f>'Hazard &amp; Exposure'!BC162</f>
        <v>3.4</v>
      </c>
      <c r="L163" s="44">
        <f t="shared" si="22"/>
        <v>4.4000000000000004</v>
      </c>
      <c r="M163" s="161">
        <f>Vulnerability!E162</f>
        <v>3</v>
      </c>
      <c r="N163" s="159">
        <f>Vulnerability!H162</f>
        <v>3.9</v>
      </c>
      <c r="O163" s="159">
        <f>Vulnerability!M162</f>
        <v>0.7</v>
      </c>
      <c r="P163" s="43">
        <f>Vulnerability!N162</f>
        <v>2.7</v>
      </c>
      <c r="Q163" s="159">
        <f>Vulnerability!S162</f>
        <v>5.3</v>
      </c>
      <c r="R163" s="158">
        <f>Vulnerability!W162</f>
        <v>0.5</v>
      </c>
      <c r="S163" s="158">
        <f>Vulnerability!Z162</f>
        <v>2.8</v>
      </c>
      <c r="T163" s="158">
        <f>Vulnerability!AC162</f>
        <v>7.5</v>
      </c>
      <c r="U163" s="158">
        <f>Vulnerability!AI162</f>
        <v>5.5</v>
      </c>
      <c r="V163" s="159">
        <f>Vulnerability!AJ162</f>
        <v>4.5999999999999996</v>
      </c>
      <c r="W163" s="43">
        <f>Vulnerability!AK162</f>
        <v>5</v>
      </c>
      <c r="X163" s="44">
        <f t="shared" si="23"/>
        <v>3.9</v>
      </c>
      <c r="Y163" s="160">
        <f>'Lack of Coping Capacity'!D162</f>
        <v>3.6</v>
      </c>
      <c r="Z163" s="157">
        <f>'Lack of Coping Capacity'!G162</f>
        <v>5.6</v>
      </c>
      <c r="AA163" s="43">
        <f>'Lack of Coping Capacity'!H162</f>
        <v>4.5999999999999996</v>
      </c>
      <c r="AB163" s="157">
        <f>'Lack of Coping Capacity'!M162</f>
        <v>3.9</v>
      </c>
      <c r="AC163" s="157">
        <f>'Lack of Coping Capacity'!R162</f>
        <v>2.4</v>
      </c>
      <c r="AD163" s="157">
        <f>'Lack of Coping Capacity'!V162</f>
        <v>5.8</v>
      </c>
      <c r="AE163" s="43">
        <f>'Lack of Coping Capacity'!W162</f>
        <v>4</v>
      </c>
      <c r="AF163" s="44">
        <f t="shared" si="24"/>
        <v>4.3</v>
      </c>
      <c r="AG163" s="170">
        <f t="shared" si="25"/>
        <v>4.2</v>
      </c>
      <c r="AH163" s="145">
        <f t="shared" si="26"/>
        <v>60</v>
      </c>
      <c r="AI163" s="165">
        <f>COUNTIF('Indicator Data'!C164:BB164,"No data")</f>
        <v>1</v>
      </c>
      <c r="AJ163" s="168">
        <f t="shared" si="27"/>
        <v>1.9607843137254902E-2</v>
      </c>
    </row>
    <row r="164" spans="1:36" ht="16.5" thickTop="1" thickBot="1" x14ac:dyDescent="0.3">
      <c r="A164" s="130" t="s">
        <v>305</v>
      </c>
      <c r="B164" s="47" t="s">
        <v>304</v>
      </c>
      <c r="C164" s="164">
        <f>'Hazard &amp; Exposure'!AO163</f>
        <v>0.1</v>
      </c>
      <c r="D164" s="163">
        <f>'Hazard &amp; Exposure'!AP163</f>
        <v>7.1</v>
      </c>
      <c r="E164" s="163">
        <f>'Hazard &amp; Exposure'!AQ163</f>
        <v>0</v>
      </c>
      <c r="F164" s="163">
        <f>'Hazard &amp; Exposure'!AR163</f>
        <v>0</v>
      </c>
      <c r="G164" s="163">
        <f>'Hazard &amp; Exposure'!AU163</f>
        <v>6.5</v>
      </c>
      <c r="H164" s="43">
        <f>'Hazard &amp; Exposure'!AV163</f>
        <v>3.5</v>
      </c>
      <c r="I164" s="163">
        <f>'Hazard &amp; Exposure'!AY163</f>
        <v>9.9</v>
      </c>
      <c r="J164" s="163">
        <f>'Hazard &amp; Exposure'!BB163</f>
        <v>9</v>
      </c>
      <c r="K164" s="43">
        <f>'Hazard &amp; Exposure'!BC163</f>
        <v>9</v>
      </c>
      <c r="L164" s="44">
        <f t="shared" ref="L164:L194" si="28">ROUND((10-GEOMEAN(((10-H164)/10*9+1),((10-K164)/10*9+1)))/9*10,1)</f>
        <v>7.1</v>
      </c>
      <c r="M164" s="161">
        <f>Vulnerability!E163</f>
        <v>6.3</v>
      </c>
      <c r="N164" s="159">
        <f>Vulnerability!H163</f>
        <v>5.3</v>
      </c>
      <c r="O164" s="159">
        <f>Vulnerability!M163</f>
        <v>1.7</v>
      </c>
      <c r="P164" s="43">
        <f>Vulnerability!N163</f>
        <v>4.9000000000000004</v>
      </c>
      <c r="Q164" s="159">
        <f>Vulnerability!S163</f>
        <v>9.8000000000000007</v>
      </c>
      <c r="R164" s="158">
        <f>Vulnerability!W163</f>
        <v>3.6</v>
      </c>
      <c r="S164" s="158">
        <f>Vulnerability!Z163</f>
        <v>6.4</v>
      </c>
      <c r="T164" s="158">
        <f>Vulnerability!AC163</f>
        <v>2.5</v>
      </c>
      <c r="U164" s="158">
        <f>Vulnerability!AI163</f>
        <v>6.1</v>
      </c>
      <c r="V164" s="159">
        <f>Vulnerability!AJ163</f>
        <v>4.9000000000000004</v>
      </c>
      <c r="W164" s="43">
        <f>Vulnerability!AK163</f>
        <v>8.3000000000000007</v>
      </c>
      <c r="X164" s="44">
        <f t="shared" ref="X164:X194" si="29">ROUND((10-GEOMEAN(((10-P164)/10*9+1),((10-W164)/10*9+1)))/9*10,1)</f>
        <v>6.9</v>
      </c>
      <c r="Y164" s="160">
        <f>'Lack of Coping Capacity'!D163</f>
        <v>4.9000000000000004</v>
      </c>
      <c r="Z164" s="157">
        <f>'Lack of Coping Capacity'!G163</f>
        <v>8.5</v>
      </c>
      <c r="AA164" s="43">
        <f>'Lack of Coping Capacity'!H163</f>
        <v>6.7</v>
      </c>
      <c r="AB164" s="157">
        <f>'Lack of Coping Capacity'!M163</f>
        <v>6.9</v>
      </c>
      <c r="AC164" s="157">
        <f>'Lack of Coping Capacity'!R163</f>
        <v>9.1</v>
      </c>
      <c r="AD164" s="157">
        <f>'Lack of Coping Capacity'!V163</f>
        <v>7.3</v>
      </c>
      <c r="AE164" s="43">
        <f>'Lack of Coping Capacity'!W163</f>
        <v>7.8</v>
      </c>
      <c r="AF164" s="44">
        <f t="shared" ref="AF164:AF194" si="30">ROUND((10-GEOMEAN(((10-AA164)/10*9+1),((10-AE164)/10*9+1)))/9*10,1)</f>
        <v>7.3</v>
      </c>
      <c r="AG164" s="170">
        <f t="shared" ref="AG164:AG194" si="31">ROUND(L164^(1/3)*X164^(1/3)*AF164^(1/3),1)</f>
        <v>7.1</v>
      </c>
      <c r="AH164" s="145">
        <f t="shared" ref="AH164:AH194" si="32">_xlfn.RANK.EQ(AG164,AG$4:AG$194)</f>
        <v>9</v>
      </c>
      <c r="AI164" s="165">
        <f>COUNTIF('Indicator Data'!C165:BB165,"No data")</f>
        <v>3</v>
      </c>
      <c r="AJ164" s="168">
        <f t="shared" si="27"/>
        <v>5.8823529411764705E-2</v>
      </c>
    </row>
    <row r="165" spans="1:36" ht="16.5" thickTop="1" thickBot="1" x14ac:dyDescent="0.3">
      <c r="A165" s="130" t="s">
        <v>307</v>
      </c>
      <c r="B165" s="47" t="s">
        <v>306</v>
      </c>
      <c r="C165" s="164">
        <f>'Hazard &amp; Exposure'!AO164</f>
        <v>0.1</v>
      </c>
      <c r="D165" s="163">
        <f>'Hazard &amp; Exposure'!AP164</f>
        <v>8.6</v>
      </c>
      <c r="E165" s="163">
        <f>'Hazard &amp; Exposure'!AQ164</f>
        <v>0</v>
      </c>
      <c r="F165" s="163">
        <f>'Hazard &amp; Exposure'!AR164</f>
        <v>0</v>
      </c>
      <c r="G165" s="163">
        <f>'Hazard &amp; Exposure'!AU164</f>
        <v>0.6</v>
      </c>
      <c r="H165" s="43">
        <f>'Hazard &amp; Exposure'!AV164</f>
        <v>3</v>
      </c>
      <c r="I165" s="163">
        <f>'Hazard &amp; Exposure'!AY164</f>
        <v>0</v>
      </c>
      <c r="J165" s="163">
        <f>'Hazard &amp; Exposure'!BB164</f>
        <v>0</v>
      </c>
      <c r="K165" s="43">
        <f>'Hazard &amp; Exposure'!BC164</f>
        <v>0</v>
      </c>
      <c r="L165" s="44">
        <f t="shared" si="28"/>
        <v>1.6</v>
      </c>
      <c r="M165" s="161">
        <f>Vulnerability!E164</f>
        <v>2</v>
      </c>
      <c r="N165" s="159">
        <f>Vulnerability!H164</f>
        <v>6.2</v>
      </c>
      <c r="O165" s="159">
        <f>Vulnerability!M164</f>
        <v>1.5</v>
      </c>
      <c r="P165" s="43">
        <f>Vulnerability!N164</f>
        <v>2.9</v>
      </c>
      <c r="Q165" s="159">
        <f>Vulnerability!S164</f>
        <v>0</v>
      </c>
      <c r="R165" s="158">
        <f>Vulnerability!W164</f>
        <v>0.9</v>
      </c>
      <c r="S165" s="158">
        <f>Vulnerability!Z164</f>
        <v>1.7</v>
      </c>
      <c r="T165" s="158">
        <f>Vulnerability!AC164</f>
        <v>0</v>
      </c>
      <c r="U165" s="158">
        <f>Vulnerability!AI164</f>
        <v>3.7</v>
      </c>
      <c r="V165" s="159">
        <f>Vulnerability!AJ164</f>
        <v>1.7</v>
      </c>
      <c r="W165" s="43">
        <f>Vulnerability!AK164</f>
        <v>0.9</v>
      </c>
      <c r="X165" s="44">
        <f t="shared" si="29"/>
        <v>2</v>
      </c>
      <c r="Y165" s="160" t="str">
        <f>'Lack of Coping Capacity'!D164</f>
        <v>x</v>
      </c>
      <c r="Z165" s="157">
        <f>'Lack of Coping Capacity'!G164</f>
        <v>5.9</v>
      </c>
      <c r="AA165" s="43">
        <f>'Lack of Coping Capacity'!H164</f>
        <v>5.9</v>
      </c>
      <c r="AB165" s="157">
        <f>'Lack of Coping Capacity'!M164</f>
        <v>2.2000000000000002</v>
      </c>
      <c r="AC165" s="157">
        <f>'Lack of Coping Capacity'!R164</f>
        <v>4.3</v>
      </c>
      <c r="AD165" s="157">
        <f>'Lack of Coping Capacity'!V164</f>
        <v>6.2</v>
      </c>
      <c r="AE165" s="43">
        <f>'Lack of Coping Capacity'!W164</f>
        <v>4.2</v>
      </c>
      <c r="AF165" s="44">
        <f t="shared" si="30"/>
        <v>5.0999999999999996</v>
      </c>
      <c r="AG165" s="170">
        <f t="shared" si="31"/>
        <v>2.5</v>
      </c>
      <c r="AH165" s="145">
        <f t="shared" si="32"/>
        <v>133</v>
      </c>
      <c r="AI165" s="165">
        <f>COUNTIF('Indicator Data'!C166:BB166,"No data")</f>
        <v>2</v>
      </c>
      <c r="AJ165" s="168">
        <f t="shared" si="27"/>
        <v>3.9215686274509803E-2</v>
      </c>
    </row>
    <row r="166" spans="1:36" ht="16.5" thickTop="1" thickBot="1" x14ac:dyDescent="0.3">
      <c r="A166" s="130" t="s">
        <v>309</v>
      </c>
      <c r="B166" s="47" t="s">
        <v>308</v>
      </c>
      <c r="C166" s="164">
        <f>'Hazard &amp; Exposure'!AO165</f>
        <v>0.1</v>
      </c>
      <c r="D166" s="163">
        <f>'Hazard &amp; Exposure'!AP165</f>
        <v>3</v>
      </c>
      <c r="E166" s="163">
        <f>'Hazard &amp; Exposure'!AQ165</f>
        <v>0</v>
      </c>
      <c r="F166" s="163">
        <f>'Hazard &amp; Exposure'!AR165</f>
        <v>0.2</v>
      </c>
      <c r="G166" s="163">
        <f>'Hazard &amp; Exposure'!AU165</f>
        <v>4.5999999999999996</v>
      </c>
      <c r="H166" s="43">
        <f>'Hazard &amp; Exposure'!AV165</f>
        <v>1.8</v>
      </c>
      <c r="I166" s="163">
        <f>'Hazard &amp; Exposure'!AY165</f>
        <v>1.2</v>
      </c>
      <c r="J166" s="163">
        <f>'Hazard &amp; Exposure'!BB165</f>
        <v>0</v>
      </c>
      <c r="K166" s="43">
        <f>'Hazard &amp; Exposure'!BC165</f>
        <v>0.8</v>
      </c>
      <c r="L166" s="44">
        <f t="shared" si="28"/>
        <v>1.3</v>
      </c>
      <c r="M166" s="161">
        <f>Vulnerability!E165</f>
        <v>4.4000000000000004</v>
      </c>
      <c r="N166" s="159">
        <f>Vulnerability!H165</f>
        <v>7</v>
      </c>
      <c r="O166" s="159">
        <f>Vulnerability!M165</f>
        <v>2.9</v>
      </c>
      <c r="P166" s="43">
        <f>Vulnerability!N165</f>
        <v>4.7</v>
      </c>
      <c r="Q166" s="159">
        <f>Vulnerability!S165</f>
        <v>1.3</v>
      </c>
      <c r="R166" s="158">
        <f>Vulnerability!W165</f>
        <v>6.7</v>
      </c>
      <c r="S166" s="158">
        <f>Vulnerability!Z165</f>
        <v>3.2</v>
      </c>
      <c r="T166" s="158">
        <f>Vulnerability!AC165</f>
        <v>0</v>
      </c>
      <c r="U166" s="158">
        <f>Vulnerability!AI165</f>
        <v>7.1</v>
      </c>
      <c r="V166" s="159">
        <f>Vulnerability!AJ165</f>
        <v>4.8</v>
      </c>
      <c r="W166" s="43">
        <f>Vulnerability!AK165</f>
        <v>3.2</v>
      </c>
      <c r="X166" s="44">
        <f t="shared" si="29"/>
        <v>4</v>
      </c>
      <c r="Y166" s="160">
        <f>'Lack of Coping Capacity'!D165</f>
        <v>4.4000000000000004</v>
      </c>
      <c r="Z166" s="157">
        <f>'Lack of Coping Capacity'!G165</f>
        <v>5.9</v>
      </c>
      <c r="AA166" s="43">
        <f>'Lack of Coping Capacity'!H165</f>
        <v>5.2</v>
      </c>
      <c r="AB166" s="157">
        <f>'Lack of Coping Capacity'!M165</f>
        <v>5.8</v>
      </c>
      <c r="AC166" s="157">
        <f>'Lack of Coping Capacity'!R165</f>
        <v>5.3</v>
      </c>
      <c r="AD166" s="157">
        <f>'Lack of Coping Capacity'!V165</f>
        <v>7.1</v>
      </c>
      <c r="AE166" s="43">
        <f>'Lack of Coping Capacity'!W165</f>
        <v>6.1</v>
      </c>
      <c r="AF166" s="44">
        <f t="shared" si="30"/>
        <v>5.7</v>
      </c>
      <c r="AG166" s="170">
        <f t="shared" si="31"/>
        <v>3.1</v>
      </c>
      <c r="AH166" s="145">
        <f t="shared" si="32"/>
        <v>108</v>
      </c>
      <c r="AI166" s="165">
        <f>COUNTIF('Indicator Data'!C167:BB167,"No data")</f>
        <v>2</v>
      </c>
      <c r="AJ166" s="168">
        <f t="shared" si="27"/>
        <v>3.9215686274509803E-2</v>
      </c>
    </row>
    <row r="167" spans="1:36" ht="16.5" thickTop="1" thickBot="1" x14ac:dyDescent="0.3">
      <c r="A167" s="130" t="s">
        <v>311</v>
      </c>
      <c r="B167" s="47" t="s">
        <v>310</v>
      </c>
      <c r="C167" s="164">
        <f>'Hazard &amp; Exposure'!AO166</f>
        <v>0.1</v>
      </c>
      <c r="D167" s="163">
        <f>'Hazard &amp; Exposure'!AP166</f>
        <v>3.1</v>
      </c>
      <c r="E167" s="163">
        <f>'Hazard &amp; Exposure'!AQ166</f>
        <v>0</v>
      </c>
      <c r="F167" s="163">
        <f>'Hazard &amp; Exposure'!AR166</f>
        <v>0</v>
      </c>
      <c r="G167" s="163">
        <f>'Hazard &amp; Exposure'!AU166</f>
        <v>0</v>
      </c>
      <c r="H167" s="43">
        <f>'Hazard &amp; Exposure'!AV166</f>
        <v>0.7</v>
      </c>
      <c r="I167" s="163">
        <f>'Hazard &amp; Exposure'!AY166</f>
        <v>0.1</v>
      </c>
      <c r="J167" s="163">
        <f>'Hazard &amp; Exposure'!BB166</f>
        <v>0</v>
      </c>
      <c r="K167" s="43">
        <f>'Hazard &amp; Exposure'!BC166</f>
        <v>0.1</v>
      </c>
      <c r="L167" s="44">
        <f t="shared" si="28"/>
        <v>0.4</v>
      </c>
      <c r="M167" s="161">
        <f>Vulnerability!E166</f>
        <v>0.7</v>
      </c>
      <c r="N167" s="159">
        <f>Vulnerability!H166</f>
        <v>0.5</v>
      </c>
      <c r="O167" s="159">
        <f>Vulnerability!M166</f>
        <v>0</v>
      </c>
      <c r="P167" s="43">
        <f>Vulnerability!N166</f>
        <v>0.5</v>
      </c>
      <c r="Q167" s="159">
        <f>Vulnerability!S166</f>
        <v>6.7</v>
      </c>
      <c r="R167" s="158">
        <f>Vulnerability!W166</f>
        <v>0.3</v>
      </c>
      <c r="S167" s="158">
        <f>Vulnerability!Z166</f>
        <v>0.2</v>
      </c>
      <c r="T167" s="158">
        <f>Vulnerability!AC166</f>
        <v>0</v>
      </c>
      <c r="U167" s="158">
        <f>Vulnerability!AI166</f>
        <v>1.4</v>
      </c>
      <c r="V167" s="159">
        <f>Vulnerability!AJ166</f>
        <v>0.5</v>
      </c>
      <c r="W167" s="43">
        <f>Vulnerability!AK166</f>
        <v>4.3</v>
      </c>
      <c r="X167" s="44">
        <f t="shared" si="29"/>
        <v>2.6</v>
      </c>
      <c r="Y167" s="160">
        <f>'Lack of Coping Capacity'!D166</f>
        <v>2.5</v>
      </c>
      <c r="Z167" s="157">
        <f>'Lack of Coping Capacity'!G166</f>
        <v>1.3</v>
      </c>
      <c r="AA167" s="43">
        <f>'Lack of Coping Capacity'!H166</f>
        <v>1.9</v>
      </c>
      <c r="AB167" s="157">
        <f>'Lack of Coping Capacity'!M166</f>
        <v>1.5</v>
      </c>
      <c r="AC167" s="157">
        <f>'Lack of Coping Capacity'!R166</f>
        <v>0.9</v>
      </c>
      <c r="AD167" s="157">
        <f>'Lack of Coping Capacity'!V166</f>
        <v>0.2</v>
      </c>
      <c r="AE167" s="43">
        <f>'Lack of Coping Capacity'!W166</f>
        <v>0.9</v>
      </c>
      <c r="AF167" s="44">
        <f t="shared" si="30"/>
        <v>1.4</v>
      </c>
      <c r="AG167" s="170">
        <f t="shared" si="31"/>
        <v>1.1000000000000001</v>
      </c>
      <c r="AH167" s="145">
        <f t="shared" si="32"/>
        <v>181</v>
      </c>
      <c r="AI167" s="165">
        <f>COUNTIF('Indicator Data'!C168:BB168,"No data")</f>
        <v>4</v>
      </c>
      <c r="AJ167" s="168">
        <f t="shared" si="27"/>
        <v>7.8431372549019607E-2</v>
      </c>
    </row>
    <row r="168" spans="1:36" ht="16.5" thickTop="1" thickBot="1" x14ac:dyDescent="0.3">
      <c r="A168" s="130" t="s">
        <v>313</v>
      </c>
      <c r="B168" s="47" t="s">
        <v>312</v>
      </c>
      <c r="C168" s="164">
        <f>'Hazard &amp; Exposure'!AO167</f>
        <v>3.1</v>
      </c>
      <c r="D168" s="163">
        <f>'Hazard &amp; Exposure'!AP167</f>
        <v>4.2</v>
      </c>
      <c r="E168" s="163">
        <f>'Hazard &amp; Exposure'!AQ167</f>
        <v>0</v>
      </c>
      <c r="F168" s="163">
        <f>'Hazard &amp; Exposure'!AR167</f>
        <v>0</v>
      </c>
      <c r="G168" s="163">
        <f>'Hazard &amp; Exposure'!AU167</f>
        <v>0.6</v>
      </c>
      <c r="H168" s="43">
        <f>'Hazard &amp; Exposure'!AV167</f>
        <v>1.8</v>
      </c>
      <c r="I168" s="163">
        <f>'Hazard &amp; Exposure'!AY167</f>
        <v>1.3</v>
      </c>
      <c r="J168" s="163">
        <f>'Hazard &amp; Exposure'!BB167</f>
        <v>0</v>
      </c>
      <c r="K168" s="43">
        <f>'Hazard &amp; Exposure'!BC167</f>
        <v>0.9</v>
      </c>
      <c r="L168" s="44">
        <f t="shared" si="28"/>
        <v>1.4</v>
      </c>
      <c r="M168" s="161">
        <f>Vulnerability!E167</f>
        <v>0.3</v>
      </c>
      <c r="N168" s="159">
        <f>Vulnerability!H167</f>
        <v>1.1000000000000001</v>
      </c>
      <c r="O168" s="159">
        <f>Vulnerability!M167</f>
        <v>0</v>
      </c>
      <c r="P168" s="43">
        <f>Vulnerability!N167</f>
        <v>0.4</v>
      </c>
      <c r="Q168" s="159">
        <f>Vulnerability!S167</f>
        <v>5.8</v>
      </c>
      <c r="R168" s="158">
        <f>Vulnerability!W167</f>
        <v>0.4</v>
      </c>
      <c r="S168" s="158">
        <f>Vulnerability!Z167</f>
        <v>0.3</v>
      </c>
      <c r="T168" s="158">
        <f>Vulnerability!AC167</f>
        <v>0</v>
      </c>
      <c r="U168" s="158">
        <f>Vulnerability!AI167</f>
        <v>0.9</v>
      </c>
      <c r="V168" s="159">
        <f>Vulnerability!AJ167</f>
        <v>0.4</v>
      </c>
      <c r="W168" s="43">
        <f>Vulnerability!AK167</f>
        <v>3.6</v>
      </c>
      <c r="X168" s="44">
        <f t="shared" si="29"/>
        <v>2.1</v>
      </c>
      <c r="Y168" s="160">
        <f>'Lack of Coping Capacity'!D167</f>
        <v>0.9</v>
      </c>
      <c r="Z168" s="157">
        <f>'Lack of Coping Capacity'!G167</f>
        <v>1.1000000000000001</v>
      </c>
      <c r="AA168" s="43">
        <f>'Lack of Coping Capacity'!H167</f>
        <v>1</v>
      </c>
      <c r="AB168" s="157">
        <f>'Lack of Coping Capacity'!M167</f>
        <v>1.4</v>
      </c>
      <c r="AC168" s="157">
        <f>'Lack of Coping Capacity'!R167</f>
        <v>0</v>
      </c>
      <c r="AD168" s="157">
        <f>'Lack of Coping Capacity'!V167</f>
        <v>0.5</v>
      </c>
      <c r="AE168" s="43">
        <f>'Lack of Coping Capacity'!W167</f>
        <v>0.6</v>
      </c>
      <c r="AF168" s="44">
        <f t="shared" si="30"/>
        <v>0.8</v>
      </c>
      <c r="AG168" s="170">
        <f t="shared" si="31"/>
        <v>1.3</v>
      </c>
      <c r="AH168" s="145">
        <f t="shared" si="32"/>
        <v>174</v>
      </c>
      <c r="AI168" s="165">
        <f>COUNTIF('Indicator Data'!C169:BB169,"No data")</f>
        <v>4</v>
      </c>
      <c r="AJ168" s="168">
        <f t="shared" si="27"/>
        <v>7.8431372549019607E-2</v>
      </c>
    </row>
    <row r="169" spans="1:36" ht="16.5" thickTop="1" thickBot="1" x14ac:dyDescent="0.3">
      <c r="A169" s="130" t="s">
        <v>884</v>
      </c>
      <c r="B169" s="47" t="s">
        <v>314</v>
      </c>
      <c r="C169" s="164">
        <f>'Hazard &amp; Exposure'!AO168</f>
        <v>6.4</v>
      </c>
      <c r="D169" s="163">
        <f>'Hazard &amp; Exposure'!AP168</f>
        <v>4.8</v>
      </c>
      <c r="E169" s="163">
        <f>'Hazard &amp; Exposure'!AQ168</f>
        <v>4.5999999999999996</v>
      </c>
      <c r="F169" s="163">
        <f>'Hazard &amp; Exposure'!AR168</f>
        <v>0</v>
      </c>
      <c r="G169" s="163">
        <f>'Hazard &amp; Exposure'!AU168</f>
        <v>4.7</v>
      </c>
      <c r="H169" s="43">
        <f>'Hazard &amp; Exposure'!AV168</f>
        <v>4.4000000000000004</v>
      </c>
      <c r="I169" s="163">
        <f>'Hazard &amp; Exposure'!AY168</f>
        <v>7.6</v>
      </c>
      <c r="J169" s="163">
        <f>'Hazard &amp; Exposure'!BB168</f>
        <v>10</v>
      </c>
      <c r="K169" s="43">
        <f>'Hazard &amp; Exposure'!BC168</f>
        <v>10</v>
      </c>
      <c r="L169" s="44">
        <f t="shared" si="28"/>
        <v>8.4</v>
      </c>
      <c r="M169" s="161">
        <f>Vulnerability!E168</f>
        <v>3.2</v>
      </c>
      <c r="N169" s="159">
        <f>Vulnerability!H168</f>
        <v>4.9000000000000004</v>
      </c>
      <c r="O169" s="159">
        <f>Vulnerability!M168</f>
        <v>5</v>
      </c>
      <c r="P169" s="43">
        <f>Vulnerability!N168</f>
        <v>4.0999999999999996</v>
      </c>
      <c r="Q169" s="159">
        <f>Vulnerability!S168</f>
        <v>10</v>
      </c>
      <c r="R169" s="158">
        <f>Vulnerability!W168</f>
        <v>0.3</v>
      </c>
      <c r="S169" s="158">
        <f>Vulnerability!Z168</f>
        <v>1.6</v>
      </c>
      <c r="T169" s="158">
        <f>Vulnerability!AC168</f>
        <v>0</v>
      </c>
      <c r="U169" s="158">
        <f>Vulnerability!AI168</f>
        <v>1</v>
      </c>
      <c r="V169" s="159">
        <f>Vulnerability!AJ168</f>
        <v>0.7</v>
      </c>
      <c r="W169" s="43">
        <f>Vulnerability!AK168</f>
        <v>7.7</v>
      </c>
      <c r="X169" s="44">
        <f t="shared" si="29"/>
        <v>6.2</v>
      </c>
      <c r="Y169" s="160">
        <f>'Lack of Coping Capacity'!D168</f>
        <v>4.5999999999999996</v>
      </c>
      <c r="Z169" s="157">
        <f>'Lack of Coping Capacity'!G168</f>
        <v>8.1</v>
      </c>
      <c r="AA169" s="43">
        <f>'Lack of Coping Capacity'!H168</f>
        <v>6.4</v>
      </c>
      <c r="AB169" s="157">
        <f>'Lack of Coping Capacity'!M168</f>
        <v>4.3</v>
      </c>
      <c r="AC169" s="157">
        <f>'Lack of Coping Capacity'!R168</f>
        <v>3</v>
      </c>
      <c r="AD169" s="157">
        <f>'Lack of Coping Capacity'!V168</f>
        <v>8.6999999999999993</v>
      </c>
      <c r="AE169" s="43">
        <f>'Lack of Coping Capacity'!W168</f>
        <v>5.3</v>
      </c>
      <c r="AF169" s="44">
        <f t="shared" si="30"/>
        <v>5.9</v>
      </c>
      <c r="AG169" s="170">
        <f t="shared" si="31"/>
        <v>6.7</v>
      </c>
      <c r="AH169" s="145">
        <f t="shared" si="32"/>
        <v>11</v>
      </c>
      <c r="AI169" s="165">
        <f>COUNTIF('Indicator Data'!C170:BB170,"No data")</f>
        <v>3</v>
      </c>
      <c r="AJ169" s="168">
        <f t="shared" si="27"/>
        <v>5.8823529411764705E-2</v>
      </c>
    </row>
    <row r="170" spans="1:36" ht="16.5" thickTop="1" thickBot="1" x14ac:dyDescent="0.3">
      <c r="A170" s="130" t="s">
        <v>317</v>
      </c>
      <c r="B170" s="47" t="s">
        <v>316</v>
      </c>
      <c r="C170" s="164">
        <f>'Hazard &amp; Exposure'!AO169</f>
        <v>9.6999999999999993</v>
      </c>
      <c r="D170" s="163">
        <f>'Hazard &amp; Exposure'!AP169</f>
        <v>5.6</v>
      </c>
      <c r="E170" s="163">
        <f>'Hazard &amp; Exposure'!AQ169</f>
        <v>0</v>
      </c>
      <c r="F170" s="163">
        <f>'Hazard &amp; Exposure'!AR169</f>
        <v>0</v>
      </c>
      <c r="G170" s="163">
        <f>'Hazard &amp; Exposure'!AU169</f>
        <v>5.7</v>
      </c>
      <c r="H170" s="43">
        <f>'Hazard &amp; Exposure'!AV169</f>
        <v>5.6</v>
      </c>
      <c r="I170" s="163">
        <f>'Hazard &amp; Exposure'!AY169</f>
        <v>2.5</v>
      </c>
      <c r="J170" s="163">
        <f>'Hazard &amp; Exposure'!BB169</f>
        <v>0</v>
      </c>
      <c r="K170" s="43">
        <f>'Hazard &amp; Exposure'!BC169</f>
        <v>1.8</v>
      </c>
      <c r="L170" s="44">
        <f t="shared" si="28"/>
        <v>3.9</v>
      </c>
      <c r="M170" s="161">
        <f>Vulnerability!E169</f>
        <v>2.9</v>
      </c>
      <c r="N170" s="159">
        <f>Vulnerability!H169</f>
        <v>3.1</v>
      </c>
      <c r="O170" s="159">
        <f>Vulnerability!M169</f>
        <v>2.5</v>
      </c>
      <c r="P170" s="43">
        <f>Vulnerability!N169</f>
        <v>2.9</v>
      </c>
      <c r="Q170" s="159">
        <f>Vulnerability!S169</f>
        <v>1.5</v>
      </c>
      <c r="R170" s="158">
        <f>Vulnerability!W169</f>
        <v>0.8</v>
      </c>
      <c r="S170" s="158">
        <f>Vulnerability!Z169</f>
        <v>3.2</v>
      </c>
      <c r="T170" s="158">
        <f>Vulnerability!AC169</f>
        <v>0.3</v>
      </c>
      <c r="U170" s="158">
        <f>Vulnerability!AI169</f>
        <v>8.3000000000000007</v>
      </c>
      <c r="V170" s="159">
        <f>Vulnerability!AJ169</f>
        <v>4.0999999999999996</v>
      </c>
      <c r="W170" s="43">
        <f>Vulnerability!AK169</f>
        <v>2.9</v>
      </c>
      <c r="X170" s="44">
        <f t="shared" si="29"/>
        <v>2.9</v>
      </c>
      <c r="Y170" s="160">
        <f>'Lack of Coping Capacity'!D169</f>
        <v>4.5999999999999996</v>
      </c>
      <c r="Z170" s="157">
        <f>'Lack of Coping Capacity'!G169</f>
        <v>7</v>
      </c>
      <c r="AA170" s="43">
        <f>'Lack of Coping Capacity'!H169</f>
        <v>5.8</v>
      </c>
      <c r="AB170" s="157">
        <f>'Lack of Coping Capacity'!M169</f>
        <v>3.5</v>
      </c>
      <c r="AC170" s="157">
        <f>'Lack of Coping Capacity'!R169</f>
        <v>5</v>
      </c>
      <c r="AD170" s="157">
        <f>'Lack of Coping Capacity'!V169</f>
        <v>5</v>
      </c>
      <c r="AE170" s="43">
        <f>'Lack of Coping Capacity'!W169</f>
        <v>4.5</v>
      </c>
      <c r="AF170" s="44">
        <f t="shared" si="30"/>
        <v>5.2</v>
      </c>
      <c r="AG170" s="170">
        <f t="shared" si="31"/>
        <v>3.9</v>
      </c>
      <c r="AH170" s="145">
        <f t="shared" si="32"/>
        <v>72</v>
      </c>
      <c r="AI170" s="165">
        <f>COUNTIF('Indicator Data'!C171:BB171,"No data")</f>
        <v>2</v>
      </c>
      <c r="AJ170" s="168">
        <f t="shared" si="27"/>
        <v>3.9215686274509803E-2</v>
      </c>
    </row>
    <row r="171" spans="1:36" ht="16.5" thickTop="1" thickBot="1" x14ac:dyDescent="0.3">
      <c r="A171" s="130" t="s">
        <v>885</v>
      </c>
      <c r="B171" s="47" t="s">
        <v>318</v>
      </c>
      <c r="C171" s="164">
        <f>'Hazard &amp; Exposure'!AO170</f>
        <v>4.5</v>
      </c>
      <c r="D171" s="163">
        <f>'Hazard &amp; Exposure'!AP170</f>
        <v>5.4</v>
      </c>
      <c r="E171" s="163">
        <f>'Hazard &amp; Exposure'!AQ170</f>
        <v>4.2</v>
      </c>
      <c r="F171" s="163">
        <f>'Hazard &amp; Exposure'!AR170</f>
        <v>0.3</v>
      </c>
      <c r="G171" s="163">
        <f>'Hazard &amp; Exposure'!AU170</f>
        <v>4.5999999999999996</v>
      </c>
      <c r="H171" s="43">
        <f>'Hazard &amp; Exposure'!AV170</f>
        <v>4</v>
      </c>
      <c r="I171" s="163">
        <f>'Hazard &amp; Exposure'!AY170</f>
        <v>1.6</v>
      </c>
      <c r="J171" s="163">
        <f>'Hazard &amp; Exposure'!BB170</f>
        <v>0</v>
      </c>
      <c r="K171" s="43">
        <f>'Hazard &amp; Exposure'!BC170</f>
        <v>1.1000000000000001</v>
      </c>
      <c r="L171" s="44">
        <f t="shared" si="28"/>
        <v>2.7</v>
      </c>
      <c r="M171" s="161">
        <f>Vulnerability!E170</f>
        <v>6.5</v>
      </c>
      <c r="N171" s="159">
        <f>Vulnerability!H170</f>
        <v>5.3</v>
      </c>
      <c r="O171" s="159">
        <f>Vulnerability!M170</f>
        <v>3.9</v>
      </c>
      <c r="P171" s="43">
        <f>Vulnerability!N170</f>
        <v>5.6</v>
      </c>
      <c r="Q171" s="159">
        <f>Vulnerability!S170</f>
        <v>6</v>
      </c>
      <c r="R171" s="158">
        <f>Vulnerability!W170</f>
        <v>7.6</v>
      </c>
      <c r="S171" s="158">
        <f>Vulnerability!Z170</f>
        <v>3.7</v>
      </c>
      <c r="T171" s="158">
        <f>Vulnerability!AC170</f>
        <v>0.1</v>
      </c>
      <c r="U171" s="158">
        <f>Vulnerability!AI170</f>
        <v>7.8</v>
      </c>
      <c r="V171" s="159">
        <f>Vulnerability!AJ170</f>
        <v>5.6</v>
      </c>
      <c r="W171" s="43">
        <f>Vulnerability!AK170</f>
        <v>5.8</v>
      </c>
      <c r="X171" s="44">
        <f t="shared" si="29"/>
        <v>5.7</v>
      </c>
      <c r="Y171" s="160">
        <f>'Lack of Coping Capacity'!D170</f>
        <v>3.5</v>
      </c>
      <c r="Z171" s="157">
        <f>'Lack of Coping Capacity'!G170</f>
        <v>6.7</v>
      </c>
      <c r="AA171" s="43">
        <f>'Lack of Coping Capacity'!H170</f>
        <v>5.0999999999999996</v>
      </c>
      <c r="AB171" s="157">
        <f>'Lack of Coping Capacity'!M170</f>
        <v>7.7</v>
      </c>
      <c r="AC171" s="157">
        <f>'Lack of Coping Capacity'!R170</f>
        <v>9.1999999999999993</v>
      </c>
      <c r="AD171" s="157">
        <f>'Lack of Coping Capacity'!V170</f>
        <v>6.5</v>
      </c>
      <c r="AE171" s="43">
        <f>'Lack of Coping Capacity'!W170</f>
        <v>7.8</v>
      </c>
      <c r="AF171" s="44">
        <f t="shared" si="30"/>
        <v>6.6</v>
      </c>
      <c r="AG171" s="170">
        <f t="shared" si="31"/>
        <v>4.7</v>
      </c>
      <c r="AH171" s="145">
        <f t="shared" si="32"/>
        <v>42</v>
      </c>
      <c r="AI171" s="165">
        <f>COUNTIF('Indicator Data'!C172:BB172,"No data")</f>
        <v>0</v>
      </c>
      <c r="AJ171" s="168">
        <f t="shared" si="27"/>
        <v>0</v>
      </c>
    </row>
    <row r="172" spans="1:36" ht="16.5" thickTop="1" thickBot="1" x14ac:dyDescent="0.3">
      <c r="A172" s="130" t="s">
        <v>320</v>
      </c>
      <c r="B172" s="47" t="s">
        <v>319</v>
      </c>
      <c r="C172" s="164">
        <f>'Hazard &amp; Exposure'!AO171</f>
        <v>3.4</v>
      </c>
      <c r="D172" s="163">
        <f>'Hazard &amp; Exposure'!AP171</f>
        <v>9.3000000000000007</v>
      </c>
      <c r="E172" s="163">
        <f>'Hazard &amp; Exposure'!AQ171</f>
        <v>7.3</v>
      </c>
      <c r="F172" s="163">
        <f>'Hazard &amp; Exposure'!AR171</f>
        <v>2.6</v>
      </c>
      <c r="G172" s="163">
        <f>'Hazard &amp; Exposure'!AU171</f>
        <v>5.3</v>
      </c>
      <c r="H172" s="43">
        <f>'Hazard &amp; Exposure'!AV171</f>
        <v>6.3</v>
      </c>
      <c r="I172" s="163">
        <f>'Hazard &amp; Exposure'!AY171</f>
        <v>7.4</v>
      </c>
      <c r="J172" s="163">
        <f>'Hazard &amp; Exposure'!BB171</f>
        <v>0</v>
      </c>
      <c r="K172" s="43">
        <f>'Hazard &amp; Exposure'!BC171</f>
        <v>5.2</v>
      </c>
      <c r="L172" s="44">
        <f t="shared" si="28"/>
        <v>5.8</v>
      </c>
      <c r="M172" s="161">
        <f>Vulnerability!E171</f>
        <v>1.9</v>
      </c>
      <c r="N172" s="159">
        <f>Vulnerability!H171</f>
        <v>4.4000000000000004</v>
      </c>
      <c r="O172" s="159">
        <f>Vulnerability!M171</f>
        <v>0</v>
      </c>
      <c r="P172" s="43">
        <f>Vulnerability!N171</f>
        <v>2.1</v>
      </c>
      <c r="Q172" s="159">
        <f>Vulnerability!S171</f>
        <v>5.6</v>
      </c>
      <c r="R172" s="158">
        <f>Vulnerability!W171</f>
        <v>1.8</v>
      </c>
      <c r="S172" s="158">
        <f>Vulnerability!Z171</f>
        <v>1.3</v>
      </c>
      <c r="T172" s="158">
        <f>Vulnerability!AC171</f>
        <v>0.8</v>
      </c>
      <c r="U172" s="158">
        <f>Vulnerability!AI171</f>
        <v>2.9</v>
      </c>
      <c r="V172" s="159">
        <f>Vulnerability!AJ171</f>
        <v>1.7</v>
      </c>
      <c r="W172" s="43">
        <f>Vulnerability!AK171</f>
        <v>3.9</v>
      </c>
      <c r="X172" s="44">
        <f t="shared" si="29"/>
        <v>3.1</v>
      </c>
      <c r="Y172" s="160">
        <f>'Lack of Coping Capacity'!D171</f>
        <v>4.7</v>
      </c>
      <c r="Z172" s="157">
        <f>'Lack of Coping Capacity'!G171</f>
        <v>5.3</v>
      </c>
      <c r="AA172" s="43">
        <f>'Lack of Coping Capacity'!H171</f>
        <v>5</v>
      </c>
      <c r="AB172" s="157">
        <f>'Lack of Coping Capacity'!M171</f>
        <v>2.5</v>
      </c>
      <c r="AC172" s="157">
        <f>'Lack of Coping Capacity'!R171</f>
        <v>2.2999999999999998</v>
      </c>
      <c r="AD172" s="157">
        <f>'Lack of Coping Capacity'!V171</f>
        <v>5.6</v>
      </c>
      <c r="AE172" s="43">
        <f>'Lack of Coping Capacity'!W171</f>
        <v>3.5</v>
      </c>
      <c r="AF172" s="44">
        <f t="shared" si="30"/>
        <v>4.3</v>
      </c>
      <c r="AG172" s="170">
        <f t="shared" si="31"/>
        <v>4.3</v>
      </c>
      <c r="AH172" s="145">
        <f t="shared" si="32"/>
        <v>55</v>
      </c>
      <c r="AI172" s="165">
        <f>COUNTIF('Indicator Data'!C173:BB173,"No data")</f>
        <v>0</v>
      </c>
      <c r="AJ172" s="168">
        <f t="shared" si="27"/>
        <v>0</v>
      </c>
    </row>
    <row r="173" spans="1:36" ht="16.5" thickTop="1" thickBot="1" x14ac:dyDescent="0.3">
      <c r="A173" s="130" t="s">
        <v>993</v>
      </c>
      <c r="B173" s="47" t="s">
        <v>187</v>
      </c>
      <c r="C173" s="164">
        <f>'Hazard &amp; Exposure'!AO172</f>
        <v>6.3</v>
      </c>
      <c r="D173" s="163">
        <f>'Hazard &amp; Exposure'!AP172</f>
        <v>3.8</v>
      </c>
      <c r="E173" s="163">
        <f>'Hazard &amp; Exposure'!AQ172</f>
        <v>0</v>
      </c>
      <c r="F173" s="163">
        <f>'Hazard &amp; Exposure'!AR172</f>
        <v>0</v>
      </c>
      <c r="G173" s="163">
        <f>'Hazard &amp; Exposure'!AU172</f>
        <v>2</v>
      </c>
      <c r="H173" s="43">
        <f>'Hazard &amp; Exposure'!AV172</f>
        <v>2.8</v>
      </c>
      <c r="I173" s="163">
        <f>'Hazard &amp; Exposure'!AY172</f>
        <v>1.8</v>
      </c>
      <c r="J173" s="163">
        <f>'Hazard &amp; Exposure'!BB172</f>
        <v>0</v>
      </c>
      <c r="K173" s="43">
        <f>'Hazard &amp; Exposure'!BC172</f>
        <v>1.3</v>
      </c>
      <c r="L173" s="44">
        <f t="shared" si="28"/>
        <v>2.1</v>
      </c>
      <c r="M173" s="161">
        <f>Vulnerability!E172</f>
        <v>1.7</v>
      </c>
      <c r="N173" s="159">
        <f>Vulnerability!H172</f>
        <v>3.5</v>
      </c>
      <c r="O173" s="159">
        <f>Vulnerability!M172</f>
        <v>2.8</v>
      </c>
      <c r="P173" s="43">
        <f>Vulnerability!N172</f>
        <v>2.4</v>
      </c>
      <c r="Q173" s="159">
        <f>Vulnerability!S172</f>
        <v>1.3</v>
      </c>
      <c r="R173" s="158">
        <f>Vulnerability!W172</f>
        <v>0.3</v>
      </c>
      <c r="S173" s="158">
        <f>Vulnerability!Z172</f>
        <v>0.4</v>
      </c>
      <c r="T173" s="158">
        <f>Vulnerability!AC172</f>
        <v>5.2</v>
      </c>
      <c r="U173" s="158">
        <f>Vulnerability!AI172</f>
        <v>2.8</v>
      </c>
      <c r="V173" s="159">
        <f>Vulnerability!AJ172</f>
        <v>2.4</v>
      </c>
      <c r="W173" s="43">
        <f>Vulnerability!AK172</f>
        <v>1.9</v>
      </c>
      <c r="X173" s="44">
        <f t="shared" si="29"/>
        <v>2.2000000000000002</v>
      </c>
      <c r="Y173" s="160">
        <f>'Lack of Coping Capacity'!D172</f>
        <v>3.8</v>
      </c>
      <c r="Z173" s="157">
        <f>'Lack of Coping Capacity'!G172</f>
        <v>5.3</v>
      </c>
      <c r="AA173" s="43">
        <f>'Lack of Coping Capacity'!H172</f>
        <v>4.5999999999999996</v>
      </c>
      <c r="AB173" s="157">
        <f>'Lack of Coping Capacity'!M172</f>
        <v>2.1</v>
      </c>
      <c r="AC173" s="157">
        <f>'Lack of Coping Capacity'!R172</f>
        <v>1.9</v>
      </c>
      <c r="AD173" s="157">
        <f>'Lack of Coping Capacity'!V172</f>
        <v>4.2</v>
      </c>
      <c r="AE173" s="43">
        <f>'Lack of Coping Capacity'!W172</f>
        <v>2.7</v>
      </c>
      <c r="AF173" s="44">
        <f t="shared" si="30"/>
        <v>3.7</v>
      </c>
      <c r="AG173" s="170">
        <f t="shared" si="31"/>
        <v>2.6</v>
      </c>
      <c r="AH173" s="145">
        <f t="shared" si="32"/>
        <v>124</v>
      </c>
      <c r="AI173" s="165">
        <f>COUNTIF('Indicator Data'!C174:BB174,"No data")</f>
        <v>1</v>
      </c>
      <c r="AJ173" s="168">
        <f t="shared" si="27"/>
        <v>1.9607843137254902E-2</v>
      </c>
    </row>
    <row r="174" spans="1:36" s="3" customFormat="1" ht="16.5" thickTop="1" thickBot="1" x14ac:dyDescent="0.3">
      <c r="A174" s="130" t="s">
        <v>373</v>
      </c>
      <c r="B174" s="47" t="s">
        <v>91</v>
      </c>
      <c r="C174" s="164">
        <f>'Hazard &amp; Exposure'!AO173</f>
        <v>6</v>
      </c>
      <c r="D174" s="163">
        <f>'Hazard &amp; Exposure'!AP173</f>
        <v>1.5</v>
      </c>
      <c r="E174" s="163">
        <f>'Hazard &amp; Exposure'!AQ173</f>
        <v>5.8</v>
      </c>
      <c r="F174" s="163">
        <f>'Hazard &amp; Exposure'!AR173</f>
        <v>1.9</v>
      </c>
      <c r="G174" s="163">
        <f>'Hazard &amp; Exposure'!AU173</f>
        <v>0.4</v>
      </c>
      <c r="H174" s="43">
        <f>'Hazard &amp; Exposure'!AV173</f>
        <v>3.5</v>
      </c>
      <c r="I174" s="163">
        <f>'Hazard &amp; Exposure'!AY173</f>
        <v>0.4</v>
      </c>
      <c r="J174" s="163">
        <f>'Hazard &amp; Exposure'!BB173</f>
        <v>0</v>
      </c>
      <c r="K174" s="43">
        <f>'Hazard &amp; Exposure'!BC173</f>
        <v>0.3</v>
      </c>
      <c r="L174" s="44">
        <f t="shared" si="28"/>
        <v>2</v>
      </c>
      <c r="M174" s="161">
        <f>Vulnerability!E173</f>
        <v>5.8</v>
      </c>
      <c r="N174" s="159">
        <f>Vulnerability!H173</f>
        <v>1.4</v>
      </c>
      <c r="O174" s="159">
        <f>Vulnerability!M173</f>
        <v>6.2</v>
      </c>
      <c r="P174" s="43">
        <f>Vulnerability!N173</f>
        <v>4.8</v>
      </c>
      <c r="Q174" s="159">
        <f>Vulnerability!S173</f>
        <v>1.5</v>
      </c>
      <c r="R174" s="158">
        <f>Vulnerability!W173</f>
        <v>9.1</v>
      </c>
      <c r="S174" s="158">
        <f>Vulnerability!Z173</f>
        <v>7</v>
      </c>
      <c r="T174" s="158">
        <f>Vulnerability!AC173</f>
        <v>0</v>
      </c>
      <c r="U174" s="158">
        <f>Vulnerability!AI173</f>
        <v>6.6</v>
      </c>
      <c r="V174" s="159">
        <f>Vulnerability!AJ173</f>
        <v>6.6</v>
      </c>
      <c r="W174" s="43">
        <f>Vulnerability!AK173</f>
        <v>4.5</v>
      </c>
      <c r="X174" s="44">
        <f t="shared" si="29"/>
        <v>4.7</v>
      </c>
      <c r="Y174" s="160">
        <f>'Lack of Coping Capacity'!D173</f>
        <v>6.3</v>
      </c>
      <c r="Z174" s="157">
        <f>'Lack of Coping Capacity'!G173</f>
        <v>7.3</v>
      </c>
      <c r="AA174" s="43">
        <f>'Lack of Coping Capacity'!H173</f>
        <v>6.8</v>
      </c>
      <c r="AB174" s="157">
        <f>'Lack of Coping Capacity'!M173</f>
        <v>7.6</v>
      </c>
      <c r="AC174" s="157">
        <f>'Lack of Coping Capacity'!R173</f>
        <v>6.8</v>
      </c>
      <c r="AD174" s="157">
        <f>'Lack of Coping Capacity'!V173</f>
        <v>8.6999999999999993</v>
      </c>
      <c r="AE174" s="43">
        <f>'Lack of Coping Capacity'!W173</f>
        <v>7.7</v>
      </c>
      <c r="AF174" s="44">
        <f t="shared" si="30"/>
        <v>7.3</v>
      </c>
      <c r="AG174" s="170">
        <f t="shared" si="31"/>
        <v>4.0999999999999996</v>
      </c>
      <c r="AH174" s="145">
        <f t="shared" si="32"/>
        <v>66</v>
      </c>
      <c r="AI174" s="165">
        <f>COUNTIF('Indicator Data'!C175:BB175,"No data")</f>
        <v>4</v>
      </c>
      <c r="AJ174" s="168">
        <f t="shared" si="27"/>
        <v>7.8431372549019607E-2</v>
      </c>
    </row>
    <row r="175" spans="1:36" ht="16.5" thickTop="1" thickBot="1" x14ac:dyDescent="0.3">
      <c r="A175" s="130" t="s">
        <v>322</v>
      </c>
      <c r="B175" s="47" t="s">
        <v>321</v>
      </c>
      <c r="C175" s="164">
        <f>'Hazard &amp; Exposure'!AO174</f>
        <v>0.1</v>
      </c>
      <c r="D175" s="163">
        <f>'Hazard &amp; Exposure'!AP174</f>
        <v>4.0999999999999996</v>
      </c>
      <c r="E175" s="163">
        <f>'Hazard &amp; Exposure'!AQ174</f>
        <v>0</v>
      </c>
      <c r="F175" s="163">
        <f>'Hazard &amp; Exposure'!AR174</f>
        <v>0</v>
      </c>
      <c r="G175" s="163">
        <f>'Hazard &amp; Exposure'!AU174</f>
        <v>1.7</v>
      </c>
      <c r="H175" s="43">
        <f>'Hazard &amp; Exposure'!AV174</f>
        <v>1.3</v>
      </c>
      <c r="I175" s="163">
        <f>'Hazard &amp; Exposure'!AY174</f>
        <v>2.2999999999999998</v>
      </c>
      <c r="J175" s="163">
        <f>'Hazard &amp; Exposure'!BB174</f>
        <v>0</v>
      </c>
      <c r="K175" s="43">
        <f>'Hazard &amp; Exposure'!BC174</f>
        <v>1.6</v>
      </c>
      <c r="L175" s="44">
        <f t="shared" si="28"/>
        <v>1.5</v>
      </c>
      <c r="M175" s="161">
        <f>Vulnerability!E174</f>
        <v>5.9</v>
      </c>
      <c r="N175" s="159">
        <f>Vulnerability!H174</f>
        <v>6.5</v>
      </c>
      <c r="O175" s="159">
        <f>Vulnerability!M174</f>
        <v>2.7</v>
      </c>
      <c r="P175" s="43">
        <f>Vulnerability!N174</f>
        <v>5.3</v>
      </c>
      <c r="Q175" s="159">
        <f>Vulnerability!S174</f>
        <v>4.5</v>
      </c>
      <c r="R175" s="158">
        <f>Vulnerability!W174</f>
        <v>4.4000000000000004</v>
      </c>
      <c r="S175" s="158">
        <f>Vulnerability!Z174</f>
        <v>5.3</v>
      </c>
      <c r="T175" s="158">
        <f>Vulnerability!AC174</f>
        <v>0</v>
      </c>
      <c r="U175" s="158">
        <f>Vulnerability!AI174</f>
        <v>4.2</v>
      </c>
      <c r="V175" s="159">
        <f>Vulnerability!AJ174</f>
        <v>3.7</v>
      </c>
      <c r="W175" s="43">
        <f>Vulnerability!AK174</f>
        <v>4.0999999999999996</v>
      </c>
      <c r="X175" s="44">
        <f t="shared" si="29"/>
        <v>4.7</v>
      </c>
      <c r="Y175" s="160">
        <f>'Lack of Coping Capacity'!D174</f>
        <v>9.1999999999999993</v>
      </c>
      <c r="Z175" s="157">
        <f>'Lack of Coping Capacity'!G174</f>
        <v>7.2</v>
      </c>
      <c r="AA175" s="43">
        <f>'Lack of Coping Capacity'!H174</f>
        <v>8.1999999999999993</v>
      </c>
      <c r="AB175" s="157">
        <f>'Lack of Coping Capacity'!M174</f>
        <v>7.5</v>
      </c>
      <c r="AC175" s="157">
        <f>'Lack of Coping Capacity'!R174</f>
        <v>8.3000000000000007</v>
      </c>
      <c r="AD175" s="157">
        <f>'Lack of Coping Capacity'!V174</f>
        <v>8</v>
      </c>
      <c r="AE175" s="43">
        <f>'Lack of Coping Capacity'!W174</f>
        <v>7.9</v>
      </c>
      <c r="AF175" s="44">
        <f t="shared" si="30"/>
        <v>8.1</v>
      </c>
      <c r="AG175" s="170">
        <f t="shared" si="31"/>
        <v>3.9</v>
      </c>
      <c r="AH175" s="145">
        <f t="shared" si="32"/>
        <v>72</v>
      </c>
      <c r="AI175" s="165">
        <f>COUNTIF('Indicator Data'!C176:BB176,"No data")</f>
        <v>0</v>
      </c>
      <c r="AJ175" s="168">
        <f t="shared" si="27"/>
        <v>0</v>
      </c>
    </row>
    <row r="176" spans="1:36" ht="16.5" thickTop="1" thickBot="1" x14ac:dyDescent="0.3">
      <c r="A176" s="130" t="s">
        <v>324</v>
      </c>
      <c r="B176" s="47" t="s">
        <v>323</v>
      </c>
      <c r="C176" s="164">
        <f>'Hazard &amp; Exposure'!AO175</f>
        <v>0.1</v>
      </c>
      <c r="D176" s="163">
        <f>'Hazard &amp; Exposure'!AP175</f>
        <v>0.1</v>
      </c>
      <c r="E176" s="163">
        <f>'Hazard &amp; Exposure'!AQ175</f>
        <v>4.2</v>
      </c>
      <c r="F176" s="163">
        <f>'Hazard &amp; Exposure'!AR175</f>
        <v>8.3000000000000007</v>
      </c>
      <c r="G176" s="163">
        <f>'Hazard &amp; Exposure'!AU175</f>
        <v>0</v>
      </c>
      <c r="H176" s="43">
        <f>'Hazard &amp; Exposure'!AV175</f>
        <v>3.5</v>
      </c>
      <c r="I176" s="163">
        <f>'Hazard &amp; Exposure'!AY175</f>
        <v>0</v>
      </c>
      <c r="J176" s="163">
        <f>'Hazard &amp; Exposure'!BB175</f>
        <v>0</v>
      </c>
      <c r="K176" s="43">
        <f>'Hazard &amp; Exposure'!BC175</f>
        <v>0</v>
      </c>
      <c r="L176" s="44">
        <f t="shared" si="28"/>
        <v>1.9</v>
      </c>
      <c r="M176" s="161">
        <f>Vulnerability!E175</f>
        <v>3.6</v>
      </c>
      <c r="N176" s="159">
        <f>Vulnerability!H175</f>
        <v>8.9</v>
      </c>
      <c r="O176" s="159">
        <f>Vulnerability!M175</f>
        <v>10</v>
      </c>
      <c r="P176" s="43">
        <f>Vulnerability!N175</f>
        <v>6.5</v>
      </c>
      <c r="Q176" s="159">
        <f>Vulnerability!S175</f>
        <v>0</v>
      </c>
      <c r="R176" s="158">
        <f>Vulnerability!W175</f>
        <v>0.3</v>
      </c>
      <c r="S176" s="158">
        <f>Vulnerability!Z175</f>
        <v>1.3</v>
      </c>
      <c r="T176" s="158">
        <f>Vulnerability!AC175</f>
        <v>1.9</v>
      </c>
      <c r="U176" s="158">
        <f>Vulnerability!AI175</f>
        <v>4</v>
      </c>
      <c r="V176" s="159">
        <f>Vulnerability!AJ175</f>
        <v>2</v>
      </c>
      <c r="W176" s="43">
        <f>Vulnerability!AK175</f>
        <v>1</v>
      </c>
      <c r="X176" s="44">
        <f t="shared" si="29"/>
        <v>4.3</v>
      </c>
      <c r="Y176" s="160">
        <f>'Lack of Coping Capacity'!D175</f>
        <v>5.8</v>
      </c>
      <c r="Z176" s="157">
        <f>'Lack of Coping Capacity'!G175</f>
        <v>5.2</v>
      </c>
      <c r="AA176" s="43">
        <f>'Lack of Coping Capacity'!H175</f>
        <v>5.5</v>
      </c>
      <c r="AB176" s="157">
        <f>'Lack of Coping Capacity'!M175</f>
        <v>3.4</v>
      </c>
      <c r="AC176" s="157">
        <f>'Lack of Coping Capacity'!R175</f>
        <v>0.4</v>
      </c>
      <c r="AD176" s="157">
        <f>'Lack of Coping Capacity'!V175</f>
        <v>8.6999999999999993</v>
      </c>
      <c r="AE176" s="43">
        <f>'Lack of Coping Capacity'!W175</f>
        <v>4.2</v>
      </c>
      <c r="AF176" s="44">
        <f t="shared" si="30"/>
        <v>4.9000000000000004</v>
      </c>
      <c r="AG176" s="170">
        <f t="shared" si="31"/>
        <v>3.4</v>
      </c>
      <c r="AH176" s="145">
        <f t="shared" si="32"/>
        <v>93</v>
      </c>
      <c r="AI176" s="165">
        <f>COUNTIF('Indicator Data'!C177:BB177,"No data")</f>
        <v>9</v>
      </c>
      <c r="AJ176" s="168">
        <f t="shared" si="27"/>
        <v>0.17647058823529413</v>
      </c>
    </row>
    <row r="177" spans="1:36" ht="16.5" thickTop="1" thickBot="1" x14ac:dyDescent="0.3">
      <c r="A177" s="130" t="s">
        <v>326</v>
      </c>
      <c r="B177" s="47" t="s">
        <v>325</v>
      </c>
      <c r="C177" s="164">
        <f>'Hazard &amp; Exposure'!AO176</f>
        <v>6</v>
      </c>
      <c r="D177" s="163">
        <f>'Hazard &amp; Exposure'!AP176</f>
        <v>0.1</v>
      </c>
      <c r="E177" s="163">
        <f>'Hazard &amp; Exposure'!AQ176</f>
        <v>0</v>
      </c>
      <c r="F177" s="163">
        <f>'Hazard &amp; Exposure'!AR176</f>
        <v>2.9</v>
      </c>
      <c r="G177" s="163">
        <f>'Hazard &amp; Exposure'!AU176</f>
        <v>2</v>
      </c>
      <c r="H177" s="43">
        <f>'Hazard &amp; Exposure'!AV176</f>
        <v>2.5</v>
      </c>
      <c r="I177" s="163">
        <f>'Hazard &amp; Exposure'!AY176</f>
        <v>0.1</v>
      </c>
      <c r="J177" s="163">
        <f>'Hazard &amp; Exposure'!BB176</f>
        <v>0</v>
      </c>
      <c r="K177" s="43">
        <f>'Hazard &amp; Exposure'!BC176</f>
        <v>0.1</v>
      </c>
      <c r="L177" s="44">
        <f t="shared" si="28"/>
        <v>1.4</v>
      </c>
      <c r="M177" s="161">
        <f>Vulnerability!E176</f>
        <v>1.4</v>
      </c>
      <c r="N177" s="159">
        <f>Vulnerability!H176</f>
        <v>5</v>
      </c>
      <c r="O177" s="159">
        <f>Vulnerability!M176</f>
        <v>0</v>
      </c>
      <c r="P177" s="43">
        <f>Vulnerability!N176</f>
        <v>2</v>
      </c>
      <c r="Q177" s="159">
        <f>Vulnerability!S176</f>
        <v>0.9</v>
      </c>
      <c r="R177" s="158">
        <f>Vulnerability!W176</f>
        <v>1.9</v>
      </c>
      <c r="S177" s="158">
        <f>Vulnerability!Z176</f>
        <v>1.6</v>
      </c>
      <c r="T177" s="158">
        <f>Vulnerability!AC176</f>
        <v>0</v>
      </c>
      <c r="U177" s="158">
        <f>Vulnerability!AI176</f>
        <v>2.9</v>
      </c>
      <c r="V177" s="159">
        <f>Vulnerability!AJ176</f>
        <v>1.7</v>
      </c>
      <c r="W177" s="43">
        <f>Vulnerability!AK176</f>
        <v>1.3</v>
      </c>
      <c r="X177" s="44">
        <f t="shared" si="29"/>
        <v>1.7</v>
      </c>
      <c r="Y177" s="160">
        <f>'Lack of Coping Capacity'!D176</f>
        <v>4.4000000000000004</v>
      </c>
      <c r="Z177" s="157">
        <f>'Lack of Coping Capacity'!G176</f>
        <v>5.3</v>
      </c>
      <c r="AA177" s="43">
        <f>'Lack of Coping Capacity'!H176</f>
        <v>4.9000000000000004</v>
      </c>
      <c r="AB177" s="157">
        <f>'Lack of Coping Capacity'!M176</f>
        <v>1.6</v>
      </c>
      <c r="AC177" s="157">
        <f>'Lack of Coping Capacity'!R176</f>
        <v>0.6</v>
      </c>
      <c r="AD177" s="157">
        <f>'Lack of Coping Capacity'!V176</f>
        <v>4.0999999999999996</v>
      </c>
      <c r="AE177" s="43">
        <f>'Lack of Coping Capacity'!W176</f>
        <v>2.1</v>
      </c>
      <c r="AF177" s="44">
        <f t="shared" si="30"/>
        <v>3.6</v>
      </c>
      <c r="AG177" s="170">
        <f t="shared" si="31"/>
        <v>2</v>
      </c>
      <c r="AH177" s="145">
        <f t="shared" si="32"/>
        <v>152</v>
      </c>
      <c r="AI177" s="165">
        <f>COUNTIF('Indicator Data'!C178:BB178,"No data")</f>
        <v>3</v>
      </c>
      <c r="AJ177" s="168">
        <f t="shared" si="27"/>
        <v>5.8823529411764705E-2</v>
      </c>
    </row>
    <row r="178" spans="1:36" ht="16.5" thickTop="1" thickBot="1" x14ac:dyDescent="0.3">
      <c r="A178" s="130" t="s">
        <v>328</v>
      </c>
      <c r="B178" s="47" t="s">
        <v>327</v>
      </c>
      <c r="C178" s="164">
        <f>'Hazard &amp; Exposure'!AO177</f>
        <v>4.2</v>
      </c>
      <c r="D178" s="163">
        <f>'Hazard &amp; Exposure'!AP177</f>
        <v>4</v>
      </c>
      <c r="E178" s="163">
        <f>'Hazard &amp; Exposure'!AQ177</f>
        <v>7.6</v>
      </c>
      <c r="F178" s="163">
        <f>'Hazard &amp; Exposure'!AR177</f>
        <v>0</v>
      </c>
      <c r="G178" s="163">
        <f>'Hazard &amp; Exposure'!AU177</f>
        <v>3.4</v>
      </c>
      <c r="H178" s="43">
        <f>'Hazard &amp; Exposure'!AV177</f>
        <v>4.3</v>
      </c>
      <c r="I178" s="163">
        <f>'Hazard &amp; Exposure'!AY177</f>
        <v>0.5</v>
      </c>
      <c r="J178" s="163">
        <f>'Hazard &amp; Exposure'!BB177</f>
        <v>0</v>
      </c>
      <c r="K178" s="43">
        <f>'Hazard &amp; Exposure'!BC177</f>
        <v>0.4</v>
      </c>
      <c r="L178" s="44">
        <f t="shared" si="28"/>
        <v>2.6</v>
      </c>
      <c r="M178" s="161">
        <f>Vulnerability!E177</f>
        <v>1.9</v>
      </c>
      <c r="N178" s="159">
        <f>Vulnerability!H177</f>
        <v>3</v>
      </c>
      <c r="O178" s="159">
        <f>Vulnerability!M177</f>
        <v>2.2000000000000002</v>
      </c>
      <c r="P178" s="43">
        <f>Vulnerability!N177</f>
        <v>2.2999999999999998</v>
      </c>
      <c r="Q178" s="159">
        <f>Vulnerability!S177</f>
        <v>0.9</v>
      </c>
      <c r="R178" s="158">
        <f>Vulnerability!W177</f>
        <v>0.4</v>
      </c>
      <c r="S178" s="158">
        <f>Vulnerability!Z177</f>
        <v>0.9</v>
      </c>
      <c r="T178" s="158">
        <f>Vulnerability!AC177</f>
        <v>0</v>
      </c>
      <c r="U178" s="158">
        <f>Vulnerability!AI177</f>
        <v>1.1000000000000001</v>
      </c>
      <c r="V178" s="159">
        <f>Vulnerability!AJ177</f>
        <v>0.6</v>
      </c>
      <c r="W178" s="43">
        <f>Vulnerability!AK177</f>
        <v>0.8</v>
      </c>
      <c r="X178" s="44">
        <f t="shared" si="29"/>
        <v>1.6</v>
      </c>
      <c r="Y178" s="160">
        <f>'Lack of Coping Capacity'!D177</f>
        <v>6.4</v>
      </c>
      <c r="Z178" s="157">
        <f>'Lack of Coping Capacity'!G177</f>
        <v>5.8</v>
      </c>
      <c r="AA178" s="43">
        <f>'Lack of Coping Capacity'!H177</f>
        <v>6.1</v>
      </c>
      <c r="AB178" s="157">
        <f>'Lack of Coping Capacity'!M177</f>
        <v>3.3</v>
      </c>
      <c r="AC178" s="157">
        <f>'Lack of Coping Capacity'!R177</f>
        <v>2.6</v>
      </c>
      <c r="AD178" s="157">
        <f>'Lack of Coping Capacity'!V177</f>
        <v>4.9000000000000004</v>
      </c>
      <c r="AE178" s="43">
        <f>'Lack of Coping Capacity'!W177</f>
        <v>3.6</v>
      </c>
      <c r="AF178" s="44">
        <f t="shared" si="30"/>
        <v>5</v>
      </c>
      <c r="AG178" s="170">
        <f t="shared" si="31"/>
        <v>2.8</v>
      </c>
      <c r="AH178" s="145">
        <f t="shared" si="32"/>
        <v>117</v>
      </c>
      <c r="AI178" s="165">
        <f>COUNTIF('Indicator Data'!C179:BB179,"No data")</f>
        <v>1</v>
      </c>
      <c r="AJ178" s="168">
        <f t="shared" si="27"/>
        <v>1.9607843137254902E-2</v>
      </c>
    </row>
    <row r="179" spans="1:36" ht="16.5" thickTop="1" thickBot="1" x14ac:dyDescent="0.3">
      <c r="A179" s="130" t="s">
        <v>330</v>
      </c>
      <c r="B179" s="47" t="s">
        <v>329</v>
      </c>
      <c r="C179" s="164">
        <f>'Hazard &amp; Exposure'!AO178</f>
        <v>9.8000000000000007</v>
      </c>
      <c r="D179" s="163">
        <f>'Hazard &amp; Exposure'!AP178</f>
        <v>5.4</v>
      </c>
      <c r="E179" s="163">
        <f>'Hazard &amp; Exposure'!AQ178</f>
        <v>6.6</v>
      </c>
      <c r="F179" s="163">
        <f>'Hazard &amp; Exposure'!AR178</f>
        <v>0</v>
      </c>
      <c r="G179" s="163">
        <f>'Hazard &amp; Exposure'!AU178</f>
        <v>1.1000000000000001</v>
      </c>
      <c r="H179" s="43">
        <f>'Hazard &amp; Exposure'!AV178</f>
        <v>5.9</v>
      </c>
      <c r="I179" s="163">
        <f>'Hazard &amp; Exposure'!AY178</f>
        <v>9.5</v>
      </c>
      <c r="J179" s="163">
        <f>'Hazard &amp; Exposure'!BB178</f>
        <v>9</v>
      </c>
      <c r="K179" s="43">
        <f>'Hazard &amp; Exposure'!BC178</f>
        <v>9</v>
      </c>
      <c r="L179" s="44">
        <f t="shared" si="28"/>
        <v>7.8</v>
      </c>
      <c r="M179" s="161">
        <f>Vulnerability!E178</f>
        <v>2.9</v>
      </c>
      <c r="N179" s="159">
        <f>Vulnerability!H178</f>
        <v>4.3</v>
      </c>
      <c r="O179" s="159">
        <f>Vulnerability!M178</f>
        <v>1.1000000000000001</v>
      </c>
      <c r="P179" s="43">
        <f>Vulnerability!N178</f>
        <v>2.8</v>
      </c>
      <c r="Q179" s="159">
        <f>Vulnerability!S178</f>
        <v>9.1999999999999993</v>
      </c>
      <c r="R179" s="158">
        <f>Vulnerability!W178</f>
        <v>0.2</v>
      </c>
      <c r="S179" s="158">
        <f>Vulnerability!Z178</f>
        <v>0.7</v>
      </c>
      <c r="T179" s="158">
        <f>Vulnerability!AC178</f>
        <v>0</v>
      </c>
      <c r="U179" s="158">
        <f>Vulnerability!AI178</f>
        <v>1.3</v>
      </c>
      <c r="V179" s="159">
        <f>Vulnerability!AJ178</f>
        <v>0.6</v>
      </c>
      <c r="W179" s="43">
        <f>Vulnerability!AK178</f>
        <v>6.6</v>
      </c>
      <c r="X179" s="44">
        <f t="shared" si="29"/>
        <v>5</v>
      </c>
      <c r="Y179" s="160">
        <f>'Lack of Coping Capacity'!D178</f>
        <v>2.1</v>
      </c>
      <c r="Z179" s="157">
        <f>'Lack of Coping Capacity'!G178</f>
        <v>5</v>
      </c>
      <c r="AA179" s="43">
        <f>'Lack of Coping Capacity'!H178</f>
        <v>3.6</v>
      </c>
      <c r="AB179" s="157">
        <f>'Lack of Coping Capacity'!M178</f>
        <v>2.9</v>
      </c>
      <c r="AC179" s="157">
        <f>'Lack of Coping Capacity'!R178</f>
        <v>1.8</v>
      </c>
      <c r="AD179" s="157">
        <f>'Lack of Coping Capacity'!V178</f>
        <v>4.5</v>
      </c>
      <c r="AE179" s="43">
        <f>'Lack of Coping Capacity'!W178</f>
        <v>3.1</v>
      </c>
      <c r="AF179" s="44">
        <f t="shared" si="30"/>
        <v>3.4</v>
      </c>
      <c r="AG179" s="170">
        <f t="shared" si="31"/>
        <v>5.0999999999999996</v>
      </c>
      <c r="AH179" s="145">
        <f t="shared" si="32"/>
        <v>33</v>
      </c>
      <c r="AI179" s="165">
        <f>COUNTIF('Indicator Data'!C180:BB180,"No data")</f>
        <v>1</v>
      </c>
      <c r="AJ179" s="168">
        <f t="shared" si="27"/>
        <v>1.9607843137254902E-2</v>
      </c>
    </row>
    <row r="180" spans="1:36" ht="16.5" thickTop="1" thickBot="1" x14ac:dyDescent="0.3">
      <c r="A180" s="130" t="s">
        <v>332</v>
      </c>
      <c r="B180" s="47" t="s">
        <v>331</v>
      </c>
      <c r="C180" s="164">
        <f>'Hazard &amp; Exposure'!AO179</f>
        <v>8</v>
      </c>
      <c r="D180" s="163">
        <f>'Hazard &amp; Exposure'!AP179</f>
        <v>6.9</v>
      </c>
      <c r="E180" s="163">
        <f>'Hazard &amp; Exposure'!AQ179</f>
        <v>0</v>
      </c>
      <c r="F180" s="163">
        <f>'Hazard &amp; Exposure'!AR179</f>
        <v>0</v>
      </c>
      <c r="G180" s="163">
        <f>'Hazard &amp; Exposure'!AU179</f>
        <v>3.4</v>
      </c>
      <c r="H180" s="43">
        <f>'Hazard &amp; Exposure'!AV179</f>
        <v>4.5</v>
      </c>
      <c r="I180" s="163">
        <f>'Hazard &amp; Exposure'!AY179</f>
        <v>1.9</v>
      </c>
      <c r="J180" s="163">
        <f>'Hazard &amp; Exposure'!BB179</f>
        <v>0</v>
      </c>
      <c r="K180" s="43">
        <f>'Hazard &amp; Exposure'!BC179</f>
        <v>1.3</v>
      </c>
      <c r="L180" s="44">
        <f t="shared" si="28"/>
        <v>3.1</v>
      </c>
      <c r="M180" s="161">
        <f>Vulnerability!E179</f>
        <v>4</v>
      </c>
      <c r="N180" s="159" t="str">
        <f>Vulnerability!H179</f>
        <v>x</v>
      </c>
      <c r="O180" s="159">
        <f>Vulnerability!M179</f>
        <v>0.2</v>
      </c>
      <c r="P180" s="43">
        <f>Vulnerability!N179</f>
        <v>2.7</v>
      </c>
      <c r="Q180" s="159">
        <f>Vulnerability!S179</f>
        <v>2.5</v>
      </c>
      <c r="R180" s="158">
        <f>Vulnerability!W179</f>
        <v>0.6</v>
      </c>
      <c r="S180" s="158">
        <f>Vulnerability!Z179</f>
        <v>4</v>
      </c>
      <c r="T180" s="158">
        <f>Vulnerability!AC179</f>
        <v>0</v>
      </c>
      <c r="U180" s="158">
        <f>Vulnerability!AI179</f>
        <v>1.4</v>
      </c>
      <c r="V180" s="159">
        <f>Vulnerability!AJ179</f>
        <v>1.6</v>
      </c>
      <c r="W180" s="43">
        <f>Vulnerability!AK179</f>
        <v>2.1</v>
      </c>
      <c r="X180" s="44">
        <f t="shared" si="29"/>
        <v>2.4</v>
      </c>
      <c r="Y180" s="160" t="str">
        <f>'Lack of Coping Capacity'!D179</f>
        <v>x</v>
      </c>
      <c r="Z180" s="157">
        <f>'Lack of Coping Capacity'!G179</f>
        <v>7.5</v>
      </c>
      <c r="AA180" s="43">
        <f>'Lack of Coping Capacity'!H179</f>
        <v>7.5</v>
      </c>
      <c r="AB180" s="157">
        <f>'Lack of Coping Capacity'!M179</f>
        <v>3.1</v>
      </c>
      <c r="AC180" s="157">
        <f>'Lack of Coping Capacity'!R179</f>
        <v>5.2</v>
      </c>
      <c r="AD180" s="157">
        <f>'Lack of Coping Capacity'!V179</f>
        <v>4.4000000000000004</v>
      </c>
      <c r="AE180" s="43">
        <f>'Lack of Coping Capacity'!W179</f>
        <v>4.2</v>
      </c>
      <c r="AF180" s="44">
        <f t="shared" si="30"/>
        <v>6.1</v>
      </c>
      <c r="AG180" s="170">
        <f t="shared" si="31"/>
        <v>3.6</v>
      </c>
      <c r="AH180" s="145">
        <f t="shared" si="32"/>
        <v>87</v>
      </c>
      <c r="AI180" s="165">
        <f>COUNTIF('Indicator Data'!C181:BB181,"No data")</f>
        <v>8</v>
      </c>
      <c r="AJ180" s="168">
        <f t="shared" si="27"/>
        <v>0.15686274509803921</v>
      </c>
    </row>
    <row r="181" spans="1:36" ht="16.5" thickTop="1" thickBot="1" x14ac:dyDescent="0.3">
      <c r="A181" s="130" t="s">
        <v>334</v>
      </c>
      <c r="B181" s="47" t="s">
        <v>333</v>
      </c>
      <c r="C181" s="164">
        <f>'Hazard &amp; Exposure'!AO180</f>
        <v>5</v>
      </c>
      <c r="D181" s="163">
        <f>'Hazard &amp; Exposure'!AP180</f>
        <v>0.1</v>
      </c>
      <c r="E181" s="163">
        <f>'Hazard &amp; Exposure'!AQ180</f>
        <v>2.9</v>
      </c>
      <c r="F181" s="163">
        <f>'Hazard &amp; Exposure'!AR180</f>
        <v>0.1</v>
      </c>
      <c r="G181" s="163">
        <f>'Hazard &amp; Exposure'!AU180</f>
        <v>0.7</v>
      </c>
      <c r="H181" s="43">
        <f>'Hazard &amp; Exposure'!AV180</f>
        <v>2</v>
      </c>
      <c r="I181" s="163">
        <f>'Hazard &amp; Exposure'!AY180</f>
        <v>0</v>
      </c>
      <c r="J181" s="163">
        <f>'Hazard &amp; Exposure'!BB180</f>
        <v>0</v>
      </c>
      <c r="K181" s="43">
        <f>'Hazard &amp; Exposure'!BC180</f>
        <v>0</v>
      </c>
      <c r="L181" s="44">
        <f t="shared" si="28"/>
        <v>1</v>
      </c>
      <c r="M181" s="161">
        <f>Vulnerability!E180</f>
        <v>6.2</v>
      </c>
      <c r="N181" s="159" t="str">
        <f>Vulnerability!H180</f>
        <v>x</v>
      </c>
      <c r="O181" s="159">
        <f>Vulnerability!M180</f>
        <v>10</v>
      </c>
      <c r="P181" s="43">
        <f>Vulnerability!N180</f>
        <v>7.5</v>
      </c>
      <c r="Q181" s="159">
        <f>Vulnerability!S180</f>
        <v>0</v>
      </c>
      <c r="R181" s="158">
        <f>Vulnerability!W180</f>
        <v>3.5</v>
      </c>
      <c r="S181" s="158">
        <f>Vulnerability!Z180</f>
        <v>1.3</v>
      </c>
      <c r="T181" s="158">
        <f>Vulnerability!AC180</f>
        <v>10</v>
      </c>
      <c r="U181" s="158">
        <f>Vulnerability!AI180</f>
        <v>4</v>
      </c>
      <c r="V181" s="159">
        <f>Vulnerability!AJ180</f>
        <v>6.2</v>
      </c>
      <c r="W181" s="43">
        <f>Vulnerability!AK180</f>
        <v>3.7</v>
      </c>
      <c r="X181" s="44">
        <f t="shared" si="29"/>
        <v>5.9</v>
      </c>
      <c r="Y181" s="160" t="str">
        <f>'Lack of Coping Capacity'!D180</f>
        <v>x</v>
      </c>
      <c r="Z181" s="157">
        <f>'Lack of Coping Capacity'!G180</f>
        <v>6.9</v>
      </c>
      <c r="AA181" s="43">
        <f>'Lack of Coping Capacity'!H180</f>
        <v>6.9</v>
      </c>
      <c r="AB181" s="157">
        <f>'Lack of Coping Capacity'!M180</f>
        <v>7.9</v>
      </c>
      <c r="AC181" s="157">
        <f>'Lack of Coping Capacity'!R180</f>
        <v>0.8</v>
      </c>
      <c r="AD181" s="157">
        <f>'Lack of Coping Capacity'!V180</f>
        <v>5.3</v>
      </c>
      <c r="AE181" s="43">
        <f>'Lack of Coping Capacity'!W180</f>
        <v>4.7</v>
      </c>
      <c r="AF181" s="44">
        <f t="shared" si="30"/>
        <v>5.9</v>
      </c>
      <c r="AG181" s="170">
        <f t="shared" si="31"/>
        <v>3.3</v>
      </c>
      <c r="AH181" s="145">
        <f t="shared" si="32"/>
        <v>99</v>
      </c>
      <c r="AI181" s="165">
        <f>COUNTIF('Indicator Data'!C182:BB182,"No data")</f>
        <v>12</v>
      </c>
      <c r="AJ181" s="168">
        <f t="shared" si="27"/>
        <v>0.23529411764705882</v>
      </c>
    </row>
    <row r="182" spans="1:36" ht="16.5" thickTop="1" thickBot="1" x14ac:dyDescent="0.3">
      <c r="A182" s="130" t="s">
        <v>336</v>
      </c>
      <c r="B182" s="47" t="s">
        <v>335</v>
      </c>
      <c r="C182" s="164">
        <f>'Hazard &amp; Exposure'!AO181</f>
        <v>4.4000000000000004</v>
      </c>
      <c r="D182" s="163">
        <f>'Hazard &amp; Exposure'!AP181</f>
        <v>4.5999999999999996</v>
      </c>
      <c r="E182" s="163">
        <f>'Hazard &amp; Exposure'!AQ181</f>
        <v>0</v>
      </c>
      <c r="F182" s="163">
        <f>'Hazard &amp; Exposure'!AR181</f>
        <v>0</v>
      </c>
      <c r="G182" s="163">
        <f>'Hazard &amp; Exposure'!AU181</f>
        <v>5.0999999999999996</v>
      </c>
      <c r="H182" s="43">
        <f>'Hazard &amp; Exposure'!AV181</f>
        <v>3.1</v>
      </c>
      <c r="I182" s="163">
        <f>'Hazard &amp; Exposure'!AY181</f>
        <v>5.5</v>
      </c>
      <c r="J182" s="163">
        <f>'Hazard &amp; Exposure'!BB181</f>
        <v>0</v>
      </c>
      <c r="K182" s="43">
        <f>'Hazard &amp; Exposure'!BC181</f>
        <v>3.9</v>
      </c>
      <c r="L182" s="44">
        <f t="shared" si="28"/>
        <v>3.5</v>
      </c>
      <c r="M182" s="161">
        <f>Vulnerability!E181</f>
        <v>7.1</v>
      </c>
      <c r="N182" s="159">
        <f>Vulnerability!H181</f>
        <v>6.1</v>
      </c>
      <c r="O182" s="159">
        <f>Vulnerability!M181</f>
        <v>3.4</v>
      </c>
      <c r="P182" s="43">
        <f>Vulnerability!N181</f>
        <v>5.9</v>
      </c>
      <c r="Q182" s="159">
        <f>Vulnerability!S181</f>
        <v>7.6</v>
      </c>
      <c r="R182" s="158">
        <f>Vulnerability!W181</f>
        <v>7.6</v>
      </c>
      <c r="S182" s="158">
        <f>Vulnerability!Z181</f>
        <v>3.9</v>
      </c>
      <c r="T182" s="158">
        <f>Vulnerability!AC181</f>
        <v>0</v>
      </c>
      <c r="U182" s="158">
        <f>Vulnerability!AI181</f>
        <v>6.1</v>
      </c>
      <c r="V182" s="159">
        <f>Vulnerability!AJ181</f>
        <v>5</v>
      </c>
      <c r="W182" s="43">
        <f>Vulnerability!AK181</f>
        <v>6.5</v>
      </c>
      <c r="X182" s="44">
        <f t="shared" si="29"/>
        <v>6.2</v>
      </c>
      <c r="Y182" s="160" t="str">
        <f>'Lack of Coping Capacity'!D181</f>
        <v>x</v>
      </c>
      <c r="Z182" s="157">
        <f>'Lack of Coping Capacity'!G181</f>
        <v>6.7</v>
      </c>
      <c r="AA182" s="43">
        <f>'Lack of Coping Capacity'!H181</f>
        <v>6.7</v>
      </c>
      <c r="AB182" s="157">
        <f>'Lack of Coping Capacity'!M181</f>
        <v>7.3</v>
      </c>
      <c r="AC182" s="157">
        <f>'Lack of Coping Capacity'!R181</f>
        <v>7</v>
      </c>
      <c r="AD182" s="157">
        <f>'Lack of Coping Capacity'!V181</f>
        <v>7.9</v>
      </c>
      <c r="AE182" s="43">
        <f>'Lack of Coping Capacity'!W181</f>
        <v>7.4</v>
      </c>
      <c r="AF182" s="44">
        <f t="shared" si="30"/>
        <v>7.1</v>
      </c>
      <c r="AG182" s="170">
        <f t="shared" si="31"/>
        <v>5.4</v>
      </c>
      <c r="AH182" s="145">
        <f t="shared" si="32"/>
        <v>29</v>
      </c>
      <c r="AI182" s="165">
        <f>COUNTIF('Indicator Data'!C183:BB183,"No data")</f>
        <v>1</v>
      </c>
      <c r="AJ182" s="168">
        <f t="shared" si="27"/>
        <v>1.9607843137254902E-2</v>
      </c>
    </row>
    <row r="183" spans="1:36" ht="16.5" thickTop="1" thickBot="1" x14ac:dyDescent="0.3">
      <c r="A183" s="130" t="s">
        <v>338</v>
      </c>
      <c r="B183" s="47" t="s">
        <v>337</v>
      </c>
      <c r="C183" s="164">
        <f>'Hazard &amp; Exposure'!AO182</f>
        <v>2.8</v>
      </c>
      <c r="D183" s="163">
        <f>'Hazard &amp; Exposure'!AP182</f>
        <v>7.1</v>
      </c>
      <c r="E183" s="163">
        <f>'Hazard &amp; Exposure'!AQ182</f>
        <v>0</v>
      </c>
      <c r="F183" s="163">
        <f>'Hazard &amp; Exposure'!AR182</f>
        <v>0</v>
      </c>
      <c r="G183" s="163">
        <f>'Hazard &amp; Exposure'!AU182</f>
        <v>1.5</v>
      </c>
      <c r="H183" s="43">
        <f>'Hazard &amp; Exposure'!AV182</f>
        <v>2.8</v>
      </c>
      <c r="I183" s="163">
        <f>'Hazard &amp; Exposure'!AY182</f>
        <v>3.4</v>
      </c>
      <c r="J183" s="163">
        <f>'Hazard &amp; Exposure'!BB182</f>
        <v>9</v>
      </c>
      <c r="K183" s="43">
        <f>'Hazard &amp; Exposure'!BC182</f>
        <v>9</v>
      </c>
      <c r="L183" s="44">
        <f t="shared" si="28"/>
        <v>6.9</v>
      </c>
      <c r="M183" s="161">
        <f>Vulnerability!E182</f>
        <v>1.7</v>
      </c>
      <c r="N183" s="159">
        <f>Vulnerability!H182</f>
        <v>1.9</v>
      </c>
      <c r="O183" s="159">
        <f>Vulnerability!M182</f>
        <v>0.6</v>
      </c>
      <c r="P183" s="43">
        <f>Vulnerability!N182</f>
        <v>1.5</v>
      </c>
      <c r="Q183" s="159">
        <f>Vulnerability!S182</f>
        <v>8.8000000000000007</v>
      </c>
      <c r="R183" s="158">
        <f>Vulnerability!W182</f>
        <v>2.1</v>
      </c>
      <c r="S183" s="158">
        <f>Vulnerability!Z182</f>
        <v>0.5</v>
      </c>
      <c r="T183" s="158">
        <f>Vulnerability!AC182</f>
        <v>0</v>
      </c>
      <c r="U183" s="158">
        <f>Vulnerability!AI182</f>
        <v>2.5</v>
      </c>
      <c r="V183" s="159">
        <f>Vulnerability!AJ182</f>
        <v>1.3</v>
      </c>
      <c r="W183" s="43">
        <f>Vulnerability!AK182</f>
        <v>6.3</v>
      </c>
      <c r="X183" s="44">
        <f t="shared" si="29"/>
        <v>4.3</v>
      </c>
      <c r="Y183" s="160" t="str">
        <f>'Lack of Coping Capacity'!D182</f>
        <v>x</v>
      </c>
      <c r="Z183" s="157">
        <f>'Lack of Coping Capacity'!G182</f>
        <v>6.6</v>
      </c>
      <c r="AA183" s="43">
        <f>'Lack of Coping Capacity'!H182</f>
        <v>6.6</v>
      </c>
      <c r="AB183" s="157">
        <f>'Lack of Coping Capacity'!M182</f>
        <v>2.2000000000000002</v>
      </c>
      <c r="AC183" s="157">
        <f>'Lack of Coping Capacity'!R182</f>
        <v>1.3</v>
      </c>
      <c r="AD183" s="157">
        <f>'Lack of Coping Capacity'!V182</f>
        <v>4.7</v>
      </c>
      <c r="AE183" s="43">
        <f>'Lack of Coping Capacity'!W182</f>
        <v>2.7</v>
      </c>
      <c r="AF183" s="44">
        <f t="shared" si="30"/>
        <v>5</v>
      </c>
      <c r="AG183" s="170">
        <f t="shared" si="31"/>
        <v>5.3</v>
      </c>
      <c r="AH183" s="145">
        <f t="shared" si="32"/>
        <v>30</v>
      </c>
      <c r="AI183" s="165">
        <f>COUNTIF('Indicator Data'!C184:BB184,"No data")</f>
        <v>2</v>
      </c>
      <c r="AJ183" s="168">
        <f t="shared" si="27"/>
        <v>3.9215686274509803E-2</v>
      </c>
    </row>
    <row r="184" spans="1:36" ht="16.5" thickTop="1" thickBot="1" x14ac:dyDescent="0.3">
      <c r="A184" s="130" t="s">
        <v>340</v>
      </c>
      <c r="B184" s="47" t="s">
        <v>339</v>
      </c>
      <c r="C184" s="164">
        <f>'Hazard &amp; Exposure'!AO183</f>
        <v>7.8</v>
      </c>
      <c r="D184" s="163">
        <f>'Hazard &amp; Exposure'!AP183</f>
        <v>3.6</v>
      </c>
      <c r="E184" s="163">
        <f>'Hazard &amp; Exposure'!AQ183</f>
        <v>8</v>
      </c>
      <c r="F184" s="163">
        <f>'Hazard &amp; Exposure'!AR183</f>
        <v>0.2</v>
      </c>
      <c r="G184" s="163">
        <f>'Hazard &amp; Exposure'!AU183</f>
        <v>3.9</v>
      </c>
      <c r="H184" s="43">
        <f>'Hazard &amp; Exposure'!AV183</f>
        <v>5.4</v>
      </c>
      <c r="I184" s="163">
        <f>'Hazard &amp; Exposure'!AY183</f>
        <v>0.5</v>
      </c>
      <c r="J184" s="163">
        <f>'Hazard &amp; Exposure'!BB183</f>
        <v>0</v>
      </c>
      <c r="K184" s="43">
        <f>'Hazard &amp; Exposure'!BC183</f>
        <v>0.4</v>
      </c>
      <c r="L184" s="44">
        <f t="shared" si="28"/>
        <v>3.3</v>
      </c>
      <c r="M184" s="161">
        <f>Vulnerability!E183</f>
        <v>1.8</v>
      </c>
      <c r="N184" s="159">
        <f>Vulnerability!H183</f>
        <v>3.1</v>
      </c>
      <c r="O184" s="159">
        <f>Vulnerability!M183</f>
        <v>0</v>
      </c>
      <c r="P184" s="43">
        <f>Vulnerability!N183</f>
        <v>1.7</v>
      </c>
      <c r="Q184" s="159">
        <f>Vulnerability!S183</f>
        <v>0</v>
      </c>
      <c r="R184" s="158">
        <f>Vulnerability!W183</f>
        <v>0</v>
      </c>
      <c r="S184" s="158">
        <f>Vulnerability!Z183</f>
        <v>0.5</v>
      </c>
      <c r="T184" s="158">
        <f>Vulnerability!AC183</f>
        <v>0</v>
      </c>
      <c r="U184" s="158">
        <f>Vulnerability!AI183</f>
        <v>1.2</v>
      </c>
      <c r="V184" s="159">
        <f>Vulnerability!AJ183</f>
        <v>0.4</v>
      </c>
      <c r="W184" s="43">
        <f>Vulnerability!AK183</f>
        <v>0.2</v>
      </c>
      <c r="X184" s="44">
        <f t="shared" si="29"/>
        <v>1</v>
      </c>
      <c r="Y184" s="160">
        <f>'Lack of Coping Capacity'!D183</f>
        <v>2.1</v>
      </c>
      <c r="Z184" s="157">
        <f>'Lack of Coping Capacity'!G183</f>
        <v>2.5</v>
      </c>
      <c r="AA184" s="43">
        <f>'Lack of Coping Capacity'!H183</f>
        <v>2.2999999999999998</v>
      </c>
      <c r="AB184" s="157">
        <f>'Lack of Coping Capacity'!M183</f>
        <v>1.1000000000000001</v>
      </c>
      <c r="AC184" s="157">
        <f>'Lack of Coping Capacity'!R183</f>
        <v>1.9</v>
      </c>
      <c r="AD184" s="157">
        <f>'Lack of Coping Capacity'!V183</f>
        <v>2.5</v>
      </c>
      <c r="AE184" s="43">
        <f>'Lack of Coping Capacity'!W183</f>
        <v>1.8</v>
      </c>
      <c r="AF184" s="44">
        <f t="shared" si="30"/>
        <v>2.1</v>
      </c>
      <c r="AG184" s="170">
        <f t="shared" si="31"/>
        <v>1.9</v>
      </c>
      <c r="AH184" s="145">
        <f t="shared" si="32"/>
        <v>157</v>
      </c>
      <c r="AI184" s="165">
        <f>COUNTIF('Indicator Data'!C185:BB185,"No data")</f>
        <v>7</v>
      </c>
      <c r="AJ184" s="168">
        <f t="shared" si="27"/>
        <v>0.13725490196078433</v>
      </c>
    </row>
    <row r="185" spans="1:36" ht="16.5" thickTop="1" thickBot="1" x14ac:dyDescent="0.3">
      <c r="A185" s="130" t="s">
        <v>886</v>
      </c>
      <c r="B185" s="47" t="s">
        <v>341</v>
      </c>
      <c r="C185" s="164">
        <f>'Hazard &amp; Exposure'!AO184</f>
        <v>0.1</v>
      </c>
      <c r="D185" s="163">
        <f>'Hazard &amp; Exposure'!AP184</f>
        <v>4.5999999999999996</v>
      </c>
      <c r="E185" s="163">
        <f>'Hazard &amp; Exposure'!AQ184</f>
        <v>4.9000000000000004</v>
      </c>
      <c r="F185" s="163">
        <f>'Hazard &amp; Exposure'!AR184</f>
        <v>0</v>
      </c>
      <c r="G185" s="163">
        <f>'Hazard &amp; Exposure'!AU184</f>
        <v>0</v>
      </c>
      <c r="H185" s="43">
        <f>'Hazard &amp; Exposure'!AV184</f>
        <v>2.2000000000000002</v>
      </c>
      <c r="I185" s="163">
        <f>'Hazard &amp; Exposure'!AY184</f>
        <v>2.9</v>
      </c>
      <c r="J185" s="163">
        <f>'Hazard &amp; Exposure'!BB184</f>
        <v>0</v>
      </c>
      <c r="K185" s="43">
        <f>'Hazard &amp; Exposure'!BC184</f>
        <v>2</v>
      </c>
      <c r="L185" s="44">
        <f t="shared" si="28"/>
        <v>2.1</v>
      </c>
      <c r="M185" s="161">
        <f>Vulnerability!E184</f>
        <v>0.7</v>
      </c>
      <c r="N185" s="159">
        <f>Vulnerability!H184</f>
        <v>2.9</v>
      </c>
      <c r="O185" s="159">
        <f>Vulnerability!M184</f>
        <v>0</v>
      </c>
      <c r="P185" s="43">
        <f>Vulnerability!N184</f>
        <v>1.1000000000000001</v>
      </c>
      <c r="Q185" s="159">
        <f>Vulnerability!S184</f>
        <v>5.3</v>
      </c>
      <c r="R185" s="158">
        <f>Vulnerability!W184</f>
        <v>0.4</v>
      </c>
      <c r="S185" s="158">
        <f>Vulnerability!Z184</f>
        <v>0.3</v>
      </c>
      <c r="T185" s="158">
        <f>Vulnerability!AC184</f>
        <v>0.1</v>
      </c>
      <c r="U185" s="158">
        <f>Vulnerability!AI184</f>
        <v>0.8</v>
      </c>
      <c r="V185" s="159">
        <f>Vulnerability!AJ184</f>
        <v>0.4</v>
      </c>
      <c r="W185" s="43">
        <f>Vulnerability!AK184</f>
        <v>3.2</v>
      </c>
      <c r="X185" s="44">
        <f t="shared" si="29"/>
        <v>2.2000000000000002</v>
      </c>
      <c r="Y185" s="160">
        <f>'Lack of Coping Capacity'!D184</f>
        <v>2.1</v>
      </c>
      <c r="Z185" s="157">
        <f>'Lack of Coping Capacity'!G184</f>
        <v>1.9</v>
      </c>
      <c r="AA185" s="43">
        <f>'Lack of Coping Capacity'!H184</f>
        <v>2</v>
      </c>
      <c r="AB185" s="157">
        <f>'Lack of Coping Capacity'!M184</f>
        <v>1.6</v>
      </c>
      <c r="AC185" s="157">
        <f>'Lack of Coping Capacity'!R184</f>
        <v>0</v>
      </c>
      <c r="AD185" s="157">
        <f>'Lack of Coping Capacity'!V184</f>
        <v>1.5</v>
      </c>
      <c r="AE185" s="43">
        <f>'Lack of Coping Capacity'!W184</f>
        <v>1</v>
      </c>
      <c r="AF185" s="44">
        <f t="shared" si="30"/>
        <v>1.5</v>
      </c>
      <c r="AG185" s="170">
        <f t="shared" si="31"/>
        <v>1.9</v>
      </c>
      <c r="AH185" s="145">
        <f t="shared" si="32"/>
        <v>157</v>
      </c>
      <c r="AI185" s="165">
        <f>COUNTIF('Indicator Data'!C186:BB186,"No data")</f>
        <v>4</v>
      </c>
      <c r="AJ185" s="168">
        <f t="shared" si="27"/>
        <v>7.8431372549019607E-2</v>
      </c>
    </row>
    <row r="186" spans="1:36" ht="16.5" thickTop="1" thickBot="1" x14ac:dyDescent="0.3">
      <c r="A186" s="130" t="s">
        <v>343</v>
      </c>
      <c r="B186" s="47" t="s">
        <v>342</v>
      </c>
      <c r="C186" s="164">
        <f>'Hazard &amp; Exposure'!AO185</f>
        <v>7.9</v>
      </c>
      <c r="D186" s="163">
        <f>'Hazard &amp; Exposure'!AP185</f>
        <v>6</v>
      </c>
      <c r="E186" s="163">
        <f>'Hazard &amp; Exposure'!AQ185</f>
        <v>9.1999999999999993</v>
      </c>
      <c r="F186" s="163">
        <f>'Hazard &amp; Exposure'!AR185</f>
        <v>8.3000000000000007</v>
      </c>
      <c r="G186" s="163">
        <f>'Hazard &amp; Exposure'!AU185</f>
        <v>3.6</v>
      </c>
      <c r="H186" s="43">
        <f>'Hazard &amp; Exposure'!AV185</f>
        <v>7.4</v>
      </c>
      <c r="I186" s="163">
        <f>'Hazard &amp; Exposure'!AY185</f>
        <v>7.3</v>
      </c>
      <c r="J186" s="163">
        <f>'Hazard &amp; Exposure'!BB185</f>
        <v>0</v>
      </c>
      <c r="K186" s="43">
        <f>'Hazard &amp; Exposure'!BC185</f>
        <v>5.0999999999999996</v>
      </c>
      <c r="L186" s="44">
        <f t="shared" si="28"/>
        <v>6.4</v>
      </c>
      <c r="M186" s="161">
        <f>Vulnerability!E185</f>
        <v>0.5</v>
      </c>
      <c r="N186" s="159">
        <f>Vulnerability!H185</f>
        <v>3.9</v>
      </c>
      <c r="O186" s="159">
        <f>Vulnerability!M185</f>
        <v>0</v>
      </c>
      <c r="P186" s="43">
        <f>Vulnerability!N185</f>
        <v>1.2</v>
      </c>
      <c r="Q186" s="159">
        <f>Vulnerability!S185</f>
        <v>5.6</v>
      </c>
      <c r="R186" s="158">
        <f>Vulnerability!W185</f>
        <v>0.8</v>
      </c>
      <c r="S186" s="158">
        <f>Vulnerability!Z185</f>
        <v>0.4</v>
      </c>
      <c r="T186" s="158">
        <f>Vulnerability!AC185</f>
        <v>0</v>
      </c>
      <c r="U186" s="158">
        <f>Vulnerability!AI185</f>
        <v>0.1</v>
      </c>
      <c r="V186" s="159">
        <f>Vulnerability!AJ185</f>
        <v>0.3</v>
      </c>
      <c r="W186" s="43">
        <f>Vulnerability!AK185</f>
        <v>3.4</v>
      </c>
      <c r="X186" s="44">
        <f t="shared" si="29"/>
        <v>2.4</v>
      </c>
      <c r="Y186" s="160">
        <f>'Lack of Coping Capacity'!D185</f>
        <v>3</v>
      </c>
      <c r="Z186" s="157">
        <f>'Lack of Coping Capacity'!G185</f>
        <v>2.2999999999999998</v>
      </c>
      <c r="AA186" s="43">
        <f>'Lack of Coping Capacity'!H185</f>
        <v>2.7</v>
      </c>
      <c r="AB186" s="157">
        <f>'Lack of Coping Capacity'!M185</f>
        <v>2.2000000000000002</v>
      </c>
      <c r="AC186" s="157">
        <f>'Lack of Coping Capacity'!R185</f>
        <v>1</v>
      </c>
      <c r="AD186" s="157">
        <f>'Lack of Coping Capacity'!V185</f>
        <v>2</v>
      </c>
      <c r="AE186" s="43">
        <f>'Lack of Coping Capacity'!W185</f>
        <v>1.7</v>
      </c>
      <c r="AF186" s="44">
        <f t="shared" si="30"/>
        <v>2.2000000000000002</v>
      </c>
      <c r="AG186" s="170">
        <f t="shared" si="31"/>
        <v>3.2</v>
      </c>
      <c r="AH186" s="145">
        <f t="shared" si="32"/>
        <v>104</v>
      </c>
      <c r="AI186" s="165">
        <f>COUNTIF('Indicator Data'!C187:BB187,"No data")</f>
        <v>3</v>
      </c>
      <c r="AJ186" s="168">
        <f t="shared" si="27"/>
        <v>5.8823529411764705E-2</v>
      </c>
    </row>
    <row r="187" spans="1:36" ht="16.5" thickTop="1" thickBot="1" x14ac:dyDescent="0.3">
      <c r="A187" s="130" t="s">
        <v>345</v>
      </c>
      <c r="B187" s="47" t="s">
        <v>344</v>
      </c>
      <c r="C187" s="164">
        <f>'Hazard &amp; Exposure'!AO186</f>
        <v>0.1</v>
      </c>
      <c r="D187" s="163">
        <f>'Hazard &amp; Exposure'!AP186</f>
        <v>3.9</v>
      </c>
      <c r="E187" s="163">
        <f>'Hazard &amp; Exposure'!AQ186</f>
        <v>0</v>
      </c>
      <c r="F187" s="163">
        <f>'Hazard &amp; Exposure'!AR186</f>
        <v>0</v>
      </c>
      <c r="G187" s="163">
        <f>'Hazard &amp; Exposure'!AU186</f>
        <v>0.9</v>
      </c>
      <c r="H187" s="43">
        <f>'Hazard &amp; Exposure'!AV186</f>
        <v>1.1000000000000001</v>
      </c>
      <c r="I187" s="163">
        <f>'Hazard &amp; Exposure'!AY186</f>
        <v>1.2</v>
      </c>
      <c r="J187" s="163">
        <f>'Hazard &amp; Exposure'!BB186</f>
        <v>0</v>
      </c>
      <c r="K187" s="43">
        <f>'Hazard &amp; Exposure'!BC186</f>
        <v>0.8</v>
      </c>
      <c r="L187" s="44">
        <f t="shared" si="28"/>
        <v>1</v>
      </c>
      <c r="M187" s="161">
        <f>Vulnerability!E186</f>
        <v>2.4</v>
      </c>
      <c r="N187" s="159">
        <f>Vulnerability!H186</f>
        <v>4.2</v>
      </c>
      <c r="O187" s="159">
        <f>Vulnerability!M186</f>
        <v>0.2</v>
      </c>
      <c r="P187" s="43">
        <f>Vulnerability!N186</f>
        <v>2.2999999999999998</v>
      </c>
      <c r="Q187" s="159">
        <f>Vulnerability!S186</f>
        <v>0.9</v>
      </c>
      <c r="R187" s="158">
        <f>Vulnerability!W186</f>
        <v>1</v>
      </c>
      <c r="S187" s="158">
        <f>Vulnerability!Z186</f>
        <v>1.1000000000000001</v>
      </c>
      <c r="T187" s="158">
        <f>Vulnerability!AC186</f>
        <v>0.8</v>
      </c>
      <c r="U187" s="158">
        <f>Vulnerability!AI186</f>
        <v>2.2000000000000002</v>
      </c>
      <c r="V187" s="159">
        <f>Vulnerability!AJ186</f>
        <v>1.3</v>
      </c>
      <c r="W187" s="43">
        <f>Vulnerability!AK186</f>
        <v>1.1000000000000001</v>
      </c>
      <c r="X187" s="44">
        <f t="shared" si="29"/>
        <v>1.7</v>
      </c>
      <c r="Y187" s="160">
        <f>'Lack of Coping Capacity'!D186</f>
        <v>4</v>
      </c>
      <c r="Z187" s="157">
        <f>'Lack of Coping Capacity'!G186</f>
        <v>3.3</v>
      </c>
      <c r="AA187" s="43">
        <f>'Lack of Coping Capacity'!H186</f>
        <v>3.7</v>
      </c>
      <c r="AB187" s="157">
        <f>'Lack of Coping Capacity'!M186</f>
        <v>1.6</v>
      </c>
      <c r="AC187" s="157">
        <f>'Lack of Coping Capacity'!R186</f>
        <v>2.4</v>
      </c>
      <c r="AD187" s="157">
        <f>'Lack of Coping Capacity'!V186</f>
        <v>2</v>
      </c>
      <c r="AE187" s="43">
        <f>'Lack of Coping Capacity'!W186</f>
        <v>2</v>
      </c>
      <c r="AF187" s="44">
        <f t="shared" si="30"/>
        <v>2.9</v>
      </c>
      <c r="AG187" s="170">
        <f t="shared" si="31"/>
        <v>1.7</v>
      </c>
      <c r="AH187" s="145">
        <f t="shared" si="32"/>
        <v>165</v>
      </c>
      <c r="AI187" s="165">
        <f>COUNTIF('Indicator Data'!C188:BB188,"No data")</f>
        <v>2</v>
      </c>
      <c r="AJ187" s="168">
        <f t="shared" si="27"/>
        <v>3.9215686274509803E-2</v>
      </c>
    </row>
    <row r="188" spans="1:36" ht="16.5" thickTop="1" thickBot="1" x14ac:dyDescent="0.3">
      <c r="A188" s="130" t="s">
        <v>347</v>
      </c>
      <c r="B188" s="47" t="s">
        <v>346</v>
      </c>
      <c r="C188" s="164">
        <f>'Hazard &amp; Exposure'!AO187</f>
        <v>9.9</v>
      </c>
      <c r="D188" s="163">
        <f>'Hazard &amp; Exposure'!AP187</f>
        <v>6.2</v>
      </c>
      <c r="E188" s="163">
        <f>'Hazard &amp; Exposure'!AQ187</f>
        <v>0</v>
      </c>
      <c r="F188" s="163">
        <f>'Hazard &amp; Exposure'!AR187</f>
        <v>0</v>
      </c>
      <c r="G188" s="163">
        <f>'Hazard &amp; Exposure'!AU187</f>
        <v>5.7</v>
      </c>
      <c r="H188" s="43">
        <f>'Hazard &amp; Exposure'!AV187</f>
        <v>5.9</v>
      </c>
      <c r="I188" s="163">
        <f>'Hazard &amp; Exposure'!AY187</f>
        <v>4</v>
      </c>
      <c r="J188" s="163">
        <f>'Hazard &amp; Exposure'!BB187</f>
        <v>0</v>
      </c>
      <c r="K188" s="43">
        <f>'Hazard &amp; Exposure'!BC187</f>
        <v>2.8</v>
      </c>
      <c r="L188" s="44">
        <f t="shared" si="28"/>
        <v>4.5</v>
      </c>
      <c r="M188" s="161">
        <f>Vulnerability!E187</f>
        <v>2.2999999999999998</v>
      </c>
      <c r="N188" s="159">
        <f>Vulnerability!H187</f>
        <v>2.5</v>
      </c>
      <c r="O188" s="159">
        <f>Vulnerability!M187</f>
        <v>0.4</v>
      </c>
      <c r="P188" s="43">
        <f>Vulnerability!N187</f>
        <v>1.9</v>
      </c>
      <c r="Q188" s="159">
        <f>Vulnerability!S187</f>
        <v>1.9</v>
      </c>
      <c r="R188" s="158">
        <f>Vulnerability!W187</f>
        <v>0.6</v>
      </c>
      <c r="S188" s="158">
        <f>Vulnerability!Z187</f>
        <v>2</v>
      </c>
      <c r="T188" s="158">
        <f>Vulnerability!AC187</f>
        <v>0</v>
      </c>
      <c r="U188" s="158">
        <f>Vulnerability!AI187</f>
        <v>1.9</v>
      </c>
      <c r="V188" s="159">
        <f>Vulnerability!AJ187</f>
        <v>1.2</v>
      </c>
      <c r="W188" s="43">
        <f>Vulnerability!AK187</f>
        <v>1.6</v>
      </c>
      <c r="X188" s="44">
        <f t="shared" si="29"/>
        <v>1.8</v>
      </c>
      <c r="Y188" s="160">
        <f>'Lack of Coping Capacity'!D187</f>
        <v>2.6</v>
      </c>
      <c r="Z188" s="157">
        <f>'Lack of Coping Capacity'!G187</f>
        <v>7.2</v>
      </c>
      <c r="AA188" s="43">
        <f>'Lack of Coping Capacity'!H187</f>
        <v>4.9000000000000004</v>
      </c>
      <c r="AB188" s="157">
        <f>'Lack of Coping Capacity'!M187</f>
        <v>3.1</v>
      </c>
      <c r="AC188" s="157">
        <f>'Lack of Coping Capacity'!R187</f>
        <v>3.6</v>
      </c>
      <c r="AD188" s="157">
        <f>'Lack of Coping Capacity'!V187</f>
        <v>4.3</v>
      </c>
      <c r="AE188" s="43">
        <f>'Lack of Coping Capacity'!W187</f>
        <v>3.7</v>
      </c>
      <c r="AF188" s="44">
        <f t="shared" si="30"/>
        <v>4.3</v>
      </c>
      <c r="AG188" s="170">
        <f t="shared" si="31"/>
        <v>3.3</v>
      </c>
      <c r="AH188" s="145">
        <f t="shared" si="32"/>
        <v>99</v>
      </c>
      <c r="AI188" s="165">
        <f>COUNTIF('Indicator Data'!C189:BB189,"No data")</f>
        <v>3</v>
      </c>
      <c r="AJ188" s="168">
        <f t="shared" si="27"/>
        <v>5.8823529411764705E-2</v>
      </c>
    </row>
    <row r="189" spans="1:36" ht="16.5" thickTop="1" thickBot="1" x14ac:dyDescent="0.3">
      <c r="A189" s="130" t="s">
        <v>349</v>
      </c>
      <c r="B189" s="47" t="s">
        <v>348</v>
      </c>
      <c r="C189" s="164">
        <f>'Hazard &amp; Exposure'!AO188</f>
        <v>8.1</v>
      </c>
      <c r="D189" s="163">
        <f>'Hazard &amp; Exposure'!AP188</f>
        <v>0.1</v>
      </c>
      <c r="E189" s="163">
        <f>'Hazard &amp; Exposure'!AQ188</f>
        <v>8.8000000000000007</v>
      </c>
      <c r="F189" s="163">
        <f>'Hazard &amp; Exposure'!AR188</f>
        <v>5.8</v>
      </c>
      <c r="G189" s="163">
        <f>'Hazard &amp; Exposure'!AU188</f>
        <v>1.1000000000000001</v>
      </c>
      <c r="H189" s="43">
        <f>'Hazard &amp; Exposure'!AV188</f>
        <v>5.8</v>
      </c>
      <c r="I189" s="163">
        <f>'Hazard &amp; Exposure'!AY188</f>
        <v>0</v>
      </c>
      <c r="J189" s="163">
        <f>'Hazard &amp; Exposure'!BB188</f>
        <v>0</v>
      </c>
      <c r="K189" s="43">
        <f>'Hazard &amp; Exposure'!BC188</f>
        <v>0</v>
      </c>
      <c r="L189" s="44">
        <f t="shared" si="28"/>
        <v>3.4</v>
      </c>
      <c r="M189" s="161">
        <f>Vulnerability!E188</f>
        <v>3.9</v>
      </c>
      <c r="N189" s="159" t="str">
        <f>Vulnerability!H188</f>
        <v>x</v>
      </c>
      <c r="O189" s="159">
        <f>Vulnerability!M188</f>
        <v>9</v>
      </c>
      <c r="P189" s="43">
        <f>Vulnerability!N188</f>
        <v>5.6</v>
      </c>
      <c r="Q189" s="159">
        <f>Vulnerability!S188</f>
        <v>0</v>
      </c>
      <c r="R189" s="158">
        <f>Vulnerability!W188</f>
        <v>0.9</v>
      </c>
      <c r="S189" s="158">
        <f>Vulnerability!Z188</f>
        <v>2.4</v>
      </c>
      <c r="T189" s="158">
        <f>Vulnerability!AC188</f>
        <v>10</v>
      </c>
      <c r="U189" s="158">
        <f>Vulnerability!AI188</f>
        <v>1.5</v>
      </c>
      <c r="V189" s="159">
        <f>Vulnerability!AJ188</f>
        <v>5.6</v>
      </c>
      <c r="W189" s="43">
        <f>Vulnerability!AK188</f>
        <v>3.3</v>
      </c>
      <c r="X189" s="44">
        <f t="shared" si="29"/>
        <v>4.5999999999999996</v>
      </c>
      <c r="Y189" s="160">
        <f>'Lack of Coping Capacity'!D188</f>
        <v>5.4</v>
      </c>
      <c r="Z189" s="157">
        <f>'Lack of Coping Capacity'!G188</f>
        <v>6.1</v>
      </c>
      <c r="AA189" s="43">
        <f>'Lack of Coping Capacity'!H188</f>
        <v>5.8</v>
      </c>
      <c r="AB189" s="157">
        <f>'Lack of Coping Capacity'!M188</f>
        <v>6.5</v>
      </c>
      <c r="AC189" s="157">
        <f>'Lack of Coping Capacity'!R188</f>
        <v>5</v>
      </c>
      <c r="AD189" s="157">
        <f>'Lack of Coping Capacity'!V188</f>
        <v>9.8000000000000007</v>
      </c>
      <c r="AE189" s="43">
        <f>'Lack of Coping Capacity'!W188</f>
        <v>7.1</v>
      </c>
      <c r="AF189" s="44">
        <f t="shared" si="30"/>
        <v>6.5</v>
      </c>
      <c r="AG189" s="170">
        <f t="shared" si="31"/>
        <v>4.7</v>
      </c>
      <c r="AH189" s="145">
        <f t="shared" si="32"/>
        <v>42</v>
      </c>
      <c r="AI189" s="165">
        <f>COUNTIF('Indicator Data'!C190:BB190,"No data")</f>
        <v>7</v>
      </c>
      <c r="AJ189" s="168">
        <f t="shared" si="27"/>
        <v>0.13725490196078433</v>
      </c>
    </row>
    <row r="190" spans="1:36" ht="16.5" thickTop="1" thickBot="1" x14ac:dyDescent="0.3">
      <c r="A190" s="130" t="s">
        <v>887</v>
      </c>
      <c r="B190" s="47" t="s">
        <v>350</v>
      </c>
      <c r="C190" s="164">
        <f>'Hazard &amp; Exposure'!AO189</f>
        <v>8.3000000000000007</v>
      </c>
      <c r="D190" s="163">
        <f>'Hazard &amp; Exposure'!AP189</f>
        <v>5.6</v>
      </c>
      <c r="E190" s="163">
        <f>'Hazard &amp; Exposure'!AQ189</f>
        <v>6.8</v>
      </c>
      <c r="F190" s="163">
        <f>'Hazard &amp; Exposure'!AR189</f>
        <v>4.2</v>
      </c>
      <c r="G190" s="163">
        <f>'Hazard &amp; Exposure'!AU189</f>
        <v>0.9</v>
      </c>
      <c r="H190" s="43">
        <f>'Hazard &amp; Exposure'!AV189</f>
        <v>5.7</v>
      </c>
      <c r="I190" s="163">
        <f>'Hazard &amp; Exposure'!AY189</f>
        <v>0.3</v>
      </c>
      <c r="J190" s="163">
        <f>'Hazard &amp; Exposure'!BB189</f>
        <v>0</v>
      </c>
      <c r="K190" s="43">
        <f>'Hazard &amp; Exposure'!BC189</f>
        <v>0.2</v>
      </c>
      <c r="L190" s="44">
        <f t="shared" si="28"/>
        <v>3.4</v>
      </c>
      <c r="M190" s="161">
        <f>Vulnerability!E189</f>
        <v>2.9</v>
      </c>
      <c r="N190" s="159">
        <f>Vulnerability!H189</f>
        <v>6.2</v>
      </c>
      <c r="O190" s="159">
        <f>Vulnerability!M189</f>
        <v>0.1</v>
      </c>
      <c r="P190" s="43">
        <f>Vulnerability!N189</f>
        <v>3</v>
      </c>
      <c r="Q190" s="159">
        <f>Vulnerability!S189</f>
        <v>6.2</v>
      </c>
      <c r="R190" s="158">
        <f>Vulnerability!W189</f>
        <v>0.5</v>
      </c>
      <c r="S190" s="158">
        <f>Vulnerability!Z189</f>
        <v>1</v>
      </c>
      <c r="T190" s="158">
        <f>Vulnerability!AC189</f>
        <v>0.1</v>
      </c>
      <c r="U190" s="158">
        <f>Vulnerability!AI189</f>
        <v>2.4</v>
      </c>
      <c r="V190" s="159">
        <f>Vulnerability!AJ189</f>
        <v>1</v>
      </c>
      <c r="W190" s="43">
        <f>Vulnerability!AK189</f>
        <v>4.0999999999999996</v>
      </c>
      <c r="X190" s="44">
        <f t="shared" si="29"/>
        <v>3.6</v>
      </c>
      <c r="Y190" s="160">
        <f>'Lack of Coping Capacity'!D189</f>
        <v>2.5</v>
      </c>
      <c r="Z190" s="157">
        <f>'Lack of Coping Capacity'!G189</f>
        <v>7.9</v>
      </c>
      <c r="AA190" s="43">
        <f>'Lack of Coping Capacity'!H189</f>
        <v>5.2</v>
      </c>
      <c r="AB190" s="157">
        <f>'Lack of Coping Capacity'!M189</f>
        <v>2.6</v>
      </c>
      <c r="AC190" s="157">
        <f>'Lack of Coping Capacity'!R189</f>
        <v>3.8</v>
      </c>
      <c r="AD190" s="157">
        <f>'Lack of Coping Capacity'!V189</f>
        <v>5.3</v>
      </c>
      <c r="AE190" s="43">
        <f>'Lack of Coping Capacity'!W189</f>
        <v>3.9</v>
      </c>
      <c r="AF190" s="44">
        <f t="shared" si="30"/>
        <v>4.5999999999999996</v>
      </c>
      <c r="AG190" s="170">
        <f t="shared" si="31"/>
        <v>3.8</v>
      </c>
      <c r="AH190" s="145">
        <f t="shared" si="32"/>
        <v>80</v>
      </c>
      <c r="AI190" s="165">
        <f>COUNTIF('Indicator Data'!C191:BB191,"No data")</f>
        <v>2</v>
      </c>
      <c r="AJ190" s="168">
        <f t="shared" si="27"/>
        <v>3.9215686274509803E-2</v>
      </c>
    </row>
    <row r="191" spans="1:36" ht="16.5" thickTop="1" thickBot="1" x14ac:dyDescent="0.3">
      <c r="A191" s="130" t="s">
        <v>375</v>
      </c>
      <c r="B191" s="47" t="s">
        <v>351</v>
      </c>
      <c r="C191" s="164">
        <f>'Hazard &amp; Exposure'!AO190</f>
        <v>3.1</v>
      </c>
      <c r="D191" s="163">
        <f>'Hazard &amp; Exposure'!AP190</f>
        <v>10</v>
      </c>
      <c r="E191" s="163">
        <f>'Hazard &amp; Exposure'!AQ190</f>
        <v>7</v>
      </c>
      <c r="F191" s="163">
        <f>'Hazard &amp; Exposure'!AR190</f>
        <v>8.3000000000000007</v>
      </c>
      <c r="G191" s="163">
        <f>'Hazard &amp; Exposure'!AU190</f>
        <v>3.3</v>
      </c>
      <c r="H191" s="43">
        <f>'Hazard &amp; Exposure'!AV190</f>
        <v>7.3</v>
      </c>
      <c r="I191" s="163">
        <f>'Hazard &amp; Exposure'!AY190</f>
        <v>4.3</v>
      </c>
      <c r="J191" s="163">
        <f>'Hazard &amp; Exposure'!BB190</f>
        <v>0</v>
      </c>
      <c r="K191" s="43">
        <f>'Hazard &amp; Exposure'!BC190</f>
        <v>3</v>
      </c>
      <c r="L191" s="44">
        <f t="shared" si="28"/>
        <v>5.6</v>
      </c>
      <c r="M191" s="161">
        <f>Vulnerability!E190</f>
        <v>2.5</v>
      </c>
      <c r="N191" s="159">
        <f>Vulnerability!H190</f>
        <v>3.4</v>
      </c>
      <c r="O191" s="159">
        <f>Vulnerability!M190</f>
        <v>1.8</v>
      </c>
      <c r="P191" s="43">
        <f>Vulnerability!N190</f>
        <v>2.6</v>
      </c>
      <c r="Q191" s="159">
        <f>Vulnerability!S190</f>
        <v>0</v>
      </c>
      <c r="R191" s="158">
        <f>Vulnerability!W190</f>
        <v>1.2</v>
      </c>
      <c r="S191" s="158">
        <f>Vulnerability!Z190</f>
        <v>3.1</v>
      </c>
      <c r="T191" s="158">
        <f>Vulnerability!AC190</f>
        <v>0</v>
      </c>
      <c r="U191" s="158">
        <f>Vulnerability!AI190</f>
        <v>2.8</v>
      </c>
      <c r="V191" s="159">
        <f>Vulnerability!AJ190</f>
        <v>1.9</v>
      </c>
      <c r="W191" s="43">
        <f>Vulnerability!AK190</f>
        <v>1</v>
      </c>
      <c r="X191" s="44">
        <f t="shared" si="29"/>
        <v>1.8</v>
      </c>
      <c r="Y191" s="160">
        <f>'Lack of Coping Capacity'!D190</f>
        <v>4.2</v>
      </c>
      <c r="Z191" s="157">
        <f>'Lack of Coping Capacity'!G190</f>
        <v>6</v>
      </c>
      <c r="AA191" s="43">
        <f>'Lack of Coping Capacity'!H190</f>
        <v>5.0999999999999996</v>
      </c>
      <c r="AB191" s="157">
        <f>'Lack of Coping Capacity'!M190</f>
        <v>2.4</v>
      </c>
      <c r="AC191" s="157">
        <f>'Lack of Coping Capacity'!R190</f>
        <v>3.5</v>
      </c>
      <c r="AD191" s="157">
        <f>'Lack of Coping Capacity'!V190</f>
        <v>5.5</v>
      </c>
      <c r="AE191" s="43">
        <f>'Lack of Coping Capacity'!W190</f>
        <v>3.8</v>
      </c>
      <c r="AF191" s="44">
        <f t="shared" si="30"/>
        <v>4.5</v>
      </c>
      <c r="AG191" s="170">
        <f t="shared" si="31"/>
        <v>3.6</v>
      </c>
      <c r="AH191" s="145">
        <f t="shared" si="32"/>
        <v>87</v>
      </c>
      <c r="AI191" s="165">
        <f>COUNTIF('Indicator Data'!C192:BB192,"No data")</f>
        <v>2</v>
      </c>
      <c r="AJ191" s="168">
        <f t="shared" si="27"/>
        <v>3.9215686274509803E-2</v>
      </c>
    </row>
    <row r="192" spans="1:36" ht="16.5" thickTop="1" thickBot="1" x14ac:dyDescent="0.3">
      <c r="A192" s="130" t="s">
        <v>353</v>
      </c>
      <c r="B192" s="47" t="s">
        <v>352</v>
      </c>
      <c r="C192" s="164">
        <f>'Hazard &amp; Exposure'!AO191</f>
        <v>0.3</v>
      </c>
      <c r="D192" s="163">
        <f>'Hazard &amp; Exposure'!AP191</f>
        <v>4.2</v>
      </c>
      <c r="E192" s="163">
        <f>'Hazard &amp; Exposure'!AQ191</f>
        <v>5.0999999999999996</v>
      </c>
      <c r="F192" s="163">
        <f>'Hazard &amp; Exposure'!AR191</f>
        <v>0</v>
      </c>
      <c r="G192" s="163">
        <f>'Hazard &amp; Exposure'!AU191</f>
        <v>2.8</v>
      </c>
      <c r="H192" s="43">
        <f>'Hazard &amp; Exposure'!AV191</f>
        <v>2.7</v>
      </c>
      <c r="I192" s="163">
        <f>'Hazard &amp; Exposure'!AY191</f>
        <v>9.6999999999999993</v>
      </c>
      <c r="J192" s="163">
        <f>'Hazard &amp; Exposure'!BB191</f>
        <v>10</v>
      </c>
      <c r="K192" s="43">
        <f>'Hazard &amp; Exposure'!BC191</f>
        <v>10</v>
      </c>
      <c r="L192" s="44">
        <f t="shared" si="28"/>
        <v>8.1</v>
      </c>
      <c r="M192" s="161">
        <f>Vulnerability!E191</f>
        <v>5.4</v>
      </c>
      <c r="N192" s="159">
        <f>Vulnerability!H191</f>
        <v>6.3</v>
      </c>
      <c r="O192" s="159">
        <f>Vulnerability!M191</f>
        <v>2.6</v>
      </c>
      <c r="P192" s="43">
        <f>Vulnerability!N191</f>
        <v>4.9000000000000004</v>
      </c>
      <c r="Q192" s="159">
        <f>Vulnerability!S191</f>
        <v>10</v>
      </c>
      <c r="R192" s="158">
        <f>Vulnerability!W191</f>
        <v>0.5</v>
      </c>
      <c r="S192" s="158">
        <f>Vulnerability!Z191</f>
        <v>6.4</v>
      </c>
      <c r="T192" s="158">
        <f>Vulnerability!AC191</f>
        <v>0.5</v>
      </c>
      <c r="U192" s="158">
        <f>Vulnerability!AI191</f>
        <v>6.8</v>
      </c>
      <c r="V192" s="159">
        <f>Vulnerability!AJ191</f>
        <v>4.2</v>
      </c>
      <c r="W192" s="43">
        <f>Vulnerability!AK191</f>
        <v>8.3000000000000007</v>
      </c>
      <c r="X192" s="44">
        <f t="shared" si="29"/>
        <v>6.9</v>
      </c>
      <c r="Y192" s="160">
        <f>'Lack of Coping Capacity'!D191</f>
        <v>8.5</v>
      </c>
      <c r="Z192" s="157">
        <f>'Lack of Coping Capacity'!G191</f>
        <v>8</v>
      </c>
      <c r="AA192" s="43">
        <f>'Lack of Coping Capacity'!H191</f>
        <v>8.3000000000000007</v>
      </c>
      <c r="AB192" s="157">
        <f>'Lack of Coping Capacity'!M191</f>
        <v>6.4</v>
      </c>
      <c r="AC192" s="157">
        <f>'Lack of Coping Capacity'!R191</f>
        <v>8</v>
      </c>
      <c r="AD192" s="157">
        <f>'Lack of Coping Capacity'!V191</f>
        <v>8.4</v>
      </c>
      <c r="AE192" s="43">
        <f>'Lack of Coping Capacity'!W191</f>
        <v>7.6</v>
      </c>
      <c r="AF192" s="44">
        <f t="shared" si="30"/>
        <v>8</v>
      </c>
      <c r="AG192" s="170">
        <f t="shared" si="31"/>
        <v>7.6</v>
      </c>
      <c r="AH192" s="145">
        <f t="shared" si="32"/>
        <v>6</v>
      </c>
      <c r="AI192" s="165">
        <f>COUNTIF('Indicator Data'!C193:BB193,"No data")</f>
        <v>0</v>
      </c>
      <c r="AJ192" s="168">
        <f t="shared" si="27"/>
        <v>0</v>
      </c>
    </row>
    <row r="193" spans="1:36" ht="16.5" thickTop="1" thickBot="1" x14ac:dyDescent="0.3">
      <c r="A193" s="130" t="s">
        <v>355</v>
      </c>
      <c r="B193" s="47" t="s">
        <v>354</v>
      </c>
      <c r="C193" s="164">
        <f>'Hazard &amp; Exposure'!AO192</f>
        <v>1.4</v>
      </c>
      <c r="D193" s="163">
        <f>'Hazard &amp; Exposure'!AP192</f>
        <v>4.3</v>
      </c>
      <c r="E193" s="163">
        <f>'Hazard &amp; Exposure'!AQ192</f>
        <v>0</v>
      </c>
      <c r="F193" s="163">
        <f>'Hazard &amp; Exposure'!AR192</f>
        <v>0</v>
      </c>
      <c r="G193" s="163">
        <f>'Hazard &amp; Exposure'!AU192</f>
        <v>3.7</v>
      </c>
      <c r="H193" s="43">
        <f>'Hazard &amp; Exposure'!AV192</f>
        <v>2.1</v>
      </c>
      <c r="I193" s="163">
        <f>'Hazard &amp; Exposure'!AY192</f>
        <v>2.6</v>
      </c>
      <c r="J193" s="163">
        <f>'Hazard &amp; Exposure'!BB192</f>
        <v>0</v>
      </c>
      <c r="K193" s="43">
        <f>'Hazard &amp; Exposure'!BC192</f>
        <v>1.8</v>
      </c>
      <c r="L193" s="44">
        <f t="shared" si="28"/>
        <v>2</v>
      </c>
      <c r="M193" s="161">
        <f>Vulnerability!E192</f>
        <v>5.2</v>
      </c>
      <c r="N193" s="159">
        <f>Vulnerability!H192</f>
        <v>8</v>
      </c>
      <c r="O193" s="159">
        <f>Vulnerability!M192</f>
        <v>2.9</v>
      </c>
      <c r="P193" s="43">
        <f>Vulnerability!N192</f>
        <v>5.3</v>
      </c>
      <c r="Q193" s="159">
        <f>Vulnerability!S192</f>
        <v>4.2</v>
      </c>
      <c r="R193" s="158">
        <f>Vulnerability!W192</f>
        <v>8.8000000000000007</v>
      </c>
      <c r="S193" s="158">
        <f>Vulnerability!Z192</f>
        <v>4.0999999999999996</v>
      </c>
      <c r="T193" s="158">
        <f>Vulnerability!AC192</f>
        <v>0.1</v>
      </c>
      <c r="U193" s="158">
        <f>Vulnerability!AI192</f>
        <v>8.6999999999999993</v>
      </c>
      <c r="V193" s="159">
        <f>Vulnerability!AJ192</f>
        <v>6.6</v>
      </c>
      <c r="W193" s="43">
        <f>Vulnerability!AK192</f>
        <v>5.5</v>
      </c>
      <c r="X193" s="44">
        <f t="shared" si="29"/>
        <v>5.4</v>
      </c>
      <c r="Y193" s="160">
        <f>'Lack of Coping Capacity'!D192</f>
        <v>3.5</v>
      </c>
      <c r="Z193" s="157">
        <f>'Lack of Coping Capacity'!G192</f>
        <v>6.1</v>
      </c>
      <c r="AA193" s="43">
        <f>'Lack of Coping Capacity'!H192</f>
        <v>4.8</v>
      </c>
      <c r="AB193" s="157">
        <f>'Lack of Coping Capacity'!M192</f>
        <v>7.4</v>
      </c>
      <c r="AC193" s="157">
        <f>'Lack of Coping Capacity'!R192</f>
        <v>7.6</v>
      </c>
      <c r="AD193" s="157">
        <f>'Lack of Coping Capacity'!V192</f>
        <v>7.6</v>
      </c>
      <c r="AE193" s="43">
        <f>'Lack of Coping Capacity'!W192</f>
        <v>7.5</v>
      </c>
      <c r="AF193" s="44">
        <f t="shared" si="30"/>
        <v>6.3</v>
      </c>
      <c r="AG193" s="170">
        <f t="shared" si="31"/>
        <v>4.0999999999999996</v>
      </c>
      <c r="AH193" s="145">
        <f t="shared" si="32"/>
        <v>66</v>
      </c>
      <c r="AI193" s="165">
        <f>COUNTIF('Indicator Data'!C194:BB194,"No data")</f>
        <v>0</v>
      </c>
      <c r="AJ193" s="168">
        <f t="shared" si="27"/>
        <v>0</v>
      </c>
    </row>
    <row r="194" spans="1:36" ht="15.75" thickTop="1" x14ac:dyDescent="0.25">
      <c r="A194" s="130" t="s">
        <v>357</v>
      </c>
      <c r="B194" s="47" t="s">
        <v>356</v>
      </c>
      <c r="C194" s="164">
        <f>'Hazard &amp; Exposure'!AO193</f>
        <v>0.2</v>
      </c>
      <c r="D194" s="163">
        <f>'Hazard &amp; Exposure'!AP193</f>
        <v>3.8</v>
      </c>
      <c r="E194" s="163">
        <f>'Hazard &amp; Exposure'!AQ193</f>
        <v>0</v>
      </c>
      <c r="F194" s="163">
        <f>'Hazard &amp; Exposure'!AR193</f>
        <v>0.4</v>
      </c>
      <c r="G194" s="163">
        <f>'Hazard &amp; Exposure'!AU193</f>
        <v>6.2</v>
      </c>
      <c r="H194" s="43">
        <f>'Hazard &amp; Exposure'!AV193</f>
        <v>2.5</v>
      </c>
      <c r="I194" s="163">
        <f>'Hazard &amp; Exposure'!AY193</f>
        <v>3.2</v>
      </c>
      <c r="J194" s="163">
        <f>'Hazard &amp; Exposure'!BB193</f>
        <v>0</v>
      </c>
      <c r="K194" s="43">
        <f>'Hazard &amp; Exposure'!BC193</f>
        <v>2.2000000000000002</v>
      </c>
      <c r="L194" s="44">
        <f t="shared" si="28"/>
        <v>2.4</v>
      </c>
      <c r="M194" s="161">
        <f>Vulnerability!E193</f>
        <v>4.7</v>
      </c>
      <c r="N194" s="159">
        <f>Vulnerability!H193</f>
        <v>6.7</v>
      </c>
      <c r="O194" s="159">
        <f>Vulnerability!M193</f>
        <v>3.5</v>
      </c>
      <c r="P194" s="43">
        <f>Vulnerability!N193</f>
        <v>4.9000000000000004</v>
      </c>
      <c r="Q194" s="159">
        <f>Vulnerability!S193</f>
        <v>4.8</v>
      </c>
      <c r="R194" s="158">
        <f>Vulnerability!W193</f>
        <v>6</v>
      </c>
      <c r="S194" s="158">
        <f>Vulnerability!Z193</f>
        <v>4.0999999999999996</v>
      </c>
      <c r="T194" s="158">
        <f>Vulnerability!AC193</f>
        <v>9.8000000000000007</v>
      </c>
      <c r="U194" s="158">
        <f>Vulnerability!AI193</f>
        <v>8.1999999999999993</v>
      </c>
      <c r="V194" s="159">
        <f>Vulnerability!AJ193</f>
        <v>7.7</v>
      </c>
      <c r="W194" s="43">
        <f>Vulnerability!AK193</f>
        <v>6.5</v>
      </c>
      <c r="X194" s="44">
        <f t="shared" si="29"/>
        <v>5.8</v>
      </c>
      <c r="Y194" s="160">
        <f>'Lack of Coping Capacity'!D193</f>
        <v>2.6</v>
      </c>
      <c r="Z194" s="157">
        <f>'Lack of Coping Capacity'!G193</f>
        <v>7.7</v>
      </c>
      <c r="AA194" s="43">
        <f>'Lack of Coping Capacity'!H193</f>
        <v>5.2</v>
      </c>
      <c r="AB194" s="157">
        <f>'Lack of Coping Capacity'!M193</f>
        <v>5.9</v>
      </c>
      <c r="AC194" s="157">
        <f>'Lack of Coping Capacity'!R193</f>
        <v>6.8</v>
      </c>
      <c r="AD194" s="157">
        <f>'Lack of Coping Capacity'!V193</f>
        <v>5.8</v>
      </c>
      <c r="AE194" s="43">
        <f>'Lack of Coping Capacity'!W193</f>
        <v>6.2</v>
      </c>
      <c r="AF194" s="44">
        <f t="shared" si="30"/>
        <v>5.7</v>
      </c>
      <c r="AG194" s="171">
        <f t="shared" si="31"/>
        <v>4.3</v>
      </c>
      <c r="AH194" s="145">
        <f t="shared" si="32"/>
        <v>55</v>
      </c>
      <c r="AI194" s="165">
        <f>COUNTIF('Indicator Data'!C195:BB195,"No data")</f>
        <v>4</v>
      </c>
      <c r="AJ194" s="168">
        <f t="shared" si="27"/>
        <v>7.8431372549019607E-2</v>
      </c>
    </row>
  </sheetData>
  <autoFilter ref="A3:AI194">
    <sortState ref="A4:AI194">
      <sortCondition ref="A3:A194"/>
    </sortState>
  </autoFilter>
  <sortState ref="A4:B194">
    <sortCondition ref="A4:A194"/>
  </sortState>
  <mergeCells count="1">
    <mergeCell ref="A1:AI1"/>
  </mergeCells>
  <conditionalFormatting sqref="L4:L194">
    <cfRule type="cellIs" dxfId="49" priority="10" stopIfTrue="1" operator="between">
      <formula>6.1</formula>
      <formula>10</formula>
    </cfRule>
    <cfRule type="cellIs" dxfId="48" priority="221" stopIfTrue="1" operator="between">
      <formula>4.1</formula>
      <formula>6</formula>
    </cfRule>
    <cfRule type="cellIs" dxfId="47" priority="222" stopIfTrue="1" operator="between">
      <formula>2.7</formula>
      <formula>4</formula>
    </cfRule>
    <cfRule type="cellIs" dxfId="46" priority="223" stopIfTrue="1" operator="between">
      <formula>1.5</formula>
      <formula>2.6</formula>
    </cfRule>
    <cfRule type="cellIs" dxfId="45" priority="224" stopIfTrue="1" operator="between">
      <formula>0</formula>
      <formula>1.4</formula>
    </cfRule>
  </conditionalFormatting>
  <conditionalFormatting sqref="X4:X194">
    <cfRule type="cellIs" dxfId="44" priority="3" stopIfTrue="1" operator="between">
      <formula>6.4</formula>
      <formula>10</formula>
    </cfRule>
    <cfRule type="cellIs" dxfId="43" priority="217" stopIfTrue="1" operator="between">
      <formula>4.8</formula>
      <formula>6.3</formula>
    </cfRule>
    <cfRule type="cellIs" dxfId="42" priority="218" stopIfTrue="1" operator="between">
      <formula>3.2</formula>
      <formula>4.7</formula>
    </cfRule>
    <cfRule type="cellIs" dxfId="41" priority="219" stopIfTrue="1" operator="between">
      <formula>2</formula>
      <formula>3.1</formula>
    </cfRule>
    <cfRule type="cellIs" dxfId="40" priority="220" stopIfTrue="1" operator="between">
      <formula>0</formula>
      <formula>1.9</formula>
    </cfRule>
  </conditionalFormatting>
  <conditionalFormatting sqref="AF4:AF194">
    <cfRule type="cellIs" dxfId="39" priority="23" stopIfTrue="1" operator="between">
      <formula>7.4</formula>
      <formula>10</formula>
    </cfRule>
    <cfRule type="cellIs" dxfId="38" priority="213" stopIfTrue="1" operator="between">
      <formula>6</formula>
      <formula>7.3</formula>
    </cfRule>
    <cfRule type="cellIs" dxfId="37" priority="214" stopIfTrue="1" operator="between">
      <formula>4.7</formula>
      <formula>5.9</formula>
    </cfRule>
    <cfRule type="cellIs" dxfId="36" priority="215" stopIfTrue="1" operator="between">
      <formula>3.2</formula>
      <formula>4.6</formula>
    </cfRule>
    <cfRule type="cellIs" dxfId="35" priority="216" stopIfTrue="1" operator="between">
      <formula>0</formula>
      <formula>3.1</formula>
    </cfRule>
  </conditionalFormatting>
  <conditionalFormatting sqref="AG4:AG194">
    <cfRule type="cellIs" dxfId="34" priority="24" stopIfTrue="1" operator="between">
      <formula>6.5</formula>
      <formula>10</formula>
    </cfRule>
    <cfRule type="cellIs" dxfId="33" priority="157" stopIfTrue="1" operator="between">
      <formula>5</formula>
      <formula>6.5</formula>
    </cfRule>
    <cfRule type="cellIs" dxfId="32" priority="158" stopIfTrue="1" operator="between">
      <formula>3.5</formula>
      <formula>5</formula>
    </cfRule>
    <cfRule type="cellIs" dxfId="31" priority="159" stopIfTrue="1" operator="between">
      <formula>2</formula>
      <formula>3.5</formula>
    </cfRule>
    <cfRule type="cellIs" dxfId="30" priority="160" stopIfTrue="1" operator="between">
      <formula>0</formula>
      <formula>2</formula>
    </cfRule>
  </conditionalFormatting>
  <conditionalFormatting sqref="P4:P194">
    <cfRule type="cellIs" dxfId="29" priority="9" stopIfTrue="1" operator="between">
      <formula>7.1</formula>
      <formula>10</formula>
    </cfRule>
    <cfRule type="cellIs" dxfId="28" priority="129" stopIfTrue="1" operator="between">
      <formula>5.4</formula>
      <formula>7</formula>
    </cfRule>
    <cfRule type="cellIs" dxfId="27" priority="130" stopIfTrue="1" operator="between">
      <formula>3.5</formula>
      <formula>5.3</formula>
    </cfRule>
    <cfRule type="cellIs" dxfId="26" priority="131" stopIfTrue="1" operator="between">
      <formula>1.8</formula>
      <formula>3.4</formula>
    </cfRule>
    <cfRule type="cellIs" dxfId="25" priority="132" stopIfTrue="1" operator="between">
      <formula>0</formula>
      <formula>1.7</formula>
    </cfRule>
  </conditionalFormatting>
  <conditionalFormatting sqref="AE4:AE194">
    <cfRule type="cellIs" dxfId="24" priority="22" stopIfTrue="1" operator="between">
      <formula>7.4</formula>
      <formula>10</formula>
    </cfRule>
    <cfRule type="cellIs" dxfId="23" priority="109" stopIfTrue="1" operator="between">
      <formula>5.4</formula>
      <formula>7.3</formula>
    </cfRule>
    <cfRule type="cellIs" dxfId="22" priority="110" stopIfTrue="1" operator="between">
      <formula>3.5</formula>
      <formula>5.3</formula>
    </cfRule>
    <cfRule type="cellIs" dxfId="21" priority="111" stopIfTrue="1" operator="between">
      <formula>2.1</formula>
      <formula>3.4</formula>
    </cfRule>
    <cfRule type="cellIs" dxfId="20" priority="112" stopIfTrue="1" operator="between">
      <formula>0</formula>
      <formula>2</formula>
    </cfRule>
  </conditionalFormatting>
  <conditionalFormatting sqref="H4:H194">
    <cfRule type="cellIs" dxfId="19" priority="16" stopIfTrue="1" operator="between">
      <formula>6.9</formula>
      <formula>10</formula>
    </cfRule>
    <cfRule type="cellIs" dxfId="18" priority="37" stopIfTrue="1" operator="between">
      <formula>4.7</formula>
      <formula>6.8</formula>
    </cfRule>
    <cfRule type="cellIs" dxfId="17" priority="38" stopIfTrue="1" operator="between">
      <formula>2.8</formula>
      <formula>4.6</formula>
    </cfRule>
    <cfRule type="cellIs" dxfId="16" priority="39" stopIfTrue="1" operator="between">
      <formula>1.3</formula>
      <formula>2.7</formula>
    </cfRule>
    <cfRule type="cellIs" dxfId="15" priority="40" stopIfTrue="1" operator="between">
      <formula>0</formula>
      <formula>1.2</formula>
    </cfRule>
  </conditionalFormatting>
  <conditionalFormatting sqref="AA4:AA194">
    <cfRule type="cellIs" dxfId="14" priority="17" stopIfTrue="1" operator="between">
      <formula>7.3</formula>
      <formula>10</formula>
    </cfRule>
    <cfRule type="cellIs" dxfId="13" priority="18" stopIfTrue="1" operator="between">
      <formula>6</formula>
      <formula>7.2</formula>
    </cfRule>
    <cfRule type="cellIs" dxfId="12" priority="19" stopIfTrue="1" operator="between">
      <formula>4.9</formula>
      <formula>5.9</formula>
    </cfRule>
    <cfRule type="cellIs" dxfId="11" priority="20" stopIfTrue="1" operator="between">
      <formula>3.3</formula>
      <formula>4.8</formula>
    </cfRule>
    <cfRule type="cellIs" dxfId="10" priority="21" stopIfTrue="1" operator="between">
      <formula>0</formula>
      <formula>3.2</formula>
    </cfRule>
  </conditionalFormatting>
  <conditionalFormatting sqref="K4:K194">
    <cfRule type="cellIs" dxfId="9" priority="11" stopIfTrue="1" operator="between">
      <formula>9</formula>
      <formula>10</formula>
    </cfRule>
    <cfRule type="cellIs" dxfId="8" priority="12" stopIfTrue="1" operator="between">
      <formula>7</formula>
      <formula>8</formula>
    </cfRule>
    <cfRule type="cellIs" dxfId="7" priority="13" stopIfTrue="1" operator="between">
      <formula>3.1</formula>
      <formula>6.9</formula>
    </cfRule>
    <cfRule type="cellIs" dxfId="6" priority="14" stopIfTrue="1" operator="between">
      <formula>1</formula>
      <formula>3</formula>
    </cfRule>
    <cfRule type="cellIs" dxfId="5" priority="15" stopIfTrue="1" operator="between">
      <formula>0</formula>
      <formula>0.9</formula>
    </cfRule>
  </conditionalFormatting>
  <conditionalFormatting sqref="W4:W194">
    <cfRule type="cellIs" dxfId="4" priority="4" stopIfTrue="1" operator="between">
      <formula>6.3</formula>
      <formula>10</formula>
    </cfRule>
    <cfRule type="cellIs" dxfId="3" priority="5" stopIfTrue="1" operator="between">
      <formula>4.4</formula>
      <formula>6.2</formula>
    </cfRule>
    <cfRule type="cellIs" dxfId="2" priority="6" stopIfTrue="1" operator="between">
      <formula>2.9</formula>
      <formula>4.3</formula>
    </cfRule>
    <cfRule type="cellIs" dxfId="1" priority="7" stopIfTrue="1" operator="between">
      <formula>1.6</formula>
      <formula>2.8</formula>
    </cfRule>
    <cfRule type="cellIs" dxfId="0" priority="8" stopIfTrue="1" operator="between">
      <formula>0</formula>
      <formula>1.5</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AI4:AI194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5"/>
  <sheetViews>
    <sheetView showGridLines="0" workbookViewId="0">
      <pane xSplit="2" ySplit="2" topLeftCell="AA3" activePane="bottomRight" state="frozen"/>
      <selection pane="topRight" activeCell="B1" sqref="B1"/>
      <selection pane="bottomLeft" activeCell="A5" sqref="A5"/>
      <selection pane="bottomRight" sqref="A1:BC1"/>
    </sheetView>
  </sheetViews>
  <sheetFormatPr defaultRowHeight="15" x14ac:dyDescent="0.25"/>
  <cols>
    <col min="1" max="1" width="25.7109375" style="1" customWidth="1"/>
    <col min="2" max="2" width="9.140625" style="1"/>
    <col min="3" max="13" width="7.85546875" style="8" customWidth="1"/>
    <col min="14" max="20" width="7.85546875" style="9" customWidth="1"/>
    <col min="21" max="21" width="7.85546875" style="10" customWidth="1"/>
    <col min="22" max="47" width="7.85546875" style="8" customWidth="1"/>
    <col min="48" max="55" width="7.85546875" style="1" customWidth="1"/>
    <col min="56" max="16384" width="9.140625" style="1"/>
  </cols>
  <sheetData>
    <row r="1" spans="1:57" x14ac:dyDescent="0.2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row>
    <row r="2" spans="1:57" s="4" customFormat="1" ht="117.75" customHeight="1" thickBot="1" x14ac:dyDescent="0.3">
      <c r="A2" s="131" t="s">
        <v>380</v>
      </c>
      <c r="B2" s="51" t="s">
        <v>392</v>
      </c>
      <c r="C2" s="52" t="s">
        <v>967</v>
      </c>
      <c r="D2" s="52" t="s">
        <v>968</v>
      </c>
      <c r="E2" s="52" t="s">
        <v>444</v>
      </c>
      <c r="F2" s="52" t="s">
        <v>908</v>
      </c>
      <c r="G2" s="52" t="s">
        <v>909</v>
      </c>
      <c r="H2" s="52" t="s">
        <v>910</v>
      </c>
      <c r="I2" s="52" t="s">
        <v>911</v>
      </c>
      <c r="J2" s="52" t="s">
        <v>912</v>
      </c>
      <c r="K2" s="52" t="s">
        <v>454</v>
      </c>
      <c r="L2" s="52" t="s">
        <v>913</v>
      </c>
      <c r="M2" s="53" t="s">
        <v>427</v>
      </c>
      <c r="N2" s="54" t="s">
        <v>969</v>
      </c>
      <c r="O2" s="54" t="s">
        <v>970</v>
      </c>
      <c r="P2" s="54" t="s">
        <v>447</v>
      </c>
      <c r="Q2" s="54" t="s">
        <v>448</v>
      </c>
      <c r="R2" s="54" t="s">
        <v>449</v>
      </c>
      <c r="S2" s="54" t="s">
        <v>450</v>
      </c>
      <c r="T2" s="54" t="s">
        <v>453</v>
      </c>
      <c r="U2" s="55" t="s">
        <v>428</v>
      </c>
      <c r="V2" s="52" t="s">
        <v>969</v>
      </c>
      <c r="W2" s="52" t="s">
        <v>970</v>
      </c>
      <c r="X2" s="52" t="s">
        <v>446</v>
      </c>
      <c r="Y2" s="52" t="s">
        <v>447</v>
      </c>
      <c r="Z2" s="52" t="s">
        <v>448</v>
      </c>
      <c r="AA2" s="52" t="s">
        <v>449</v>
      </c>
      <c r="AB2" s="52" t="s">
        <v>450</v>
      </c>
      <c r="AC2" s="52" t="s">
        <v>451</v>
      </c>
      <c r="AD2" s="52" t="s">
        <v>453</v>
      </c>
      <c r="AE2" s="52" t="s">
        <v>452</v>
      </c>
      <c r="AF2" s="53" t="s">
        <v>428</v>
      </c>
      <c r="AG2" s="53" t="s">
        <v>846</v>
      </c>
      <c r="AH2" s="53" t="s">
        <v>437</v>
      </c>
      <c r="AI2" s="53" t="s">
        <v>438</v>
      </c>
      <c r="AJ2" s="53" t="s">
        <v>458</v>
      </c>
      <c r="AK2" s="53" t="s">
        <v>459</v>
      </c>
      <c r="AL2" s="53" t="s">
        <v>460</v>
      </c>
      <c r="AM2" s="53" t="s">
        <v>461</v>
      </c>
      <c r="AN2" s="53" t="s">
        <v>848</v>
      </c>
      <c r="AO2" s="56" t="s">
        <v>455</v>
      </c>
      <c r="AP2" s="56" t="s">
        <v>456</v>
      </c>
      <c r="AQ2" s="56" t="s">
        <v>457</v>
      </c>
      <c r="AR2" s="56" t="s">
        <v>462</v>
      </c>
      <c r="AS2" s="53" t="s">
        <v>849</v>
      </c>
      <c r="AT2" s="53" t="s">
        <v>847</v>
      </c>
      <c r="AU2" s="56" t="s">
        <v>868</v>
      </c>
      <c r="AV2" s="57" t="s">
        <v>893</v>
      </c>
      <c r="AW2" s="53" t="s">
        <v>823</v>
      </c>
      <c r="AX2" s="53" t="s">
        <v>873</v>
      </c>
      <c r="AY2" s="56" t="s">
        <v>825</v>
      </c>
      <c r="AZ2" s="53" t="s">
        <v>850</v>
      </c>
      <c r="BA2" s="53" t="s">
        <v>851</v>
      </c>
      <c r="BB2" s="56" t="s">
        <v>891</v>
      </c>
      <c r="BC2" s="57" t="s">
        <v>892</v>
      </c>
    </row>
    <row r="3" spans="1:57" s="4" customFormat="1" x14ac:dyDescent="0.25">
      <c r="A3" s="131" t="s">
        <v>1</v>
      </c>
      <c r="B3" s="58" t="s">
        <v>0</v>
      </c>
      <c r="C3" s="59">
        <f>ROUND(IF('Indicator Data'!C5=0,0.1,IF(LOG('Indicator Data'!C5)&gt;C$194,10,IF(LOG('Indicator Data'!C5)&lt;C$195,0,10-(C$194-LOG('Indicator Data'!C5))/(C$194-C$195)*10))),1)</f>
        <v>9.4</v>
      </c>
      <c r="D3" s="59">
        <f>ROUND(IF('Indicator Data'!D5=0,0.1,IF(LOG('Indicator Data'!D5)&gt;D$194,10,IF(LOG('Indicator Data'!D5)&lt;D$195,0,10-(D$194-LOG('Indicator Data'!D5))/(D$194-D$195)*10))),1)</f>
        <v>10</v>
      </c>
      <c r="E3" s="59">
        <f>ROUND((10-GEOMEAN(((10-C3)/10*9+1),((10-D3)/10*9+1)))/9*10,1)</f>
        <v>9.6999999999999993</v>
      </c>
      <c r="F3" s="59">
        <f>ROUND(IF('Indicator Data'!E5="No data",0.1,IF('Indicator Data'!E5=0,0,IF(LOG('Indicator Data'!E5)&gt;F$194,10,IF(LOG('Indicator Data'!E5)&lt;F$195,0,10-(F$194-LOG('Indicator Data'!E5))/(F$194-F$195)*10)))),1)</f>
        <v>7.9</v>
      </c>
      <c r="G3" s="59">
        <f>ROUND(IF('Indicator Data'!F5=0,0,IF(LOG('Indicator Data'!F5)&gt;G$194,10,IF(LOG('Indicator Data'!F5)&lt;G$195,0,10-(G$194-LOG('Indicator Data'!F5))/(G$194-G$195)*10))),1)</f>
        <v>0</v>
      </c>
      <c r="H3" s="59">
        <f>ROUND(IF('Indicator Data'!G5=0,0,IF(LOG('Indicator Data'!G5)&gt;H$194,10,IF(LOG('Indicator Data'!G5)&lt;H$195,0,10-(H$194-LOG('Indicator Data'!G5))/(H$194-H$195)*10))),1)</f>
        <v>0</v>
      </c>
      <c r="I3" s="59">
        <f>ROUND(IF('Indicator Data'!H5=0,0,IF(LOG('Indicator Data'!H5)&gt;I$194,10,IF(LOG('Indicator Data'!H5)&lt;I$195,0,10-(I$194-LOG('Indicator Data'!H5))/(I$194-I$195)*10))),1)</f>
        <v>0</v>
      </c>
      <c r="J3" s="59">
        <f>ROUND((10-GEOMEAN(((10-H3)/10*9+1),((10-I3)/10*9+1)))/9*10,1)</f>
        <v>0</v>
      </c>
      <c r="K3" s="59">
        <f>ROUND(IF('Indicator Data'!I5=0,0,IF(LOG('Indicator Data'!I5)&gt;K$194,10,IF(LOG('Indicator Data'!I5)&lt;K$195,0,10-(K$194-LOG('Indicator Data'!I5))/(K$194-K$195)*10))),1)</f>
        <v>0</v>
      </c>
      <c r="L3" s="59">
        <f>ROUND((10-GEOMEAN(((10-J3)/10*9+1),((10-K3)/10*9+1)))/9*10,1)</f>
        <v>0</v>
      </c>
      <c r="M3" s="59">
        <f>ROUND(IF('Indicator Data'!J5=0,0,IF(LOG('Indicator Data'!J5)&gt;M$194,10,IF(LOG('Indicator Data'!J5)&lt;M$195,0,10-(M$194-LOG('Indicator Data'!J5))/(M$194-M$195)*10))),1)</f>
        <v>10</v>
      </c>
      <c r="N3" s="60">
        <f>'Indicator Data'!C5/'Indicator Data'!$BC5</f>
        <v>1.8157797004566404E-3</v>
      </c>
      <c r="O3" s="60">
        <f>'Indicator Data'!D5/'Indicator Data'!$BC5</f>
        <v>4.5038741275423336E-4</v>
      </c>
      <c r="P3" s="60">
        <f>IF(F3=0.1,0,'Indicator Data'!E5/'Indicator Data'!$BC5)</f>
        <v>4.8140015372856379E-3</v>
      </c>
      <c r="Q3" s="60">
        <f>'Indicator Data'!F5/'Indicator Data'!$BC5</f>
        <v>0</v>
      </c>
      <c r="R3" s="60">
        <f>'Indicator Data'!G5/'Indicator Data'!$BC5</f>
        <v>0</v>
      </c>
      <c r="S3" s="60">
        <f>'Indicator Data'!H5/'Indicator Data'!$BC5</f>
        <v>0</v>
      </c>
      <c r="T3" s="60">
        <f>'Indicator Data'!I5/'Indicator Data'!$BC5</f>
        <v>0</v>
      </c>
      <c r="U3" s="60">
        <f>'Indicator Data'!J5/'Indicator Data'!$BC5</f>
        <v>8.3708163638658867E-3</v>
      </c>
      <c r="V3" s="59">
        <f>ROUND(IF(N3&gt;V$194,10,IF(N3&lt;V$195,0,10-(V$194-N3)/(V$194-V$195)*10)),1)</f>
        <v>9.1</v>
      </c>
      <c r="W3" s="59">
        <f>ROUND(IF(O3&gt;W$194,10,IF(O3&lt;W$195,0,10-(W$194-O3)/(W$194-W$195)*10)),1)</f>
        <v>4.5</v>
      </c>
      <c r="X3" s="59">
        <f>ROUND(((10-GEOMEAN(((10-V3)/10*9+1),((10-W3)/10*9+1)))/9*10),1)</f>
        <v>7.5</v>
      </c>
      <c r="Y3" s="59">
        <f>ROUND(IF(P3=0,0.1,IF(P3&gt;Y$194,10,IF(P3&lt;Y$195,0,10-(Y$194-P3)/(Y$194-Y$195)*10))),1)</f>
        <v>4.8</v>
      </c>
      <c r="Z3" s="59">
        <f>ROUND(IF(Q3=0,0,IF(LOG(Q3)&gt;Z$194,10,IF(LOG(Q3)&lt;=Z$195,0,10-(Z$194-LOG(Q3))/(Z$194-Z$195)*10))),1)</f>
        <v>0</v>
      </c>
      <c r="AA3" s="59">
        <f>ROUND(IF(R3&gt;AA$194,10,IF(R3&lt;AA$195,0,10-(AA$194-R3)/(AA$194-AA$195)*10)),1)</f>
        <v>0</v>
      </c>
      <c r="AB3" s="59">
        <f>ROUND(IF(S3&gt;AB$194,10,IF(S3&lt;AB$195,0,10-(AB$194-S3)/(AB$194-AB$195)*10)),1)</f>
        <v>0</v>
      </c>
      <c r="AC3" s="59">
        <f>ROUND(((10-GEOMEAN(((10-AA3)/10*9+1),((10-AB3)/10*9+1)))/9*10),1)</f>
        <v>0</v>
      </c>
      <c r="AD3" s="59">
        <f>ROUND(IF(T3=0,0,IF(LOG(T3)&gt;AD$194,10,IF(LOG(T3)&lt;=AD$195,0,10-(AD$194-LOG(T3))/(AD$194-AD$195)*10))),1)</f>
        <v>0</v>
      </c>
      <c r="AE3" s="59">
        <f>ROUND((10-GEOMEAN(((10-AC3)/10*9+1),((10-AD3)/10*9+1)))/9*10,1)</f>
        <v>0</v>
      </c>
      <c r="AF3" s="59">
        <f>ROUND(IF(U3&gt;AF$194,10,IF(U3&lt;AF$195,0,10-(AF$194-U3)/(AF$194-AF$195)*10)),1)</f>
        <v>2.8</v>
      </c>
      <c r="AG3" s="59">
        <f>ROUND(IF('Indicator Data'!K5=0,0,IF('Indicator Data'!K5&gt;AG$194,10,IF('Indicator Data'!K5&lt;AG$195,0,10-(AG$194-'Indicator Data'!K5)/(AG$194-AG$195)*10))),1)</f>
        <v>5.3</v>
      </c>
      <c r="AH3" s="59">
        <f>ROUND(AVERAGE(C3,V3),1)</f>
        <v>9.3000000000000007</v>
      </c>
      <c r="AI3" s="59">
        <f>ROUND(AVERAGE(D3,W3),1)</f>
        <v>7.3</v>
      </c>
      <c r="AJ3" s="59">
        <f>ROUND(AVERAGE(AA3,H3),1)</f>
        <v>0</v>
      </c>
      <c r="AK3" s="59">
        <f>ROUND(AVERAGE(AB3,I3),1)</f>
        <v>0</v>
      </c>
      <c r="AL3" s="59">
        <f>ROUND((10-GEOMEAN(((10-AJ3)/10*9+1),((10-AK3)/10*9+1)))/9*10,1)</f>
        <v>0</v>
      </c>
      <c r="AM3" s="59">
        <f>ROUND(AVERAGE(AD3,K3),1)</f>
        <v>0</v>
      </c>
      <c r="AN3" s="59">
        <f>ROUND((10-GEOMEAN(((10-M3)/10*9+1),((10-AF3)/10*9+1)))/9*10,1)</f>
        <v>8.1</v>
      </c>
      <c r="AO3" s="61">
        <f>ROUND((10-GEOMEAN(((10-E3)/10*9+1),((10-X3)/10*9+1)))/9*10,1)</f>
        <v>8.9</v>
      </c>
      <c r="AP3" s="61">
        <f>ROUND(IF(AND(Y3="x",F3="x"),"x",(10-GEOMEAN(((10-F3)/10*9+1),((10-Y3)/10*9+1)))/9*10),1)</f>
        <v>6.6</v>
      </c>
      <c r="AQ3" s="61">
        <f>ROUND((10-GEOMEAN(((10-G3)/10*9+1),((10-Z3)/10*9+1)))/9*10,1)</f>
        <v>0</v>
      </c>
      <c r="AR3" s="61">
        <f>ROUND((10-GEOMEAN(((10-L3)/10*9+1),((10-AE3)/10*9+1)))/9*10,1)</f>
        <v>0</v>
      </c>
      <c r="AS3" s="59">
        <f>ROUND(AVERAGE(AG3,AN3),1)</f>
        <v>6.7</v>
      </c>
      <c r="AT3" s="59">
        <f>IF('Indicator Data'!BD5&lt;1000,"x",ROUND((IF('Indicator Data'!L5&gt;AT$194,10,IF('Indicator Data'!L5&lt;AT$195,0,10-(AT$194-'Indicator Data'!L5)/(AT$194-AT$195)*10))),1))</f>
        <v>6.7</v>
      </c>
      <c r="AU3" s="61">
        <f>ROUND(AVERAGE(AS3,AT3),1)</f>
        <v>6.7</v>
      </c>
      <c r="AV3" s="62">
        <f>IF(ROUND(IF(AP3="x",(10-GEOMEAN(((10-AO3)/10*9+1),((10-AU3)/10*9+1),((10-AQ3)/10*9+1),((10-AR3)/10*9+1)))/9*10,(10-GEOMEAN(((10-AO3)/10*9+1),((10-AP3)/10*9+1),((10-AQ3)/10*9+1),((10-AR3)/10*9+1),((10-AU3)/10*9+1)))/9*10),1)=0,0.1,ROUND(IF(AP3="x",(10-GEOMEAN(((10-AO3)/10*9+1),((10-AU3)/10*9+1),((10-AQ3)/10*9+1),((10-AR3)/10*9+1)))/9*10,(10-GEOMEAN(((10-AO3)/10*9+1),((10-AP3)/10*9+1),((10-AQ3)/10*9+1),((10-AR3)/10*9+1),((10-AU3)/10*9+1)))/9*10),1))</f>
        <v>5.5</v>
      </c>
      <c r="AW3" s="59">
        <f>ROUND(IF('Indicator Data'!M5=0,0,IF('Indicator Data'!M5&gt;AW$194,10,IF('Indicator Data'!M5&lt;AW$195,0,10-(AW$194-'Indicator Data'!M5)/(AW$194-AW$195)*10))),1)</f>
        <v>10</v>
      </c>
      <c r="AX3" s="59">
        <f>ROUND(IF('Indicator Data'!N5=0,0,IF(LOG('Indicator Data'!N5)&gt;LOG(AX$194),10,IF(LOG('Indicator Data'!N5)&lt;LOG(AX$195),0,10-(LOG(AX$194)-LOG('Indicator Data'!N5))/(LOG(AX$194)-LOG(AX$195))*10))),1)</f>
        <v>10</v>
      </c>
      <c r="AY3" s="61">
        <f>ROUND((10-GEOMEAN(((10-AW3)/10*9+1),((10-AX3)/10*9+1)))/9*10,1)</f>
        <v>10</v>
      </c>
      <c r="AZ3" s="59">
        <f>'Indicator Data'!O5</f>
        <v>5</v>
      </c>
      <c r="BA3" s="59">
        <f>'Indicator Data'!P5</f>
        <v>0</v>
      </c>
      <c r="BB3" s="61">
        <f>ROUND(IF(AZ3=5,10,IF(BA3=5,9,IF(AZ3=4,8,IF(BA3=4,7,0)))),1)</f>
        <v>10</v>
      </c>
      <c r="BC3" s="62">
        <f>ROUND(IF(BB3&gt;5,BB3,AY3/10*7),1)</f>
        <v>10</v>
      </c>
      <c r="BD3" s="16"/>
      <c r="BE3" s="108"/>
    </row>
    <row r="4" spans="1:57" s="4" customFormat="1" x14ac:dyDescent="0.25">
      <c r="A4" s="131" t="s">
        <v>3</v>
      </c>
      <c r="B4" s="58" t="s">
        <v>2</v>
      </c>
      <c r="C4" s="59">
        <f>ROUND(IF('Indicator Data'!C6=0,0.1,IF(LOG('Indicator Data'!C6)&gt;C$194,10,IF(LOG('Indicator Data'!C6)&lt;C$195,0,10-(C$194-LOG('Indicator Data'!C6))/(C$194-C$195)*10))),1)</f>
        <v>7</v>
      </c>
      <c r="D4" s="59">
        <f>ROUND(IF('Indicator Data'!D6=0,0.1,IF(LOG('Indicator Data'!D6)&gt;D$194,10,IF(LOG('Indicator Data'!D6)&lt;D$195,0,10-(D$194-LOG('Indicator Data'!D6))/(D$194-D$195)*10))),1)</f>
        <v>0.1</v>
      </c>
      <c r="E4" s="59">
        <f t="shared" ref="E4:E67" si="0">ROUND((10-GEOMEAN(((10-C4)/10*9+1),((10-D4)/10*9+1)))/9*10,1)</f>
        <v>4.4000000000000004</v>
      </c>
      <c r="F4" s="59">
        <f>ROUND(IF('Indicator Data'!E6="No data",0.1,IF('Indicator Data'!E6=0,0,IF(LOG('Indicator Data'!E6)&gt;F$194,10,IF(LOG('Indicator Data'!E6)&lt;F$195,0,10-(F$194-LOG('Indicator Data'!E6))/(F$194-F$195)*10)))),1)</f>
        <v>5.0999999999999996</v>
      </c>
      <c r="G4" s="59">
        <f>ROUND(IF('Indicator Data'!F6=0,0,IF(LOG('Indicator Data'!F6)&gt;G$194,10,IF(LOG('Indicator Data'!F6)&lt;G$195,0,10-(G$194-LOG('Indicator Data'!F6))/(G$194-G$195)*10))),1)</f>
        <v>6.4</v>
      </c>
      <c r="H4" s="59">
        <f>ROUND(IF('Indicator Data'!G6=0,0,IF(LOG('Indicator Data'!G6)&gt;H$194,10,IF(LOG('Indicator Data'!G6)&lt;H$195,0,10-(H$194-LOG('Indicator Data'!G6))/(H$194-H$195)*10))),1)</f>
        <v>0</v>
      </c>
      <c r="I4" s="59">
        <f>ROUND(IF('Indicator Data'!H6=0,0,IF(LOG('Indicator Data'!H6)&gt;I$194,10,IF(LOG('Indicator Data'!H6)&lt;I$195,0,10-(I$194-LOG('Indicator Data'!H6))/(I$194-I$195)*10))),1)</f>
        <v>0</v>
      </c>
      <c r="J4" s="59">
        <f t="shared" ref="J4:J67" si="1">ROUND((10-GEOMEAN(((10-H4)/10*9+1),((10-I4)/10*9+1)))/9*10,1)</f>
        <v>0</v>
      </c>
      <c r="K4" s="59">
        <f>ROUND(IF('Indicator Data'!I6=0,0,IF(LOG('Indicator Data'!I6)&gt;K$194,10,IF(LOG('Indicator Data'!I6)&lt;K$195,0,10-(K$194-LOG('Indicator Data'!I6))/(K$194-K$195)*10))),1)</f>
        <v>0</v>
      </c>
      <c r="L4" s="59">
        <f t="shared" ref="L4:L67" si="2">ROUND((10-GEOMEAN(((10-J4)/10*9+1),((10-K4)/10*9+1)))/9*10,1)</f>
        <v>0</v>
      </c>
      <c r="M4" s="59">
        <f>ROUND(IF('Indicator Data'!J6=0,0,IF(LOG('Indicator Data'!J6)&gt;M$194,10,IF(LOG('Indicator Data'!J6)&lt;M$195,0,10-(M$194-LOG('Indicator Data'!J6))/(M$194-M$195)*10))),1)</f>
        <v>10</v>
      </c>
      <c r="N4" s="60">
        <f>'Indicator Data'!C6/'Indicator Data'!$BC6</f>
        <v>2.0881597582663594E-3</v>
      </c>
      <c r="O4" s="60">
        <f>'Indicator Data'!D6/'Indicator Data'!$BC6</f>
        <v>0</v>
      </c>
      <c r="P4" s="60">
        <f>IF(F4=0.1,0,'Indicator Data'!E6/'Indicator Data'!$BC6)</f>
        <v>3.7645022838176867E-3</v>
      </c>
      <c r="Q4" s="60">
        <f>'Indicator Data'!F6/'Indicator Data'!$BC6</f>
        <v>5.3974805780026267E-6</v>
      </c>
      <c r="R4" s="60">
        <f>'Indicator Data'!G6/'Indicator Data'!$BC6</f>
        <v>0</v>
      </c>
      <c r="S4" s="60">
        <f>'Indicator Data'!H6/'Indicator Data'!$BC6</f>
        <v>0</v>
      </c>
      <c r="T4" s="60">
        <f>'Indicator Data'!I6/'Indicator Data'!$BC6</f>
        <v>0</v>
      </c>
      <c r="U4" s="60">
        <f>'Indicator Data'!J6/'Indicator Data'!$BC6</f>
        <v>4.2505076534043076E-2</v>
      </c>
      <c r="V4" s="59">
        <f t="shared" ref="V4:V67" si="3">ROUND(IF(N4&gt;V$194,10,IF(N4&lt;V$195,0,10-(V$194-N4)/(V$194-V$195)*10)),1)</f>
        <v>10</v>
      </c>
      <c r="W4" s="59">
        <f t="shared" ref="W4:W67" si="4">ROUND(IF(O4&gt;W$194,10,IF(O4&lt;W$195,0,10-(W$194-O4)/(W$194-W$195)*10)),1)</f>
        <v>0</v>
      </c>
      <c r="X4" s="59">
        <f t="shared" ref="X4:X67" si="5">ROUND(((10-GEOMEAN(((10-V4)/10*9+1),((10-W4)/10*9+1)))/9*10),1)</f>
        <v>7.6</v>
      </c>
      <c r="Y4" s="59">
        <f t="shared" ref="Y4:Y67" si="6">ROUND(IF(P4=0,0.1,IF(P4&gt;Y$194,10,IF(P4&lt;Y$195,0,10-(Y$194-P4)/(Y$194-Y$195)*10))),1)</f>
        <v>3.8</v>
      </c>
      <c r="Z4" s="59">
        <f t="shared" ref="Z4:Z67" si="7">ROUND(IF(Q4=0,0,IF(LOG(Q4)&gt;Z$194,10,IF(LOG(Q4)&lt;=Z$195,0,10-(Z$194-LOG(Q4))/(Z$194-Z$195)*10))),1)</f>
        <v>8.3000000000000007</v>
      </c>
      <c r="AA4" s="59">
        <f t="shared" ref="AA4:AA67" si="8">ROUND(IF(R4&gt;AA$194,10,IF(R4&lt;AA$195,0,10-(AA$194-R4)/(AA$194-AA$195)*10)),1)</f>
        <v>0</v>
      </c>
      <c r="AB4" s="59">
        <f t="shared" ref="AB4:AB67" si="9">ROUND(IF(S4&gt;AB$194,10,IF(S4&lt;AB$195,0,10-(AB$194-S4)/(AB$194-AB$195)*10)),1)</f>
        <v>0</v>
      </c>
      <c r="AC4" s="59">
        <f t="shared" ref="AC4:AC67" si="10">ROUND(((10-GEOMEAN(((10-AA4)/10*9+1),((10-AB4)/10*9+1)))/9*10),1)</f>
        <v>0</v>
      </c>
      <c r="AD4" s="59">
        <f t="shared" ref="AD4:AD67" si="11">ROUND(IF(T4=0,0,IF(LOG(T4)&gt;AD$194,10,IF(LOG(T4)&lt;=AD$195,0,10-(AD$194-LOG(T4))/(AD$194-AD$195)*10))),1)</f>
        <v>0</v>
      </c>
      <c r="AE4" s="59">
        <f t="shared" ref="AE4:AE67" si="12">ROUND((10-GEOMEAN(((10-AC4)/10*9+1),((10-AD4)/10*9+1)))/9*10,1)</f>
        <v>0</v>
      </c>
      <c r="AF4" s="59">
        <f t="shared" ref="AF4:AF67" si="13">ROUND(IF(U4&gt;AF$194,10,IF(U4&lt;AF$195,0,10-(AF$194-U4)/(AF$194-AF$195)*10)),1)</f>
        <v>10</v>
      </c>
      <c r="AG4" s="59">
        <f>ROUND(IF('Indicator Data'!K6=0,0,IF('Indicator Data'!K6&gt;AG$194,10,IF('Indicator Data'!K6&lt;AG$195,0,10-(AG$194-'Indicator Data'!K6)/(AG$194-AG$195)*10))),1)</f>
        <v>1.3</v>
      </c>
      <c r="AH4" s="59">
        <f t="shared" ref="AH4:AH67" si="14">ROUND(AVERAGE(C4,V4),1)</f>
        <v>8.5</v>
      </c>
      <c r="AI4" s="59">
        <f t="shared" ref="AI4:AI67" si="15">ROUND(AVERAGE(D4,W4),1)</f>
        <v>0.1</v>
      </c>
      <c r="AJ4" s="59">
        <f t="shared" ref="AJ4:AJ67" si="16">ROUND(AVERAGE(AA4,H4),1)</f>
        <v>0</v>
      </c>
      <c r="AK4" s="59">
        <f t="shared" ref="AK4:AK67" si="17">ROUND(AVERAGE(AB4,I4),1)</f>
        <v>0</v>
      </c>
      <c r="AL4" s="59">
        <f t="shared" ref="AL4:AL67" si="18">ROUND((10-GEOMEAN(((10-AJ4)/10*9+1),((10-AK4)/10*9+1)))/9*10,1)</f>
        <v>0</v>
      </c>
      <c r="AM4" s="59">
        <f t="shared" ref="AM4:AM67" si="19">ROUND(AVERAGE(AD4,K4),1)</f>
        <v>0</v>
      </c>
      <c r="AN4" s="59">
        <f t="shared" ref="AN4:AN67" si="20">ROUND((10-GEOMEAN(((10-M4)/10*9+1),((10-AF4)/10*9+1)))/9*10,1)</f>
        <v>10</v>
      </c>
      <c r="AO4" s="61">
        <f t="shared" ref="AO4:AO67" si="21">ROUND((10-GEOMEAN(((10-E4)/10*9+1),((10-X4)/10*9+1)))/9*10,1)</f>
        <v>6.3</v>
      </c>
      <c r="AP4" s="61">
        <f t="shared" ref="AP4:AP67" si="22">ROUND(IF(AND(Y4="x",F4="x"),"x",(10-GEOMEAN(((10-F4)/10*9+1),((10-Y4)/10*9+1)))/9*10),1)</f>
        <v>4.5</v>
      </c>
      <c r="AQ4" s="61">
        <f t="shared" ref="AQ4:AQ67" si="23">ROUND((10-GEOMEAN(((10-G4)/10*9+1),((10-Z4)/10*9+1)))/9*10,1)</f>
        <v>7.5</v>
      </c>
      <c r="AR4" s="61">
        <f t="shared" ref="AR4:AR67" si="24">ROUND((10-GEOMEAN(((10-L4)/10*9+1),((10-AE4)/10*9+1)))/9*10,1)</f>
        <v>0</v>
      </c>
      <c r="AS4" s="59">
        <f t="shared" ref="AS4:AS67" si="25">ROUND(AVERAGE(AG4,AN4),1)</f>
        <v>5.7</v>
      </c>
      <c r="AT4" s="59">
        <f>IF('Indicator Data'!BD6&lt;1000,"x",ROUND((IF('Indicator Data'!L6&gt;AT$194,10,IF('Indicator Data'!L6&lt;AT$195,0,10-(AT$194-'Indicator Data'!L6)/(AT$194-AT$195)*10))),1))</f>
        <v>4.4000000000000004</v>
      </c>
      <c r="AU4" s="61">
        <f t="shared" ref="AU4:AU67" si="26">ROUND(AVERAGE(AS4,AT4),1)</f>
        <v>5.0999999999999996</v>
      </c>
      <c r="AV4" s="62">
        <f t="shared" ref="AV4:AV67" si="27">IF(ROUND(IF(AP4="x",(10-GEOMEAN(((10-AO4)/10*9+1),((10-AU4)/10*9+1),((10-AQ4)/10*9+1),((10-AR4)/10*9+1)))/9*10,(10-GEOMEAN(((10-AO4)/10*9+1),((10-AP4)/10*9+1),((10-AQ4)/10*9+1),((10-AR4)/10*9+1),((10-AU4)/10*9+1)))/9*10),1)=0,0.1,ROUND(IF(AP4="x",(10-GEOMEAN(((10-AO4)/10*9+1),((10-AU4)/10*9+1),((10-AQ4)/10*9+1),((10-AR4)/10*9+1)))/9*10,(10-GEOMEAN(((10-AO4)/10*9+1),((10-AP4)/10*9+1),((10-AQ4)/10*9+1),((10-AR4)/10*9+1),((10-AU4)/10*9+1)))/9*10),1))</f>
        <v>5.0999999999999996</v>
      </c>
      <c r="AW4" s="59">
        <f>ROUND(IF('Indicator Data'!M6=0,0,IF('Indicator Data'!M6&gt;AW$194,10,IF('Indicator Data'!M6&lt;AW$195,0,10-(AW$194-'Indicator Data'!M6)/(AW$194-AW$195)*10))),1)</f>
        <v>0.7</v>
      </c>
      <c r="AX4" s="59">
        <f>ROUND(IF('Indicator Data'!N6=0,0,IF(LOG('Indicator Data'!N6)&gt;LOG(AX$194),10,IF(LOG('Indicator Data'!N6)&lt;LOG(AX$195),0,10-(LOG(AX$194)-LOG('Indicator Data'!N6))/(LOG(AX$194)-LOG(AX$195))*10))),1)</f>
        <v>0</v>
      </c>
      <c r="AY4" s="61">
        <f t="shared" ref="AY4:AY67" si="28">ROUND((10-GEOMEAN(((10-AW4)/10*9+1),((10-AX4)/10*9+1)))/9*10,1)</f>
        <v>0.4</v>
      </c>
      <c r="AZ4" s="59">
        <f>'Indicator Data'!O6</f>
        <v>0</v>
      </c>
      <c r="BA4" s="59">
        <f>'Indicator Data'!P6</f>
        <v>0</v>
      </c>
      <c r="BB4" s="61">
        <f t="shared" ref="BB4:BB67" si="29">ROUND(IF(AZ4=5,10,IF(BA4=5,9,IF(AZ4=4,8,IF(BA4=4,7,0)))),1)</f>
        <v>0</v>
      </c>
      <c r="BC4" s="62">
        <f t="shared" ref="BC4:BC67" si="30">ROUND(IF(BB4&gt;5,BB4,AY4/10*7),1)</f>
        <v>0.3</v>
      </c>
      <c r="BD4" s="16"/>
      <c r="BE4" s="108"/>
    </row>
    <row r="5" spans="1:57" s="4" customFormat="1" x14ac:dyDescent="0.25">
      <c r="A5" s="131" t="s">
        <v>5</v>
      </c>
      <c r="B5" s="63" t="s">
        <v>4</v>
      </c>
      <c r="C5" s="59">
        <f>ROUND(IF('Indicator Data'!C7=0,0.1,IF(LOG('Indicator Data'!C7)&gt;C$194,10,IF(LOG('Indicator Data'!C7)&lt;C$195,0,10-(C$194-LOG('Indicator Data'!C7))/(C$194-C$195)*10))),1)</f>
        <v>9.1999999999999993</v>
      </c>
      <c r="D5" s="59">
        <f>ROUND(IF('Indicator Data'!D7=0,0.1,IF(LOG('Indicator Data'!D7)&gt;D$194,10,IF(LOG('Indicator Data'!D7)&lt;D$195,0,10-(D$194-LOG('Indicator Data'!D7))/(D$194-D$195)*10))),1)</f>
        <v>0.1</v>
      </c>
      <c r="E5" s="59">
        <f t="shared" si="0"/>
        <v>6.5</v>
      </c>
      <c r="F5" s="59">
        <f>ROUND(IF('Indicator Data'!E7="No data",0.1,IF('Indicator Data'!E7=0,0,IF(LOG('Indicator Data'!E7)&gt;F$194,10,IF(LOG('Indicator Data'!E7)&lt;F$195,0,10-(F$194-LOG('Indicator Data'!E7))/(F$194-F$195)*10)))),1)</f>
        <v>7.3</v>
      </c>
      <c r="G5" s="59">
        <f>ROUND(IF('Indicator Data'!F7=0,0,IF(LOG('Indicator Data'!F7)&gt;G$194,10,IF(LOG('Indicator Data'!F7)&lt;G$195,0,10-(G$194-LOG('Indicator Data'!F7))/(G$194-G$195)*10))),1)</f>
        <v>4.3</v>
      </c>
      <c r="H5" s="59">
        <f>ROUND(IF('Indicator Data'!G7=0,0,IF(LOG('Indicator Data'!G7)&gt;H$194,10,IF(LOG('Indicator Data'!G7)&lt;H$195,0,10-(H$194-LOG('Indicator Data'!G7))/(H$194-H$195)*10))),1)</f>
        <v>0</v>
      </c>
      <c r="I5" s="59">
        <f>ROUND(IF('Indicator Data'!H7=0,0,IF(LOG('Indicator Data'!H7)&gt;I$194,10,IF(LOG('Indicator Data'!H7)&lt;I$195,0,10-(I$194-LOG('Indicator Data'!H7))/(I$194-I$195)*10))),1)</f>
        <v>0</v>
      </c>
      <c r="J5" s="59">
        <f t="shared" si="1"/>
        <v>0</v>
      </c>
      <c r="K5" s="59">
        <f>ROUND(IF('Indicator Data'!I7=0,0,IF(LOG('Indicator Data'!I7)&gt;K$194,10,IF(LOG('Indicator Data'!I7)&lt;K$195,0,10-(K$194-LOG('Indicator Data'!I7))/(K$194-K$195)*10))),1)</f>
        <v>0</v>
      </c>
      <c r="L5" s="59">
        <f t="shared" si="2"/>
        <v>0</v>
      </c>
      <c r="M5" s="59">
        <f>ROUND(IF('Indicator Data'!J7=0,0,IF(LOG('Indicator Data'!J7)&gt;M$194,10,IF(LOG('Indicator Data'!J7)&lt;M$195,0,10-(M$194-LOG('Indicator Data'!J7))/(M$194-M$195)*10))),1)</f>
        <v>0</v>
      </c>
      <c r="N5" s="60">
        <f>'Indicator Data'!C7/'Indicator Data'!$BC7</f>
        <v>1.2216591546536282E-3</v>
      </c>
      <c r="O5" s="60">
        <f>'Indicator Data'!D7/'Indicator Data'!$BC7</f>
        <v>0</v>
      </c>
      <c r="P5" s="60">
        <f>IF(F5=0.1,0,'Indicator Data'!E7/'Indicator Data'!$BC7)</f>
        <v>2.150250452822021E-3</v>
      </c>
      <c r="Q5" s="60">
        <f>'Indicator Data'!F7/'Indicator Data'!$BC7</f>
        <v>3.6599634549760957E-8</v>
      </c>
      <c r="R5" s="60">
        <f>'Indicator Data'!G7/'Indicator Data'!$BC7</f>
        <v>0</v>
      </c>
      <c r="S5" s="60">
        <f>'Indicator Data'!H7/'Indicator Data'!$BC7</f>
        <v>0</v>
      </c>
      <c r="T5" s="60">
        <f>'Indicator Data'!I7/'Indicator Data'!$BC7</f>
        <v>0</v>
      </c>
      <c r="U5" s="60">
        <f>'Indicator Data'!J7/'Indicator Data'!$BC7</f>
        <v>0</v>
      </c>
      <c r="V5" s="59">
        <f t="shared" si="3"/>
        <v>6.1</v>
      </c>
      <c r="W5" s="59">
        <f t="shared" si="4"/>
        <v>0</v>
      </c>
      <c r="X5" s="59">
        <f t="shared" si="5"/>
        <v>3.6</v>
      </c>
      <c r="Y5" s="59">
        <f t="shared" si="6"/>
        <v>2.2000000000000002</v>
      </c>
      <c r="Z5" s="59">
        <f t="shared" si="7"/>
        <v>3.5</v>
      </c>
      <c r="AA5" s="59">
        <f t="shared" si="8"/>
        <v>0</v>
      </c>
      <c r="AB5" s="59">
        <f t="shared" si="9"/>
        <v>0</v>
      </c>
      <c r="AC5" s="59">
        <f t="shared" si="10"/>
        <v>0</v>
      </c>
      <c r="AD5" s="59">
        <f t="shared" si="11"/>
        <v>0</v>
      </c>
      <c r="AE5" s="59">
        <f t="shared" si="12"/>
        <v>0</v>
      </c>
      <c r="AF5" s="59">
        <f t="shared" si="13"/>
        <v>0</v>
      </c>
      <c r="AG5" s="59">
        <f>ROUND(IF('Indicator Data'!K7=0,0,IF('Indicator Data'!K7&gt;AG$194,10,IF('Indicator Data'!K7&lt;AG$195,0,10-(AG$194-'Indicator Data'!K7)/(AG$194-AG$195)*10))),1)</f>
        <v>1.3</v>
      </c>
      <c r="AH5" s="59">
        <f t="shared" si="14"/>
        <v>7.7</v>
      </c>
      <c r="AI5" s="59">
        <f t="shared" si="15"/>
        <v>0.1</v>
      </c>
      <c r="AJ5" s="59">
        <f t="shared" si="16"/>
        <v>0</v>
      </c>
      <c r="AK5" s="59">
        <f t="shared" si="17"/>
        <v>0</v>
      </c>
      <c r="AL5" s="59">
        <f t="shared" si="18"/>
        <v>0</v>
      </c>
      <c r="AM5" s="59">
        <f t="shared" si="19"/>
        <v>0</v>
      </c>
      <c r="AN5" s="59">
        <f t="shared" si="20"/>
        <v>0</v>
      </c>
      <c r="AO5" s="61">
        <f t="shared" si="21"/>
        <v>5.2</v>
      </c>
      <c r="AP5" s="61">
        <f t="shared" si="22"/>
        <v>5.3</v>
      </c>
      <c r="AQ5" s="61">
        <f t="shared" si="23"/>
        <v>3.9</v>
      </c>
      <c r="AR5" s="61">
        <f t="shared" si="24"/>
        <v>0</v>
      </c>
      <c r="AS5" s="59">
        <f t="shared" si="25"/>
        <v>0.7</v>
      </c>
      <c r="AT5" s="59">
        <f>IF('Indicator Data'!BD7&lt;1000,"x",ROUND((IF('Indicator Data'!L7&gt;AT$194,10,IF('Indicator Data'!L7&lt;AT$195,0,10-(AT$194-'Indicator Data'!L7)/(AT$194-AT$195)*10))),1))</f>
        <v>4.4000000000000004</v>
      </c>
      <c r="AU5" s="61">
        <f t="shared" si="26"/>
        <v>2.6</v>
      </c>
      <c r="AV5" s="62">
        <f t="shared" si="27"/>
        <v>3.6</v>
      </c>
      <c r="AW5" s="59">
        <f>ROUND(IF('Indicator Data'!M7=0,0,IF('Indicator Data'!M7&gt;AW$194,10,IF('Indicator Data'!M7&lt;AW$195,0,10-(AW$194-'Indicator Data'!M7)/(AW$194-AW$195)*10))),1)</f>
        <v>4.5999999999999996</v>
      </c>
      <c r="AX5" s="59">
        <f>ROUND(IF('Indicator Data'!N7=0,0,IF(LOG('Indicator Data'!N7)&gt;LOG(AX$194),10,IF(LOG('Indicator Data'!N7)&lt;LOG(AX$195),0,10-(LOG(AX$194)-LOG('Indicator Data'!N7))/(LOG(AX$194)-LOG(AX$195))*10))),1)</f>
        <v>5.9</v>
      </c>
      <c r="AY5" s="61">
        <f t="shared" si="28"/>
        <v>5.3</v>
      </c>
      <c r="AZ5" s="59">
        <f>'Indicator Data'!O7</f>
        <v>0</v>
      </c>
      <c r="BA5" s="59">
        <f>'Indicator Data'!P7</f>
        <v>0</v>
      </c>
      <c r="BB5" s="61">
        <f t="shared" si="29"/>
        <v>0</v>
      </c>
      <c r="BC5" s="62">
        <f t="shared" si="30"/>
        <v>3.7</v>
      </c>
      <c r="BD5" s="16"/>
      <c r="BE5" s="108"/>
    </row>
    <row r="6" spans="1:57" s="4" customFormat="1" x14ac:dyDescent="0.25">
      <c r="A6" s="131" t="s">
        <v>7</v>
      </c>
      <c r="B6" s="63" t="s">
        <v>6</v>
      </c>
      <c r="C6" s="59">
        <f>ROUND(IF('Indicator Data'!C8=0,0.1,IF(LOG('Indicator Data'!C8)&gt;C$194,10,IF(LOG('Indicator Data'!C8)&lt;C$195,0,10-(C$194-LOG('Indicator Data'!C8))/(C$194-C$195)*10))),1)</f>
        <v>0.1</v>
      </c>
      <c r="D6" s="59">
        <f>ROUND(IF('Indicator Data'!D8=0,0.1,IF(LOG('Indicator Data'!D8)&gt;D$194,10,IF(LOG('Indicator Data'!D8)&lt;D$195,0,10-(D$194-LOG('Indicator Data'!D8))/(D$194-D$195)*10))),1)</f>
        <v>0.1</v>
      </c>
      <c r="E6" s="59">
        <f t="shared" si="0"/>
        <v>0.1</v>
      </c>
      <c r="F6" s="59">
        <f>ROUND(IF('Indicator Data'!E8="No data",0.1,IF('Indicator Data'!E8=0,0,IF(LOG('Indicator Data'!E8)&gt;F$194,10,IF(LOG('Indicator Data'!E8)&lt;F$195,0,10-(F$194-LOG('Indicator Data'!E8))/(F$194-F$195)*10)))),1)</f>
        <v>6.3</v>
      </c>
      <c r="G6" s="59">
        <f>ROUND(IF('Indicator Data'!F8=0,0,IF(LOG('Indicator Data'!F8)&gt;G$194,10,IF(LOG('Indicator Data'!F8)&lt;G$195,0,10-(G$194-LOG('Indicator Data'!F8))/(G$194-G$195)*10))),1)</f>
        <v>0</v>
      </c>
      <c r="H6" s="59">
        <f>ROUND(IF('Indicator Data'!G8=0,0,IF(LOG('Indicator Data'!G8)&gt;H$194,10,IF(LOG('Indicator Data'!G8)&lt;H$195,0,10-(H$194-LOG('Indicator Data'!G8))/(H$194-H$195)*10))),1)</f>
        <v>0</v>
      </c>
      <c r="I6" s="59">
        <f>ROUND(IF('Indicator Data'!H8=0,0,IF(LOG('Indicator Data'!H8)&gt;I$194,10,IF(LOG('Indicator Data'!H8)&lt;I$195,0,10-(I$194-LOG('Indicator Data'!H8))/(I$194-I$195)*10))),1)</f>
        <v>0</v>
      </c>
      <c r="J6" s="59">
        <f t="shared" si="1"/>
        <v>0</v>
      </c>
      <c r="K6" s="59">
        <f>ROUND(IF('Indicator Data'!I8=0,0,IF(LOG('Indicator Data'!I8)&gt;K$194,10,IF(LOG('Indicator Data'!I8)&lt;K$195,0,10-(K$194-LOG('Indicator Data'!I8))/(K$194-K$195)*10))),1)</f>
        <v>0</v>
      </c>
      <c r="L6" s="59">
        <f t="shared" si="2"/>
        <v>0</v>
      </c>
      <c r="M6" s="59">
        <f>ROUND(IF('Indicator Data'!J8=0,0,IF(LOG('Indicator Data'!J8)&gt;M$194,10,IF(LOG('Indicator Data'!J8)&lt;M$195,0,10-(M$194-LOG('Indicator Data'!J8))/(M$194-M$195)*10))),1)</f>
        <v>10</v>
      </c>
      <c r="N6" s="60">
        <f>'Indicator Data'!C8/'Indicator Data'!$BC8</f>
        <v>0</v>
      </c>
      <c r="O6" s="60">
        <f>'Indicator Data'!D8/'Indicator Data'!$BC8</f>
        <v>0</v>
      </c>
      <c r="P6" s="60">
        <f>IF(F6=0.1,0,'Indicator Data'!E8/'Indicator Data'!$BC8)</f>
        <v>1.8068189585618176E-3</v>
      </c>
      <c r="Q6" s="60">
        <f>'Indicator Data'!F8/'Indicator Data'!$BC8</f>
        <v>0</v>
      </c>
      <c r="R6" s="60">
        <f>'Indicator Data'!G8/'Indicator Data'!$BC8</f>
        <v>0</v>
      </c>
      <c r="S6" s="60">
        <f>'Indicator Data'!H8/'Indicator Data'!$BC8</f>
        <v>0</v>
      </c>
      <c r="T6" s="60">
        <f>'Indicator Data'!I8/'Indicator Data'!$BC8</f>
        <v>0</v>
      </c>
      <c r="U6" s="60">
        <f>'Indicator Data'!J8/'Indicator Data'!$BC8</f>
        <v>8.3250073026143595E-3</v>
      </c>
      <c r="V6" s="59">
        <f t="shared" si="3"/>
        <v>0</v>
      </c>
      <c r="W6" s="59">
        <f t="shared" si="4"/>
        <v>0</v>
      </c>
      <c r="X6" s="59">
        <f t="shared" si="5"/>
        <v>0</v>
      </c>
      <c r="Y6" s="59">
        <f t="shared" si="6"/>
        <v>1.8</v>
      </c>
      <c r="Z6" s="59">
        <f t="shared" si="7"/>
        <v>0</v>
      </c>
      <c r="AA6" s="59">
        <f t="shared" si="8"/>
        <v>0</v>
      </c>
      <c r="AB6" s="59">
        <f t="shared" si="9"/>
        <v>0</v>
      </c>
      <c r="AC6" s="59">
        <f t="shared" si="10"/>
        <v>0</v>
      </c>
      <c r="AD6" s="59">
        <f t="shared" si="11"/>
        <v>0</v>
      </c>
      <c r="AE6" s="59">
        <f t="shared" si="12"/>
        <v>0</v>
      </c>
      <c r="AF6" s="59">
        <f t="shared" si="13"/>
        <v>2.8</v>
      </c>
      <c r="AG6" s="59">
        <f>ROUND(IF('Indicator Data'!K8=0,0,IF('Indicator Data'!K8&gt;AG$194,10,IF('Indicator Data'!K8&lt;AG$195,0,10-(AG$194-'Indicator Data'!K8)/(AG$194-AG$195)*10))),1)</f>
        <v>6.7</v>
      </c>
      <c r="AH6" s="59">
        <f t="shared" si="14"/>
        <v>0.1</v>
      </c>
      <c r="AI6" s="59">
        <f t="shared" si="15"/>
        <v>0.1</v>
      </c>
      <c r="AJ6" s="59">
        <f t="shared" si="16"/>
        <v>0</v>
      </c>
      <c r="AK6" s="59">
        <f t="shared" si="17"/>
        <v>0</v>
      </c>
      <c r="AL6" s="59">
        <f t="shared" si="18"/>
        <v>0</v>
      </c>
      <c r="AM6" s="59">
        <f t="shared" si="19"/>
        <v>0</v>
      </c>
      <c r="AN6" s="59">
        <f t="shared" si="20"/>
        <v>8.1</v>
      </c>
      <c r="AO6" s="61">
        <f t="shared" si="21"/>
        <v>0.1</v>
      </c>
      <c r="AP6" s="61">
        <f t="shared" si="22"/>
        <v>4.4000000000000004</v>
      </c>
      <c r="AQ6" s="61">
        <f t="shared" si="23"/>
        <v>0</v>
      </c>
      <c r="AR6" s="61">
        <f t="shared" si="24"/>
        <v>0</v>
      </c>
      <c r="AS6" s="59">
        <f t="shared" si="25"/>
        <v>7.4</v>
      </c>
      <c r="AT6" s="59">
        <f>IF('Indicator Data'!BD8&lt;1000,"x",ROUND((IF('Indicator Data'!L8&gt;AT$194,10,IF('Indicator Data'!L8&lt;AT$195,0,10-(AT$194-'Indicator Data'!L8)/(AT$194-AT$195)*10))),1))</f>
        <v>1.1000000000000001</v>
      </c>
      <c r="AU6" s="61">
        <f t="shared" si="26"/>
        <v>4.3</v>
      </c>
      <c r="AV6" s="62">
        <f t="shared" si="27"/>
        <v>2</v>
      </c>
      <c r="AW6" s="59">
        <f>ROUND(IF('Indicator Data'!M8=0,0,IF('Indicator Data'!M8&gt;AW$194,10,IF('Indicator Data'!M8&lt;AW$195,0,10-(AW$194-'Indicator Data'!M8)/(AW$194-AW$195)*10))),1)</f>
        <v>3.8</v>
      </c>
      <c r="AX6" s="59">
        <f>ROUND(IF('Indicator Data'!N8=0,0,IF(LOG('Indicator Data'!N8)&gt;LOG(AX$194),10,IF(LOG('Indicator Data'!N8)&lt;LOG(AX$195),0,10-(LOG(AX$194)-LOG('Indicator Data'!N8))/(LOG(AX$194)-LOG(AX$195))*10))),1)</f>
        <v>3.5</v>
      </c>
      <c r="AY6" s="61">
        <f t="shared" si="28"/>
        <v>3.7</v>
      </c>
      <c r="AZ6" s="59">
        <f>'Indicator Data'!O8</f>
        <v>0</v>
      </c>
      <c r="BA6" s="59">
        <f>'Indicator Data'!P8</f>
        <v>0</v>
      </c>
      <c r="BB6" s="61">
        <f t="shared" si="29"/>
        <v>0</v>
      </c>
      <c r="BC6" s="62">
        <f t="shared" si="30"/>
        <v>2.6</v>
      </c>
      <c r="BD6" s="16"/>
      <c r="BE6" s="108"/>
    </row>
    <row r="7" spans="1:57" s="4" customFormat="1" x14ac:dyDescent="0.25">
      <c r="A7" s="131" t="s">
        <v>9</v>
      </c>
      <c r="B7" s="63" t="s">
        <v>8</v>
      </c>
      <c r="C7" s="59">
        <f>ROUND(IF('Indicator Data'!C9=0,0.1,IF(LOG('Indicator Data'!C9)&gt;C$194,10,IF(LOG('Indicator Data'!C9)&lt;C$195,0,10-(C$194-LOG('Indicator Data'!C9))/(C$194-C$195)*10))),1)</f>
        <v>3.2</v>
      </c>
      <c r="D7" s="59">
        <f>ROUND(IF('Indicator Data'!D9=0,0.1,IF(LOG('Indicator Data'!D9)&gt;D$194,10,IF(LOG('Indicator Data'!D9)&lt;D$195,0,10-(D$194-LOG('Indicator Data'!D9))/(D$194-D$195)*10))),1)</f>
        <v>4.2</v>
      </c>
      <c r="E7" s="59">
        <f t="shared" si="0"/>
        <v>3.7</v>
      </c>
      <c r="F7" s="59">
        <f>ROUND(IF('Indicator Data'!E9="No data",0.1,IF('Indicator Data'!E9=0,0,IF(LOG('Indicator Data'!E9)&gt;F$194,10,IF(LOG('Indicator Data'!E9)&lt;F$195,0,10-(F$194-LOG('Indicator Data'!E9))/(F$194-F$195)*10)))),1)</f>
        <v>0.1</v>
      </c>
      <c r="G7" s="59">
        <f>ROUND(IF('Indicator Data'!F9=0,0,IF(LOG('Indicator Data'!F9)&gt;G$194,10,IF(LOG('Indicator Data'!F9)&lt;G$195,0,10-(G$194-LOG('Indicator Data'!F9))/(G$194-G$195)*10))),1)</f>
        <v>0</v>
      </c>
      <c r="H7" s="59">
        <f>ROUND(IF('Indicator Data'!G9=0,0,IF(LOG('Indicator Data'!G9)&gt;H$194,10,IF(LOG('Indicator Data'!G9)&lt;H$195,0,10-(H$194-LOG('Indicator Data'!G9))/(H$194-H$195)*10))),1)</f>
        <v>3.1</v>
      </c>
      <c r="I7" s="59">
        <f>ROUND(IF('Indicator Data'!H9=0,0,IF(LOG('Indicator Data'!H9)&gt;I$194,10,IF(LOG('Indicator Data'!H9)&lt;I$195,0,10-(I$194-LOG('Indicator Data'!H9))/(I$194-I$195)*10))),1)</f>
        <v>4.5999999999999996</v>
      </c>
      <c r="J7" s="59">
        <f t="shared" si="1"/>
        <v>3.9</v>
      </c>
      <c r="K7" s="59">
        <f>ROUND(IF('Indicator Data'!I9=0,0,IF(LOG('Indicator Data'!I9)&gt;K$194,10,IF(LOG('Indicator Data'!I9)&lt;K$195,0,10-(K$194-LOG('Indicator Data'!I9))/(K$194-K$195)*10))),1)</f>
        <v>0</v>
      </c>
      <c r="L7" s="59">
        <f t="shared" si="2"/>
        <v>2.2000000000000002</v>
      </c>
      <c r="M7" s="59">
        <f>ROUND(IF('Indicator Data'!J9=0,0,IF(LOG('Indicator Data'!J9)&gt;M$194,10,IF(LOG('Indicator Data'!J9)&lt;M$195,0,10-(M$194-LOG('Indicator Data'!J9))/(M$194-M$195)*10))),1)</f>
        <v>0</v>
      </c>
      <c r="N7" s="60">
        <f>'Indicator Data'!C9/'Indicator Data'!$BC9</f>
        <v>2.0248411525285994E-3</v>
      </c>
      <c r="O7" s="60">
        <f>'Indicator Data'!D9/'Indicator Data'!$BC9</f>
        <v>2.0248411525285994E-3</v>
      </c>
      <c r="P7" s="60">
        <f>IF(F7=0.1,0,'Indicator Data'!E9/'Indicator Data'!$BC9)</f>
        <v>0</v>
      </c>
      <c r="Q7" s="60">
        <f>'Indicator Data'!F9/'Indicator Data'!$BC9</f>
        <v>0</v>
      </c>
      <c r="R7" s="60">
        <f>'Indicator Data'!G9/'Indicator Data'!$BC9</f>
        <v>1.9E-2</v>
      </c>
      <c r="S7" s="60">
        <f>'Indicator Data'!H9/'Indicator Data'!$BC9</f>
        <v>6.0000000000000001E-3</v>
      </c>
      <c r="T7" s="60">
        <f>'Indicator Data'!I9/'Indicator Data'!$BC9</f>
        <v>0</v>
      </c>
      <c r="U7" s="60">
        <f>'Indicator Data'!J9/'Indicator Data'!$BC9</f>
        <v>0</v>
      </c>
      <c r="V7" s="59">
        <f t="shared" si="3"/>
        <v>10</v>
      </c>
      <c r="W7" s="59">
        <f t="shared" si="4"/>
        <v>10</v>
      </c>
      <c r="X7" s="59">
        <f t="shared" si="5"/>
        <v>10</v>
      </c>
      <c r="Y7" s="59">
        <f t="shared" si="6"/>
        <v>0.1</v>
      </c>
      <c r="Z7" s="59">
        <f t="shared" si="7"/>
        <v>0</v>
      </c>
      <c r="AA7" s="59">
        <f t="shared" si="8"/>
        <v>9.5</v>
      </c>
      <c r="AB7" s="59">
        <f t="shared" si="9"/>
        <v>10</v>
      </c>
      <c r="AC7" s="59">
        <f t="shared" si="10"/>
        <v>9.8000000000000007</v>
      </c>
      <c r="AD7" s="59">
        <f t="shared" si="11"/>
        <v>0</v>
      </c>
      <c r="AE7" s="59">
        <f t="shared" si="12"/>
        <v>7.3</v>
      </c>
      <c r="AF7" s="59">
        <f t="shared" si="13"/>
        <v>0</v>
      </c>
      <c r="AG7" s="59">
        <f>ROUND(IF('Indicator Data'!K9=0,0,IF('Indicator Data'!K9&gt;AG$194,10,IF('Indicator Data'!K9&lt;AG$195,0,10-(AG$194-'Indicator Data'!K9)/(AG$194-AG$195)*10))),1)</f>
        <v>0</v>
      </c>
      <c r="AH7" s="59">
        <f t="shared" si="14"/>
        <v>6.6</v>
      </c>
      <c r="AI7" s="59">
        <f t="shared" si="15"/>
        <v>7.1</v>
      </c>
      <c r="AJ7" s="59">
        <f t="shared" si="16"/>
        <v>6.3</v>
      </c>
      <c r="AK7" s="59">
        <f t="shared" si="17"/>
        <v>7.3</v>
      </c>
      <c r="AL7" s="59">
        <f t="shared" si="18"/>
        <v>6.8</v>
      </c>
      <c r="AM7" s="59">
        <f t="shared" si="19"/>
        <v>0</v>
      </c>
      <c r="AN7" s="59">
        <f t="shared" si="20"/>
        <v>0</v>
      </c>
      <c r="AO7" s="61">
        <f t="shared" si="21"/>
        <v>8.1999999999999993</v>
      </c>
      <c r="AP7" s="61">
        <f t="shared" si="22"/>
        <v>0.1</v>
      </c>
      <c r="AQ7" s="61">
        <f t="shared" si="23"/>
        <v>0</v>
      </c>
      <c r="AR7" s="61">
        <f t="shared" si="24"/>
        <v>5.3</v>
      </c>
      <c r="AS7" s="59">
        <f t="shared" si="25"/>
        <v>0</v>
      </c>
      <c r="AT7" s="59" t="str">
        <f>IF('Indicator Data'!BD9&lt;1000,"x",ROUND((IF('Indicator Data'!L9&gt;AT$194,10,IF('Indicator Data'!L9&lt;AT$195,0,10-(AT$194-'Indicator Data'!L9)/(AT$194-AT$195)*10))),1))</f>
        <v>x</v>
      </c>
      <c r="AU7" s="61">
        <f t="shared" si="26"/>
        <v>0</v>
      </c>
      <c r="AV7" s="62">
        <f t="shared" si="27"/>
        <v>3.7</v>
      </c>
      <c r="AW7" s="59">
        <f>ROUND(IF('Indicator Data'!M9=0,0,IF('Indicator Data'!M9&gt;AW$194,10,IF('Indicator Data'!M9&lt;AW$195,0,10-(AW$194-'Indicator Data'!M9)/(AW$194-AW$195)*10))),1)</f>
        <v>0</v>
      </c>
      <c r="AX7" s="59">
        <f>ROUND(IF('Indicator Data'!N9=0,0,IF(LOG('Indicator Data'!N9)&gt;LOG(AX$194),10,IF(LOG('Indicator Data'!N9)&lt;LOG(AX$195),0,10-(LOG(AX$194)-LOG('Indicator Data'!N9))/(LOG(AX$194)-LOG(AX$195))*10))),1)</f>
        <v>0</v>
      </c>
      <c r="AY7" s="61">
        <f t="shared" si="28"/>
        <v>0</v>
      </c>
      <c r="AZ7" s="59">
        <f>'Indicator Data'!O9</f>
        <v>0</v>
      </c>
      <c r="BA7" s="59">
        <f>'Indicator Data'!P9</f>
        <v>0</v>
      </c>
      <c r="BB7" s="61">
        <f t="shared" si="29"/>
        <v>0</v>
      </c>
      <c r="BC7" s="62">
        <f t="shared" si="30"/>
        <v>0</v>
      </c>
      <c r="BD7" s="16"/>
      <c r="BE7" s="108"/>
    </row>
    <row r="8" spans="1:57" s="4" customFormat="1" x14ac:dyDescent="0.25">
      <c r="A8" s="131" t="s">
        <v>11</v>
      </c>
      <c r="B8" s="63" t="s">
        <v>10</v>
      </c>
      <c r="C8" s="59">
        <f>ROUND(IF('Indicator Data'!C10=0,0.1,IF(LOG('Indicator Data'!C10)&gt;C$194,10,IF(LOG('Indicator Data'!C10)&lt;C$195,0,10-(C$194-LOG('Indicator Data'!C10))/(C$194-C$195)*10))),1)</f>
        <v>8.1</v>
      </c>
      <c r="D8" s="59">
        <f>ROUND(IF('Indicator Data'!D10=0,0.1,IF(LOG('Indicator Data'!D10)&gt;D$194,10,IF(LOG('Indicator Data'!D10)&lt;D$195,0,10-(D$194-LOG('Indicator Data'!D10))/(D$194-D$195)*10))),1)</f>
        <v>6.2</v>
      </c>
      <c r="E8" s="59">
        <f t="shared" si="0"/>
        <v>7.3</v>
      </c>
      <c r="F8" s="59">
        <f>ROUND(IF('Indicator Data'!E10="No data",0.1,IF('Indicator Data'!E10=0,0,IF(LOG('Indicator Data'!E10)&gt;F$194,10,IF(LOG('Indicator Data'!E10)&lt;F$195,0,10-(F$194-LOG('Indicator Data'!E10))/(F$194-F$195)*10)))),1)</f>
        <v>8</v>
      </c>
      <c r="G8" s="59">
        <f>ROUND(IF('Indicator Data'!F10=0,0,IF(LOG('Indicator Data'!F10)&gt;G$194,10,IF(LOG('Indicator Data'!F10)&lt;G$195,0,10-(G$194-LOG('Indicator Data'!F10))/(G$194-G$195)*10))),1)</f>
        <v>0</v>
      </c>
      <c r="H8" s="59">
        <f>ROUND(IF('Indicator Data'!G10=0,0,IF(LOG('Indicator Data'!G10)&gt;H$194,10,IF(LOG('Indicator Data'!G10)&lt;H$195,0,10-(H$194-LOG('Indicator Data'!G10))/(H$194-H$195)*10))),1)</f>
        <v>0</v>
      </c>
      <c r="I8" s="59">
        <f>ROUND(IF('Indicator Data'!H10=0,0,IF(LOG('Indicator Data'!H10)&gt;I$194,10,IF(LOG('Indicator Data'!H10)&lt;I$195,0,10-(I$194-LOG('Indicator Data'!H10))/(I$194-I$195)*10))),1)</f>
        <v>0</v>
      </c>
      <c r="J8" s="59">
        <f t="shared" si="1"/>
        <v>0</v>
      </c>
      <c r="K8" s="59">
        <f>ROUND(IF('Indicator Data'!I10=0,0,IF(LOG('Indicator Data'!I10)&gt;K$194,10,IF(LOG('Indicator Data'!I10)&lt;K$195,0,10-(K$194-LOG('Indicator Data'!I10))/(K$194-K$195)*10))),1)</f>
        <v>0</v>
      </c>
      <c r="L8" s="59">
        <f t="shared" si="2"/>
        <v>0</v>
      </c>
      <c r="M8" s="59">
        <f>ROUND(IF('Indicator Data'!J10=0,0,IF(LOG('Indicator Data'!J10)&gt;M$194,10,IF(LOG('Indicator Data'!J10)&lt;M$195,0,10-(M$194-LOG('Indicator Data'!J10))/(M$194-M$195)*10))),1)</f>
        <v>0</v>
      </c>
      <c r="N8" s="60">
        <f>'Indicator Data'!C10/'Indicator Data'!$BC10</f>
        <v>4.2186491540142766E-4</v>
      </c>
      <c r="O8" s="60">
        <f>'Indicator Data'!D10/'Indicator Data'!$BC10</f>
        <v>1.6986330601642704E-5</v>
      </c>
      <c r="P8" s="60">
        <f>IF(F8=0.1,0,'Indicator Data'!E10/'Indicator Data'!$BC10)</f>
        <v>3.8396039743839741E-3</v>
      </c>
      <c r="Q8" s="60">
        <f>'Indicator Data'!F10/'Indicator Data'!$BC10</f>
        <v>0</v>
      </c>
      <c r="R8" s="60">
        <f>'Indicator Data'!G10/'Indicator Data'!$BC10</f>
        <v>0</v>
      </c>
      <c r="S8" s="60">
        <f>'Indicator Data'!H10/'Indicator Data'!$BC10</f>
        <v>0</v>
      </c>
      <c r="T8" s="60">
        <f>'Indicator Data'!I10/'Indicator Data'!$BC10</f>
        <v>0</v>
      </c>
      <c r="U8" s="60">
        <f>'Indicator Data'!J10/'Indicator Data'!$BC10</f>
        <v>0</v>
      </c>
      <c r="V8" s="59">
        <f t="shared" si="3"/>
        <v>2.1</v>
      </c>
      <c r="W8" s="59">
        <f t="shared" si="4"/>
        <v>0.2</v>
      </c>
      <c r="X8" s="59">
        <f t="shared" si="5"/>
        <v>1.2</v>
      </c>
      <c r="Y8" s="59">
        <f t="shared" si="6"/>
        <v>3.8</v>
      </c>
      <c r="Z8" s="59">
        <f t="shared" si="7"/>
        <v>0</v>
      </c>
      <c r="AA8" s="59">
        <f t="shared" si="8"/>
        <v>0</v>
      </c>
      <c r="AB8" s="59">
        <f t="shared" si="9"/>
        <v>0</v>
      </c>
      <c r="AC8" s="59">
        <f t="shared" si="10"/>
        <v>0</v>
      </c>
      <c r="AD8" s="59">
        <f t="shared" si="11"/>
        <v>0</v>
      </c>
      <c r="AE8" s="59">
        <f t="shared" si="12"/>
        <v>0</v>
      </c>
      <c r="AF8" s="59">
        <f t="shared" si="13"/>
        <v>0</v>
      </c>
      <c r="AG8" s="59">
        <f>ROUND(IF('Indicator Data'!K10=0,0,IF('Indicator Data'!K10&gt;AG$194,10,IF('Indicator Data'!K10&lt;AG$195,0,10-(AG$194-'Indicator Data'!K10)/(AG$194-AG$195)*10))),1)</f>
        <v>2.7</v>
      </c>
      <c r="AH8" s="59">
        <f t="shared" si="14"/>
        <v>5.0999999999999996</v>
      </c>
      <c r="AI8" s="59">
        <f t="shared" si="15"/>
        <v>3.2</v>
      </c>
      <c r="AJ8" s="59">
        <f t="shared" si="16"/>
        <v>0</v>
      </c>
      <c r="AK8" s="59">
        <f t="shared" si="17"/>
        <v>0</v>
      </c>
      <c r="AL8" s="59">
        <f t="shared" si="18"/>
        <v>0</v>
      </c>
      <c r="AM8" s="59">
        <f t="shared" si="19"/>
        <v>0</v>
      </c>
      <c r="AN8" s="59">
        <f t="shared" si="20"/>
        <v>0</v>
      </c>
      <c r="AO8" s="61">
        <f t="shared" si="21"/>
        <v>5</v>
      </c>
      <c r="AP8" s="61">
        <f t="shared" si="22"/>
        <v>6.3</v>
      </c>
      <c r="AQ8" s="61">
        <f t="shared" si="23"/>
        <v>0</v>
      </c>
      <c r="AR8" s="61">
        <f t="shared" si="24"/>
        <v>0</v>
      </c>
      <c r="AS8" s="59">
        <f t="shared" si="25"/>
        <v>1.4</v>
      </c>
      <c r="AT8" s="59">
        <f>IF('Indicator Data'!BD10&lt;1000,"x",ROUND((IF('Indicator Data'!L10&gt;AT$194,10,IF('Indicator Data'!L10&lt;AT$195,0,10-(AT$194-'Indicator Data'!L10)/(AT$194-AT$195)*10))),1))</f>
        <v>2.2000000000000002</v>
      </c>
      <c r="AU8" s="61">
        <f t="shared" si="26"/>
        <v>1.8</v>
      </c>
      <c r="AV8" s="62">
        <f t="shared" si="27"/>
        <v>3.1</v>
      </c>
      <c r="AW8" s="59">
        <f>ROUND(IF('Indicator Data'!M10=0,0,IF('Indicator Data'!M10&gt;AW$194,10,IF('Indicator Data'!M10&lt;AW$195,0,10-(AW$194-'Indicator Data'!M10)/(AW$194-AW$195)*10))),1)</f>
        <v>1.5</v>
      </c>
      <c r="AX8" s="59">
        <f>ROUND(IF('Indicator Data'!N10=0,0,IF(LOG('Indicator Data'!N10)&gt;LOG(AX$194),10,IF(LOG('Indicator Data'!N10)&lt;LOG(AX$195),0,10-(LOG(AX$194)-LOG('Indicator Data'!N10))/(LOG(AX$194)-LOG(AX$195))*10))),1)</f>
        <v>3.2</v>
      </c>
      <c r="AY8" s="61">
        <f t="shared" si="28"/>
        <v>2.4</v>
      </c>
      <c r="AZ8" s="59">
        <f>'Indicator Data'!O10</f>
        <v>0</v>
      </c>
      <c r="BA8" s="59">
        <f>'Indicator Data'!P10</f>
        <v>0</v>
      </c>
      <c r="BB8" s="61">
        <f t="shared" si="29"/>
        <v>0</v>
      </c>
      <c r="BC8" s="62">
        <f t="shared" si="30"/>
        <v>1.7</v>
      </c>
      <c r="BD8" s="16"/>
      <c r="BE8" s="108"/>
    </row>
    <row r="9" spans="1:57" s="4" customFormat="1" x14ac:dyDescent="0.25">
      <c r="A9" s="131" t="s">
        <v>13</v>
      </c>
      <c r="B9" s="63" t="s">
        <v>12</v>
      </c>
      <c r="C9" s="59">
        <f>ROUND(IF('Indicator Data'!C11=0,0.1,IF(LOG('Indicator Data'!C11)&gt;C$194,10,IF(LOG('Indicator Data'!C11)&lt;C$195,0,10-(C$194-LOG('Indicator Data'!C11))/(C$194-C$195)*10))),1)</f>
        <v>7</v>
      </c>
      <c r="D9" s="59">
        <f>ROUND(IF('Indicator Data'!D11=0,0.1,IF(LOG('Indicator Data'!D11)&gt;D$194,10,IF(LOG('Indicator Data'!D11)&lt;D$195,0,10-(D$194-LOG('Indicator Data'!D11))/(D$194-D$195)*10))),1)</f>
        <v>7.4</v>
      </c>
      <c r="E9" s="59">
        <f t="shared" si="0"/>
        <v>7.2</v>
      </c>
      <c r="F9" s="59">
        <f>ROUND(IF('Indicator Data'!E11="No data",0.1,IF('Indicator Data'!E11=0,0,IF(LOG('Indicator Data'!E11)&gt;F$194,10,IF(LOG('Indicator Data'!E11)&lt;F$195,0,10-(F$194-LOG('Indicator Data'!E11))/(F$194-F$195)*10)))),1)</f>
        <v>4.9000000000000004</v>
      </c>
      <c r="G9" s="59">
        <f>ROUND(IF('Indicator Data'!F11=0,0,IF(LOG('Indicator Data'!F11)&gt;G$194,10,IF(LOG('Indicator Data'!F11)&lt;G$195,0,10-(G$194-LOG('Indicator Data'!F11))/(G$194-G$195)*10))),1)</f>
        <v>0</v>
      </c>
      <c r="H9" s="59">
        <f>ROUND(IF('Indicator Data'!G11=0,0,IF(LOG('Indicator Data'!G11)&gt;H$194,10,IF(LOG('Indicator Data'!G11)&lt;H$195,0,10-(H$194-LOG('Indicator Data'!G11))/(H$194-H$195)*10))),1)</f>
        <v>0</v>
      </c>
      <c r="I9" s="59">
        <f>ROUND(IF('Indicator Data'!H11=0,0,IF(LOG('Indicator Data'!H11)&gt;I$194,10,IF(LOG('Indicator Data'!H11)&lt;I$195,0,10-(I$194-LOG('Indicator Data'!H11))/(I$194-I$195)*10))),1)</f>
        <v>0</v>
      </c>
      <c r="J9" s="59">
        <f t="shared" si="1"/>
        <v>0</v>
      </c>
      <c r="K9" s="59">
        <f>ROUND(IF('Indicator Data'!I11=0,0,IF(LOG('Indicator Data'!I11)&gt;K$194,10,IF(LOG('Indicator Data'!I11)&lt;K$195,0,10-(K$194-LOG('Indicator Data'!I11))/(K$194-K$195)*10))),1)</f>
        <v>0</v>
      </c>
      <c r="L9" s="59">
        <f t="shared" si="2"/>
        <v>0</v>
      </c>
      <c r="M9" s="59">
        <f>ROUND(IF('Indicator Data'!J11=0,0,IF(LOG('Indicator Data'!J11)&gt;M$194,10,IF(LOG('Indicator Data'!J11)&lt;M$195,0,10-(M$194-LOG('Indicator Data'!J11))/(M$194-M$195)*10))),1)</f>
        <v>7.7</v>
      </c>
      <c r="N9" s="60">
        <f>'Indicator Data'!C11/'Indicator Data'!$BC11</f>
        <v>2.1000378414275721E-3</v>
      </c>
      <c r="O9" s="60">
        <f>'Indicator Data'!D11/'Indicator Data'!$BC11</f>
        <v>5.4794401280804203E-4</v>
      </c>
      <c r="P9" s="60">
        <f>IF(F9=0.1,0,'Indicator Data'!E11/'Indicator Data'!$BC11)</f>
        <v>2.9380463683484274E-3</v>
      </c>
      <c r="Q9" s="60">
        <f>'Indicator Data'!F11/'Indicator Data'!$BC11</f>
        <v>0</v>
      </c>
      <c r="R9" s="60">
        <f>'Indicator Data'!G11/'Indicator Data'!$BC11</f>
        <v>0</v>
      </c>
      <c r="S9" s="60">
        <f>'Indicator Data'!H11/'Indicator Data'!$BC11</f>
        <v>0</v>
      </c>
      <c r="T9" s="60">
        <f>'Indicator Data'!I11/'Indicator Data'!$BC11</f>
        <v>0</v>
      </c>
      <c r="U9" s="60">
        <f>'Indicator Data'!J11/'Indicator Data'!$BC11</f>
        <v>3.9943729103512089E-3</v>
      </c>
      <c r="V9" s="59">
        <f t="shared" si="3"/>
        <v>10</v>
      </c>
      <c r="W9" s="59">
        <f t="shared" si="4"/>
        <v>5.5</v>
      </c>
      <c r="X9" s="59">
        <f t="shared" si="5"/>
        <v>8.6</v>
      </c>
      <c r="Y9" s="59">
        <f t="shared" si="6"/>
        <v>2.9</v>
      </c>
      <c r="Z9" s="59">
        <f t="shared" si="7"/>
        <v>0</v>
      </c>
      <c r="AA9" s="59">
        <f t="shared" si="8"/>
        <v>0</v>
      </c>
      <c r="AB9" s="59">
        <f t="shared" si="9"/>
        <v>0</v>
      </c>
      <c r="AC9" s="59">
        <f t="shared" si="10"/>
        <v>0</v>
      </c>
      <c r="AD9" s="59">
        <f t="shared" si="11"/>
        <v>0</v>
      </c>
      <c r="AE9" s="59">
        <f t="shared" si="12"/>
        <v>0</v>
      </c>
      <c r="AF9" s="59">
        <f t="shared" si="13"/>
        <v>1.3</v>
      </c>
      <c r="AG9" s="59">
        <f>ROUND(IF('Indicator Data'!K11=0,0,IF('Indicator Data'!K11&gt;AG$194,10,IF('Indicator Data'!K11&lt;AG$195,0,10-(AG$194-'Indicator Data'!K11)/(AG$194-AG$195)*10))),1)</f>
        <v>1.3</v>
      </c>
      <c r="AH9" s="59">
        <f t="shared" si="14"/>
        <v>8.5</v>
      </c>
      <c r="AI9" s="59">
        <f t="shared" si="15"/>
        <v>6.5</v>
      </c>
      <c r="AJ9" s="59">
        <f t="shared" si="16"/>
        <v>0</v>
      </c>
      <c r="AK9" s="59">
        <f t="shared" si="17"/>
        <v>0</v>
      </c>
      <c r="AL9" s="59">
        <f t="shared" si="18"/>
        <v>0</v>
      </c>
      <c r="AM9" s="59">
        <f t="shared" si="19"/>
        <v>0</v>
      </c>
      <c r="AN9" s="59">
        <f t="shared" si="20"/>
        <v>5.3</v>
      </c>
      <c r="AO9" s="61">
        <f t="shared" si="21"/>
        <v>8</v>
      </c>
      <c r="AP9" s="61">
        <f t="shared" si="22"/>
        <v>4</v>
      </c>
      <c r="AQ9" s="61">
        <f t="shared" si="23"/>
        <v>0</v>
      </c>
      <c r="AR9" s="61">
        <f t="shared" si="24"/>
        <v>0</v>
      </c>
      <c r="AS9" s="59">
        <f t="shared" si="25"/>
        <v>3.3</v>
      </c>
      <c r="AT9" s="59">
        <f>IF('Indicator Data'!BD11&lt;1000,"x",ROUND((IF('Indicator Data'!L11&gt;AT$194,10,IF('Indicator Data'!L11&lt;AT$195,0,10-(AT$194-'Indicator Data'!L11)/(AT$194-AT$195)*10))),1))</f>
        <v>3.3</v>
      </c>
      <c r="AU9" s="61">
        <f t="shared" si="26"/>
        <v>3.3</v>
      </c>
      <c r="AV9" s="62">
        <f t="shared" si="27"/>
        <v>3.8</v>
      </c>
      <c r="AW9" s="59">
        <f>ROUND(IF('Indicator Data'!M11=0,0,IF('Indicator Data'!M11&gt;AW$194,10,IF('Indicator Data'!M11&lt;AW$195,0,10-(AW$194-'Indicator Data'!M11)/(AW$194-AW$195)*10))),1)</f>
        <v>0.2</v>
      </c>
      <c r="AX9" s="59">
        <f>ROUND(IF('Indicator Data'!N11=0,0,IF(LOG('Indicator Data'!N11)&gt;LOG(AX$194),10,IF(LOG('Indicator Data'!N11)&lt;LOG(AX$195),0,10-(LOG(AX$194)-LOG('Indicator Data'!N11))/(LOG(AX$194)-LOG(AX$195))*10))),1)</f>
        <v>0</v>
      </c>
      <c r="AY9" s="61">
        <f t="shared" si="28"/>
        <v>0.1</v>
      </c>
      <c r="AZ9" s="59">
        <f>'Indicator Data'!O11</f>
        <v>0</v>
      </c>
      <c r="BA9" s="59">
        <f>'Indicator Data'!P11</f>
        <v>0</v>
      </c>
      <c r="BB9" s="61">
        <f t="shared" si="29"/>
        <v>0</v>
      </c>
      <c r="BC9" s="62">
        <f t="shared" si="30"/>
        <v>0.1</v>
      </c>
      <c r="BD9" s="16"/>
      <c r="BE9" s="108"/>
    </row>
    <row r="10" spans="1:57" s="4" customFormat="1" x14ac:dyDescent="0.25">
      <c r="A10" s="131" t="s">
        <v>15</v>
      </c>
      <c r="B10" s="63" t="s">
        <v>14</v>
      </c>
      <c r="C10" s="59">
        <f>ROUND(IF('Indicator Data'!C12=0,0.1,IF(LOG('Indicator Data'!C12)&gt;C$194,10,IF(LOG('Indicator Data'!C12)&lt;C$195,0,10-(C$194-LOG('Indicator Data'!C12))/(C$194-C$195)*10))),1)</f>
        <v>8</v>
      </c>
      <c r="D10" s="59">
        <f>ROUND(IF('Indicator Data'!D12=0,0.1,IF(LOG('Indicator Data'!D12)&gt;D$194,10,IF(LOG('Indicator Data'!D12)&lt;D$195,0,10-(D$194-LOG('Indicator Data'!D12))/(D$194-D$195)*10))),1)</f>
        <v>0.1</v>
      </c>
      <c r="E10" s="59">
        <f t="shared" si="0"/>
        <v>5.3</v>
      </c>
      <c r="F10" s="59">
        <f>ROUND(IF('Indicator Data'!E12="No data",0.1,IF('Indicator Data'!E12=0,0,IF(LOG('Indicator Data'!E12)&gt;F$194,10,IF(LOG('Indicator Data'!E12)&lt;F$195,0,10-(F$194-LOG('Indicator Data'!E12))/(F$194-F$195)*10)))),1)</f>
        <v>7.1</v>
      </c>
      <c r="G10" s="59">
        <f>ROUND(IF('Indicator Data'!F12=0,0,IF(LOG('Indicator Data'!F12)&gt;G$194,10,IF(LOG('Indicator Data'!F12)&lt;G$195,0,10-(G$194-LOG('Indicator Data'!F12))/(G$194-G$195)*10))),1)</f>
        <v>7.5</v>
      </c>
      <c r="H10" s="59">
        <f>ROUND(IF('Indicator Data'!G12=0,0,IF(LOG('Indicator Data'!G12)&gt;H$194,10,IF(LOG('Indicator Data'!G12)&lt;H$195,0,10-(H$194-LOG('Indicator Data'!G12))/(H$194-H$195)*10))),1)</f>
        <v>6.3</v>
      </c>
      <c r="I10" s="59">
        <f>ROUND(IF('Indicator Data'!H12=0,0,IF(LOG('Indicator Data'!H12)&gt;I$194,10,IF(LOG('Indicator Data'!H12)&lt;I$195,0,10-(I$194-LOG('Indicator Data'!H12))/(I$194-I$195)*10))),1)</f>
        <v>5.5</v>
      </c>
      <c r="J10" s="59">
        <f t="shared" si="1"/>
        <v>5.9</v>
      </c>
      <c r="K10" s="59">
        <f>ROUND(IF('Indicator Data'!I12=0,0,IF(LOG('Indicator Data'!I12)&gt;K$194,10,IF(LOG('Indicator Data'!I12)&lt;K$195,0,10-(K$194-LOG('Indicator Data'!I12))/(K$194-K$195)*10))),1)</f>
        <v>6.9</v>
      </c>
      <c r="L10" s="59">
        <f t="shared" si="2"/>
        <v>6.4</v>
      </c>
      <c r="M10" s="59">
        <f>ROUND(IF('Indicator Data'!J12=0,0,IF(LOG('Indicator Data'!J12)&gt;M$194,10,IF(LOG('Indicator Data'!J12)&lt;M$195,0,10-(M$194-LOG('Indicator Data'!J12))/(M$194-M$195)*10))),1)</f>
        <v>10</v>
      </c>
      <c r="N10" s="60">
        <f>'Indicator Data'!C12/'Indicator Data'!$BC12</f>
        <v>6.9380581416162302E-4</v>
      </c>
      <c r="O10" s="60">
        <f>'Indicator Data'!D12/'Indicator Data'!$BC12</f>
        <v>0</v>
      </c>
      <c r="P10" s="60">
        <f>IF(F10=0.1,0,'Indicator Data'!E12/'Indicator Data'!$BC12)</f>
        <v>3.096889810358684E-3</v>
      </c>
      <c r="Q10" s="60">
        <f>'Indicator Data'!F12/'Indicator Data'!$BC12</f>
        <v>2.4606399793087038E-6</v>
      </c>
      <c r="R10" s="60">
        <f>'Indicator Data'!G12/'Indicator Data'!$BC12</f>
        <v>1.4933200227593478E-3</v>
      </c>
      <c r="S10" s="60">
        <f>'Indicator Data'!H12/'Indicator Data'!$BC12</f>
        <v>9.4143982295610015E-5</v>
      </c>
      <c r="T10" s="60">
        <f>'Indicator Data'!I12/'Indicator Data'!$BC12</f>
        <v>1.3144075771181324E-6</v>
      </c>
      <c r="U10" s="60">
        <f>'Indicator Data'!J12/'Indicator Data'!$BC12</f>
        <v>1.2577203253129556E-2</v>
      </c>
      <c r="V10" s="59">
        <f t="shared" si="3"/>
        <v>3.5</v>
      </c>
      <c r="W10" s="59">
        <f t="shared" si="4"/>
        <v>0</v>
      </c>
      <c r="X10" s="59">
        <f t="shared" si="5"/>
        <v>1.9</v>
      </c>
      <c r="Y10" s="59">
        <f t="shared" si="6"/>
        <v>3.1</v>
      </c>
      <c r="Z10" s="59">
        <f t="shared" si="7"/>
        <v>7.5</v>
      </c>
      <c r="AA10" s="59">
        <f t="shared" si="8"/>
        <v>0.7</v>
      </c>
      <c r="AB10" s="59">
        <f t="shared" si="9"/>
        <v>0.2</v>
      </c>
      <c r="AC10" s="59">
        <f t="shared" si="10"/>
        <v>0.5</v>
      </c>
      <c r="AD10" s="59">
        <f t="shared" si="11"/>
        <v>6.2</v>
      </c>
      <c r="AE10" s="59">
        <f t="shared" si="12"/>
        <v>3.9</v>
      </c>
      <c r="AF10" s="59">
        <f t="shared" si="13"/>
        <v>4.2</v>
      </c>
      <c r="AG10" s="59">
        <f>ROUND(IF('Indicator Data'!K12=0,0,IF('Indicator Data'!K12&gt;AG$194,10,IF('Indicator Data'!K12&lt;AG$195,0,10-(AG$194-'Indicator Data'!K12)/(AG$194-AG$195)*10))),1)</f>
        <v>5.3</v>
      </c>
      <c r="AH10" s="59">
        <f t="shared" si="14"/>
        <v>5.8</v>
      </c>
      <c r="AI10" s="59">
        <f t="shared" si="15"/>
        <v>0.1</v>
      </c>
      <c r="AJ10" s="59">
        <f t="shared" si="16"/>
        <v>3.5</v>
      </c>
      <c r="AK10" s="59">
        <f t="shared" si="17"/>
        <v>2.9</v>
      </c>
      <c r="AL10" s="59">
        <f t="shared" si="18"/>
        <v>3.2</v>
      </c>
      <c r="AM10" s="59">
        <f t="shared" si="19"/>
        <v>6.6</v>
      </c>
      <c r="AN10" s="59">
        <f t="shared" si="20"/>
        <v>8.3000000000000007</v>
      </c>
      <c r="AO10" s="61">
        <f t="shared" si="21"/>
        <v>3.8</v>
      </c>
      <c r="AP10" s="61">
        <f t="shared" si="22"/>
        <v>5.4</v>
      </c>
      <c r="AQ10" s="61">
        <f t="shared" si="23"/>
        <v>7.5</v>
      </c>
      <c r="AR10" s="61">
        <f t="shared" si="24"/>
        <v>5.3</v>
      </c>
      <c r="AS10" s="59">
        <f t="shared" si="25"/>
        <v>6.8</v>
      </c>
      <c r="AT10" s="59">
        <f>IF('Indicator Data'!BD12&lt;1000,"x",ROUND((IF('Indicator Data'!L12&gt;AT$194,10,IF('Indicator Data'!L12&lt;AT$195,0,10-(AT$194-'Indicator Data'!L12)/(AT$194-AT$195)*10))),1))</f>
        <v>4.4000000000000004</v>
      </c>
      <c r="AU10" s="61">
        <f t="shared" si="26"/>
        <v>5.6</v>
      </c>
      <c r="AV10" s="62">
        <f t="shared" si="27"/>
        <v>5.7</v>
      </c>
      <c r="AW10" s="59">
        <f>ROUND(IF('Indicator Data'!M12=0,0,IF('Indicator Data'!M12&gt;AW$194,10,IF('Indicator Data'!M12&lt;AW$195,0,10-(AW$194-'Indicator Data'!M12)/(AW$194-AW$195)*10))),1)</f>
        <v>0.3</v>
      </c>
      <c r="AX10" s="59">
        <f>ROUND(IF('Indicator Data'!N12=0,0,IF(LOG('Indicator Data'!N12)&gt;LOG(AX$194),10,IF(LOG('Indicator Data'!N12)&lt;LOG(AX$195),0,10-(LOG(AX$194)-LOG('Indicator Data'!N12))/(LOG(AX$194)-LOG(AX$195))*10))),1)</f>
        <v>0</v>
      </c>
      <c r="AY10" s="61">
        <f t="shared" si="28"/>
        <v>0.2</v>
      </c>
      <c r="AZ10" s="59">
        <f>'Indicator Data'!O12</f>
        <v>0</v>
      </c>
      <c r="BA10" s="59">
        <f>'Indicator Data'!P12</f>
        <v>0</v>
      </c>
      <c r="BB10" s="61">
        <f t="shared" si="29"/>
        <v>0</v>
      </c>
      <c r="BC10" s="62">
        <f t="shared" si="30"/>
        <v>0.1</v>
      </c>
      <c r="BD10" s="16"/>
      <c r="BE10" s="108"/>
    </row>
    <row r="11" spans="1:57" s="4" customFormat="1" x14ac:dyDescent="0.25">
      <c r="A11" s="131" t="s">
        <v>17</v>
      </c>
      <c r="B11" s="63" t="s">
        <v>16</v>
      </c>
      <c r="C11" s="59">
        <f>ROUND(IF('Indicator Data'!C13=0,0.1,IF(LOG('Indicator Data'!C13)&gt;C$194,10,IF(LOG('Indicator Data'!C13)&lt;C$195,0,10-(C$194-LOG('Indicator Data'!C13))/(C$194-C$195)*10))),1)</f>
        <v>7.3</v>
      </c>
      <c r="D11" s="59">
        <f>ROUND(IF('Indicator Data'!D13=0,0.1,IF(LOG('Indicator Data'!D13)&gt;D$194,10,IF(LOG('Indicator Data'!D13)&lt;D$195,0,10-(D$194-LOG('Indicator Data'!D13))/(D$194-D$195)*10))),1)</f>
        <v>0.1</v>
      </c>
      <c r="E11" s="59">
        <f t="shared" si="0"/>
        <v>4.5999999999999996</v>
      </c>
      <c r="F11" s="59">
        <f>ROUND(IF('Indicator Data'!E13="No data",0.1,IF('Indicator Data'!E13=0,0,IF(LOG('Indicator Data'!E13)&gt;F$194,10,IF(LOG('Indicator Data'!E13)&lt;F$195,0,10-(F$194-LOG('Indicator Data'!E13))/(F$194-F$195)*10)))),1)</f>
        <v>6.4</v>
      </c>
      <c r="G11" s="59">
        <f>ROUND(IF('Indicator Data'!F13=0,0,IF(LOG('Indicator Data'!F13)&gt;G$194,10,IF(LOG('Indicator Data'!F13)&lt;G$195,0,10-(G$194-LOG('Indicator Data'!F13))/(G$194-G$195)*10))),1)</f>
        <v>0</v>
      </c>
      <c r="H11" s="59">
        <f>ROUND(IF('Indicator Data'!G13=0,0,IF(LOG('Indicator Data'!G13)&gt;H$194,10,IF(LOG('Indicator Data'!G13)&lt;H$195,0,10-(H$194-LOG('Indicator Data'!G13))/(H$194-H$195)*10))),1)</f>
        <v>0</v>
      </c>
      <c r="I11" s="59">
        <f>ROUND(IF('Indicator Data'!H13=0,0,IF(LOG('Indicator Data'!H13)&gt;I$194,10,IF(LOG('Indicator Data'!H13)&lt;I$195,0,10-(I$194-LOG('Indicator Data'!H13))/(I$194-I$195)*10))),1)</f>
        <v>0</v>
      </c>
      <c r="J11" s="59">
        <f t="shared" si="1"/>
        <v>0</v>
      </c>
      <c r="K11" s="59">
        <f>ROUND(IF('Indicator Data'!I13=0,0,IF(LOG('Indicator Data'!I13)&gt;K$194,10,IF(LOG('Indicator Data'!I13)&lt;K$195,0,10-(K$194-LOG('Indicator Data'!I13))/(K$194-K$195)*10))),1)</f>
        <v>0</v>
      </c>
      <c r="L11" s="59">
        <f t="shared" si="2"/>
        <v>0</v>
      </c>
      <c r="M11" s="59">
        <f>ROUND(IF('Indicator Data'!J13=0,0,IF(LOG('Indicator Data'!J13)&gt;M$194,10,IF(LOG('Indicator Data'!J13)&lt;M$195,0,10-(M$194-LOG('Indicator Data'!J13))/(M$194-M$195)*10))),1)</f>
        <v>0</v>
      </c>
      <c r="N11" s="60">
        <f>'Indicator Data'!C13/'Indicator Data'!$BC13</f>
        <v>1.0545733081979728E-3</v>
      </c>
      <c r="O11" s="60">
        <f>'Indicator Data'!D13/'Indicator Data'!$BC13</f>
        <v>0</v>
      </c>
      <c r="P11" s="60">
        <f>IF(F11=0.1,0,'Indicator Data'!E13/'Indicator Data'!$BC13)</f>
        <v>4.5261696988656529E-3</v>
      </c>
      <c r="Q11" s="60">
        <f>'Indicator Data'!F13/'Indicator Data'!$BC13</f>
        <v>0</v>
      </c>
      <c r="R11" s="60">
        <f>'Indicator Data'!G13/'Indicator Data'!$BC13</f>
        <v>0</v>
      </c>
      <c r="S11" s="60">
        <f>'Indicator Data'!H13/'Indicator Data'!$BC13</f>
        <v>0</v>
      </c>
      <c r="T11" s="60">
        <f>'Indicator Data'!I13/'Indicator Data'!$BC13</f>
        <v>0</v>
      </c>
      <c r="U11" s="60">
        <f>'Indicator Data'!J13/'Indicator Data'!$BC13</f>
        <v>0</v>
      </c>
      <c r="V11" s="59">
        <f t="shared" si="3"/>
        <v>5.3</v>
      </c>
      <c r="W11" s="59">
        <f t="shared" si="4"/>
        <v>0</v>
      </c>
      <c r="X11" s="59">
        <f t="shared" si="5"/>
        <v>3.1</v>
      </c>
      <c r="Y11" s="59">
        <f t="shared" si="6"/>
        <v>4.5</v>
      </c>
      <c r="Z11" s="59">
        <f t="shared" si="7"/>
        <v>0</v>
      </c>
      <c r="AA11" s="59">
        <f t="shared" si="8"/>
        <v>0</v>
      </c>
      <c r="AB11" s="59">
        <f t="shared" si="9"/>
        <v>0</v>
      </c>
      <c r="AC11" s="59">
        <f t="shared" si="10"/>
        <v>0</v>
      </c>
      <c r="AD11" s="59">
        <f t="shared" si="11"/>
        <v>0</v>
      </c>
      <c r="AE11" s="59">
        <f t="shared" si="12"/>
        <v>0</v>
      </c>
      <c r="AF11" s="59">
        <f t="shared" si="13"/>
        <v>0</v>
      </c>
      <c r="AG11" s="59">
        <f>ROUND(IF('Indicator Data'!K13=0,0,IF('Indicator Data'!K13&gt;AG$194,10,IF('Indicator Data'!K13&lt;AG$195,0,10-(AG$194-'Indicator Data'!K13)/(AG$194-AG$195)*10))),1)</f>
        <v>0</v>
      </c>
      <c r="AH11" s="59">
        <f t="shared" si="14"/>
        <v>6.3</v>
      </c>
      <c r="AI11" s="59">
        <f t="shared" si="15"/>
        <v>0.1</v>
      </c>
      <c r="AJ11" s="59">
        <f t="shared" si="16"/>
        <v>0</v>
      </c>
      <c r="AK11" s="59">
        <f t="shared" si="17"/>
        <v>0</v>
      </c>
      <c r="AL11" s="59">
        <f t="shared" si="18"/>
        <v>0</v>
      </c>
      <c r="AM11" s="59">
        <f t="shared" si="19"/>
        <v>0</v>
      </c>
      <c r="AN11" s="59">
        <f t="shared" si="20"/>
        <v>0</v>
      </c>
      <c r="AO11" s="61">
        <f t="shared" si="21"/>
        <v>3.9</v>
      </c>
      <c r="AP11" s="61">
        <f t="shared" si="22"/>
        <v>5.5</v>
      </c>
      <c r="AQ11" s="61">
        <f t="shared" si="23"/>
        <v>0</v>
      </c>
      <c r="AR11" s="61">
        <f t="shared" si="24"/>
        <v>0</v>
      </c>
      <c r="AS11" s="59">
        <f t="shared" si="25"/>
        <v>0</v>
      </c>
      <c r="AT11" s="59">
        <f>IF('Indicator Data'!BD13&lt;1000,"x",ROUND((IF('Indicator Data'!L13&gt;AT$194,10,IF('Indicator Data'!L13&lt;AT$195,0,10-(AT$194-'Indicator Data'!L13)/(AT$194-AT$195)*10))),1))</f>
        <v>1.1000000000000001</v>
      </c>
      <c r="AU11" s="61">
        <f t="shared" si="26"/>
        <v>0.6</v>
      </c>
      <c r="AV11" s="62">
        <f t="shared" si="27"/>
        <v>2.2999999999999998</v>
      </c>
      <c r="AW11" s="59">
        <f>ROUND(IF('Indicator Data'!M13=0,0,IF('Indicator Data'!M13&gt;AW$194,10,IF('Indicator Data'!M13&lt;AW$195,0,10-(AW$194-'Indicator Data'!M13)/(AW$194-AW$195)*10))),1)</f>
        <v>0.2</v>
      </c>
      <c r="AX11" s="59">
        <f>ROUND(IF('Indicator Data'!N13=0,0,IF(LOG('Indicator Data'!N13)&gt;LOG(AX$194),10,IF(LOG('Indicator Data'!N13)&lt;LOG(AX$195),0,10-(LOG(AX$194)-LOG('Indicator Data'!N13))/(LOG(AX$194)-LOG(AX$195))*10))),1)</f>
        <v>0</v>
      </c>
      <c r="AY11" s="61">
        <f t="shared" si="28"/>
        <v>0.1</v>
      </c>
      <c r="AZ11" s="59">
        <f>'Indicator Data'!O13</f>
        <v>0</v>
      </c>
      <c r="BA11" s="59">
        <f>'Indicator Data'!P13</f>
        <v>0</v>
      </c>
      <c r="BB11" s="61">
        <f t="shared" si="29"/>
        <v>0</v>
      </c>
      <c r="BC11" s="62">
        <f t="shared" si="30"/>
        <v>0.1</v>
      </c>
      <c r="BD11" s="16"/>
      <c r="BE11" s="108"/>
    </row>
    <row r="12" spans="1:57" s="4" customFormat="1" x14ac:dyDescent="0.25">
      <c r="A12" s="131" t="s">
        <v>19</v>
      </c>
      <c r="B12" s="63" t="s">
        <v>18</v>
      </c>
      <c r="C12" s="59">
        <f>ROUND(IF('Indicator Data'!C14=0,0.1,IF(LOG('Indicator Data'!C14)&gt;C$194,10,IF(LOG('Indicator Data'!C14)&lt;C$195,0,10-(C$194-LOG('Indicator Data'!C14))/(C$194-C$195)*10))),1)</f>
        <v>8.1</v>
      </c>
      <c r="D12" s="59">
        <f>ROUND(IF('Indicator Data'!D14=0,0.1,IF(LOG('Indicator Data'!D14)&gt;D$194,10,IF(LOG('Indicator Data'!D14)&lt;D$195,0,10-(D$194-LOG('Indicator Data'!D14))/(D$194-D$195)*10))),1)</f>
        <v>8.6999999999999993</v>
      </c>
      <c r="E12" s="59">
        <f t="shared" si="0"/>
        <v>8.4</v>
      </c>
      <c r="F12" s="59">
        <f>ROUND(IF('Indicator Data'!E14="No data",0.1,IF('Indicator Data'!E14=0,0,IF(LOG('Indicator Data'!E14)&gt;F$194,10,IF(LOG('Indicator Data'!E14)&lt;F$195,0,10-(F$194-LOG('Indicator Data'!E14))/(F$194-F$195)*10)))),1)</f>
        <v>6.3</v>
      </c>
      <c r="G12" s="59">
        <f>ROUND(IF('Indicator Data'!F14=0,0,IF(LOG('Indicator Data'!F14)&gt;G$194,10,IF(LOG('Indicator Data'!F14)&lt;G$195,0,10-(G$194-LOG('Indicator Data'!F14))/(G$194-G$195)*10))),1)</f>
        <v>0</v>
      </c>
      <c r="H12" s="59">
        <f>ROUND(IF('Indicator Data'!G14=0,0,IF(LOG('Indicator Data'!G14)&gt;H$194,10,IF(LOG('Indicator Data'!G14)&lt;H$195,0,10-(H$194-LOG('Indicator Data'!G14))/(H$194-H$195)*10))),1)</f>
        <v>0</v>
      </c>
      <c r="I12" s="59">
        <f>ROUND(IF('Indicator Data'!H14=0,0,IF(LOG('Indicator Data'!H14)&gt;I$194,10,IF(LOG('Indicator Data'!H14)&lt;I$195,0,10-(I$194-LOG('Indicator Data'!H14))/(I$194-I$195)*10))),1)</f>
        <v>0</v>
      </c>
      <c r="J12" s="59">
        <f t="shared" si="1"/>
        <v>0</v>
      </c>
      <c r="K12" s="59">
        <f>ROUND(IF('Indicator Data'!I14=0,0,IF(LOG('Indicator Data'!I14)&gt;K$194,10,IF(LOG('Indicator Data'!I14)&lt;K$195,0,10-(K$194-LOG('Indicator Data'!I14))/(K$194-K$195)*10))),1)</f>
        <v>0</v>
      </c>
      <c r="L12" s="59">
        <f t="shared" si="2"/>
        <v>0</v>
      </c>
      <c r="M12" s="59">
        <f>ROUND(IF('Indicator Data'!J14=0,0,IF(LOG('Indicator Data'!J14)&gt;M$194,10,IF(LOG('Indicator Data'!J14)&lt;M$195,0,10-(M$194-LOG('Indicator Data'!J14))/(M$194-M$195)*10))),1)</f>
        <v>0</v>
      </c>
      <c r="N12" s="60">
        <f>'Indicator Data'!C14/'Indicator Data'!$BC14</f>
        <v>1.8230240527102618E-3</v>
      </c>
      <c r="O12" s="60">
        <f>'Indicator Data'!D14/'Indicator Data'!$BC14</f>
        <v>4.1179384210967006E-4</v>
      </c>
      <c r="P12" s="60">
        <f>IF(F12=0.1,0,'Indicator Data'!E14/'Indicator Data'!$BC14)</f>
        <v>3.4015360954912218E-3</v>
      </c>
      <c r="Q12" s="60">
        <f>'Indicator Data'!F14/'Indicator Data'!$BC14</f>
        <v>0</v>
      </c>
      <c r="R12" s="60">
        <f>'Indicator Data'!G14/'Indicator Data'!$BC14</f>
        <v>0</v>
      </c>
      <c r="S12" s="60">
        <f>'Indicator Data'!H14/'Indicator Data'!$BC14</f>
        <v>0</v>
      </c>
      <c r="T12" s="60">
        <f>'Indicator Data'!I14/'Indicator Data'!$BC14</f>
        <v>0</v>
      </c>
      <c r="U12" s="60">
        <f>'Indicator Data'!J14/'Indicator Data'!$BC14</f>
        <v>0</v>
      </c>
      <c r="V12" s="59">
        <f t="shared" si="3"/>
        <v>9.1</v>
      </c>
      <c r="W12" s="59">
        <f t="shared" si="4"/>
        <v>4.0999999999999996</v>
      </c>
      <c r="X12" s="59">
        <f t="shared" si="5"/>
        <v>7.4</v>
      </c>
      <c r="Y12" s="59">
        <f t="shared" si="6"/>
        <v>3.4</v>
      </c>
      <c r="Z12" s="59">
        <f t="shared" si="7"/>
        <v>0</v>
      </c>
      <c r="AA12" s="59">
        <f t="shared" si="8"/>
        <v>0</v>
      </c>
      <c r="AB12" s="59">
        <f t="shared" si="9"/>
        <v>0</v>
      </c>
      <c r="AC12" s="59">
        <f t="shared" si="10"/>
        <v>0</v>
      </c>
      <c r="AD12" s="59">
        <f t="shared" si="11"/>
        <v>0</v>
      </c>
      <c r="AE12" s="59">
        <f t="shared" si="12"/>
        <v>0</v>
      </c>
      <c r="AF12" s="59">
        <f t="shared" si="13"/>
        <v>0</v>
      </c>
      <c r="AG12" s="59">
        <f>ROUND(IF('Indicator Data'!K14=0,0,IF('Indicator Data'!K14&gt;AG$194,10,IF('Indicator Data'!K14&lt;AG$195,0,10-(AG$194-'Indicator Data'!K14)/(AG$194-AG$195)*10))),1)</f>
        <v>1.3</v>
      </c>
      <c r="AH12" s="59">
        <f t="shared" si="14"/>
        <v>8.6</v>
      </c>
      <c r="AI12" s="59">
        <f t="shared" si="15"/>
        <v>6.4</v>
      </c>
      <c r="AJ12" s="59">
        <f t="shared" si="16"/>
        <v>0</v>
      </c>
      <c r="AK12" s="59">
        <f t="shared" si="17"/>
        <v>0</v>
      </c>
      <c r="AL12" s="59">
        <f t="shared" si="18"/>
        <v>0</v>
      </c>
      <c r="AM12" s="59">
        <f t="shared" si="19"/>
        <v>0</v>
      </c>
      <c r="AN12" s="59">
        <f t="shared" si="20"/>
        <v>0</v>
      </c>
      <c r="AO12" s="61">
        <f t="shared" si="21"/>
        <v>7.9</v>
      </c>
      <c r="AP12" s="61">
        <f t="shared" si="22"/>
        <v>5</v>
      </c>
      <c r="AQ12" s="61">
        <f t="shared" si="23"/>
        <v>0</v>
      </c>
      <c r="AR12" s="61">
        <f t="shared" si="24"/>
        <v>0</v>
      </c>
      <c r="AS12" s="59">
        <f t="shared" si="25"/>
        <v>0.7</v>
      </c>
      <c r="AT12" s="59">
        <f>IF('Indicator Data'!BD14&lt;1000,"x",ROUND((IF('Indicator Data'!L14&gt;AT$194,10,IF('Indicator Data'!L14&lt;AT$195,0,10-(AT$194-'Indicator Data'!L14)/(AT$194-AT$195)*10))),1))</f>
        <v>4.4000000000000004</v>
      </c>
      <c r="AU12" s="61">
        <f t="shared" si="26"/>
        <v>2.6</v>
      </c>
      <c r="AV12" s="62">
        <f t="shared" si="27"/>
        <v>3.8</v>
      </c>
      <c r="AW12" s="59">
        <f>ROUND(IF('Indicator Data'!M14=0,0,IF('Indicator Data'!M14&gt;AW$194,10,IF('Indicator Data'!M14&lt;AW$195,0,10-(AW$194-'Indicator Data'!M14)/(AW$194-AW$195)*10))),1)</f>
        <v>0.4</v>
      </c>
      <c r="AX12" s="59">
        <f>ROUND(IF('Indicator Data'!N14=0,0,IF(LOG('Indicator Data'!N14)&gt;LOG(AX$194),10,IF(LOG('Indicator Data'!N14)&lt;LOG(AX$195),0,10-(LOG(AX$194)-LOG('Indicator Data'!N14))/(LOG(AX$194)-LOG(AX$195))*10))),1)</f>
        <v>0.9</v>
      </c>
      <c r="AY12" s="61">
        <f t="shared" si="28"/>
        <v>0.7</v>
      </c>
      <c r="AZ12" s="59">
        <f>'Indicator Data'!O14</f>
        <v>0</v>
      </c>
      <c r="BA12" s="59">
        <f>'Indicator Data'!P14</f>
        <v>0</v>
      </c>
      <c r="BB12" s="61">
        <f t="shared" si="29"/>
        <v>0</v>
      </c>
      <c r="BC12" s="62">
        <f t="shared" si="30"/>
        <v>0.5</v>
      </c>
      <c r="BD12" s="16"/>
      <c r="BE12" s="108"/>
    </row>
    <row r="13" spans="1:57" s="4" customFormat="1" x14ac:dyDescent="0.25">
      <c r="A13" s="131" t="s">
        <v>21</v>
      </c>
      <c r="B13" s="63" t="s">
        <v>20</v>
      </c>
      <c r="C13" s="59">
        <f>ROUND(IF('Indicator Data'!C15=0,0.1,IF(LOG('Indicator Data'!C15)&gt;C$194,10,IF(LOG('Indicator Data'!C15)&lt;C$195,0,10-(C$194-LOG('Indicator Data'!C15))/(C$194-C$195)*10))),1)</f>
        <v>0</v>
      </c>
      <c r="D13" s="59">
        <f>ROUND(IF('Indicator Data'!D15=0,0.1,IF(LOG('Indicator Data'!D15)&gt;D$194,10,IF(LOG('Indicator Data'!D15)&lt;D$195,0,10-(D$194-LOG('Indicator Data'!D15))/(D$194-D$195)*10))),1)</f>
        <v>0.1</v>
      </c>
      <c r="E13" s="59">
        <f t="shared" si="0"/>
        <v>0.1</v>
      </c>
      <c r="F13" s="59">
        <f>ROUND(IF('Indicator Data'!E15="No data",0.1,IF('Indicator Data'!E15=0,0,IF(LOG('Indicator Data'!E15)&gt;F$194,10,IF(LOG('Indicator Data'!E15)&lt;F$195,0,10-(F$194-LOG('Indicator Data'!E15))/(F$194-F$195)*10)))),1)</f>
        <v>0.1</v>
      </c>
      <c r="G13" s="59">
        <f>ROUND(IF('Indicator Data'!F15=0,0,IF(LOG('Indicator Data'!F15)&gt;G$194,10,IF(LOG('Indicator Data'!F15)&lt;G$195,0,10-(G$194-LOG('Indicator Data'!F15))/(G$194-G$195)*10))),1)</f>
        <v>0</v>
      </c>
      <c r="H13" s="59">
        <f>ROUND(IF('Indicator Data'!G15=0,0,IF(LOG('Indicator Data'!G15)&gt;H$194,10,IF(LOG('Indicator Data'!G15)&lt;H$195,0,10-(H$194-LOG('Indicator Data'!G15))/(H$194-H$195)*10))),1)</f>
        <v>4.5</v>
      </c>
      <c r="I13" s="59">
        <f>ROUND(IF('Indicator Data'!H15=0,0,IF(LOG('Indicator Data'!H15)&gt;I$194,10,IF(LOG('Indicator Data'!H15)&lt;I$195,0,10-(I$194-LOG('Indicator Data'!H15))/(I$194-I$195)*10))),1)</f>
        <v>5.5</v>
      </c>
      <c r="J13" s="59">
        <f t="shared" si="1"/>
        <v>5</v>
      </c>
      <c r="K13" s="59">
        <f>ROUND(IF('Indicator Data'!I15=0,0,IF(LOG('Indicator Data'!I15)&gt;K$194,10,IF(LOG('Indicator Data'!I15)&lt;K$195,0,10-(K$194-LOG('Indicator Data'!I15))/(K$194-K$195)*10))),1)</f>
        <v>8</v>
      </c>
      <c r="L13" s="59">
        <f t="shared" si="2"/>
        <v>6.8</v>
      </c>
      <c r="M13" s="59">
        <f>ROUND(IF('Indicator Data'!J15=0,0,IF(LOG('Indicator Data'!J15)&gt;M$194,10,IF(LOG('Indicator Data'!J15)&lt;M$195,0,10-(M$194-LOG('Indicator Data'!J15))/(M$194-M$195)*10))),1)</f>
        <v>0</v>
      </c>
      <c r="N13" s="60">
        <f>'Indicator Data'!C15/'Indicator Data'!$BC15</f>
        <v>6.5593361740626103E-6</v>
      </c>
      <c r="O13" s="60">
        <f>'Indicator Data'!D15/'Indicator Data'!$BC15</f>
        <v>0</v>
      </c>
      <c r="P13" s="60">
        <f>IF(F13=0.1,0,'Indicator Data'!E15/'Indicator Data'!$BC15)</f>
        <v>0</v>
      </c>
      <c r="Q13" s="60">
        <f>'Indicator Data'!F15/'Indicator Data'!$BC15</f>
        <v>0</v>
      </c>
      <c r="R13" s="60">
        <f>'Indicator Data'!G15/'Indicator Data'!$BC15</f>
        <v>1.9E-2</v>
      </c>
      <c r="S13" s="60">
        <f>'Indicator Data'!H15/'Indicator Data'!$BC15</f>
        <v>6.0000000000000001E-3</v>
      </c>
      <c r="T13" s="60">
        <f>'Indicator Data'!I15/'Indicator Data'!$BC15</f>
        <v>2.9651037046556604E-4</v>
      </c>
      <c r="U13" s="60">
        <f>'Indicator Data'!J15/'Indicator Data'!$BC15</f>
        <v>0</v>
      </c>
      <c r="V13" s="59">
        <f t="shared" si="3"/>
        <v>0</v>
      </c>
      <c r="W13" s="59">
        <f t="shared" si="4"/>
        <v>0</v>
      </c>
      <c r="X13" s="59">
        <f t="shared" si="5"/>
        <v>0</v>
      </c>
      <c r="Y13" s="59">
        <f t="shared" si="6"/>
        <v>0.1</v>
      </c>
      <c r="Z13" s="59">
        <f t="shared" si="7"/>
        <v>0</v>
      </c>
      <c r="AA13" s="59">
        <f t="shared" si="8"/>
        <v>9.5</v>
      </c>
      <c r="AB13" s="59">
        <f t="shared" si="9"/>
        <v>10</v>
      </c>
      <c r="AC13" s="59">
        <f t="shared" si="10"/>
        <v>9.8000000000000007</v>
      </c>
      <c r="AD13" s="59">
        <f t="shared" si="11"/>
        <v>10</v>
      </c>
      <c r="AE13" s="59">
        <f t="shared" si="12"/>
        <v>9.9</v>
      </c>
      <c r="AF13" s="59">
        <f t="shared" si="13"/>
        <v>0</v>
      </c>
      <c r="AG13" s="59">
        <f>ROUND(IF('Indicator Data'!K15=0,0,IF('Indicator Data'!K15&gt;AG$194,10,IF('Indicator Data'!K15&lt;AG$195,0,10-(AG$194-'Indicator Data'!K15)/(AG$194-AG$195)*10))),1)</f>
        <v>0</v>
      </c>
      <c r="AH13" s="59">
        <f t="shared" si="14"/>
        <v>0</v>
      </c>
      <c r="AI13" s="59">
        <f t="shared" si="15"/>
        <v>0.1</v>
      </c>
      <c r="AJ13" s="59">
        <f t="shared" si="16"/>
        <v>7</v>
      </c>
      <c r="AK13" s="59">
        <f t="shared" si="17"/>
        <v>7.8</v>
      </c>
      <c r="AL13" s="59">
        <f t="shared" si="18"/>
        <v>7.4</v>
      </c>
      <c r="AM13" s="59">
        <f t="shared" si="19"/>
        <v>9</v>
      </c>
      <c r="AN13" s="59">
        <f t="shared" si="20"/>
        <v>0</v>
      </c>
      <c r="AO13" s="61">
        <f t="shared" si="21"/>
        <v>0.1</v>
      </c>
      <c r="AP13" s="61">
        <f t="shared" si="22"/>
        <v>0.1</v>
      </c>
      <c r="AQ13" s="61">
        <f t="shared" si="23"/>
        <v>0</v>
      </c>
      <c r="AR13" s="61">
        <f t="shared" si="24"/>
        <v>8.8000000000000007</v>
      </c>
      <c r="AS13" s="59">
        <f t="shared" si="25"/>
        <v>0</v>
      </c>
      <c r="AT13" s="59">
        <f>IF('Indicator Data'!BD15&lt;1000,"x",ROUND((IF('Indicator Data'!L15&gt;AT$194,10,IF('Indicator Data'!L15&lt;AT$195,0,10-(AT$194-'Indicator Data'!L15)/(AT$194-AT$195)*10))),1))</f>
        <v>2.2000000000000002</v>
      </c>
      <c r="AU13" s="61">
        <f t="shared" si="26"/>
        <v>1.1000000000000001</v>
      </c>
      <c r="AV13" s="62">
        <f t="shared" si="27"/>
        <v>3.2</v>
      </c>
      <c r="AW13" s="59">
        <f>ROUND(IF('Indicator Data'!M15=0,0,IF('Indicator Data'!M15&gt;AW$194,10,IF('Indicator Data'!M15&lt;AW$195,0,10-(AW$194-'Indicator Data'!M15)/(AW$194-AW$195)*10))),1)</f>
        <v>0</v>
      </c>
      <c r="AX13" s="59">
        <f>ROUND(IF('Indicator Data'!N15=0,0,IF(LOG('Indicator Data'!N15)&gt;LOG(AX$194),10,IF(LOG('Indicator Data'!N15)&lt;LOG(AX$195),0,10-(LOG(AX$194)-LOG('Indicator Data'!N15))/(LOG(AX$194)-LOG(AX$195))*10))),1)</f>
        <v>0</v>
      </c>
      <c r="AY13" s="61">
        <f t="shared" si="28"/>
        <v>0</v>
      </c>
      <c r="AZ13" s="59">
        <f>'Indicator Data'!O15</f>
        <v>0</v>
      </c>
      <c r="BA13" s="59">
        <f>'Indicator Data'!P15</f>
        <v>0</v>
      </c>
      <c r="BB13" s="61">
        <f t="shared" si="29"/>
        <v>0</v>
      </c>
      <c r="BC13" s="62">
        <f t="shared" si="30"/>
        <v>0</v>
      </c>
      <c r="BD13" s="16"/>
      <c r="BE13" s="108"/>
    </row>
    <row r="14" spans="1:57" s="4" customFormat="1" x14ac:dyDescent="0.25">
      <c r="A14" s="131" t="s">
        <v>23</v>
      </c>
      <c r="B14" s="63" t="s">
        <v>22</v>
      </c>
      <c r="C14" s="59">
        <f>ROUND(IF('Indicator Data'!C16=0,0.1,IF(LOG('Indicator Data'!C16)&gt;C$194,10,IF(LOG('Indicator Data'!C16)&lt;C$195,0,10-(C$194-LOG('Indicator Data'!C16))/(C$194-C$195)*10))),1)</f>
        <v>0.1</v>
      </c>
      <c r="D14" s="59">
        <f>ROUND(IF('Indicator Data'!D16=0,0.1,IF(LOG('Indicator Data'!D16)&gt;D$194,10,IF(LOG('Indicator Data'!D16)&lt;D$195,0,10-(D$194-LOG('Indicator Data'!D16))/(D$194-D$195)*10))),1)</f>
        <v>0.1</v>
      </c>
      <c r="E14" s="59">
        <f t="shared" si="0"/>
        <v>0.1</v>
      </c>
      <c r="F14" s="59">
        <f>ROUND(IF('Indicator Data'!E16="No data",0.1,IF('Indicator Data'!E16=0,0,IF(LOG('Indicator Data'!E16)&gt;F$194,10,IF(LOG('Indicator Data'!E16)&lt;F$195,0,10-(F$194-LOG('Indicator Data'!E16))/(F$194-F$195)*10)))),1)</f>
        <v>0.1</v>
      </c>
      <c r="G14" s="59">
        <f>ROUND(IF('Indicator Data'!F16=0,0,IF(LOG('Indicator Data'!F16)&gt;G$194,10,IF(LOG('Indicator Data'!F16)&lt;G$195,0,10-(G$194-LOG('Indicator Data'!F16))/(G$194-G$195)*10))),1)</f>
        <v>0</v>
      </c>
      <c r="H14" s="59">
        <f>ROUND(IF('Indicator Data'!G16=0,0,IF(LOG('Indicator Data'!G16)&gt;H$194,10,IF(LOG('Indicator Data'!G16)&lt;H$195,0,10-(H$194-LOG('Indicator Data'!G16))/(H$194-H$195)*10))),1)</f>
        <v>0</v>
      </c>
      <c r="I14" s="59">
        <f>ROUND(IF('Indicator Data'!H16=0,0,IF(LOG('Indicator Data'!H16)&gt;I$194,10,IF(LOG('Indicator Data'!H16)&lt;I$195,0,10-(I$194-LOG('Indicator Data'!H16))/(I$194-I$195)*10))),1)</f>
        <v>0</v>
      </c>
      <c r="J14" s="59">
        <f t="shared" si="1"/>
        <v>0</v>
      </c>
      <c r="K14" s="59">
        <f>ROUND(IF('Indicator Data'!I16=0,0,IF(LOG('Indicator Data'!I16)&gt;K$194,10,IF(LOG('Indicator Data'!I16)&lt;K$195,0,10-(K$194-LOG('Indicator Data'!I16))/(K$194-K$195)*10))),1)</f>
        <v>0</v>
      </c>
      <c r="L14" s="59">
        <f t="shared" si="2"/>
        <v>0</v>
      </c>
      <c r="M14" s="59">
        <f>ROUND(IF('Indicator Data'!J16=0,0,IF(LOG('Indicator Data'!J16)&gt;M$194,10,IF(LOG('Indicator Data'!J16)&lt;M$195,0,10-(M$194-LOG('Indicator Data'!J16))/(M$194-M$195)*10))),1)</f>
        <v>0</v>
      </c>
      <c r="N14" s="60">
        <f>'Indicator Data'!C16/'Indicator Data'!$BC16</f>
        <v>0</v>
      </c>
      <c r="O14" s="60">
        <f>'Indicator Data'!D16/'Indicator Data'!$BC16</f>
        <v>0</v>
      </c>
      <c r="P14" s="60">
        <f>IF(F14=0.1,0,'Indicator Data'!E16/'Indicator Data'!$BC16)</f>
        <v>0</v>
      </c>
      <c r="Q14" s="60">
        <f>'Indicator Data'!F16/'Indicator Data'!$BC16</f>
        <v>0</v>
      </c>
      <c r="R14" s="60">
        <f>'Indicator Data'!G16/'Indicator Data'!$BC16</f>
        <v>0</v>
      </c>
      <c r="S14" s="60">
        <f>'Indicator Data'!H16/'Indicator Data'!$BC16</f>
        <v>0</v>
      </c>
      <c r="T14" s="60">
        <f>'Indicator Data'!I16/'Indicator Data'!$BC16</f>
        <v>0</v>
      </c>
      <c r="U14" s="60">
        <f>'Indicator Data'!J16/'Indicator Data'!$BC16</f>
        <v>0</v>
      </c>
      <c r="V14" s="59">
        <f t="shared" si="3"/>
        <v>0</v>
      </c>
      <c r="W14" s="59">
        <f t="shared" si="4"/>
        <v>0</v>
      </c>
      <c r="X14" s="59">
        <f t="shared" si="5"/>
        <v>0</v>
      </c>
      <c r="Y14" s="59">
        <f t="shared" si="6"/>
        <v>0.1</v>
      </c>
      <c r="Z14" s="59">
        <f t="shared" si="7"/>
        <v>0</v>
      </c>
      <c r="AA14" s="59">
        <f t="shared" si="8"/>
        <v>0</v>
      </c>
      <c r="AB14" s="59">
        <f t="shared" si="9"/>
        <v>0</v>
      </c>
      <c r="AC14" s="59">
        <f t="shared" si="10"/>
        <v>0</v>
      </c>
      <c r="AD14" s="59">
        <f t="shared" si="11"/>
        <v>0</v>
      </c>
      <c r="AE14" s="59">
        <f t="shared" si="12"/>
        <v>0</v>
      </c>
      <c r="AF14" s="59">
        <f t="shared" si="13"/>
        <v>0</v>
      </c>
      <c r="AG14" s="59">
        <f>ROUND(IF('Indicator Data'!K16=0,0,IF('Indicator Data'!K16&gt;AG$194,10,IF('Indicator Data'!K16&lt;AG$195,0,10-(AG$194-'Indicator Data'!K16)/(AG$194-AG$195)*10))),1)</f>
        <v>0</v>
      </c>
      <c r="AH14" s="59">
        <f t="shared" si="14"/>
        <v>0.1</v>
      </c>
      <c r="AI14" s="59">
        <f t="shared" si="15"/>
        <v>0.1</v>
      </c>
      <c r="AJ14" s="59">
        <f t="shared" si="16"/>
        <v>0</v>
      </c>
      <c r="AK14" s="59">
        <f t="shared" si="17"/>
        <v>0</v>
      </c>
      <c r="AL14" s="59">
        <f t="shared" si="18"/>
        <v>0</v>
      </c>
      <c r="AM14" s="59">
        <f t="shared" si="19"/>
        <v>0</v>
      </c>
      <c r="AN14" s="59">
        <f t="shared" si="20"/>
        <v>0</v>
      </c>
      <c r="AO14" s="61">
        <f t="shared" si="21"/>
        <v>0.1</v>
      </c>
      <c r="AP14" s="61">
        <f t="shared" si="22"/>
        <v>0.1</v>
      </c>
      <c r="AQ14" s="61">
        <f t="shared" si="23"/>
        <v>0</v>
      </c>
      <c r="AR14" s="61">
        <f t="shared" si="24"/>
        <v>0</v>
      </c>
      <c r="AS14" s="59">
        <f t="shared" si="25"/>
        <v>0</v>
      </c>
      <c r="AT14" s="59" t="str">
        <f>IF('Indicator Data'!BD16&lt;1000,"x",ROUND((IF('Indicator Data'!L16&gt;AT$194,10,IF('Indicator Data'!L16&lt;AT$195,0,10-(AT$194-'Indicator Data'!L16)/(AT$194-AT$195)*10))),1))</f>
        <v>x</v>
      </c>
      <c r="AU14" s="61">
        <f t="shared" si="26"/>
        <v>0</v>
      </c>
      <c r="AV14" s="62">
        <f t="shared" si="27"/>
        <v>0.1</v>
      </c>
      <c r="AW14" s="59">
        <f>ROUND(IF('Indicator Data'!M16=0,0,IF('Indicator Data'!M16&gt;AW$194,10,IF('Indicator Data'!M16&lt;AW$195,0,10-(AW$194-'Indicator Data'!M16)/(AW$194-AW$195)*10))),1)</f>
        <v>0.2</v>
      </c>
      <c r="AX14" s="59">
        <f>ROUND(IF('Indicator Data'!N16=0,0,IF(LOG('Indicator Data'!N16)&gt;LOG(AX$194),10,IF(LOG('Indicator Data'!N16)&lt;LOG(AX$195),0,10-(LOG(AX$194)-LOG('Indicator Data'!N16))/(LOG(AX$194)-LOG(AX$195))*10))),1)</f>
        <v>0</v>
      </c>
      <c r="AY14" s="61">
        <f t="shared" si="28"/>
        <v>0.1</v>
      </c>
      <c r="AZ14" s="59">
        <f>'Indicator Data'!O16</f>
        <v>0</v>
      </c>
      <c r="BA14" s="59">
        <f>'Indicator Data'!P16</f>
        <v>0</v>
      </c>
      <c r="BB14" s="61">
        <f t="shared" si="29"/>
        <v>0</v>
      </c>
      <c r="BC14" s="62">
        <f t="shared" si="30"/>
        <v>0.1</v>
      </c>
      <c r="BD14" s="16"/>
      <c r="BE14" s="108"/>
    </row>
    <row r="15" spans="1:57" s="4" customFormat="1" x14ac:dyDescent="0.25">
      <c r="A15" s="131" t="s">
        <v>25</v>
      </c>
      <c r="B15" s="63" t="s">
        <v>24</v>
      </c>
      <c r="C15" s="59">
        <f>ROUND(IF('Indicator Data'!C17=0,0.1,IF(LOG('Indicator Data'!C17)&gt;C$194,10,IF(LOG('Indicator Data'!C17)&lt;C$195,0,10-(C$194-LOG('Indicator Data'!C17))/(C$194-C$195)*10))),1)</f>
        <v>10</v>
      </c>
      <c r="D15" s="59">
        <f>ROUND(IF('Indicator Data'!D17=0,0.1,IF(LOG('Indicator Data'!D17)&gt;D$194,10,IF(LOG('Indicator Data'!D17)&lt;D$195,0,10-(D$194-LOG('Indicator Data'!D17))/(D$194-D$195)*10))),1)</f>
        <v>10</v>
      </c>
      <c r="E15" s="59">
        <f t="shared" si="0"/>
        <v>10</v>
      </c>
      <c r="F15" s="59">
        <f>ROUND(IF('Indicator Data'!E17="No data",0.1,IF('Indicator Data'!E17=0,0,IF(LOG('Indicator Data'!E17)&gt;F$194,10,IF(LOG('Indicator Data'!E17)&lt;F$195,0,10-(F$194-LOG('Indicator Data'!E17))/(F$194-F$195)*10)))),1)</f>
        <v>10</v>
      </c>
      <c r="G15" s="59">
        <f>ROUND(IF('Indicator Data'!F17=0,0,IF(LOG('Indicator Data'!F17)&gt;G$194,10,IF(LOG('Indicator Data'!F17)&lt;G$195,0,10-(G$194-LOG('Indicator Data'!F17))/(G$194-G$195)*10))),1)</f>
        <v>10</v>
      </c>
      <c r="H15" s="59">
        <f>ROUND(IF('Indicator Data'!G17=0,0,IF(LOG('Indicator Data'!G17)&gt;H$194,10,IF(LOG('Indicator Data'!G17)&lt;H$195,0,10-(H$194-LOG('Indicator Data'!G17))/(H$194-H$195)*10))),1)</f>
        <v>9.6</v>
      </c>
      <c r="I15" s="59">
        <f>ROUND(IF('Indicator Data'!H17=0,0,IF(LOG('Indicator Data'!H17)&gt;I$194,10,IF(LOG('Indicator Data'!H17)&lt;I$195,0,10-(I$194-LOG('Indicator Data'!H17))/(I$194-I$195)*10))),1)</f>
        <v>7.3</v>
      </c>
      <c r="J15" s="59">
        <f t="shared" si="1"/>
        <v>8.6999999999999993</v>
      </c>
      <c r="K15" s="59">
        <f>ROUND(IF('Indicator Data'!I17=0,0,IF(LOG('Indicator Data'!I17)&gt;K$194,10,IF(LOG('Indicator Data'!I17)&lt;K$195,0,10-(K$194-LOG('Indicator Data'!I17))/(K$194-K$195)*10))),1)</f>
        <v>8.9</v>
      </c>
      <c r="L15" s="59">
        <f t="shared" si="2"/>
        <v>8.8000000000000007</v>
      </c>
      <c r="M15" s="59">
        <f>ROUND(IF('Indicator Data'!J17=0,0,IF(LOG('Indicator Data'!J17)&gt;M$194,10,IF(LOG('Indicator Data'!J17)&lt;M$195,0,10-(M$194-LOG('Indicator Data'!J17))/(M$194-M$195)*10))),1)</f>
        <v>10</v>
      </c>
      <c r="N15" s="60">
        <f>'Indicator Data'!C17/'Indicator Data'!$BC17</f>
        <v>1.601377975704801E-3</v>
      </c>
      <c r="O15" s="60">
        <f>'Indicator Data'!D17/'Indicator Data'!$BC17</f>
        <v>1.2425136013295555E-4</v>
      </c>
      <c r="P15" s="60">
        <f>IF(F15=0.1,0,'Indicator Data'!E17/'Indicator Data'!$BC17)</f>
        <v>1.769519375409933E-2</v>
      </c>
      <c r="Q15" s="60">
        <f>'Indicator Data'!F17/'Indicator Data'!$BC17</f>
        <v>5.8415497101644277E-6</v>
      </c>
      <c r="R15" s="60">
        <f>'Indicator Data'!G17/'Indicator Data'!$BC17</f>
        <v>4.1912050427344479E-3</v>
      </c>
      <c r="S15" s="60">
        <f>'Indicator Data'!H17/'Indicator Data'!$BC17</f>
        <v>1.4059231116020628E-4</v>
      </c>
      <c r="T15" s="60">
        <f>'Indicator Data'!I17/'Indicator Data'!$BC17</f>
        <v>1.6757889133264969E-6</v>
      </c>
      <c r="U15" s="60">
        <f>'Indicator Data'!J17/'Indicator Data'!$BC17</f>
        <v>1.2220840859843698E-3</v>
      </c>
      <c r="V15" s="59">
        <f t="shared" si="3"/>
        <v>8</v>
      </c>
      <c r="W15" s="59">
        <f t="shared" si="4"/>
        <v>1.2</v>
      </c>
      <c r="X15" s="59">
        <f t="shared" si="5"/>
        <v>5.6</v>
      </c>
      <c r="Y15" s="59">
        <f t="shared" si="6"/>
        <v>10</v>
      </c>
      <c r="Z15" s="59">
        <f t="shared" si="7"/>
        <v>8.4</v>
      </c>
      <c r="AA15" s="59">
        <f t="shared" si="8"/>
        <v>2.1</v>
      </c>
      <c r="AB15" s="59">
        <f t="shared" si="9"/>
        <v>0.3</v>
      </c>
      <c r="AC15" s="59">
        <f t="shared" si="10"/>
        <v>1.2</v>
      </c>
      <c r="AD15" s="59">
        <f t="shared" si="11"/>
        <v>6.4</v>
      </c>
      <c r="AE15" s="59">
        <f t="shared" si="12"/>
        <v>4.3</v>
      </c>
      <c r="AF15" s="59">
        <f t="shared" si="13"/>
        <v>0.4</v>
      </c>
      <c r="AG15" s="59">
        <f>ROUND(IF('Indicator Data'!K17=0,0,IF('Indicator Data'!K17&gt;AG$194,10,IF('Indicator Data'!K17&lt;AG$195,0,10-(AG$194-'Indicator Data'!K17)/(AG$194-AG$195)*10))),1)</f>
        <v>2.7</v>
      </c>
      <c r="AH15" s="59">
        <f t="shared" si="14"/>
        <v>9</v>
      </c>
      <c r="AI15" s="59">
        <f t="shared" si="15"/>
        <v>5.6</v>
      </c>
      <c r="AJ15" s="59">
        <f t="shared" si="16"/>
        <v>5.9</v>
      </c>
      <c r="AK15" s="59">
        <f t="shared" si="17"/>
        <v>3.8</v>
      </c>
      <c r="AL15" s="59">
        <f t="shared" si="18"/>
        <v>4.9000000000000004</v>
      </c>
      <c r="AM15" s="59">
        <f t="shared" si="19"/>
        <v>7.7</v>
      </c>
      <c r="AN15" s="59">
        <f t="shared" si="20"/>
        <v>7.7</v>
      </c>
      <c r="AO15" s="61">
        <f t="shared" si="21"/>
        <v>8.6</v>
      </c>
      <c r="AP15" s="61">
        <f t="shared" si="22"/>
        <v>10</v>
      </c>
      <c r="AQ15" s="61">
        <f t="shared" si="23"/>
        <v>9.4</v>
      </c>
      <c r="AR15" s="61">
        <f t="shared" si="24"/>
        <v>7.1</v>
      </c>
      <c r="AS15" s="59">
        <f t="shared" si="25"/>
        <v>5.2</v>
      </c>
      <c r="AT15" s="59">
        <f>IF('Indicator Data'!BD17&lt;1000,"x",ROUND((IF('Indicator Data'!L17&gt;AT$194,10,IF('Indicator Data'!L17&lt;AT$195,0,10-(AT$194-'Indicator Data'!L17)/(AT$194-AT$195)*10))),1))</f>
        <v>5.6</v>
      </c>
      <c r="AU15" s="61">
        <f t="shared" si="26"/>
        <v>5.4</v>
      </c>
      <c r="AV15" s="62">
        <f t="shared" si="27"/>
        <v>8.6</v>
      </c>
      <c r="AW15" s="59">
        <f>ROUND(IF('Indicator Data'!M17=0,0,IF('Indicator Data'!M17&gt;AW$194,10,IF('Indicator Data'!M17&lt;AW$195,0,10-(AW$194-'Indicator Data'!M17)/(AW$194-AW$195)*10))),1)</f>
        <v>7.3</v>
      </c>
      <c r="AX15" s="59">
        <f>ROUND(IF('Indicator Data'!N17=0,0,IF(LOG('Indicator Data'!N17)&gt;LOG(AX$194),10,IF(LOG('Indicator Data'!N17)&lt;LOG(AX$195),0,10-(LOG(AX$194)-LOG('Indicator Data'!N17))/(LOG(AX$194)-LOG(AX$195))*10))),1)</f>
        <v>7</v>
      </c>
      <c r="AY15" s="61">
        <f t="shared" si="28"/>
        <v>7.2</v>
      </c>
      <c r="AZ15" s="59">
        <f>'Indicator Data'!O17</f>
        <v>0</v>
      </c>
      <c r="BA15" s="59">
        <f>'Indicator Data'!P17</f>
        <v>0</v>
      </c>
      <c r="BB15" s="61">
        <f t="shared" si="29"/>
        <v>0</v>
      </c>
      <c r="BC15" s="62">
        <f t="shared" si="30"/>
        <v>5</v>
      </c>
      <c r="BD15" s="16"/>
      <c r="BE15" s="108"/>
    </row>
    <row r="16" spans="1:57" s="4" customFormat="1" x14ac:dyDescent="0.25">
      <c r="A16" s="131" t="s">
        <v>27</v>
      </c>
      <c r="B16" s="63" t="s">
        <v>26</v>
      </c>
      <c r="C16" s="59">
        <f>ROUND(IF('Indicator Data'!C18=0,0.1,IF(LOG('Indicator Data'!C18)&gt;C$194,10,IF(LOG('Indicator Data'!C18)&lt;C$195,0,10-(C$194-LOG('Indicator Data'!C18))/(C$194-C$195)*10))),1)</f>
        <v>0.1</v>
      </c>
      <c r="D16" s="59">
        <f>ROUND(IF('Indicator Data'!D18=0,0.1,IF(LOG('Indicator Data'!D18)&gt;D$194,10,IF(LOG('Indicator Data'!D18)&lt;D$195,0,10-(D$194-LOG('Indicator Data'!D18))/(D$194-D$195)*10))),1)</f>
        <v>0.1</v>
      </c>
      <c r="E16" s="59">
        <f t="shared" si="0"/>
        <v>0.1</v>
      </c>
      <c r="F16" s="59">
        <f>ROUND(IF('Indicator Data'!E18="No data",0.1,IF('Indicator Data'!E18=0,0,IF(LOG('Indicator Data'!E18)&gt;F$194,10,IF(LOG('Indicator Data'!E18)&lt;F$195,0,10-(F$194-LOG('Indicator Data'!E18))/(F$194-F$195)*10)))),1)</f>
        <v>0.1</v>
      </c>
      <c r="G16" s="59">
        <f>ROUND(IF('Indicator Data'!F18=0,0,IF(LOG('Indicator Data'!F18)&gt;G$194,10,IF(LOG('Indicator Data'!F18)&lt;G$195,0,10-(G$194-LOG('Indicator Data'!F18))/(G$194-G$195)*10))),1)</f>
        <v>0</v>
      </c>
      <c r="H16" s="59">
        <f>ROUND(IF('Indicator Data'!G18=0,0,IF(LOG('Indicator Data'!G18)&gt;H$194,10,IF(LOG('Indicator Data'!G18)&lt;H$195,0,10-(H$194-LOG('Indicator Data'!G18))/(H$194-H$195)*10))),1)</f>
        <v>4</v>
      </c>
      <c r="I16" s="59">
        <f>ROUND(IF('Indicator Data'!H18=0,0,IF(LOG('Indicator Data'!H18)&gt;I$194,10,IF(LOG('Indicator Data'!H18)&lt;I$195,0,10-(I$194-LOG('Indicator Data'!H18))/(I$194-I$195)*10))),1)</f>
        <v>4.5999999999999996</v>
      </c>
      <c r="J16" s="59">
        <f t="shared" si="1"/>
        <v>4.3</v>
      </c>
      <c r="K16" s="59">
        <f>ROUND(IF('Indicator Data'!I18=0,0,IF(LOG('Indicator Data'!I18)&gt;K$194,10,IF(LOG('Indicator Data'!I18)&lt;K$195,0,10-(K$194-LOG('Indicator Data'!I18))/(K$194-K$195)*10))),1)</f>
        <v>4.9000000000000004</v>
      </c>
      <c r="L16" s="59">
        <f t="shared" si="2"/>
        <v>4.5999999999999996</v>
      </c>
      <c r="M16" s="59">
        <f>ROUND(IF('Indicator Data'!J18=0,0,IF(LOG('Indicator Data'!J18)&gt;M$194,10,IF(LOG('Indicator Data'!J18)&lt;M$195,0,10-(M$194-LOG('Indicator Data'!J18))/(M$194-M$195)*10))),1)</f>
        <v>0</v>
      </c>
      <c r="N16" s="60">
        <f>'Indicator Data'!C18/'Indicator Data'!$BC18</f>
        <v>0</v>
      </c>
      <c r="O16" s="60">
        <f>'Indicator Data'!D18/'Indicator Data'!$BC18</f>
        <v>0</v>
      </c>
      <c r="P16" s="60">
        <f>IF(F16=0.1,0,'Indicator Data'!E18/'Indicator Data'!$BC18)</f>
        <v>0</v>
      </c>
      <c r="Q16" s="60">
        <f>'Indicator Data'!F18/'Indicator Data'!$BC18</f>
        <v>0</v>
      </c>
      <c r="R16" s="60">
        <f>'Indicator Data'!G18/'Indicator Data'!$BC18</f>
        <v>1.4E-2</v>
      </c>
      <c r="S16" s="60">
        <f>'Indicator Data'!H18/'Indicator Data'!$BC18</f>
        <v>2E-3</v>
      </c>
      <c r="T16" s="60">
        <f>'Indicator Data'!I18/'Indicator Data'!$BC18</f>
        <v>9.5592692007966059E-6</v>
      </c>
      <c r="U16" s="60">
        <f>'Indicator Data'!J18/'Indicator Data'!$BC18</f>
        <v>0</v>
      </c>
      <c r="V16" s="59">
        <f t="shared" si="3"/>
        <v>0</v>
      </c>
      <c r="W16" s="59">
        <f t="shared" si="4"/>
        <v>0</v>
      </c>
      <c r="X16" s="59">
        <f t="shared" si="5"/>
        <v>0</v>
      </c>
      <c r="Y16" s="59">
        <f t="shared" si="6"/>
        <v>0.1</v>
      </c>
      <c r="Z16" s="59">
        <f t="shared" si="7"/>
        <v>0</v>
      </c>
      <c r="AA16" s="59">
        <f t="shared" si="8"/>
        <v>7</v>
      </c>
      <c r="AB16" s="59">
        <f t="shared" si="9"/>
        <v>4</v>
      </c>
      <c r="AC16" s="59">
        <f t="shared" si="10"/>
        <v>5.7</v>
      </c>
      <c r="AD16" s="59">
        <f t="shared" si="11"/>
        <v>8</v>
      </c>
      <c r="AE16" s="59">
        <f t="shared" si="12"/>
        <v>7</v>
      </c>
      <c r="AF16" s="59">
        <f t="shared" si="13"/>
        <v>0</v>
      </c>
      <c r="AG16" s="59">
        <f>ROUND(IF('Indicator Data'!K18=0,0,IF('Indicator Data'!K18&gt;AG$194,10,IF('Indicator Data'!K18&lt;AG$195,0,10-(AG$194-'Indicator Data'!K18)/(AG$194-AG$195)*10))),1)</f>
        <v>1.3</v>
      </c>
      <c r="AH16" s="59">
        <f t="shared" si="14"/>
        <v>0.1</v>
      </c>
      <c r="AI16" s="59">
        <f t="shared" si="15"/>
        <v>0.1</v>
      </c>
      <c r="AJ16" s="59">
        <f t="shared" si="16"/>
        <v>5.5</v>
      </c>
      <c r="AK16" s="59">
        <f t="shared" si="17"/>
        <v>4.3</v>
      </c>
      <c r="AL16" s="59">
        <f t="shared" si="18"/>
        <v>4.9000000000000004</v>
      </c>
      <c r="AM16" s="59">
        <f t="shared" si="19"/>
        <v>6.5</v>
      </c>
      <c r="AN16" s="59">
        <f t="shared" si="20"/>
        <v>0</v>
      </c>
      <c r="AO16" s="61">
        <f t="shared" si="21"/>
        <v>0.1</v>
      </c>
      <c r="AP16" s="61">
        <f t="shared" si="22"/>
        <v>0.1</v>
      </c>
      <c r="AQ16" s="61">
        <f t="shared" si="23"/>
        <v>0</v>
      </c>
      <c r="AR16" s="61">
        <f t="shared" si="24"/>
        <v>5.9</v>
      </c>
      <c r="AS16" s="59">
        <f t="shared" si="25"/>
        <v>0.7</v>
      </c>
      <c r="AT16" s="59" t="str">
        <f>IF('Indicator Data'!BD18&lt;1000,"x",ROUND((IF('Indicator Data'!L18&gt;AT$194,10,IF('Indicator Data'!L18&lt;AT$195,0,10-(AT$194-'Indicator Data'!L18)/(AT$194-AT$195)*10))),1))</f>
        <v>x</v>
      </c>
      <c r="AU16" s="61">
        <f t="shared" si="26"/>
        <v>0.7</v>
      </c>
      <c r="AV16" s="62">
        <f t="shared" si="27"/>
        <v>1.7</v>
      </c>
      <c r="AW16" s="59">
        <f>ROUND(IF('Indicator Data'!M18=0,0,IF('Indicator Data'!M18&gt;AW$194,10,IF('Indicator Data'!M18&lt;AW$195,0,10-(AW$194-'Indicator Data'!M18)/(AW$194-AW$195)*10))),1)</f>
        <v>0</v>
      </c>
      <c r="AX16" s="59">
        <f>ROUND(IF('Indicator Data'!N18=0,0,IF(LOG('Indicator Data'!N18)&gt;LOG(AX$194),10,IF(LOG('Indicator Data'!N18)&lt;LOG(AX$195),0,10-(LOG(AX$194)-LOG('Indicator Data'!N18))/(LOG(AX$194)-LOG(AX$195))*10))),1)</f>
        <v>0</v>
      </c>
      <c r="AY16" s="61">
        <f t="shared" si="28"/>
        <v>0</v>
      </c>
      <c r="AZ16" s="59">
        <f>'Indicator Data'!O18</f>
        <v>0</v>
      </c>
      <c r="BA16" s="59">
        <f>'Indicator Data'!P18</f>
        <v>0</v>
      </c>
      <c r="BB16" s="61">
        <f t="shared" si="29"/>
        <v>0</v>
      </c>
      <c r="BC16" s="62">
        <f t="shared" si="30"/>
        <v>0</v>
      </c>
      <c r="BD16" s="16"/>
      <c r="BE16" s="108"/>
    </row>
    <row r="17" spans="1:57" s="4" customFormat="1" x14ac:dyDescent="0.25">
      <c r="A17" s="131" t="s">
        <v>29</v>
      </c>
      <c r="B17" s="63" t="s">
        <v>28</v>
      </c>
      <c r="C17" s="59">
        <f>ROUND(IF('Indicator Data'!C19=0,0.1,IF(LOG('Indicator Data'!C19)&gt;C$194,10,IF(LOG('Indicator Data'!C19)&lt;C$195,0,10-(C$194-LOG('Indicator Data'!C19))/(C$194-C$195)*10))),1)</f>
        <v>0.1</v>
      </c>
      <c r="D17" s="59">
        <f>ROUND(IF('Indicator Data'!D19=0,0.1,IF(LOG('Indicator Data'!D19)&gt;D$194,10,IF(LOG('Indicator Data'!D19)&lt;D$195,0,10-(D$194-LOG('Indicator Data'!D19))/(D$194-D$195)*10))),1)</f>
        <v>0.1</v>
      </c>
      <c r="E17" s="59">
        <f t="shared" si="0"/>
        <v>0.1</v>
      </c>
      <c r="F17" s="59">
        <f>ROUND(IF('Indicator Data'!E19="No data",0.1,IF('Indicator Data'!E19=0,0,IF(LOG('Indicator Data'!E19)&gt;F$194,10,IF(LOG('Indicator Data'!E19)&lt;F$195,0,10-(F$194-LOG('Indicator Data'!E19))/(F$194-F$195)*10)))),1)</f>
        <v>6.9</v>
      </c>
      <c r="G17" s="59">
        <f>ROUND(IF('Indicator Data'!F19=0,0,IF(LOG('Indicator Data'!F19)&gt;G$194,10,IF(LOG('Indicator Data'!F19)&lt;G$195,0,10-(G$194-LOG('Indicator Data'!F19))/(G$194-G$195)*10))),1)</f>
        <v>0</v>
      </c>
      <c r="H17" s="59">
        <f>ROUND(IF('Indicator Data'!G19=0,0,IF(LOG('Indicator Data'!G19)&gt;H$194,10,IF(LOG('Indicator Data'!G19)&lt;H$195,0,10-(H$194-LOG('Indicator Data'!G19))/(H$194-H$195)*10))),1)</f>
        <v>0</v>
      </c>
      <c r="I17" s="59">
        <f>ROUND(IF('Indicator Data'!H19=0,0,IF(LOG('Indicator Data'!H19)&gt;I$194,10,IF(LOG('Indicator Data'!H19)&lt;I$195,0,10-(I$194-LOG('Indicator Data'!H19))/(I$194-I$195)*10))),1)</f>
        <v>0</v>
      </c>
      <c r="J17" s="59">
        <f t="shared" si="1"/>
        <v>0</v>
      </c>
      <c r="K17" s="59">
        <f>ROUND(IF('Indicator Data'!I19=0,0,IF(LOG('Indicator Data'!I19)&gt;K$194,10,IF(LOG('Indicator Data'!I19)&lt;K$195,0,10-(K$194-LOG('Indicator Data'!I19))/(K$194-K$195)*10))),1)</f>
        <v>0</v>
      </c>
      <c r="L17" s="59">
        <f t="shared" si="2"/>
        <v>0</v>
      </c>
      <c r="M17" s="59">
        <f>ROUND(IF('Indicator Data'!J19=0,0,IF(LOG('Indicator Data'!J19)&gt;M$194,10,IF(LOG('Indicator Data'!J19)&lt;M$195,0,10-(M$194-LOG('Indicator Data'!J19))/(M$194-M$195)*10))),1)</f>
        <v>0</v>
      </c>
      <c r="N17" s="60">
        <f>'Indicator Data'!C19/'Indicator Data'!$BC19</f>
        <v>0</v>
      </c>
      <c r="O17" s="60">
        <f>'Indicator Data'!D19/'Indicator Data'!$BC19</f>
        <v>0</v>
      </c>
      <c r="P17" s="60">
        <f>IF(F17=0.1,0,'Indicator Data'!E19/'Indicator Data'!$BC19)</f>
        <v>6.1576735050314314E-3</v>
      </c>
      <c r="Q17" s="60">
        <f>'Indicator Data'!F19/'Indicator Data'!$BC19</f>
        <v>0</v>
      </c>
      <c r="R17" s="60">
        <f>'Indicator Data'!G19/'Indicator Data'!$BC19</f>
        <v>0</v>
      </c>
      <c r="S17" s="60">
        <f>'Indicator Data'!H19/'Indicator Data'!$BC19</f>
        <v>0</v>
      </c>
      <c r="T17" s="60">
        <f>'Indicator Data'!I19/'Indicator Data'!$BC19</f>
        <v>0</v>
      </c>
      <c r="U17" s="60">
        <f>'Indicator Data'!J19/'Indicator Data'!$BC19</f>
        <v>0</v>
      </c>
      <c r="V17" s="59">
        <f t="shared" si="3"/>
        <v>0</v>
      </c>
      <c r="W17" s="59">
        <f t="shared" si="4"/>
        <v>0</v>
      </c>
      <c r="X17" s="59">
        <f t="shared" si="5"/>
        <v>0</v>
      </c>
      <c r="Y17" s="59">
        <f t="shared" si="6"/>
        <v>6.2</v>
      </c>
      <c r="Z17" s="59">
        <f t="shared" si="7"/>
        <v>0</v>
      </c>
      <c r="AA17" s="59">
        <f t="shared" si="8"/>
        <v>0</v>
      </c>
      <c r="AB17" s="59">
        <f t="shared" si="9"/>
        <v>0</v>
      </c>
      <c r="AC17" s="59">
        <f t="shared" si="10"/>
        <v>0</v>
      </c>
      <c r="AD17" s="59">
        <f t="shared" si="11"/>
        <v>0</v>
      </c>
      <c r="AE17" s="59">
        <f t="shared" si="12"/>
        <v>0</v>
      </c>
      <c r="AF17" s="59">
        <f t="shared" si="13"/>
        <v>0</v>
      </c>
      <c r="AG17" s="59">
        <f>ROUND(IF('Indicator Data'!K19=0,0,IF('Indicator Data'!K19&gt;AG$194,10,IF('Indicator Data'!K19&lt;AG$195,0,10-(AG$194-'Indicator Data'!K19)/(AG$194-AG$195)*10))),1)</f>
        <v>0</v>
      </c>
      <c r="AH17" s="59">
        <f t="shared" si="14"/>
        <v>0.1</v>
      </c>
      <c r="AI17" s="59">
        <f t="shared" si="15"/>
        <v>0.1</v>
      </c>
      <c r="AJ17" s="59">
        <f t="shared" si="16"/>
        <v>0</v>
      </c>
      <c r="AK17" s="59">
        <f t="shared" si="17"/>
        <v>0</v>
      </c>
      <c r="AL17" s="59">
        <f t="shared" si="18"/>
        <v>0</v>
      </c>
      <c r="AM17" s="59">
        <f t="shared" si="19"/>
        <v>0</v>
      </c>
      <c r="AN17" s="59">
        <f t="shared" si="20"/>
        <v>0</v>
      </c>
      <c r="AO17" s="61">
        <f t="shared" si="21"/>
        <v>0.1</v>
      </c>
      <c r="AP17" s="61">
        <f t="shared" si="22"/>
        <v>6.6</v>
      </c>
      <c r="AQ17" s="61">
        <f t="shared" si="23"/>
        <v>0</v>
      </c>
      <c r="AR17" s="61">
        <f t="shared" si="24"/>
        <v>0</v>
      </c>
      <c r="AS17" s="59">
        <f t="shared" si="25"/>
        <v>0</v>
      </c>
      <c r="AT17" s="59">
        <f>IF('Indicator Data'!BD19&lt;1000,"x",ROUND((IF('Indicator Data'!L19&gt;AT$194,10,IF('Indicator Data'!L19&lt;AT$195,0,10-(AT$194-'Indicator Data'!L19)/(AT$194-AT$195)*10))),1))</f>
        <v>0</v>
      </c>
      <c r="AU17" s="61">
        <f t="shared" si="26"/>
        <v>0</v>
      </c>
      <c r="AV17" s="62">
        <f t="shared" si="27"/>
        <v>1.8</v>
      </c>
      <c r="AW17" s="59">
        <f>ROUND(IF('Indicator Data'!M19=0,0,IF('Indicator Data'!M19&gt;AW$194,10,IF('Indicator Data'!M19&lt;AW$195,0,10-(AW$194-'Indicator Data'!M19)/(AW$194-AW$195)*10))),1)</f>
        <v>0.6</v>
      </c>
      <c r="AX17" s="59">
        <f>ROUND(IF('Indicator Data'!N19=0,0,IF(LOG('Indicator Data'!N19)&gt;LOG(AX$194),10,IF(LOG('Indicator Data'!N19)&lt;LOG(AX$195),0,10-(LOG(AX$194)-LOG('Indicator Data'!N19))/(LOG(AX$194)-LOG(AX$195))*10))),1)</f>
        <v>2.9</v>
      </c>
      <c r="AY17" s="61">
        <f t="shared" si="28"/>
        <v>1.8</v>
      </c>
      <c r="AZ17" s="59">
        <f>'Indicator Data'!O19</f>
        <v>0</v>
      </c>
      <c r="BA17" s="59">
        <f>'Indicator Data'!P19</f>
        <v>0</v>
      </c>
      <c r="BB17" s="61">
        <f t="shared" si="29"/>
        <v>0</v>
      </c>
      <c r="BC17" s="62">
        <f t="shared" si="30"/>
        <v>1.3</v>
      </c>
      <c r="BD17" s="16"/>
      <c r="BE17" s="108"/>
    </row>
    <row r="18" spans="1:57" s="4" customFormat="1" x14ac:dyDescent="0.25">
      <c r="A18" s="131" t="s">
        <v>31</v>
      </c>
      <c r="B18" s="63" t="s">
        <v>30</v>
      </c>
      <c r="C18" s="59">
        <f>ROUND(IF('Indicator Data'!C20=0,0.1,IF(LOG('Indicator Data'!C20)&gt;C$194,10,IF(LOG('Indicator Data'!C20)&lt;C$195,0,10-(C$194-LOG('Indicator Data'!C20))/(C$194-C$195)*10))),1)</f>
        <v>6.6</v>
      </c>
      <c r="D18" s="59">
        <f>ROUND(IF('Indicator Data'!D20=0,0.1,IF(LOG('Indicator Data'!D20)&gt;D$194,10,IF(LOG('Indicator Data'!D20)&lt;D$195,0,10-(D$194-LOG('Indicator Data'!D20))/(D$194-D$195)*10))),1)</f>
        <v>0.1</v>
      </c>
      <c r="E18" s="59">
        <f t="shared" si="0"/>
        <v>4.0999999999999996</v>
      </c>
      <c r="F18" s="59">
        <f>ROUND(IF('Indicator Data'!E20="No data",0.1,IF('Indicator Data'!E20=0,0,IF(LOG('Indicator Data'!E20)&gt;F$194,10,IF(LOG('Indicator Data'!E20)&lt;F$195,0,10-(F$194-LOG('Indicator Data'!E20))/(F$194-F$195)*10)))),1)</f>
        <v>5.4</v>
      </c>
      <c r="G18" s="59">
        <f>ROUND(IF('Indicator Data'!F20=0,0,IF(LOG('Indicator Data'!F20)&gt;G$194,10,IF(LOG('Indicator Data'!F20)&lt;G$195,0,10-(G$194-LOG('Indicator Data'!F20))/(G$194-G$195)*10))),1)</f>
        <v>0</v>
      </c>
      <c r="H18" s="59">
        <f>ROUND(IF('Indicator Data'!G20=0,0,IF(LOG('Indicator Data'!G20)&gt;H$194,10,IF(LOG('Indicator Data'!G20)&lt;H$195,0,10-(H$194-LOG('Indicator Data'!G20))/(H$194-H$195)*10))),1)</f>
        <v>0</v>
      </c>
      <c r="I18" s="59">
        <f>ROUND(IF('Indicator Data'!H20=0,0,IF(LOG('Indicator Data'!H20)&gt;I$194,10,IF(LOG('Indicator Data'!H20)&lt;I$195,0,10-(I$194-LOG('Indicator Data'!H20))/(I$194-I$195)*10))),1)</f>
        <v>0</v>
      </c>
      <c r="J18" s="59">
        <f t="shared" si="1"/>
        <v>0</v>
      </c>
      <c r="K18" s="59">
        <f>ROUND(IF('Indicator Data'!I20=0,0,IF(LOG('Indicator Data'!I20)&gt;K$194,10,IF(LOG('Indicator Data'!I20)&lt;K$195,0,10-(K$194-LOG('Indicator Data'!I20))/(K$194-K$195)*10))),1)</f>
        <v>0</v>
      </c>
      <c r="L18" s="59">
        <f t="shared" si="2"/>
        <v>0</v>
      </c>
      <c r="M18" s="59">
        <f>ROUND(IF('Indicator Data'!J20=0,0,IF(LOG('Indicator Data'!J20)&gt;M$194,10,IF(LOG('Indicator Data'!J20)&lt;M$195,0,10-(M$194-LOG('Indicator Data'!J20))/(M$194-M$195)*10))),1)</f>
        <v>0</v>
      </c>
      <c r="N18" s="60">
        <f>'Indicator Data'!C20/'Indicator Data'!$BC20</f>
        <v>4.0874074609506783E-4</v>
      </c>
      <c r="O18" s="60">
        <f>'Indicator Data'!D20/'Indicator Data'!$BC20</f>
        <v>0</v>
      </c>
      <c r="P18" s="60">
        <f>IF(F18=0.1,0,'Indicator Data'!E20/'Indicator Data'!$BC20)</f>
        <v>1.3627701338188565E-3</v>
      </c>
      <c r="Q18" s="60">
        <f>'Indicator Data'!F20/'Indicator Data'!$BC20</f>
        <v>0</v>
      </c>
      <c r="R18" s="60">
        <f>'Indicator Data'!G20/'Indicator Data'!$BC20</f>
        <v>0</v>
      </c>
      <c r="S18" s="60">
        <f>'Indicator Data'!H20/'Indicator Data'!$BC20</f>
        <v>0</v>
      </c>
      <c r="T18" s="60">
        <f>'Indicator Data'!I20/'Indicator Data'!$BC20</f>
        <v>0</v>
      </c>
      <c r="U18" s="60">
        <f>'Indicator Data'!J20/'Indicator Data'!$BC20</f>
        <v>0</v>
      </c>
      <c r="V18" s="59">
        <f t="shared" si="3"/>
        <v>2</v>
      </c>
      <c r="W18" s="59">
        <f t="shared" si="4"/>
        <v>0</v>
      </c>
      <c r="X18" s="59">
        <f t="shared" si="5"/>
        <v>1</v>
      </c>
      <c r="Y18" s="59">
        <f t="shared" si="6"/>
        <v>1.4</v>
      </c>
      <c r="Z18" s="59">
        <f t="shared" si="7"/>
        <v>0</v>
      </c>
      <c r="AA18" s="59">
        <f t="shared" si="8"/>
        <v>0</v>
      </c>
      <c r="AB18" s="59">
        <f t="shared" si="9"/>
        <v>0</v>
      </c>
      <c r="AC18" s="59">
        <f t="shared" si="10"/>
        <v>0</v>
      </c>
      <c r="AD18" s="59">
        <f t="shared" si="11"/>
        <v>0</v>
      </c>
      <c r="AE18" s="59">
        <f t="shared" si="12"/>
        <v>0</v>
      </c>
      <c r="AF18" s="59">
        <f t="shared" si="13"/>
        <v>0</v>
      </c>
      <c r="AG18" s="59">
        <f>ROUND(IF('Indicator Data'!K20=0,0,IF('Indicator Data'!K20&gt;AG$194,10,IF('Indicator Data'!K20&lt;AG$195,0,10-(AG$194-'Indicator Data'!K20)/(AG$194-AG$195)*10))),1)</f>
        <v>0</v>
      </c>
      <c r="AH18" s="59">
        <f t="shared" si="14"/>
        <v>4.3</v>
      </c>
      <c r="AI18" s="59">
        <f t="shared" si="15"/>
        <v>0.1</v>
      </c>
      <c r="AJ18" s="59">
        <f t="shared" si="16"/>
        <v>0</v>
      </c>
      <c r="AK18" s="59">
        <f t="shared" si="17"/>
        <v>0</v>
      </c>
      <c r="AL18" s="59">
        <f t="shared" si="18"/>
        <v>0</v>
      </c>
      <c r="AM18" s="59">
        <f t="shared" si="19"/>
        <v>0</v>
      </c>
      <c r="AN18" s="59">
        <f t="shared" si="20"/>
        <v>0</v>
      </c>
      <c r="AO18" s="61">
        <f t="shared" si="21"/>
        <v>2.7</v>
      </c>
      <c r="AP18" s="61">
        <f t="shared" si="22"/>
        <v>3.7</v>
      </c>
      <c r="AQ18" s="61">
        <f t="shared" si="23"/>
        <v>0</v>
      </c>
      <c r="AR18" s="61">
        <f t="shared" si="24"/>
        <v>0</v>
      </c>
      <c r="AS18" s="59">
        <f t="shared" si="25"/>
        <v>0</v>
      </c>
      <c r="AT18" s="59">
        <f>IF('Indicator Data'!BD20&lt;1000,"x",ROUND((IF('Indicator Data'!L20&gt;AT$194,10,IF('Indicator Data'!L20&lt;AT$195,0,10-(AT$194-'Indicator Data'!L20)/(AT$194-AT$195)*10))),1))</f>
        <v>0</v>
      </c>
      <c r="AU18" s="61">
        <f t="shared" si="26"/>
        <v>0</v>
      </c>
      <c r="AV18" s="62">
        <f t="shared" si="27"/>
        <v>1.4</v>
      </c>
      <c r="AW18" s="59">
        <f>ROUND(IF('Indicator Data'!M20=0,0,IF('Indicator Data'!M20&gt;AW$194,10,IF('Indicator Data'!M20&lt;AW$195,0,10-(AW$194-'Indicator Data'!M20)/(AW$194-AW$195)*10))),1)</f>
        <v>0</v>
      </c>
      <c r="AX18" s="59">
        <f>ROUND(IF('Indicator Data'!N20=0,0,IF(LOG('Indicator Data'!N20)&gt;LOG(AX$194),10,IF(LOG('Indicator Data'!N20)&lt;LOG(AX$195),0,10-(LOG(AX$194)-LOG('Indicator Data'!N20))/(LOG(AX$194)-LOG(AX$195))*10))),1)</f>
        <v>0</v>
      </c>
      <c r="AY18" s="61">
        <f t="shared" si="28"/>
        <v>0</v>
      </c>
      <c r="AZ18" s="59">
        <f>'Indicator Data'!O20</f>
        <v>0</v>
      </c>
      <c r="BA18" s="59">
        <f>'Indicator Data'!P20</f>
        <v>0</v>
      </c>
      <c r="BB18" s="61">
        <f t="shared" si="29"/>
        <v>0</v>
      </c>
      <c r="BC18" s="62">
        <f t="shared" si="30"/>
        <v>0</v>
      </c>
      <c r="BD18" s="16"/>
      <c r="BE18" s="108"/>
    </row>
    <row r="19" spans="1:57" s="4" customFormat="1" x14ac:dyDescent="0.25">
      <c r="A19" s="131" t="s">
        <v>33</v>
      </c>
      <c r="B19" s="63" t="s">
        <v>32</v>
      </c>
      <c r="C19" s="59">
        <f>ROUND(IF('Indicator Data'!C21=0,0.1,IF(LOG('Indicator Data'!C21)&gt;C$194,10,IF(LOG('Indicator Data'!C21)&lt;C$195,0,10-(C$194-LOG('Indicator Data'!C21))/(C$194-C$195)*10))),1)</f>
        <v>4.2</v>
      </c>
      <c r="D19" s="59">
        <f>ROUND(IF('Indicator Data'!D21=0,0.1,IF(LOG('Indicator Data'!D21)&gt;D$194,10,IF(LOG('Indicator Data'!D21)&lt;D$195,0,10-(D$194-LOG('Indicator Data'!D21))/(D$194-D$195)*10))),1)</f>
        <v>0.1</v>
      </c>
      <c r="E19" s="59">
        <f t="shared" si="0"/>
        <v>2.4</v>
      </c>
      <c r="F19" s="59">
        <f>ROUND(IF('Indicator Data'!E21="No data",0.1,IF('Indicator Data'!E21=0,0,IF(LOG('Indicator Data'!E21)&gt;F$194,10,IF(LOG('Indicator Data'!E21)&lt;F$195,0,10-(F$194-LOG('Indicator Data'!E21))/(F$194-F$195)*10)))),1)</f>
        <v>4.0999999999999996</v>
      </c>
      <c r="G19" s="59">
        <f>ROUND(IF('Indicator Data'!F21=0,0,IF(LOG('Indicator Data'!F21)&gt;G$194,10,IF(LOG('Indicator Data'!F21)&lt;G$195,0,10-(G$194-LOG('Indicator Data'!F21))/(G$194-G$195)*10))),1)</f>
        <v>3.6</v>
      </c>
      <c r="H19" s="59">
        <f>ROUND(IF('Indicator Data'!G21=0,0,IF(LOG('Indicator Data'!G21)&gt;H$194,10,IF(LOG('Indicator Data'!G21)&lt;H$195,0,10-(H$194-LOG('Indicator Data'!G21))/(H$194-H$195)*10))),1)</f>
        <v>3.9</v>
      </c>
      <c r="I19" s="59">
        <f>ROUND(IF('Indicator Data'!H21=0,0,IF(LOG('Indicator Data'!H21)&gt;I$194,10,IF(LOG('Indicator Data'!H21)&lt;I$195,0,10-(I$194-LOG('Indicator Data'!H21))/(I$194-I$195)*10))),1)</f>
        <v>4.5</v>
      </c>
      <c r="J19" s="59">
        <f t="shared" si="1"/>
        <v>4.2</v>
      </c>
      <c r="K19" s="59">
        <f>ROUND(IF('Indicator Data'!I21=0,0,IF(LOG('Indicator Data'!I21)&gt;K$194,10,IF(LOG('Indicator Data'!I21)&lt;K$195,0,10-(K$194-LOG('Indicator Data'!I21))/(K$194-K$195)*10))),1)</f>
        <v>1.1000000000000001</v>
      </c>
      <c r="L19" s="59">
        <f t="shared" si="2"/>
        <v>2.8</v>
      </c>
      <c r="M19" s="59">
        <f>ROUND(IF('Indicator Data'!J21=0,0,IF(LOG('Indicator Data'!J21)&gt;M$194,10,IF(LOG('Indicator Data'!J21)&lt;M$195,0,10-(M$194-LOG('Indicator Data'!J21))/(M$194-M$195)*10))),1)</f>
        <v>0</v>
      </c>
      <c r="N19" s="60">
        <f>'Indicator Data'!C21/'Indicator Data'!$BC21</f>
        <v>1.3719410867392894E-3</v>
      </c>
      <c r="O19" s="60">
        <f>'Indicator Data'!D21/'Indicator Data'!$BC21</f>
        <v>0</v>
      </c>
      <c r="P19" s="60">
        <f>IF(F19=0.1,0,'Indicator Data'!E21/'Indicator Data'!$BC21)</f>
        <v>1.348392746569667E-2</v>
      </c>
      <c r="Q19" s="60">
        <f>'Indicator Data'!F21/'Indicator Data'!$BC21</f>
        <v>1.9802750249030057E-6</v>
      </c>
      <c r="R19" s="60">
        <f>'Indicator Data'!G21/'Indicator Data'!$BC21</f>
        <v>1.1232233612625899E-2</v>
      </c>
      <c r="S19" s="60">
        <f>'Indicator Data'!H21/'Indicator Data'!$BC21</f>
        <v>1.4179965719106065E-3</v>
      </c>
      <c r="T19" s="60">
        <f>'Indicator Data'!I21/'Indicator Data'!$BC21</f>
        <v>1.0768867204910604E-7</v>
      </c>
      <c r="U19" s="60">
        <f>'Indicator Data'!J21/'Indicator Data'!$BC21</f>
        <v>0</v>
      </c>
      <c r="V19" s="59">
        <f t="shared" si="3"/>
        <v>6.9</v>
      </c>
      <c r="W19" s="59">
        <f t="shared" si="4"/>
        <v>0</v>
      </c>
      <c r="X19" s="59">
        <f t="shared" si="5"/>
        <v>4.3</v>
      </c>
      <c r="Y19" s="59">
        <f t="shared" si="6"/>
        <v>10</v>
      </c>
      <c r="Z19" s="59">
        <f t="shared" si="7"/>
        <v>7.3</v>
      </c>
      <c r="AA19" s="59">
        <f t="shared" si="8"/>
        <v>5.6</v>
      </c>
      <c r="AB19" s="59">
        <f t="shared" si="9"/>
        <v>2.8</v>
      </c>
      <c r="AC19" s="59">
        <f t="shared" si="10"/>
        <v>4.3</v>
      </c>
      <c r="AD19" s="59">
        <f t="shared" si="11"/>
        <v>4.0999999999999996</v>
      </c>
      <c r="AE19" s="59">
        <f t="shared" si="12"/>
        <v>4.2</v>
      </c>
      <c r="AF19" s="59">
        <f t="shared" si="13"/>
        <v>0</v>
      </c>
      <c r="AG19" s="59">
        <f>ROUND(IF('Indicator Data'!K21=0,0,IF('Indicator Data'!K21&gt;AG$194,10,IF('Indicator Data'!K21&lt;AG$195,0,10-(AG$194-'Indicator Data'!K21)/(AG$194-AG$195)*10))),1)</f>
        <v>0</v>
      </c>
      <c r="AH19" s="59">
        <f t="shared" si="14"/>
        <v>5.6</v>
      </c>
      <c r="AI19" s="59">
        <f t="shared" si="15"/>
        <v>0.1</v>
      </c>
      <c r="AJ19" s="59">
        <f t="shared" si="16"/>
        <v>4.8</v>
      </c>
      <c r="AK19" s="59">
        <f t="shared" si="17"/>
        <v>3.7</v>
      </c>
      <c r="AL19" s="59">
        <f t="shared" si="18"/>
        <v>4.3</v>
      </c>
      <c r="AM19" s="59">
        <f t="shared" si="19"/>
        <v>2.6</v>
      </c>
      <c r="AN19" s="59">
        <f t="shared" si="20"/>
        <v>0</v>
      </c>
      <c r="AO19" s="61">
        <f t="shared" si="21"/>
        <v>3.4</v>
      </c>
      <c r="AP19" s="61">
        <f t="shared" si="22"/>
        <v>8.3000000000000007</v>
      </c>
      <c r="AQ19" s="61">
        <f t="shared" si="23"/>
        <v>5.8</v>
      </c>
      <c r="AR19" s="61">
        <f t="shared" si="24"/>
        <v>3.5</v>
      </c>
      <c r="AS19" s="59">
        <f t="shared" si="25"/>
        <v>0</v>
      </c>
      <c r="AT19" s="59">
        <f>IF('Indicator Data'!BD21&lt;1000,"x",ROUND((IF('Indicator Data'!L21&gt;AT$194,10,IF('Indicator Data'!L21&lt;AT$195,0,10-(AT$194-'Indicator Data'!L21)/(AT$194-AT$195)*10))),1))</f>
        <v>0</v>
      </c>
      <c r="AU19" s="61">
        <f t="shared" si="26"/>
        <v>0</v>
      </c>
      <c r="AV19" s="62">
        <f t="shared" si="27"/>
        <v>4.8</v>
      </c>
      <c r="AW19" s="59">
        <f>ROUND(IF('Indicator Data'!M21=0,0,IF('Indicator Data'!M21&gt;AW$194,10,IF('Indicator Data'!M21&lt;AW$195,0,10-(AW$194-'Indicator Data'!M21)/(AW$194-AW$195)*10))),1)</f>
        <v>0</v>
      </c>
      <c r="AX19" s="59">
        <f>ROUND(IF('Indicator Data'!N21=0,0,IF(LOG('Indicator Data'!N21)&gt;LOG(AX$194),10,IF(LOG('Indicator Data'!N21)&lt;LOG(AX$195),0,10-(LOG(AX$194)-LOG('Indicator Data'!N21))/(LOG(AX$194)-LOG(AX$195))*10))),1)</f>
        <v>0</v>
      </c>
      <c r="AY19" s="61">
        <f t="shared" si="28"/>
        <v>0</v>
      </c>
      <c r="AZ19" s="59">
        <f>'Indicator Data'!O21</f>
        <v>0</v>
      </c>
      <c r="BA19" s="59">
        <f>'Indicator Data'!P21</f>
        <v>0</v>
      </c>
      <c r="BB19" s="61">
        <f t="shared" si="29"/>
        <v>0</v>
      </c>
      <c r="BC19" s="62">
        <f t="shared" si="30"/>
        <v>0</v>
      </c>
      <c r="BD19" s="16"/>
      <c r="BE19" s="108"/>
    </row>
    <row r="20" spans="1:57" s="4" customFormat="1" x14ac:dyDescent="0.25">
      <c r="A20" s="131" t="s">
        <v>35</v>
      </c>
      <c r="B20" s="63" t="s">
        <v>34</v>
      </c>
      <c r="C20" s="59">
        <f>ROUND(IF('Indicator Data'!C22=0,0.1,IF(LOG('Indicator Data'!C22)&gt;C$194,10,IF(LOG('Indicator Data'!C22)&lt;C$195,0,10-(C$194-LOG('Indicator Data'!C22))/(C$194-C$195)*10))),1)</f>
        <v>0.1</v>
      </c>
      <c r="D20" s="59">
        <f>ROUND(IF('Indicator Data'!D22=0,0.1,IF(LOG('Indicator Data'!D22)&gt;D$194,10,IF(LOG('Indicator Data'!D22)&lt;D$195,0,10-(D$194-LOG('Indicator Data'!D22))/(D$194-D$195)*10))),1)</f>
        <v>0.1</v>
      </c>
      <c r="E20" s="59">
        <f t="shared" si="0"/>
        <v>0.1</v>
      </c>
      <c r="F20" s="59">
        <f>ROUND(IF('Indicator Data'!E22="No data",0.1,IF('Indicator Data'!E22=0,0,IF(LOG('Indicator Data'!E22)&gt;F$194,10,IF(LOG('Indicator Data'!E22)&lt;F$195,0,10-(F$194-LOG('Indicator Data'!E22))/(F$194-F$195)*10)))),1)</f>
        <v>6.2</v>
      </c>
      <c r="G20" s="59">
        <f>ROUND(IF('Indicator Data'!F22=0,0,IF(LOG('Indicator Data'!F22)&gt;G$194,10,IF(LOG('Indicator Data'!F22)&lt;G$195,0,10-(G$194-LOG('Indicator Data'!F22))/(G$194-G$195)*10))),1)</f>
        <v>0</v>
      </c>
      <c r="H20" s="59">
        <f>ROUND(IF('Indicator Data'!G22=0,0,IF(LOG('Indicator Data'!G22)&gt;H$194,10,IF(LOG('Indicator Data'!G22)&lt;H$195,0,10-(H$194-LOG('Indicator Data'!G22))/(H$194-H$195)*10))),1)</f>
        <v>0</v>
      </c>
      <c r="I20" s="59">
        <f>ROUND(IF('Indicator Data'!H22=0,0,IF(LOG('Indicator Data'!H22)&gt;I$194,10,IF(LOG('Indicator Data'!H22)&lt;I$195,0,10-(I$194-LOG('Indicator Data'!H22))/(I$194-I$195)*10))),1)</f>
        <v>0</v>
      </c>
      <c r="J20" s="59">
        <f t="shared" si="1"/>
        <v>0</v>
      </c>
      <c r="K20" s="59">
        <f>ROUND(IF('Indicator Data'!I22=0,0,IF(LOG('Indicator Data'!I22)&gt;K$194,10,IF(LOG('Indicator Data'!I22)&lt;K$195,0,10-(K$194-LOG('Indicator Data'!I22))/(K$194-K$195)*10))),1)</f>
        <v>0</v>
      </c>
      <c r="L20" s="59">
        <f t="shared" si="2"/>
        <v>0</v>
      </c>
      <c r="M20" s="59">
        <f>ROUND(IF('Indicator Data'!J22=0,0,IF(LOG('Indicator Data'!J22)&gt;M$194,10,IF(LOG('Indicator Data'!J22)&lt;M$195,0,10-(M$194-LOG('Indicator Data'!J22))/(M$194-M$195)*10))),1)</f>
        <v>0</v>
      </c>
      <c r="N20" s="60">
        <f>'Indicator Data'!C22/'Indicator Data'!$BC22</f>
        <v>0</v>
      </c>
      <c r="O20" s="60">
        <f>'Indicator Data'!D22/'Indicator Data'!$BC22</f>
        <v>0</v>
      </c>
      <c r="P20" s="60">
        <f>IF(F20=0.1,0,'Indicator Data'!E22/'Indicator Data'!$BC22)</f>
        <v>3.1103418325589645E-3</v>
      </c>
      <c r="Q20" s="60">
        <f>'Indicator Data'!F22/'Indicator Data'!$BC22</f>
        <v>0</v>
      </c>
      <c r="R20" s="60">
        <f>'Indicator Data'!G22/'Indicator Data'!$BC22</f>
        <v>0</v>
      </c>
      <c r="S20" s="60">
        <f>'Indicator Data'!H22/'Indicator Data'!$BC22</f>
        <v>0</v>
      </c>
      <c r="T20" s="60">
        <f>'Indicator Data'!I22/'Indicator Data'!$BC22</f>
        <v>0</v>
      </c>
      <c r="U20" s="60">
        <f>'Indicator Data'!J22/'Indicator Data'!$BC22</f>
        <v>0</v>
      </c>
      <c r="V20" s="59">
        <f t="shared" si="3"/>
        <v>0</v>
      </c>
      <c r="W20" s="59">
        <f t="shared" si="4"/>
        <v>0</v>
      </c>
      <c r="X20" s="59">
        <f t="shared" si="5"/>
        <v>0</v>
      </c>
      <c r="Y20" s="59">
        <f t="shared" si="6"/>
        <v>3.1</v>
      </c>
      <c r="Z20" s="59">
        <f t="shared" si="7"/>
        <v>0</v>
      </c>
      <c r="AA20" s="59">
        <f t="shared" si="8"/>
        <v>0</v>
      </c>
      <c r="AB20" s="59">
        <f t="shared" si="9"/>
        <v>0</v>
      </c>
      <c r="AC20" s="59">
        <f t="shared" si="10"/>
        <v>0</v>
      </c>
      <c r="AD20" s="59">
        <f t="shared" si="11"/>
        <v>0</v>
      </c>
      <c r="AE20" s="59">
        <f t="shared" si="12"/>
        <v>0</v>
      </c>
      <c r="AF20" s="59">
        <f t="shared" si="13"/>
        <v>0</v>
      </c>
      <c r="AG20" s="59">
        <f>ROUND(IF('Indicator Data'!K22=0,0,IF('Indicator Data'!K22&gt;AG$194,10,IF('Indicator Data'!K22&lt;AG$195,0,10-(AG$194-'Indicator Data'!K22)/(AG$194-AG$195)*10))),1)</f>
        <v>0</v>
      </c>
      <c r="AH20" s="59">
        <f t="shared" si="14"/>
        <v>0.1</v>
      </c>
      <c r="AI20" s="59">
        <f t="shared" si="15"/>
        <v>0.1</v>
      </c>
      <c r="AJ20" s="59">
        <f t="shared" si="16"/>
        <v>0</v>
      </c>
      <c r="AK20" s="59">
        <f t="shared" si="17"/>
        <v>0</v>
      </c>
      <c r="AL20" s="59">
        <f t="shared" si="18"/>
        <v>0</v>
      </c>
      <c r="AM20" s="59">
        <f t="shared" si="19"/>
        <v>0</v>
      </c>
      <c r="AN20" s="59">
        <f t="shared" si="20"/>
        <v>0</v>
      </c>
      <c r="AO20" s="61">
        <f t="shared" si="21"/>
        <v>0.1</v>
      </c>
      <c r="AP20" s="61">
        <f t="shared" si="22"/>
        <v>4.8</v>
      </c>
      <c r="AQ20" s="61">
        <f t="shared" si="23"/>
        <v>0</v>
      </c>
      <c r="AR20" s="61">
        <f t="shared" si="24"/>
        <v>0</v>
      </c>
      <c r="AS20" s="59">
        <f t="shared" si="25"/>
        <v>0</v>
      </c>
      <c r="AT20" s="59">
        <f>IF('Indicator Data'!BD22&lt;1000,"x",ROUND((IF('Indicator Data'!L22&gt;AT$194,10,IF('Indicator Data'!L22&lt;AT$195,0,10-(AT$194-'Indicator Data'!L22)/(AT$194-AT$195)*10))),1))</f>
        <v>0</v>
      </c>
      <c r="AU20" s="61">
        <f t="shared" si="26"/>
        <v>0</v>
      </c>
      <c r="AV20" s="62">
        <f t="shared" si="27"/>
        <v>1.2</v>
      </c>
      <c r="AW20" s="59">
        <f>ROUND(IF('Indicator Data'!M22=0,0,IF('Indicator Data'!M22&gt;AW$194,10,IF('Indicator Data'!M22&lt;AW$195,0,10-(AW$194-'Indicator Data'!M22)/(AW$194-AW$195)*10))),1)</f>
        <v>1.5</v>
      </c>
      <c r="AX20" s="59">
        <f>ROUND(IF('Indicator Data'!N22=0,0,IF(LOG('Indicator Data'!N22)&gt;LOG(AX$194),10,IF(LOG('Indicator Data'!N22)&lt;LOG(AX$195),0,10-(LOG(AX$194)-LOG('Indicator Data'!N22))/(LOG(AX$194)-LOG(AX$195))*10))),1)</f>
        <v>2.2999999999999998</v>
      </c>
      <c r="AY20" s="61">
        <f t="shared" si="28"/>
        <v>1.9</v>
      </c>
      <c r="AZ20" s="59">
        <f>'Indicator Data'!O22</f>
        <v>0</v>
      </c>
      <c r="BA20" s="59">
        <f>'Indicator Data'!P22</f>
        <v>0</v>
      </c>
      <c r="BB20" s="61">
        <f t="shared" si="29"/>
        <v>0</v>
      </c>
      <c r="BC20" s="62">
        <f t="shared" si="30"/>
        <v>1.3</v>
      </c>
      <c r="BD20" s="16"/>
      <c r="BE20" s="108"/>
    </row>
    <row r="21" spans="1:57" s="4" customFormat="1" x14ac:dyDescent="0.25">
      <c r="A21" s="131" t="s">
        <v>37</v>
      </c>
      <c r="B21" s="63" t="s">
        <v>36</v>
      </c>
      <c r="C21" s="59">
        <f>ROUND(IF('Indicator Data'!C23=0,0.1,IF(LOG('Indicator Data'!C23)&gt;C$194,10,IF(LOG('Indicator Data'!C23)&lt;C$195,0,10-(C$194-LOG('Indicator Data'!C23))/(C$194-C$195)*10))),1)</f>
        <v>5.4</v>
      </c>
      <c r="D21" s="59">
        <f>ROUND(IF('Indicator Data'!D23=0,0.1,IF(LOG('Indicator Data'!D23)&gt;D$194,10,IF(LOG('Indicator Data'!D23)&lt;D$195,0,10-(D$194-LOG('Indicator Data'!D23))/(D$194-D$195)*10))),1)</f>
        <v>4.8</v>
      </c>
      <c r="E21" s="59">
        <f t="shared" si="0"/>
        <v>5.0999999999999996</v>
      </c>
      <c r="F21" s="59">
        <f>ROUND(IF('Indicator Data'!E23="No data",0.1,IF('Indicator Data'!E23=0,0,IF(LOG('Indicator Data'!E23)&gt;F$194,10,IF(LOG('Indicator Data'!E23)&lt;F$195,0,10-(F$194-LOG('Indicator Data'!E23))/(F$194-F$195)*10)))),1)</f>
        <v>3.8</v>
      </c>
      <c r="G21" s="59">
        <f>ROUND(IF('Indicator Data'!F23=0,0,IF(LOG('Indicator Data'!F23)&gt;G$194,10,IF(LOG('Indicator Data'!F23)&lt;G$195,0,10-(G$194-LOG('Indicator Data'!F23))/(G$194-G$195)*10))),1)</f>
        <v>0</v>
      </c>
      <c r="H21" s="59">
        <f>ROUND(IF('Indicator Data'!G23=0,0,IF(LOG('Indicator Data'!G23)&gt;H$194,10,IF(LOG('Indicator Data'!G23)&lt;H$195,0,10-(H$194-LOG('Indicator Data'!G23))/(H$194-H$195)*10))),1)</f>
        <v>0</v>
      </c>
      <c r="I21" s="59">
        <f>ROUND(IF('Indicator Data'!H23=0,0,IF(LOG('Indicator Data'!H23)&gt;I$194,10,IF(LOG('Indicator Data'!H23)&lt;I$195,0,10-(I$194-LOG('Indicator Data'!H23))/(I$194-I$195)*10))),1)</f>
        <v>0</v>
      </c>
      <c r="J21" s="59">
        <f t="shared" si="1"/>
        <v>0</v>
      </c>
      <c r="K21" s="59">
        <f>ROUND(IF('Indicator Data'!I23=0,0,IF(LOG('Indicator Data'!I23)&gt;K$194,10,IF(LOG('Indicator Data'!I23)&lt;K$195,0,10-(K$194-LOG('Indicator Data'!I23))/(K$194-K$195)*10))),1)</f>
        <v>0</v>
      </c>
      <c r="L21" s="59">
        <f t="shared" si="2"/>
        <v>0</v>
      </c>
      <c r="M21" s="59">
        <f>ROUND(IF('Indicator Data'!J23=0,0,IF(LOG('Indicator Data'!J23)&gt;M$194,10,IF(LOG('Indicator Data'!J23)&lt;M$195,0,10-(M$194-LOG('Indicator Data'!J23))/(M$194-M$195)*10))),1)</f>
        <v>0</v>
      </c>
      <c r="N21" s="60">
        <f>'Indicator Data'!C23/'Indicator Data'!$BC23</f>
        <v>2.0313942242383217E-3</v>
      </c>
      <c r="O21" s="60">
        <f>'Indicator Data'!D23/'Indicator Data'!$BC23</f>
        <v>3.9191258683206218E-4</v>
      </c>
      <c r="P21" s="60">
        <f>IF(F21=0.1,0,'Indicator Data'!E23/'Indicator Data'!$BC23)</f>
        <v>4.5642799629392692E-3</v>
      </c>
      <c r="Q21" s="60">
        <f>'Indicator Data'!F23/'Indicator Data'!$BC23</f>
        <v>0</v>
      </c>
      <c r="R21" s="60">
        <f>'Indicator Data'!G23/'Indicator Data'!$BC23</f>
        <v>0</v>
      </c>
      <c r="S21" s="60">
        <f>'Indicator Data'!H23/'Indicator Data'!$BC23</f>
        <v>0</v>
      </c>
      <c r="T21" s="60">
        <f>'Indicator Data'!I23/'Indicator Data'!$BC23</f>
        <v>0</v>
      </c>
      <c r="U21" s="60">
        <f>'Indicator Data'!J23/'Indicator Data'!$BC23</f>
        <v>0</v>
      </c>
      <c r="V21" s="59">
        <f t="shared" si="3"/>
        <v>10</v>
      </c>
      <c r="W21" s="59">
        <f t="shared" si="4"/>
        <v>3.9</v>
      </c>
      <c r="X21" s="59">
        <f t="shared" si="5"/>
        <v>8.3000000000000007</v>
      </c>
      <c r="Y21" s="59">
        <f t="shared" si="6"/>
        <v>4.5999999999999996</v>
      </c>
      <c r="Z21" s="59">
        <f t="shared" si="7"/>
        <v>0</v>
      </c>
      <c r="AA21" s="59">
        <f t="shared" si="8"/>
        <v>0</v>
      </c>
      <c r="AB21" s="59">
        <f t="shared" si="9"/>
        <v>0</v>
      </c>
      <c r="AC21" s="59">
        <f t="shared" si="10"/>
        <v>0</v>
      </c>
      <c r="AD21" s="59">
        <f t="shared" si="11"/>
        <v>0</v>
      </c>
      <c r="AE21" s="59">
        <f t="shared" si="12"/>
        <v>0</v>
      </c>
      <c r="AF21" s="59">
        <f t="shared" si="13"/>
        <v>0</v>
      </c>
      <c r="AG21" s="59">
        <f>ROUND(IF('Indicator Data'!K23=0,0,IF('Indicator Data'!K23&gt;AG$194,10,IF('Indicator Data'!K23&lt;AG$195,0,10-(AG$194-'Indicator Data'!K23)/(AG$194-AG$195)*10))),1)</f>
        <v>0</v>
      </c>
      <c r="AH21" s="59">
        <f t="shared" si="14"/>
        <v>7.7</v>
      </c>
      <c r="AI21" s="59">
        <f t="shared" si="15"/>
        <v>4.4000000000000004</v>
      </c>
      <c r="AJ21" s="59">
        <f t="shared" si="16"/>
        <v>0</v>
      </c>
      <c r="AK21" s="59">
        <f t="shared" si="17"/>
        <v>0</v>
      </c>
      <c r="AL21" s="59">
        <f t="shared" si="18"/>
        <v>0</v>
      </c>
      <c r="AM21" s="59">
        <f t="shared" si="19"/>
        <v>0</v>
      </c>
      <c r="AN21" s="59">
        <f t="shared" si="20"/>
        <v>0</v>
      </c>
      <c r="AO21" s="61">
        <f t="shared" si="21"/>
        <v>7</v>
      </c>
      <c r="AP21" s="61">
        <f t="shared" si="22"/>
        <v>4.2</v>
      </c>
      <c r="AQ21" s="61">
        <f t="shared" si="23"/>
        <v>0</v>
      </c>
      <c r="AR21" s="61">
        <f t="shared" si="24"/>
        <v>0</v>
      </c>
      <c r="AS21" s="59">
        <f t="shared" si="25"/>
        <v>0</v>
      </c>
      <c r="AT21" s="59">
        <f>IF('Indicator Data'!BD23&lt;1000,"x",ROUND((IF('Indicator Data'!L23&gt;AT$194,10,IF('Indicator Data'!L23&lt;AT$195,0,10-(AT$194-'Indicator Data'!L23)/(AT$194-AT$195)*10))),1))</f>
        <v>0</v>
      </c>
      <c r="AU21" s="61">
        <f t="shared" si="26"/>
        <v>0</v>
      </c>
      <c r="AV21" s="62">
        <f t="shared" si="27"/>
        <v>2.8</v>
      </c>
      <c r="AW21" s="59">
        <f>ROUND(IF('Indicator Data'!M23=0,0,IF('Indicator Data'!M23&gt;AW$194,10,IF('Indicator Data'!M23&lt;AW$195,0,10-(AW$194-'Indicator Data'!M23)/(AW$194-AW$195)*10))),1)</f>
        <v>0.3</v>
      </c>
      <c r="AX21" s="59">
        <f>ROUND(IF('Indicator Data'!N23=0,0,IF(LOG('Indicator Data'!N23)&gt;LOG(AX$194),10,IF(LOG('Indicator Data'!N23)&lt;LOG(AX$195),0,10-(LOG(AX$194)-LOG('Indicator Data'!N23))/(LOG(AX$194)-LOG(AX$195))*10))),1)</f>
        <v>0</v>
      </c>
      <c r="AY21" s="61">
        <f t="shared" si="28"/>
        <v>0.2</v>
      </c>
      <c r="AZ21" s="59">
        <f>'Indicator Data'!O23</f>
        <v>0</v>
      </c>
      <c r="BA21" s="59">
        <f>'Indicator Data'!P23</f>
        <v>0</v>
      </c>
      <c r="BB21" s="61">
        <f t="shared" si="29"/>
        <v>0</v>
      </c>
      <c r="BC21" s="62">
        <f t="shared" si="30"/>
        <v>0.1</v>
      </c>
      <c r="BD21" s="16"/>
      <c r="BE21" s="108"/>
    </row>
    <row r="22" spans="1:57" s="4" customFormat="1" x14ac:dyDescent="0.25">
      <c r="A22" s="131" t="s">
        <v>876</v>
      </c>
      <c r="B22" s="63" t="s">
        <v>38</v>
      </c>
      <c r="C22" s="59">
        <f>ROUND(IF('Indicator Data'!C24=0,0.1,IF(LOG('Indicator Data'!C24)&gt;C$194,10,IF(LOG('Indicator Data'!C24)&lt;C$195,0,10-(C$194-LOG('Indicator Data'!C24))/(C$194-C$195)*10))),1)</f>
        <v>8.1999999999999993</v>
      </c>
      <c r="D22" s="59">
        <f>ROUND(IF('Indicator Data'!D24=0,0.1,IF(LOG('Indicator Data'!D24)&gt;D$194,10,IF(LOG('Indicator Data'!D24)&lt;D$195,0,10-(D$194-LOG('Indicator Data'!D24))/(D$194-D$195)*10))),1)</f>
        <v>0.1</v>
      </c>
      <c r="E22" s="59">
        <f t="shared" si="0"/>
        <v>5.4</v>
      </c>
      <c r="F22" s="59">
        <f>ROUND(IF('Indicator Data'!E24="No data",0.1,IF('Indicator Data'!E24=0,0,IF(LOG('Indicator Data'!E24)&gt;F$194,10,IF(LOG('Indicator Data'!E24)&lt;F$195,0,10-(F$194-LOG('Indicator Data'!E24))/(F$194-F$195)*10)))),1)</f>
        <v>6.3</v>
      </c>
      <c r="G22" s="59">
        <f>ROUND(IF('Indicator Data'!F24=0,0,IF(LOG('Indicator Data'!F24)&gt;G$194,10,IF(LOG('Indicator Data'!F24)&lt;G$195,0,10-(G$194-LOG('Indicator Data'!F24))/(G$194-G$195)*10))),1)</f>
        <v>0</v>
      </c>
      <c r="H22" s="59">
        <f>ROUND(IF('Indicator Data'!G24=0,0,IF(LOG('Indicator Data'!G24)&gt;H$194,10,IF(LOG('Indicator Data'!G24)&lt;H$195,0,10-(H$194-LOG('Indicator Data'!G24))/(H$194-H$195)*10))),1)</f>
        <v>0</v>
      </c>
      <c r="I22" s="59">
        <f>ROUND(IF('Indicator Data'!H24=0,0,IF(LOG('Indicator Data'!H24)&gt;I$194,10,IF(LOG('Indicator Data'!H24)&lt;I$195,0,10-(I$194-LOG('Indicator Data'!H24))/(I$194-I$195)*10))),1)</f>
        <v>0</v>
      </c>
      <c r="J22" s="59">
        <f t="shared" si="1"/>
        <v>0</v>
      </c>
      <c r="K22" s="59">
        <f>ROUND(IF('Indicator Data'!I24=0,0,IF(LOG('Indicator Data'!I24)&gt;K$194,10,IF(LOG('Indicator Data'!I24)&lt;K$195,0,10-(K$194-LOG('Indicator Data'!I24))/(K$194-K$195)*10))),1)</f>
        <v>0</v>
      </c>
      <c r="L22" s="59">
        <f t="shared" si="2"/>
        <v>0</v>
      </c>
      <c r="M22" s="59">
        <f>ROUND(IF('Indicator Data'!J24=0,0,IF(LOG('Indicator Data'!J24)&gt;M$194,10,IF(LOG('Indicator Data'!J24)&lt;M$195,0,10-(M$194-LOG('Indicator Data'!J24))/(M$194-M$195)*10))),1)</f>
        <v>8.9</v>
      </c>
      <c r="N22" s="60">
        <f>'Indicator Data'!C24/'Indicator Data'!$BC24</f>
        <v>1.8534016252072277E-3</v>
      </c>
      <c r="O22" s="60">
        <f>'Indicator Data'!D24/'Indicator Data'!$BC24</f>
        <v>0</v>
      </c>
      <c r="P22" s="60">
        <f>IF(F22=0.1,0,'Indicator Data'!E24/'Indicator Data'!$BC24)</f>
        <v>3.2569755645057911E-3</v>
      </c>
      <c r="Q22" s="60">
        <f>'Indicator Data'!F24/'Indicator Data'!$BC24</f>
        <v>0</v>
      </c>
      <c r="R22" s="60">
        <f>'Indicator Data'!G24/'Indicator Data'!$BC24</f>
        <v>0</v>
      </c>
      <c r="S22" s="60">
        <f>'Indicator Data'!H24/'Indicator Data'!$BC24</f>
        <v>0</v>
      </c>
      <c r="T22" s="60">
        <f>'Indicator Data'!I24/'Indicator Data'!$BC24</f>
        <v>0</v>
      </c>
      <c r="U22" s="60">
        <f>'Indicator Data'!J24/'Indicator Data'!$BC24</f>
        <v>3.4019328646934495E-3</v>
      </c>
      <c r="V22" s="59">
        <f t="shared" si="3"/>
        <v>9.3000000000000007</v>
      </c>
      <c r="W22" s="59">
        <f t="shared" si="4"/>
        <v>0</v>
      </c>
      <c r="X22" s="59">
        <f t="shared" si="5"/>
        <v>6.6</v>
      </c>
      <c r="Y22" s="59">
        <f t="shared" si="6"/>
        <v>3.3</v>
      </c>
      <c r="Z22" s="59">
        <f t="shared" si="7"/>
        <v>0</v>
      </c>
      <c r="AA22" s="59">
        <f t="shared" si="8"/>
        <v>0</v>
      </c>
      <c r="AB22" s="59">
        <f t="shared" si="9"/>
        <v>0</v>
      </c>
      <c r="AC22" s="59">
        <f t="shared" si="10"/>
        <v>0</v>
      </c>
      <c r="AD22" s="59">
        <f t="shared" si="11"/>
        <v>0</v>
      </c>
      <c r="AE22" s="59">
        <f t="shared" si="12"/>
        <v>0</v>
      </c>
      <c r="AF22" s="59">
        <f t="shared" si="13"/>
        <v>1.1000000000000001</v>
      </c>
      <c r="AG22" s="59">
        <f>ROUND(IF('Indicator Data'!K24=0,0,IF('Indicator Data'!K24&gt;AG$194,10,IF('Indicator Data'!K24&lt;AG$195,0,10-(AG$194-'Indicator Data'!K24)/(AG$194-AG$195)*10))),1)</f>
        <v>10</v>
      </c>
      <c r="AH22" s="59">
        <f t="shared" si="14"/>
        <v>8.8000000000000007</v>
      </c>
      <c r="AI22" s="59">
        <f t="shared" si="15"/>
        <v>0.1</v>
      </c>
      <c r="AJ22" s="59">
        <f t="shared" si="16"/>
        <v>0</v>
      </c>
      <c r="AK22" s="59">
        <f t="shared" si="17"/>
        <v>0</v>
      </c>
      <c r="AL22" s="59">
        <f t="shared" si="18"/>
        <v>0</v>
      </c>
      <c r="AM22" s="59">
        <f t="shared" si="19"/>
        <v>0</v>
      </c>
      <c r="AN22" s="59">
        <f t="shared" si="20"/>
        <v>6.4</v>
      </c>
      <c r="AO22" s="61">
        <f t="shared" si="21"/>
        <v>6</v>
      </c>
      <c r="AP22" s="61">
        <f t="shared" si="22"/>
        <v>5</v>
      </c>
      <c r="AQ22" s="61">
        <f t="shared" si="23"/>
        <v>0</v>
      </c>
      <c r="AR22" s="61">
        <f t="shared" si="24"/>
        <v>0</v>
      </c>
      <c r="AS22" s="59">
        <f t="shared" si="25"/>
        <v>8.1999999999999993</v>
      </c>
      <c r="AT22" s="59">
        <f>IF('Indicator Data'!BD24&lt;1000,"x",ROUND((IF('Indicator Data'!L24&gt;AT$194,10,IF('Indicator Data'!L24&lt;AT$195,0,10-(AT$194-'Indicator Data'!L24)/(AT$194-AT$195)*10))),1))</f>
        <v>0</v>
      </c>
      <c r="AU22" s="61">
        <f t="shared" si="26"/>
        <v>4.0999999999999996</v>
      </c>
      <c r="AV22" s="62">
        <f t="shared" si="27"/>
        <v>3.4</v>
      </c>
      <c r="AW22" s="59">
        <f>ROUND(IF('Indicator Data'!M24=0,0,IF('Indicator Data'!M24&gt;AW$194,10,IF('Indicator Data'!M24&lt;AW$195,0,10-(AW$194-'Indicator Data'!M24)/(AW$194-AW$195)*10))),1)</f>
        <v>2</v>
      </c>
      <c r="AX22" s="59">
        <f>ROUND(IF('Indicator Data'!N24=0,0,IF(LOG('Indicator Data'!N24)&gt;LOG(AX$194),10,IF(LOG('Indicator Data'!N24)&lt;LOG(AX$195),0,10-(LOG(AX$194)-LOG('Indicator Data'!N24))/(LOG(AX$194)-LOG(AX$195))*10))),1)</f>
        <v>0</v>
      </c>
      <c r="AY22" s="61">
        <f t="shared" si="28"/>
        <v>1</v>
      </c>
      <c r="AZ22" s="59">
        <f>'Indicator Data'!O24</f>
        <v>0</v>
      </c>
      <c r="BA22" s="59">
        <f>'Indicator Data'!P24</f>
        <v>0</v>
      </c>
      <c r="BB22" s="61">
        <f t="shared" si="29"/>
        <v>0</v>
      </c>
      <c r="BC22" s="62">
        <f t="shared" si="30"/>
        <v>0.7</v>
      </c>
      <c r="BD22" s="16"/>
      <c r="BE22" s="108"/>
    </row>
    <row r="23" spans="1:57" s="4" customFormat="1" x14ac:dyDescent="0.25">
      <c r="A23" s="131" t="s">
        <v>40</v>
      </c>
      <c r="B23" s="63" t="s">
        <v>39</v>
      </c>
      <c r="C23" s="59">
        <f>ROUND(IF('Indicator Data'!C25=0,0.1,IF(LOG('Indicator Data'!C25)&gt;C$194,10,IF(LOG('Indicator Data'!C25)&lt;C$195,0,10-(C$194-LOG('Indicator Data'!C25))/(C$194-C$195)*10))),1)</f>
        <v>7.5</v>
      </c>
      <c r="D23" s="59">
        <f>ROUND(IF('Indicator Data'!D25=0,0.1,IF(LOG('Indicator Data'!D25)&gt;D$194,10,IF(LOG('Indicator Data'!D25)&lt;D$195,0,10-(D$194-LOG('Indicator Data'!D25))/(D$194-D$195)*10))),1)</f>
        <v>0.1</v>
      </c>
      <c r="E23" s="59">
        <f t="shared" si="0"/>
        <v>4.8</v>
      </c>
      <c r="F23" s="59">
        <f>ROUND(IF('Indicator Data'!E25="No data",0.1,IF('Indicator Data'!E25=0,0,IF(LOG('Indicator Data'!E25)&gt;F$194,10,IF(LOG('Indicator Data'!E25)&lt;F$195,0,10-(F$194-LOG('Indicator Data'!E25))/(F$194-F$195)*10)))),1)</f>
        <v>6.2</v>
      </c>
      <c r="G23" s="59">
        <f>ROUND(IF('Indicator Data'!F25=0,0,IF(LOG('Indicator Data'!F25)&gt;G$194,10,IF(LOG('Indicator Data'!F25)&lt;G$195,0,10-(G$194-LOG('Indicator Data'!F25))/(G$194-G$195)*10))),1)</f>
        <v>0</v>
      </c>
      <c r="H23" s="59">
        <f>ROUND(IF('Indicator Data'!G25=0,0,IF(LOG('Indicator Data'!G25)&gt;H$194,10,IF(LOG('Indicator Data'!G25)&lt;H$195,0,10-(H$194-LOG('Indicator Data'!G25))/(H$194-H$195)*10))),1)</f>
        <v>0</v>
      </c>
      <c r="I23" s="59">
        <f>ROUND(IF('Indicator Data'!H25=0,0,IF(LOG('Indicator Data'!H25)&gt;I$194,10,IF(LOG('Indicator Data'!H25)&lt;I$195,0,10-(I$194-LOG('Indicator Data'!H25))/(I$194-I$195)*10))),1)</f>
        <v>0</v>
      </c>
      <c r="J23" s="59">
        <f t="shared" si="1"/>
        <v>0</v>
      </c>
      <c r="K23" s="59">
        <f>ROUND(IF('Indicator Data'!I25=0,0,IF(LOG('Indicator Data'!I25)&gt;K$194,10,IF(LOG('Indicator Data'!I25)&lt;K$195,0,10-(K$194-LOG('Indicator Data'!I25))/(K$194-K$195)*10))),1)</f>
        <v>0</v>
      </c>
      <c r="L23" s="59">
        <f t="shared" si="2"/>
        <v>0</v>
      </c>
      <c r="M23" s="59">
        <f>ROUND(IF('Indicator Data'!J25=0,0,IF(LOG('Indicator Data'!J25)&gt;M$194,10,IF(LOG('Indicator Data'!J25)&lt;M$195,0,10-(M$194-LOG('Indicator Data'!J25))/(M$194-M$195)*10))),1)</f>
        <v>6</v>
      </c>
      <c r="N23" s="60">
        <f>'Indicator Data'!C25/'Indicator Data'!$BC25</f>
        <v>2.509483018428195E-3</v>
      </c>
      <c r="O23" s="60">
        <f>'Indicator Data'!D25/'Indicator Data'!$BC25</f>
        <v>0</v>
      </c>
      <c r="P23" s="60">
        <f>IF(F23=0.1,0,'Indicator Data'!E25/'Indicator Data'!$BC25)</f>
        <v>7.7694425014377972E-3</v>
      </c>
      <c r="Q23" s="60">
        <f>'Indicator Data'!F25/'Indicator Data'!$BC25</f>
        <v>0</v>
      </c>
      <c r="R23" s="60">
        <f>'Indicator Data'!G25/'Indicator Data'!$BC25</f>
        <v>0</v>
      </c>
      <c r="S23" s="60">
        <f>'Indicator Data'!H25/'Indicator Data'!$BC25</f>
        <v>0</v>
      </c>
      <c r="T23" s="60">
        <f>'Indicator Data'!I25/'Indicator Data'!$BC25</f>
        <v>0</v>
      </c>
      <c r="U23" s="60">
        <f>'Indicator Data'!J25/'Indicator Data'!$BC25</f>
        <v>6.4581498729398364E-4</v>
      </c>
      <c r="V23" s="59">
        <f t="shared" si="3"/>
        <v>10</v>
      </c>
      <c r="W23" s="59">
        <f t="shared" si="4"/>
        <v>0</v>
      </c>
      <c r="X23" s="59">
        <f t="shared" si="5"/>
        <v>7.6</v>
      </c>
      <c r="Y23" s="59">
        <f t="shared" si="6"/>
        <v>7.8</v>
      </c>
      <c r="Z23" s="59">
        <f t="shared" si="7"/>
        <v>0</v>
      </c>
      <c r="AA23" s="59">
        <f t="shared" si="8"/>
        <v>0</v>
      </c>
      <c r="AB23" s="59">
        <f t="shared" si="9"/>
        <v>0</v>
      </c>
      <c r="AC23" s="59">
        <f t="shared" si="10"/>
        <v>0</v>
      </c>
      <c r="AD23" s="59">
        <f t="shared" si="11"/>
        <v>0</v>
      </c>
      <c r="AE23" s="59">
        <f t="shared" si="12"/>
        <v>0</v>
      </c>
      <c r="AF23" s="59">
        <f t="shared" si="13"/>
        <v>0.2</v>
      </c>
      <c r="AG23" s="59">
        <f>ROUND(IF('Indicator Data'!K25=0,0,IF('Indicator Data'!K25&gt;AG$194,10,IF('Indicator Data'!K25&lt;AG$195,0,10-(AG$194-'Indicator Data'!K25)/(AG$194-AG$195)*10))),1)</f>
        <v>2.7</v>
      </c>
      <c r="AH23" s="59">
        <f t="shared" si="14"/>
        <v>8.8000000000000007</v>
      </c>
      <c r="AI23" s="59">
        <f t="shared" si="15"/>
        <v>0.1</v>
      </c>
      <c r="AJ23" s="59">
        <f t="shared" si="16"/>
        <v>0</v>
      </c>
      <c r="AK23" s="59">
        <f t="shared" si="17"/>
        <v>0</v>
      </c>
      <c r="AL23" s="59">
        <f t="shared" si="18"/>
        <v>0</v>
      </c>
      <c r="AM23" s="59">
        <f t="shared" si="19"/>
        <v>0</v>
      </c>
      <c r="AN23" s="59">
        <f t="shared" si="20"/>
        <v>3.6</v>
      </c>
      <c r="AO23" s="61">
        <f t="shared" si="21"/>
        <v>6.4</v>
      </c>
      <c r="AP23" s="61">
        <f t="shared" si="22"/>
        <v>7.1</v>
      </c>
      <c r="AQ23" s="61">
        <f t="shared" si="23"/>
        <v>0</v>
      </c>
      <c r="AR23" s="61">
        <f t="shared" si="24"/>
        <v>0</v>
      </c>
      <c r="AS23" s="59">
        <f t="shared" si="25"/>
        <v>3.2</v>
      </c>
      <c r="AT23" s="59">
        <f>IF('Indicator Data'!BD25&lt;1000,"x",ROUND((IF('Indicator Data'!L25&gt;AT$194,10,IF('Indicator Data'!L25&lt;AT$195,0,10-(AT$194-'Indicator Data'!L25)/(AT$194-AT$195)*10))),1))</f>
        <v>1.1000000000000001</v>
      </c>
      <c r="AU23" s="61">
        <f t="shared" si="26"/>
        <v>2.2000000000000002</v>
      </c>
      <c r="AV23" s="62">
        <f t="shared" si="27"/>
        <v>3.8</v>
      </c>
      <c r="AW23" s="59">
        <f>ROUND(IF('Indicator Data'!M25=0,0,IF('Indicator Data'!M25&gt;AW$194,10,IF('Indicator Data'!M25&lt;AW$195,0,10-(AW$194-'Indicator Data'!M25)/(AW$194-AW$195)*10))),1)</f>
        <v>1.1000000000000001</v>
      </c>
      <c r="AX23" s="59">
        <f>ROUND(IF('Indicator Data'!N25=0,0,IF(LOG('Indicator Data'!N25)&gt;LOG(AX$194),10,IF(LOG('Indicator Data'!N25)&lt;LOG(AX$195),0,10-(LOG(AX$194)-LOG('Indicator Data'!N25))/(LOG(AX$194)-LOG(AX$195))*10))),1)</f>
        <v>3.7</v>
      </c>
      <c r="AY23" s="61">
        <f t="shared" si="28"/>
        <v>2.5</v>
      </c>
      <c r="AZ23" s="59">
        <f>'Indicator Data'!O25</f>
        <v>0</v>
      </c>
      <c r="BA23" s="59">
        <f>'Indicator Data'!P25</f>
        <v>0</v>
      </c>
      <c r="BB23" s="61">
        <f t="shared" si="29"/>
        <v>0</v>
      </c>
      <c r="BC23" s="62">
        <f t="shared" si="30"/>
        <v>1.8</v>
      </c>
      <c r="BD23" s="16"/>
      <c r="BE23" s="108"/>
    </row>
    <row r="24" spans="1:57" s="4" customFormat="1" x14ac:dyDescent="0.25">
      <c r="A24" s="131" t="s">
        <v>42</v>
      </c>
      <c r="B24" s="63" t="s">
        <v>41</v>
      </c>
      <c r="C24" s="59">
        <f>ROUND(IF('Indicator Data'!C26=0,0.1,IF(LOG('Indicator Data'!C26)&gt;C$194,10,IF(LOG('Indicator Data'!C26)&lt;C$195,0,10-(C$194-LOG('Indicator Data'!C26))/(C$194-C$195)*10))),1)</f>
        <v>0.1</v>
      </c>
      <c r="D24" s="59">
        <f>ROUND(IF('Indicator Data'!D26=0,0.1,IF(LOG('Indicator Data'!D26)&gt;D$194,10,IF(LOG('Indicator Data'!D26)&lt;D$195,0,10-(D$194-LOG('Indicator Data'!D26))/(D$194-D$195)*10))),1)</f>
        <v>0.1</v>
      </c>
      <c r="E24" s="59">
        <f t="shared" si="0"/>
        <v>0.1</v>
      </c>
      <c r="F24" s="59">
        <f>ROUND(IF('Indicator Data'!E26="No data",0.1,IF('Indicator Data'!E26=0,0,IF(LOG('Indicator Data'!E26)&gt;F$194,10,IF(LOG('Indicator Data'!E26)&lt;F$195,0,10-(F$194-LOG('Indicator Data'!E26))/(F$194-F$195)*10)))),1)</f>
        <v>4.9000000000000004</v>
      </c>
      <c r="G24" s="59">
        <f>ROUND(IF('Indicator Data'!F26=0,0,IF(LOG('Indicator Data'!F26)&gt;G$194,10,IF(LOG('Indicator Data'!F26)&lt;G$195,0,10-(G$194-LOG('Indicator Data'!F26))/(G$194-G$195)*10))),1)</f>
        <v>0</v>
      </c>
      <c r="H24" s="59">
        <f>ROUND(IF('Indicator Data'!G26=0,0,IF(LOG('Indicator Data'!G26)&gt;H$194,10,IF(LOG('Indicator Data'!G26)&lt;H$195,0,10-(H$194-LOG('Indicator Data'!G26))/(H$194-H$195)*10))),1)</f>
        <v>0</v>
      </c>
      <c r="I24" s="59">
        <f>ROUND(IF('Indicator Data'!H26=0,0,IF(LOG('Indicator Data'!H26)&gt;I$194,10,IF(LOG('Indicator Data'!H26)&lt;I$195,0,10-(I$194-LOG('Indicator Data'!H26))/(I$194-I$195)*10))),1)</f>
        <v>0</v>
      </c>
      <c r="J24" s="59">
        <f t="shared" si="1"/>
        <v>0</v>
      </c>
      <c r="K24" s="59">
        <f>ROUND(IF('Indicator Data'!I26=0,0,IF(LOG('Indicator Data'!I26)&gt;K$194,10,IF(LOG('Indicator Data'!I26)&lt;K$195,0,10-(K$194-LOG('Indicator Data'!I26))/(K$194-K$195)*10))),1)</f>
        <v>0</v>
      </c>
      <c r="L24" s="59">
        <f t="shared" si="2"/>
        <v>0</v>
      </c>
      <c r="M24" s="59">
        <f>ROUND(IF('Indicator Data'!J26=0,0,IF(LOG('Indicator Data'!J26)&gt;M$194,10,IF(LOG('Indicator Data'!J26)&lt;M$195,0,10-(M$194-LOG('Indicator Data'!J26))/(M$194-M$195)*10))),1)</f>
        <v>6.5</v>
      </c>
      <c r="N24" s="60">
        <f>'Indicator Data'!C26/'Indicator Data'!$BC26</f>
        <v>0</v>
      </c>
      <c r="O24" s="60">
        <f>'Indicator Data'!D26/'Indicator Data'!$BC26</f>
        <v>0</v>
      </c>
      <c r="P24" s="60">
        <f>IF(F24=0.1,0,'Indicator Data'!E26/'Indicator Data'!$BC26)</f>
        <v>4.2758680812566823E-3</v>
      </c>
      <c r="Q24" s="60">
        <f>'Indicator Data'!F26/'Indicator Data'!$BC26</f>
        <v>0</v>
      </c>
      <c r="R24" s="60">
        <f>'Indicator Data'!G26/'Indicator Data'!$BC26</f>
        <v>0</v>
      </c>
      <c r="S24" s="60">
        <f>'Indicator Data'!H26/'Indicator Data'!$BC26</f>
        <v>0</v>
      </c>
      <c r="T24" s="60">
        <f>'Indicator Data'!I26/'Indicator Data'!$BC26</f>
        <v>0</v>
      </c>
      <c r="U24" s="60">
        <f>'Indicator Data'!J26/'Indicator Data'!$BC26</f>
        <v>1.879853841363834E-3</v>
      </c>
      <c r="V24" s="59">
        <f t="shared" si="3"/>
        <v>0</v>
      </c>
      <c r="W24" s="59">
        <f t="shared" si="4"/>
        <v>0</v>
      </c>
      <c r="X24" s="59">
        <f t="shared" si="5"/>
        <v>0</v>
      </c>
      <c r="Y24" s="59">
        <f t="shared" si="6"/>
        <v>4.3</v>
      </c>
      <c r="Z24" s="59">
        <f t="shared" si="7"/>
        <v>0</v>
      </c>
      <c r="AA24" s="59">
        <f t="shared" si="8"/>
        <v>0</v>
      </c>
      <c r="AB24" s="59">
        <f t="shared" si="9"/>
        <v>0</v>
      </c>
      <c r="AC24" s="59">
        <f t="shared" si="10"/>
        <v>0</v>
      </c>
      <c r="AD24" s="59">
        <f t="shared" si="11"/>
        <v>0</v>
      </c>
      <c r="AE24" s="59">
        <f t="shared" si="12"/>
        <v>0</v>
      </c>
      <c r="AF24" s="59">
        <f t="shared" si="13"/>
        <v>0.6</v>
      </c>
      <c r="AG24" s="59">
        <f>ROUND(IF('Indicator Data'!K26=0,0,IF('Indicator Data'!K26&gt;AG$194,10,IF('Indicator Data'!K26&lt;AG$195,0,10-(AG$194-'Indicator Data'!K26)/(AG$194-AG$195)*10))),1)</f>
        <v>2.7</v>
      </c>
      <c r="AH24" s="59">
        <f t="shared" si="14"/>
        <v>0.1</v>
      </c>
      <c r="AI24" s="59">
        <f t="shared" si="15"/>
        <v>0.1</v>
      </c>
      <c r="AJ24" s="59">
        <f t="shared" si="16"/>
        <v>0</v>
      </c>
      <c r="AK24" s="59">
        <f t="shared" si="17"/>
        <v>0</v>
      </c>
      <c r="AL24" s="59">
        <f t="shared" si="18"/>
        <v>0</v>
      </c>
      <c r="AM24" s="59">
        <f t="shared" si="19"/>
        <v>0</v>
      </c>
      <c r="AN24" s="59">
        <f t="shared" si="20"/>
        <v>4.0999999999999996</v>
      </c>
      <c r="AO24" s="61">
        <f t="shared" si="21"/>
        <v>0.1</v>
      </c>
      <c r="AP24" s="61">
        <f t="shared" si="22"/>
        <v>4.5999999999999996</v>
      </c>
      <c r="AQ24" s="61">
        <f t="shared" si="23"/>
        <v>0</v>
      </c>
      <c r="AR24" s="61">
        <f t="shared" si="24"/>
        <v>0</v>
      </c>
      <c r="AS24" s="59">
        <f t="shared" si="25"/>
        <v>3.4</v>
      </c>
      <c r="AT24" s="59">
        <f>IF('Indicator Data'!BD26&lt;1000,"x",ROUND((IF('Indicator Data'!L26&gt;AT$194,10,IF('Indicator Data'!L26&lt;AT$195,0,10-(AT$194-'Indicator Data'!L26)/(AT$194-AT$195)*10))),1))</f>
        <v>8.9</v>
      </c>
      <c r="AU24" s="61">
        <f t="shared" si="26"/>
        <v>6.2</v>
      </c>
      <c r="AV24" s="62">
        <f t="shared" si="27"/>
        <v>2.6</v>
      </c>
      <c r="AW24" s="59">
        <f>ROUND(IF('Indicator Data'!M26=0,0,IF('Indicator Data'!M26&gt;AW$194,10,IF('Indicator Data'!M26&lt;AW$195,0,10-(AW$194-'Indicator Data'!M26)/(AW$194-AW$195)*10))),1)</f>
        <v>0.8</v>
      </c>
      <c r="AX24" s="59">
        <f>ROUND(IF('Indicator Data'!N26=0,0,IF(LOG('Indicator Data'!N26)&gt;LOG(AX$194),10,IF(LOG('Indicator Data'!N26)&lt;LOG(AX$195),0,10-(LOG(AX$194)-LOG('Indicator Data'!N26))/(LOG(AX$194)-LOG(AX$195))*10))),1)</f>
        <v>0</v>
      </c>
      <c r="AY24" s="61">
        <f t="shared" si="28"/>
        <v>0.4</v>
      </c>
      <c r="AZ24" s="59">
        <f>'Indicator Data'!O26</f>
        <v>0</v>
      </c>
      <c r="BA24" s="59">
        <f>'Indicator Data'!P26</f>
        <v>0</v>
      </c>
      <c r="BB24" s="61">
        <f t="shared" si="29"/>
        <v>0</v>
      </c>
      <c r="BC24" s="62">
        <f t="shared" si="30"/>
        <v>0.3</v>
      </c>
      <c r="BD24" s="16"/>
      <c r="BE24" s="108"/>
    </row>
    <row r="25" spans="1:57" s="4" customFormat="1" x14ac:dyDescent="0.25">
      <c r="A25" s="131" t="s">
        <v>44</v>
      </c>
      <c r="B25" s="63" t="s">
        <v>43</v>
      </c>
      <c r="C25" s="59">
        <f>ROUND(IF('Indicator Data'!C27=0,0.1,IF(LOG('Indicator Data'!C27)&gt;C$194,10,IF(LOG('Indicator Data'!C27)&lt;C$195,0,10-(C$194-LOG('Indicator Data'!C27))/(C$194-C$195)*10))),1)</f>
        <v>6.7</v>
      </c>
      <c r="D25" s="59">
        <f>ROUND(IF('Indicator Data'!D27=0,0.1,IF(LOG('Indicator Data'!D27)&gt;D$194,10,IF(LOG('Indicator Data'!D27)&lt;D$195,0,10-(D$194-LOG('Indicator Data'!D27))/(D$194-D$195)*10))),1)</f>
        <v>0.1</v>
      </c>
      <c r="E25" s="59">
        <f t="shared" si="0"/>
        <v>4.0999999999999996</v>
      </c>
      <c r="F25" s="59">
        <f>ROUND(IF('Indicator Data'!E27="No data",0.1,IF('Indicator Data'!E27=0,0,IF(LOG('Indicator Data'!E27)&gt;F$194,10,IF(LOG('Indicator Data'!E27)&lt;F$195,0,10-(F$194-LOG('Indicator Data'!E27))/(F$194-F$195)*10)))),1)</f>
        <v>9.6999999999999993</v>
      </c>
      <c r="G25" s="59">
        <f>ROUND(IF('Indicator Data'!F27=0,0,IF(LOG('Indicator Data'!F27)&gt;G$194,10,IF(LOG('Indicator Data'!F27)&lt;G$195,0,10-(G$194-LOG('Indicator Data'!F27))/(G$194-G$195)*10))),1)</f>
        <v>0</v>
      </c>
      <c r="H25" s="59">
        <f>ROUND(IF('Indicator Data'!G27=0,0,IF(LOG('Indicator Data'!G27)&gt;H$194,10,IF(LOG('Indicator Data'!G27)&lt;H$195,0,10-(H$194-LOG('Indicator Data'!G27))/(H$194-H$195)*10))),1)</f>
        <v>0</v>
      </c>
      <c r="I25" s="59">
        <f>ROUND(IF('Indicator Data'!H27=0,0,IF(LOG('Indicator Data'!H27)&gt;I$194,10,IF(LOG('Indicator Data'!H27)&lt;I$195,0,10-(I$194-LOG('Indicator Data'!H27))/(I$194-I$195)*10))),1)</f>
        <v>0</v>
      </c>
      <c r="J25" s="59">
        <f t="shared" si="1"/>
        <v>0</v>
      </c>
      <c r="K25" s="59">
        <f>ROUND(IF('Indicator Data'!I27=0,0,IF(LOG('Indicator Data'!I27)&gt;K$194,10,IF(LOG('Indicator Data'!I27)&lt;K$195,0,10-(K$194-LOG('Indicator Data'!I27))/(K$194-K$195)*10))),1)</f>
        <v>0</v>
      </c>
      <c r="L25" s="59">
        <f t="shared" si="2"/>
        <v>0</v>
      </c>
      <c r="M25" s="59">
        <f>ROUND(IF('Indicator Data'!J27=0,0,IF(LOG('Indicator Data'!J27)&gt;M$194,10,IF(LOG('Indicator Data'!J27)&lt;M$195,0,10-(M$194-LOG('Indicator Data'!J27))/(M$194-M$195)*10))),1)</f>
        <v>10</v>
      </c>
      <c r="N25" s="60">
        <f>'Indicator Data'!C27/'Indicator Data'!$BC27</f>
        <v>2.443325822482269E-5</v>
      </c>
      <c r="O25" s="60">
        <f>'Indicator Data'!D27/'Indicator Data'!$BC27</f>
        <v>0</v>
      </c>
      <c r="P25" s="60">
        <f>IF(F25=0.1,0,'Indicator Data'!E27/'Indicator Data'!$BC27)</f>
        <v>3.920011082852541E-3</v>
      </c>
      <c r="Q25" s="60">
        <f>'Indicator Data'!F27/'Indicator Data'!$BC27</f>
        <v>0</v>
      </c>
      <c r="R25" s="60">
        <f>'Indicator Data'!G27/'Indicator Data'!$BC27</f>
        <v>0</v>
      </c>
      <c r="S25" s="60">
        <f>'Indicator Data'!H27/'Indicator Data'!$BC27</f>
        <v>0</v>
      </c>
      <c r="T25" s="60">
        <f>'Indicator Data'!I27/'Indicator Data'!$BC27</f>
        <v>0</v>
      </c>
      <c r="U25" s="60">
        <f>'Indicator Data'!J27/'Indicator Data'!$BC27</f>
        <v>2.4002831068455021E-3</v>
      </c>
      <c r="V25" s="59">
        <f t="shared" si="3"/>
        <v>0.1</v>
      </c>
      <c r="W25" s="59">
        <f t="shared" si="4"/>
        <v>0</v>
      </c>
      <c r="X25" s="59">
        <f t="shared" si="5"/>
        <v>0.1</v>
      </c>
      <c r="Y25" s="59">
        <f t="shared" si="6"/>
        <v>3.9</v>
      </c>
      <c r="Z25" s="59">
        <f t="shared" si="7"/>
        <v>0</v>
      </c>
      <c r="AA25" s="59">
        <f t="shared" si="8"/>
        <v>0</v>
      </c>
      <c r="AB25" s="59">
        <f t="shared" si="9"/>
        <v>0</v>
      </c>
      <c r="AC25" s="59">
        <f t="shared" si="10"/>
        <v>0</v>
      </c>
      <c r="AD25" s="59">
        <f t="shared" si="11"/>
        <v>0</v>
      </c>
      <c r="AE25" s="59">
        <f t="shared" si="12"/>
        <v>0</v>
      </c>
      <c r="AF25" s="59">
        <f t="shared" si="13"/>
        <v>0.8</v>
      </c>
      <c r="AG25" s="59">
        <f>ROUND(IF('Indicator Data'!K27=0,0,IF('Indicator Data'!K27&gt;AG$194,10,IF('Indicator Data'!K27&lt;AG$195,0,10-(AG$194-'Indicator Data'!K27)/(AG$194-AG$195)*10))),1)</f>
        <v>10</v>
      </c>
      <c r="AH25" s="59">
        <f t="shared" si="14"/>
        <v>3.4</v>
      </c>
      <c r="AI25" s="59">
        <f t="shared" si="15"/>
        <v>0.1</v>
      </c>
      <c r="AJ25" s="59">
        <f t="shared" si="16"/>
        <v>0</v>
      </c>
      <c r="AK25" s="59">
        <f t="shared" si="17"/>
        <v>0</v>
      </c>
      <c r="AL25" s="59">
        <f t="shared" si="18"/>
        <v>0</v>
      </c>
      <c r="AM25" s="59">
        <f t="shared" si="19"/>
        <v>0</v>
      </c>
      <c r="AN25" s="59">
        <f t="shared" si="20"/>
        <v>7.7</v>
      </c>
      <c r="AO25" s="61">
        <f t="shared" si="21"/>
        <v>2.2999999999999998</v>
      </c>
      <c r="AP25" s="61">
        <f t="shared" si="22"/>
        <v>7.9</v>
      </c>
      <c r="AQ25" s="61">
        <f t="shared" si="23"/>
        <v>0</v>
      </c>
      <c r="AR25" s="61">
        <f t="shared" si="24"/>
        <v>0</v>
      </c>
      <c r="AS25" s="59">
        <f t="shared" si="25"/>
        <v>8.9</v>
      </c>
      <c r="AT25" s="59">
        <f>IF('Indicator Data'!BD27&lt;1000,"x",ROUND((IF('Indicator Data'!L27&gt;AT$194,10,IF('Indicator Data'!L27&lt;AT$195,0,10-(AT$194-'Indicator Data'!L27)/(AT$194-AT$195)*10))),1))</f>
        <v>0</v>
      </c>
      <c r="AU25" s="61">
        <f t="shared" si="26"/>
        <v>4.5</v>
      </c>
      <c r="AV25" s="62">
        <f t="shared" si="27"/>
        <v>3.7</v>
      </c>
      <c r="AW25" s="59">
        <f>ROUND(IF('Indicator Data'!M27=0,0,IF('Indicator Data'!M27&gt;AW$194,10,IF('Indicator Data'!M27&lt;AW$195,0,10-(AW$194-'Indicator Data'!M27)/(AW$194-AW$195)*10))),1)</f>
        <v>6.2</v>
      </c>
      <c r="AX25" s="59">
        <f>ROUND(IF('Indicator Data'!N27=0,0,IF(LOG('Indicator Data'!N27)&gt;LOG(AX$194),10,IF(LOG('Indicator Data'!N27)&lt;LOG(AX$195),0,10-(LOG(AX$194)-LOG('Indicator Data'!N27))/(LOG(AX$194)-LOG(AX$195))*10))),1)</f>
        <v>4.0999999999999996</v>
      </c>
      <c r="AY25" s="61">
        <f t="shared" si="28"/>
        <v>5.2</v>
      </c>
      <c r="AZ25" s="59">
        <f>'Indicator Data'!O27</f>
        <v>0</v>
      </c>
      <c r="BA25" s="59">
        <f>'Indicator Data'!P27</f>
        <v>0</v>
      </c>
      <c r="BB25" s="61">
        <f t="shared" si="29"/>
        <v>0</v>
      </c>
      <c r="BC25" s="62">
        <f t="shared" si="30"/>
        <v>3.6</v>
      </c>
      <c r="BD25" s="16"/>
      <c r="BE25" s="108"/>
    </row>
    <row r="26" spans="1:57" s="4" customFormat="1" x14ac:dyDescent="0.25">
      <c r="A26" s="131" t="s">
        <v>379</v>
      </c>
      <c r="B26" s="63" t="s">
        <v>45</v>
      </c>
      <c r="C26" s="59">
        <f>ROUND(IF('Indicator Data'!C28=0,0.1,IF(LOG('Indicator Data'!C28)&gt;C$194,10,IF(LOG('Indicator Data'!C28)&lt;C$195,0,10-(C$194-LOG('Indicator Data'!C28))/(C$194-C$195)*10))),1)</f>
        <v>0.1</v>
      </c>
      <c r="D26" s="59">
        <f>ROUND(IF('Indicator Data'!D28=0,0.1,IF(LOG('Indicator Data'!D28)&gt;D$194,10,IF(LOG('Indicator Data'!D28)&lt;D$195,0,10-(D$194-LOG('Indicator Data'!D28))/(D$194-D$195)*10))),1)</f>
        <v>0.1</v>
      </c>
      <c r="E26" s="59">
        <f t="shared" si="0"/>
        <v>0.1</v>
      </c>
      <c r="F26" s="59">
        <f>ROUND(IF('Indicator Data'!E28="No data",0.1,IF('Indicator Data'!E28=0,0,IF(LOG('Indicator Data'!E28)&gt;F$194,10,IF(LOG('Indicator Data'!E28)&lt;F$195,0,10-(F$194-LOG('Indicator Data'!E28))/(F$194-F$195)*10)))),1)</f>
        <v>1.8</v>
      </c>
      <c r="G26" s="59">
        <f>ROUND(IF('Indicator Data'!F28=0,0,IF(LOG('Indicator Data'!F28)&gt;G$194,10,IF(LOG('Indicator Data'!F28)&lt;G$195,0,10-(G$194-LOG('Indicator Data'!F28))/(G$194-G$195)*10))),1)</f>
        <v>0</v>
      </c>
      <c r="H26" s="59">
        <f>ROUND(IF('Indicator Data'!G28=0,0,IF(LOG('Indicator Data'!G28)&gt;H$194,10,IF(LOG('Indicator Data'!G28)&lt;H$195,0,10-(H$194-LOG('Indicator Data'!G28))/(H$194-H$195)*10))),1)</f>
        <v>0.7</v>
      </c>
      <c r="I26" s="59">
        <f>ROUND(IF('Indicator Data'!H28=0,0,IF(LOG('Indicator Data'!H28)&gt;I$194,10,IF(LOG('Indicator Data'!H28)&lt;I$195,0,10-(I$194-LOG('Indicator Data'!H28))/(I$194-I$195)*10))),1)</f>
        <v>0</v>
      </c>
      <c r="J26" s="59">
        <f t="shared" si="1"/>
        <v>0.4</v>
      </c>
      <c r="K26" s="59">
        <f>ROUND(IF('Indicator Data'!I28=0,0,IF(LOG('Indicator Data'!I28)&gt;K$194,10,IF(LOG('Indicator Data'!I28)&lt;K$195,0,10-(K$194-LOG('Indicator Data'!I28))/(K$194-K$195)*10))),1)</f>
        <v>0</v>
      </c>
      <c r="L26" s="59">
        <f t="shared" si="2"/>
        <v>0.2</v>
      </c>
      <c r="M26" s="59">
        <f>ROUND(IF('Indicator Data'!J28=0,0,IF(LOG('Indicator Data'!J28)&gt;M$194,10,IF(LOG('Indicator Data'!J28)&lt;M$195,0,10-(M$194-LOG('Indicator Data'!J28))/(M$194-M$195)*10))),1)</f>
        <v>0</v>
      </c>
      <c r="N26" s="60">
        <f>'Indicator Data'!C28/'Indicator Data'!$BC28</f>
        <v>0</v>
      </c>
      <c r="O26" s="60">
        <f>'Indicator Data'!D28/'Indicator Data'!$BC28</f>
        <v>0</v>
      </c>
      <c r="P26" s="60">
        <f>IF(F26=0.1,0,'Indicator Data'!E28/'Indicator Data'!$BC28)</f>
        <v>1.258275461431695E-3</v>
      </c>
      <c r="Q26" s="60">
        <f>'Indicator Data'!F28/'Indicator Data'!$BC28</f>
        <v>0</v>
      </c>
      <c r="R26" s="60">
        <f>'Indicator Data'!G28/'Indicator Data'!$BC28</f>
        <v>4.5791487959356966E-4</v>
      </c>
      <c r="S26" s="60">
        <f>'Indicator Data'!H28/'Indicator Data'!$BC28</f>
        <v>0</v>
      </c>
      <c r="T26" s="60">
        <f>'Indicator Data'!I28/'Indicator Data'!$BC28</f>
        <v>0</v>
      </c>
      <c r="U26" s="60">
        <f>'Indicator Data'!J28/'Indicator Data'!$BC28</f>
        <v>0</v>
      </c>
      <c r="V26" s="59">
        <f t="shared" si="3"/>
        <v>0</v>
      </c>
      <c r="W26" s="59">
        <f t="shared" si="4"/>
        <v>0</v>
      </c>
      <c r="X26" s="59">
        <f t="shared" si="5"/>
        <v>0</v>
      </c>
      <c r="Y26" s="59">
        <f t="shared" si="6"/>
        <v>1.3</v>
      </c>
      <c r="Z26" s="59">
        <f t="shared" si="7"/>
        <v>0</v>
      </c>
      <c r="AA26" s="59">
        <f t="shared" si="8"/>
        <v>0.2</v>
      </c>
      <c r="AB26" s="59">
        <f t="shared" si="9"/>
        <v>0</v>
      </c>
      <c r="AC26" s="59">
        <f t="shared" si="10"/>
        <v>0.1</v>
      </c>
      <c r="AD26" s="59">
        <f t="shared" si="11"/>
        <v>0</v>
      </c>
      <c r="AE26" s="59">
        <f t="shared" si="12"/>
        <v>0.1</v>
      </c>
      <c r="AF26" s="59">
        <f t="shared" si="13"/>
        <v>0</v>
      </c>
      <c r="AG26" s="59">
        <f>ROUND(IF('Indicator Data'!K28=0,0,IF('Indicator Data'!K28&gt;AG$194,10,IF('Indicator Data'!K28&lt;AG$195,0,10-(AG$194-'Indicator Data'!K28)/(AG$194-AG$195)*10))),1)</f>
        <v>0</v>
      </c>
      <c r="AH26" s="59">
        <f t="shared" si="14"/>
        <v>0.1</v>
      </c>
      <c r="AI26" s="59">
        <f t="shared" si="15"/>
        <v>0.1</v>
      </c>
      <c r="AJ26" s="59">
        <f t="shared" si="16"/>
        <v>0.5</v>
      </c>
      <c r="AK26" s="59">
        <f t="shared" si="17"/>
        <v>0</v>
      </c>
      <c r="AL26" s="59">
        <f t="shared" si="18"/>
        <v>0.3</v>
      </c>
      <c r="AM26" s="59">
        <f t="shared" si="19"/>
        <v>0</v>
      </c>
      <c r="AN26" s="59">
        <f t="shared" si="20"/>
        <v>0</v>
      </c>
      <c r="AO26" s="61">
        <f t="shared" si="21"/>
        <v>0.1</v>
      </c>
      <c r="AP26" s="61">
        <f t="shared" si="22"/>
        <v>1.6</v>
      </c>
      <c r="AQ26" s="61">
        <f t="shared" si="23"/>
        <v>0</v>
      </c>
      <c r="AR26" s="61">
        <f t="shared" si="24"/>
        <v>0.2</v>
      </c>
      <c r="AS26" s="59">
        <f t="shared" si="25"/>
        <v>0</v>
      </c>
      <c r="AT26" s="59">
        <f>IF('Indicator Data'!BD28&lt;1000,"x",ROUND((IF('Indicator Data'!L28&gt;AT$194,10,IF('Indicator Data'!L28&lt;AT$195,0,10-(AT$194-'Indicator Data'!L28)/(AT$194-AT$195)*10))),1))</f>
        <v>2.2000000000000002</v>
      </c>
      <c r="AU26" s="61">
        <f t="shared" si="26"/>
        <v>1.1000000000000001</v>
      </c>
      <c r="AV26" s="62">
        <f t="shared" si="27"/>
        <v>0.6</v>
      </c>
      <c r="AW26" s="59">
        <f>ROUND(IF('Indicator Data'!M28=0,0,IF('Indicator Data'!M28&gt;AW$194,10,IF('Indicator Data'!M28&lt;AW$195,0,10-(AW$194-'Indicator Data'!M28)/(AW$194-AW$195)*10))),1)</f>
        <v>0</v>
      </c>
      <c r="AX26" s="59">
        <f>ROUND(IF('Indicator Data'!N28=0,0,IF(LOG('Indicator Data'!N28)&gt;LOG(AX$194),10,IF(LOG('Indicator Data'!N28)&lt;LOG(AX$195),0,10-(LOG(AX$194)-LOG('Indicator Data'!N28))/(LOG(AX$194)-LOG(AX$195))*10))),1)</f>
        <v>0</v>
      </c>
      <c r="AY26" s="61">
        <f t="shared" si="28"/>
        <v>0</v>
      </c>
      <c r="AZ26" s="59">
        <f>'Indicator Data'!O28</f>
        <v>0</v>
      </c>
      <c r="BA26" s="59">
        <f>'Indicator Data'!P28</f>
        <v>0</v>
      </c>
      <c r="BB26" s="61">
        <f t="shared" si="29"/>
        <v>0</v>
      </c>
      <c r="BC26" s="62">
        <f t="shared" si="30"/>
        <v>0</v>
      </c>
      <c r="BD26" s="16"/>
      <c r="BE26" s="108"/>
    </row>
    <row r="27" spans="1:57" s="4" customFormat="1" x14ac:dyDescent="0.25">
      <c r="A27" s="131" t="s">
        <v>47</v>
      </c>
      <c r="B27" s="63" t="s">
        <v>46</v>
      </c>
      <c r="C27" s="59">
        <f>ROUND(IF('Indicator Data'!C29=0,0.1,IF(LOG('Indicator Data'!C29)&gt;C$194,10,IF(LOG('Indicator Data'!C29)&lt;C$195,0,10-(C$194-LOG('Indicator Data'!C29))/(C$194-C$195)*10))),1)</f>
        <v>7.9</v>
      </c>
      <c r="D27" s="59">
        <f>ROUND(IF('Indicator Data'!D29=0,0.1,IF(LOG('Indicator Data'!D29)&gt;D$194,10,IF(LOG('Indicator Data'!D29)&lt;D$195,0,10-(D$194-LOG('Indicator Data'!D29))/(D$194-D$195)*10))),1)</f>
        <v>0</v>
      </c>
      <c r="E27" s="59">
        <f t="shared" si="0"/>
        <v>5.0999999999999996</v>
      </c>
      <c r="F27" s="59">
        <f>ROUND(IF('Indicator Data'!E29="No data",0.1,IF('Indicator Data'!E29=0,0,IF(LOG('Indicator Data'!E29)&gt;F$194,10,IF(LOG('Indicator Data'!E29)&lt;F$195,0,10-(F$194-LOG('Indicator Data'!E29))/(F$194-F$195)*10)))),1)</f>
        <v>5.7</v>
      </c>
      <c r="G27" s="59">
        <f>ROUND(IF('Indicator Data'!F29=0,0,IF(LOG('Indicator Data'!F29)&gt;G$194,10,IF(LOG('Indicator Data'!F29)&lt;G$195,0,10-(G$194-LOG('Indicator Data'!F29))/(G$194-G$195)*10))),1)</f>
        <v>0</v>
      </c>
      <c r="H27" s="59">
        <f>ROUND(IF('Indicator Data'!G29=0,0,IF(LOG('Indicator Data'!G29)&gt;H$194,10,IF(LOG('Indicator Data'!G29)&lt;H$195,0,10-(H$194-LOG('Indicator Data'!G29))/(H$194-H$195)*10))),1)</f>
        <v>0</v>
      </c>
      <c r="I27" s="59">
        <f>ROUND(IF('Indicator Data'!H29=0,0,IF(LOG('Indicator Data'!H29)&gt;I$194,10,IF(LOG('Indicator Data'!H29)&lt;I$195,0,10-(I$194-LOG('Indicator Data'!H29))/(I$194-I$195)*10))),1)</f>
        <v>0</v>
      </c>
      <c r="J27" s="59">
        <f t="shared" si="1"/>
        <v>0</v>
      </c>
      <c r="K27" s="59">
        <f>ROUND(IF('Indicator Data'!I29=0,0,IF(LOG('Indicator Data'!I29)&gt;K$194,10,IF(LOG('Indicator Data'!I29)&lt;K$195,0,10-(K$194-LOG('Indicator Data'!I29))/(K$194-K$195)*10))),1)</f>
        <v>0</v>
      </c>
      <c r="L27" s="59">
        <f t="shared" si="2"/>
        <v>0</v>
      </c>
      <c r="M27" s="59">
        <f>ROUND(IF('Indicator Data'!J29=0,0,IF(LOG('Indicator Data'!J29)&gt;M$194,10,IF(LOG('Indicator Data'!J29)&lt;M$195,0,10-(M$194-LOG('Indicator Data'!J29))/(M$194-M$195)*10))),1)</f>
        <v>0</v>
      </c>
      <c r="N27" s="60">
        <f>'Indicator Data'!C29/'Indicator Data'!$BC29</f>
        <v>2.0184544432082703E-3</v>
      </c>
      <c r="O27" s="60">
        <f>'Indicator Data'!D29/'Indicator Data'!$BC29</f>
        <v>1.037306877545124E-6</v>
      </c>
      <c r="P27" s="60">
        <f>IF(F27=0.1,0,'Indicator Data'!E29/'Indicator Data'!$BC29)</f>
        <v>2.8196714325942241E-3</v>
      </c>
      <c r="Q27" s="60">
        <f>'Indicator Data'!F29/'Indicator Data'!$BC29</f>
        <v>0</v>
      </c>
      <c r="R27" s="60">
        <f>'Indicator Data'!G29/'Indicator Data'!$BC29</f>
        <v>0</v>
      </c>
      <c r="S27" s="60">
        <f>'Indicator Data'!H29/'Indicator Data'!$BC29</f>
        <v>0</v>
      </c>
      <c r="T27" s="60">
        <f>'Indicator Data'!I29/'Indicator Data'!$BC29</f>
        <v>0</v>
      </c>
      <c r="U27" s="60">
        <f>'Indicator Data'!J29/'Indicator Data'!$BC29</f>
        <v>0</v>
      </c>
      <c r="V27" s="59">
        <f t="shared" si="3"/>
        <v>10</v>
      </c>
      <c r="W27" s="59">
        <f t="shared" si="4"/>
        <v>0</v>
      </c>
      <c r="X27" s="59">
        <f t="shared" si="5"/>
        <v>7.6</v>
      </c>
      <c r="Y27" s="59">
        <f t="shared" si="6"/>
        <v>2.8</v>
      </c>
      <c r="Z27" s="59">
        <f t="shared" si="7"/>
        <v>0</v>
      </c>
      <c r="AA27" s="59">
        <f t="shared" si="8"/>
        <v>0</v>
      </c>
      <c r="AB27" s="59">
        <f t="shared" si="9"/>
        <v>0</v>
      </c>
      <c r="AC27" s="59">
        <f t="shared" si="10"/>
        <v>0</v>
      </c>
      <c r="AD27" s="59">
        <f t="shared" si="11"/>
        <v>0</v>
      </c>
      <c r="AE27" s="59">
        <f t="shared" si="12"/>
        <v>0</v>
      </c>
      <c r="AF27" s="59">
        <f t="shared" si="13"/>
        <v>0</v>
      </c>
      <c r="AG27" s="59">
        <f>ROUND(IF('Indicator Data'!K29=0,0,IF('Indicator Data'!K29&gt;AG$194,10,IF('Indicator Data'!K29&lt;AG$195,0,10-(AG$194-'Indicator Data'!K29)/(AG$194-AG$195)*10))),1)</f>
        <v>1.3</v>
      </c>
      <c r="AH27" s="59">
        <f t="shared" si="14"/>
        <v>9</v>
      </c>
      <c r="AI27" s="59">
        <f t="shared" si="15"/>
        <v>0</v>
      </c>
      <c r="AJ27" s="59">
        <f t="shared" si="16"/>
        <v>0</v>
      </c>
      <c r="AK27" s="59">
        <f t="shared" si="17"/>
        <v>0</v>
      </c>
      <c r="AL27" s="59">
        <f t="shared" si="18"/>
        <v>0</v>
      </c>
      <c r="AM27" s="59">
        <f t="shared" si="19"/>
        <v>0</v>
      </c>
      <c r="AN27" s="59">
        <f t="shared" si="20"/>
        <v>0</v>
      </c>
      <c r="AO27" s="61">
        <f t="shared" si="21"/>
        <v>6.5</v>
      </c>
      <c r="AP27" s="61">
        <f t="shared" si="22"/>
        <v>4.4000000000000004</v>
      </c>
      <c r="AQ27" s="61">
        <f t="shared" si="23"/>
        <v>0</v>
      </c>
      <c r="AR27" s="61">
        <f t="shared" si="24"/>
        <v>0</v>
      </c>
      <c r="AS27" s="59">
        <f t="shared" si="25"/>
        <v>0.7</v>
      </c>
      <c r="AT27" s="59">
        <f>IF('Indicator Data'!BD29&lt;1000,"x",ROUND((IF('Indicator Data'!L29&gt;AT$194,10,IF('Indicator Data'!L29&lt;AT$195,0,10-(AT$194-'Indicator Data'!L29)/(AT$194-AT$195)*10))),1))</f>
        <v>4.4000000000000004</v>
      </c>
      <c r="AU27" s="61">
        <f t="shared" si="26"/>
        <v>2.6</v>
      </c>
      <c r="AV27" s="62">
        <f t="shared" si="27"/>
        <v>3.1</v>
      </c>
      <c r="AW27" s="59">
        <f>ROUND(IF('Indicator Data'!M29=0,0,IF('Indicator Data'!M29&gt;AW$194,10,IF('Indicator Data'!M29&lt;AW$195,0,10-(AW$194-'Indicator Data'!M29)/(AW$194-AW$195)*10))),1)</f>
        <v>0.2</v>
      </c>
      <c r="AX27" s="59">
        <f>ROUND(IF('Indicator Data'!N29=0,0,IF(LOG('Indicator Data'!N29)&gt;LOG(AX$194),10,IF(LOG('Indicator Data'!N29)&lt;LOG(AX$195),0,10-(LOG(AX$194)-LOG('Indicator Data'!N29))/(LOG(AX$194)-LOG(AX$195))*10))),1)</f>
        <v>2.6</v>
      </c>
      <c r="AY27" s="61">
        <f t="shared" si="28"/>
        <v>1.5</v>
      </c>
      <c r="AZ27" s="59">
        <f>'Indicator Data'!O29</f>
        <v>0</v>
      </c>
      <c r="BA27" s="59">
        <f>'Indicator Data'!P29</f>
        <v>0</v>
      </c>
      <c r="BB27" s="61">
        <f t="shared" si="29"/>
        <v>0</v>
      </c>
      <c r="BC27" s="62">
        <f t="shared" si="30"/>
        <v>1.1000000000000001</v>
      </c>
      <c r="BD27" s="16"/>
      <c r="BE27" s="108"/>
    </row>
    <row r="28" spans="1:57" s="4" customFormat="1" x14ac:dyDescent="0.25">
      <c r="A28" s="131" t="s">
        <v>49</v>
      </c>
      <c r="B28" s="63" t="s">
        <v>48</v>
      </c>
      <c r="C28" s="59">
        <f>ROUND(IF('Indicator Data'!C30=0,0.1,IF(LOG('Indicator Data'!C30)&gt;C$194,10,IF(LOG('Indicator Data'!C30)&lt;C$195,0,10-(C$194-LOG('Indicator Data'!C30))/(C$194-C$195)*10))),1)</f>
        <v>0.1</v>
      </c>
      <c r="D28" s="59">
        <f>ROUND(IF('Indicator Data'!D30=0,0.1,IF(LOG('Indicator Data'!D30)&gt;D$194,10,IF(LOG('Indicator Data'!D30)&lt;D$195,0,10-(D$194-LOG('Indicator Data'!D30))/(D$194-D$195)*10))),1)</f>
        <v>0.1</v>
      </c>
      <c r="E28" s="59">
        <f t="shared" si="0"/>
        <v>0.1</v>
      </c>
      <c r="F28" s="59">
        <f>ROUND(IF('Indicator Data'!E30="No data",0.1,IF('Indicator Data'!E30=0,0,IF(LOG('Indicator Data'!E30)&gt;F$194,10,IF(LOG('Indicator Data'!E30)&lt;F$195,0,10-(F$194-LOG('Indicator Data'!E30))/(F$194-F$195)*10)))),1)</f>
        <v>6.1</v>
      </c>
      <c r="G28" s="59">
        <f>ROUND(IF('Indicator Data'!F30=0,0,IF(LOG('Indicator Data'!F30)&gt;G$194,10,IF(LOG('Indicator Data'!F30)&lt;G$195,0,10-(G$194-LOG('Indicator Data'!F30))/(G$194-G$195)*10))),1)</f>
        <v>0</v>
      </c>
      <c r="H28" s="59">
        <f>ROUND(IF('Indicator Data'!G30=0,0,IF(LOG('Indicator Data'!G30)&gt;H$194,10,IF(LOG('Indicator Data'!G30)&lt;H$195,0,10-(H$194-LOG('Indicator Data'!G30))/(H$194-H$195)*10))),1)</f>
        <v>0</v>
      </c>
      <c r="I28" s="59">
        <f>ROUND(IF('Indicator Data'!H30=0,0,IF(LOG('Indicator Data'!H30)&gt;I$194,10,IF(LOG('Indicator Data'!H30)&lt;I$195,0,10-(I$194-LOG('Indicator Data'!H30))/(I$194-I$195)*10))),1)</f>
        <v>0</v>
      </c>
      <c r="J28" s="59">
        <f t="shared" si="1"/>
        <v>0</v>
      </c>
      <c r="K28" s="59">
        <f>ROUND(IF('Indicator Data'!I30=0,0,IF(LOG('Indicator Data'!I30)&gt;K$194,10,IF(LOG('Indicator Data'!I30)&lt;K$195,0,10-(K$194-LOG('Indicator Data'!I30))/(K$194-K$195)*10))),1)</f>
        <v>0</v>
      </c>
      <c r="L28" s="59">
        <f t="shared" si="2"/>
        <v>0</v>
      </c>
      <c r="M28" s="59">
        <f>ROUND(IF('Indicator Data'!J30=0,0,IF(LOG('Indicator Data'!J30)&gt;M$194,10,IF(LOG('Indicator Data'!J30)&lt;M$195,0,10-(M$194-LOG('Indicator Data'!J30))/(M$194-M$195)*10))),1)</f>
        <v>10</v>
      </c>
      <c r="N28" s="60">
        <f>'Indicator Data'!C30/'Indicator Data'!$BC30</f>
        <v>0</v>
      </c>
      <c r="O28" s="60">
        <f>'Indicator Data'!D30/'Indicator Data'!$BC30</f>
        <v>0</v>
      </c>
      <c r="P28" s="60">
        <f>IF(F28=0.1,0,'Indicator Data'!E30/'Indicator Data'!$BC30)</f>
        <v>1.4925723746882958E-3</v>
      </c>
      <c r="Q28" s="60">
        <f>'Indicator Data'!F30/'Indicator Data'!$BC30</f>
        <v>0</v>
      </c>
      <c r="R28" s="60">
        <f>'Indicator Data'!G30/'Indicator Data'!$BC30</f>
        <v>0</v>
      </c>
      <c r="S28" s="60">
        <f>'Indicator Data'!H30/'Indicator Data'!$BC30</f>
        <v>0</v>
      </c>
      <c r="T28" s="60">
        <f>'Indicator Data'!I30/'Indicator Data'!$BC30</f>
        <v>0</v>
      </c>
      <c r="U28" s="60">
        <f>'Indicator Data'!J30/'Indicator Data'!$BC30</f>
        <v>2.143672800945334E-2</v>
      </c>
      <c r="V28" s="59">
        <f t="shared" si="3"/>
        <v>0</v>
      </c>
      <c r="W28" s="59">
        <f t="shared" si="4"/>
        <v>0</v>
      </c>
      <c r="X28" s="59">
        <f t="shared" si="5"/>
        <v>0</v>
      </c>
      <c r="Y28" s="59">
        <f t="shared" si="6"/>
        <v>1.5</v>
      </c>
      <c r="Z28" s="59">
        <f t="shared" si="7"/>
        <v>0</v>
      </c>
      <c r="AA28" s="59">
        <f t="shared" si="8"/>
        <v>0</v>
      </c>
      <c r="AB28" s="59">
        <f t="shared" si="9"/>
        <v>0</v>
      </c>
      <c r="AC28" s="59">
        <f t="shared" si="10"/>
        <v>0</v>
      </c>
      <c r="AD28" s="59">
        <f t="shared" si="11"/>
        <v>0</v>
      </c>
      <c r="AE28" s="59">
        <f t="shared" si="12"/>
        <v>0</v>
      </c>
      <c r="AF28" s="59">
        <f t="shared" si="13"/>
        <v>7.1</v>
      </c>
      <c r="AG28" s="59">
        <f>ROUND(IF('Indicator Data'!K30=0,0,IF('Indicator Data'!K30&gt;AG$194,10,IF('Indicator Data'!K30&lt;AG$195,0,10-(AG$194-'Indicator Data'!K30)/(AG$194-AG$195)*10))),1)</f>
        <v>8</v>
      </c>
      <c r="AH28" s="59">
        <f t="shared" si="14"/>
        <v>0.1</v>
      </c>
      <c r="AI28" s="59">
        <f t="shared" si="15"/>
        <v>0.1</v>
      </c>
      <c r="AJ28" s="59">
        <f t="shared" si="16"/>
        <v>0</v>
      </c>
      <c r="AK28" s="59">
        <f t="shared" si="17"/>
        <v>0</v>
      </c>
      <c r="AL28" s="59">
        <f t="shared" si="18"/>
        <v>0</v>
      </c>
      <c r="AM28" s="59">
        <f t="shared" si="19"/>
        <v>0</v>
      </c>
      <c r="AN28" s="59">
        <f t="shared" si="20"/>
        <v>9</v>
      </c>
      <c r="AO28" s="61">
        <f t="shared" si="21"/>
        <v>0.1</v>
      </c>
      <c r="AP28" s="61">
        <f t="shared" si="22"/>
        <v>4.2</v>
      </c>
      <c r="AQ28" s="61">
        <f t="shared" si="23"/>
        <v>0</v>
      </c>
      <c r="AR28" s="61">
        <f t="shared" si="24"/>
        <v>0</v>
      </c>
      <c r="AS28" s="59">
        <f t="shared" si="25"/>
        <v>8.5</v>
      </c>
      <c r="AT28" s="59">
        <f>IF('Indicator Data'!BD30&lt;1000,"x",ROUND((IF('Indicator Data'!L30&gt;AT$194,10,IF('Indicator Data'!L30&lt;AT$195,0,10-(AT$194-'Indicator Data'!L30)/(AT$194-AT$195)*10))),1))</f>
        <v>3.3</v>
      </c>
      <c r="AU28" s="61">
        <f t="shared" si="26"/>
        <v>5.9</v>
      </c>
      <c r="AV28" s="62">
        <f t="shared" si="27"/>
        <v>2.4</v>
      </c>
      <c r="AW28" s="59">
        <f>ROUND(IF('Indicator Data'!M30=0,0,IF('Indicator Data'!M30&gt;AW$194,10,IF('Indicator Data'!M30&lt;AW$195,0,10-(AW$194-'Indicator Data'!M30)/(AW$194-AW$195)*10))),1)</f>
        <v>3.4</v>
      </c>
      <c r="AX28" s="59">
        <f>ROUND(IF('Indicator Data'!N30=0,0,IF(LOG('Indicator Data'!N30)&gt;LOG(AX$194),10,IF(LOG('Indicator Data'!N30)&lt;LOG(AX$195),0,10-(LOG(AX$194)-LOG('Indicator Data'!N30))/(LOG(AX$194)-LOG(AX$195))*10))),1)</f>
        <v>4.0999999999999996</v>
      </c>
      <c r="AY28" s="61">
        <f t="shared" si="28"/>
        <v>3.8</v>
      </c>
      <c r="AZ28" s="59">
        <f>'Indicator Data'!O30</f>
        <v>0</v>
      </c>
      <c r="BA28" s="59">
        <f>'Indicator Data'!P30</f>
        <v>0</v>
      </c>
      <c r="BB28" s="61">
        <f t="shared" si="29"/>
        <v>0</v>
      </c>
      <c r="BC28" s="62">
        <f t="shared" si="30"/>
        <v>2.7</v>
      </c>
      <c r="BD28" s="16"/>
      <c r="BE28" s="108"/>
    </row>
    <row r="29" spans="1:57" s="4" customFormat="1" x14ac:dyDescent="0.25">
      <c r="A29" s="131" t="s">
        <v>51</v>
      </c>
      <c r="B29" s="63" t="s">
        <v>50</v>
      </c>
      <c r="C29" s="59">
        <f>ROUND(IF('Indicator Data'!C31=0,0.1,IF(LOG('Indicator Data'!C31)&gt;C$194,10,IF(LOG('Indicator Data'!C31)&lt;C$195,0,10-(C$194-LOG('Indicator Data'!C31))/(C$194-C$195)*10))),1)</f>
        <v>7.5</v>
      </c>
      <c r="D29" s="59">
        <f>ROUND(IF('Indicator Data'!D31=0,0.1,IF(LOG('Indicator Data'!D31)&gt;D$194,10,IF(LOG('Indicator Data'!D31)&lt;D$195,0,10-(D$194-LOG('Indicator Data'!D31))/(D$194-D$195)*10))),1)</f>
        <v>0.1</v>
      </c>
      <c r="E29" s="59">
        <f t="shared" si="0"/>
        <v>4.8</v>
      </c>
      <c r="F29" s="59">
        <f>ROUND(IF('Indicator Data'!E31="No data",0.1,IF('Indicator Data'!E31=0,0,IF(LOG('Indicator Data'!E31)&gt;F$194,10,IF(LOG('Indicator Data'!E31)&lt;F$195,0,10-(F$194-LOG('Indicator Data'!E31))/(F$194-F$195)*10)))),1)</f>
        <v>5.5</v>
      </c>
      <c r="G29" s="59">
        <f>ROUND(IF('Indicator Data'!F31=0,0,IF(LOG('Indicator Data'!F31)&gt;G$194,10,IF(LOG('Indicator Data'!F31)&lt;G$195,0,10-(G$194-LOG('Indicator Data'!F31))/(G$194-G$195)*10))),1)</f>
        <v>0</v>
      </c>
      <c r="H29" s="59">
        <f>ROUND(IF('Indicator Data'!G31=0,0,IF(LOG('Indicator Data'!G31)&gt;H$194,10,IF(LOG('Indicator Data'!G31)&lt;H$195,0,10-(H$194-LOG('Indicator Data'!G31))/(H$194-H$195)*10))),1)</f>
        <v>0</v>
      </c>
      <c r="I29" s="59">
        <f>ROUND(IF('Indicator Data'!H31=0,0,IF(LOG('Indicator Data'!H31)&gt;I$194,10,IF(LOG('Indicator Data'!H31)&lt;I$195,0,10-(I$194-LOG('Indicator Data'!H31))/(I$194-I$195)*10))),1)</f>
        <v>0</v>
      </c>
      <c r="J29" s="59">
        <f t="shared" si="1"/>
        <v>0</v>
      </c>
      <c r="K29" s="59">
        <f>ROUND(IF('Indicator Data'!I31=0,0,IF(LOG('Indicator Data'!I31)&gt;K$194,10,IF(LOG('Indicator Data'!I31)&lt;K$195,0,10-(K$194-LOG('Indicator Data'!I31))/(K$194-K$195)*10))),1)</f>
        <v>0</v>
      </c>
      <c r="L29" s="59">
        <f t="shared" si="2"/>
        <v>0</v>
      </c>
      <c r="M29" s="59">
        <f>ROUND(IF('Indicator Data'!J31=0,0,IF(LOG('Indicator Data'!J31)&gt;M$194,10,IF(LOG('Indicator Data'!J31)&lt;M$195,0,10-(M$194-LOG('Indicator Data'!J31))/(M$194-M$195)*10))),1)</f>
        <v>10</v>
      </c>
      <c r="N29" s="60">
        <f>'Indicator Data'!C31/'Indicator Data'!$BC31</f>
        <v>9.3164916985564083E-4</v>
      </c>
      <c r="O29" s="60">
        <f>'Indicator Data'!D31/'Indicator Data'!$BC31</f>
        <v>0</v>
      </c>
      <c r="P29" s="60">
        <f>IF(F29=0.1,0,'Indicator Data'!E31/'Indicator Data'!$BC31)</f>
        <v>1.4462148677597336E-3</v>
      </c>
      <c r="Q29" s="60">
        <f>'Indicator Data'!F31/'Indicator Data'!$BC31</f>
        <v>0</v>
      </c>
      <c r="R29" s="60">
        <f>'Indicator Data'!G31/'Indicator Data'!$BC31</f>
        <v>0</v>
      </c>
      <c r="S29" s="60">
        <f>'Indicator Data'!H31/'Indicator Data'!$BC31</f>
        <v>0</v>
      </c>
      <c r="T29" s="60">
        <f>'Indicator Data'!I31/'Indicator Data'!$BC31</f>
        <v>0</v>
      </c>
      <c r="U29" s="60">
        <f>'Indicator Data'!J31/'Indicator Data'!$BC31</f>
        <v>1.125058261945708E-2</v>
      </c>
      <c r="V29" s="59">
        <f t="shared" si="3"/>
        <v>4.7</v>
      </c>
      <c r="W29" s="59">
        <f t="shared" si="4"/>
        <v>0</v>
      </c>
      <c r="X29" s="59">
        <f t="shared" si="5"/>
        <v>2.7</v>
      </c>
      <c r="Y29" s="59">
        <f t="shared" si="6"/>
        <v>1.4</v>
      </c>
      <c r="Z29" s="59">
        <f t="shared" si="7"/>
        <v>0</v>
      </c>
      <c r="AA29" s="59">
        <f t="shared" si="8"/>
        <v>0</v>
      </c>
      <c r="AB29" s="59">
        <f t="shared" si="9"/>
        <v>0</v>
      </c>
      <c r="AC29" s="59">
        <f t="shared" si="10"/>
        <v>0</v>
      </c>
      <c r="AD29" s="59">
        <f t="shared" si="11"/>
        <v>0</v>
      </c>
      <c r="AE29" s="59">
        <f t="shared" si="12"/>
        <v>0</v>
      </c>
      <c r="AF29" s="59">
        <f t="shared" si="13"/>
        <v>3.8</v>
      </c>
      <c r="AG29" s="59">
        <f>ROUND(IF('Indicator Data'!K31=0,0,IF('Indicator Data'!K31&gt;AG$194,10,IF('Indicator Data'!K31&lt;AG$195,0,10-(AG$194-'Indicator Data'!K31)/(AG$194-AG$195)*10))),1)</f>
        <v>8</v>
      </c>
      <c r="AH29" s="59">
        <f t="shared" si="14"/>
        <v>6.1</v>
      </c>
      <c r="AI29" s="59">
        <f t="shared" si="15"/>
        <v>0.1</v>
      </c>
      <c r="AJ29" s="59">
        <f t="shared" si="16"/>
        <v>0</v>
      </c>
      <c r="AK29" s="59">
        <f t="shared" si="17"/>
        <v>0</v>
      </c>
      <c r="AL29" s="59">
        <f t="shared" si="18"/>
        <v>0</v>
      </c>
      <c r="AM29" s="59">
        <f t="shared" si="19"/>
        <v>0</v>
      </c>
      <c r="AN29" s="59">
        <f t="shared" si="20"/>
        <v>8.3000000000000007</v>
      </c>
      <c r="AO29" s="61">
        <f t="shared" si="21"/>
        <v>3.8</v>
      </c>
      <c r="AP29" s="61">
        <f t="shared" si="22"/>
        <v>3.7</v>
      </c>
      <c r="AQ29" s="61">
        <f t="shared" si="23"/>
        <v>0</v>
      </c>
      <c r="AR29" s="61">
        <f t="shared" si="24"/>
        <v>0</v>
      </c>
      <c r="AS29" s="59">
        <f t="shared" si="25"/>
        <v>8.1999999999999993</v>
      </c>
      <c r="AT29" s="59">
        <f>IF('Indicator Data'!BD31&lt;1000,"x",ROUND((IF('Indicator Data'!L31&gt;AT$194,10,IF('Indicator Data'!L31&lt;AT$195,0,10-(AT$194-'Indicator Data'!L31)/(AT$194-AT$195)*10))),1))</f>
        <v>0</v>
      </c>
      <c r="AU29" s="61">
        <f t="shared" si="26"/>
        <v>4.0999999999999996</v>
      </c>
      <c r="AV29" s="62">
        <f t="shared" si="27"/>
        <v>2.5</v>
      </c>
      <c r="AW29" s="59">
        <f>ROUND(IF('Indicator Data'!M31=0,0,IF('Indicator Data'!M31&gt;AW$194,10,IF('Indicator Data'!M31&lt;AW$195,0,10-(AW$194-'Indicator Data'!M31)/(AW$194-AW$195)*10))),1)</f>
        <v>2.1</v>
      </c>
      <c r="AX29" s="59">
        <f>ROUND(IF('Indicator Data'!N31=0,0,IF(LOG('Indicator Data'!N31)&gt;LOG(AX$194),10,IF(LOG('Indicator Data'!N31)&lt;LOG(AX$195),0,10-(LOG(AX$194)-LOG('Indicator Data'!N31))/(LOG(AX$194)-LOG(AX$195))*10))),1)</f>
        <v>3.1</v>
      </c>
      <c r="AY29" s="61">
        <f t="shared" si="28"/>
        <v>2.6</v>
      </c>
      <c r="AZ29" s="59">
        <f>'Indicator Data'!O31</f>
        <v>4</v>
      </c>
      <c r="BA29" s="59">
        <f>'Indicator Data'!P31</f>
        <v>0</v>
      </c>
      <c r="BB29" s="61">
        <f t="shared" si="29"/>
        <v>8</v>
      </c>
      <c r="BC29" s="62">
        <f t="shared" si="30"/>
        <v>8</v>
      </c>
      <c r="BD29" s="16"/>
      <c r="BE29" s="108"/>
    </row>
    <row r="30" spans="1:57" s="4" customFormat="1" x14ac:dyDescent="0.25">
      <c r="A30" s="131" t="s">
        <v>877</v>
      </c>
      <c r="B30" s="63" t="s">
        <v>58</v>
      </c>
      <c r="C30" s="59">
        <f>ROUND(IF('Indicator Data'!C32=0,0.1,IF(LOG('Indicator Data'!C32)&gt;C$194,10,IF(LOG('Indicator Data'!C32)&lt;C$195,0,10-(C$194-LOG('Indicator Data'!C32))/(C$194-C$195)*10))),1)</f>
        <v>0.1</v>
      </c>
      <c r="D30" s="59">
        <f>ROUND(IF('Indicator Data'!D32=0,0.1,IF(LOG('Indicator Data'!D32)&gt;D$194,10,IF(LOG('Indicator Data'!D32)&lt;D$195,0,10-(D$194-LOG('Indicator Data'!D32))/(D$194-D$195)*10))),1)</f>
        <v>0.1</v>
      </c>
      <c r="E30" s="59">
        <f t="shared" si="0"/>
        <v>0.1</v>
      </c>
      <c r="F30" s="59">
        <f>ROUND(IF('Indicator Data'!E32="No data",0.1,IF('Indicator Data'!E32=0,0,IF(LOG('Indicator Data'!E32)&gt;F$194,10,IF(LOG('Indicator Data'!E32)&lt;F$195,0,10-(F$194-LOG('Indicator Data'!E32))/(F$194-F$195)*10)))),1)</f>
        <v>0.1</v>
      </c>
      <c r="G30" s="59">
        <f>ROUND(IF('Indicator Data'!F32=0,0,IF(LOG('Indicator Data'!F32)&gt;G$194,10,IF(LOG('Indicator Data'!F32)&lt;G$195,0,10-(G$194-LOG('Indicator Data'!F32))/(G$194-G$195)*10))),1)</f>
        <v>0</v>
      </c>
      <c r="H30" s="59">
        <f>ROUND(IF('Indicator Data'!G32=0,0,IF(LOG('Indicator Data'!G32)&gt;H$194,10,IF(LOG('Indicator Data'!G32)&lt;H$195,0,10-(H$194-LOG('Indicator Data'!G32))/(H$194-H$195)*10))),1)</f>
        <v>0</v>
      </c>
      <c r="I30" s="59">
        <f>ROUND(IF('Indicator Data'!H32=0,0,IF(LOG('Indicator Data'!H32)&gt;I$194,10,IF(LOG('Indicator Data'!H32)&lt;I$195,0,10-(I$194-LOG('Indicator Data'!H32))/(I$194-I$195)*10))),1)</f>
        <v>0</v>
      </c>
      <c r="J30" s="59">
        <f t="shared" si="1"/>
        <v>0</v>
      </c>
      <c r="K30" s="59">
        <f>ROUND(IF('Indicator Data'!I32=0,0,IF(LOG('Indicator Data'!I32)&gt;K$194,10,IF(LOG('Indicator Data'!I32)&lt;K$195,0,10-(K$194-LOG('Indicator Data'!I32))/(K$194-K$195)*10))),1)</f>
        <v>0</v>
      </c>
      <c r="L30" s="59">
        <f t="shared" si="2"/>
        <v>0</v>
      </c>
      <c r="M30" s="59">
        <f>ROUND(IF('Indicator Data'!J32=0,0,IF(LOG('Indicator Data'!J32)&gt;M$194,10,IF(LOG('Indicator Data'!J32)&lt;M$195,0,10-(M$194-LOG('Indicator Data'!J32))/(M$194-M$195)*10))),1)</f>
        <v>5.5</v>
      </c>
      <c r="N30" s="60">
        <f>'Indicator Data'!C32/'Indicator Data'!$BC32</f>
        <v>0</v>
      </c>
      <c r="O30" s="60">
        <f>'Indicator Data'!D32/'Indicator Data'!$BC32</f>
        <v>0</v>
      </c>
      <c r="P30" s="60">
        <f>IF(F30=0.1,0,'Indicator Data'!E32/'Indicator Data'!$BC32)</f>
        <v>0</v>
      </c>
      <c r="Q30" s="60">
        <f>'Indicator Data'!F32/'Indicator Data'!$BC32</f>
        <v>0</v>
      </c>
      <c r="R30" s="60">
        <f>'Indicator Data'!G32/'Indicator Data'!$BC32</f>
        <v>0</v>
      </c>
      <c r="S30" s="60">
        <f>'Indicator Data'!H32/'Indicator Data'!$BC32</f>
        <v>0</v>
      </c>
      <c r="T30" s="60">
        <f>'Indicator Data'!I32/'Indicator Data'!$BC32</f>
        <v>0</v>
      </c>
      <c r="U30" s="60">
        <f>'Indicator Data'!J32/'Indicator Data'!$BC32</f>
        <v>3.0129216678027892E-3</v>
      </c>
      <c r="V30" s="59">
        <f t="shared" si="3"/>
        <v>0</v>
      </c>
      <c r="W30" s="59">
        <f t="shared" si="4"/>
        <v>0</v>
      </c>
      <c r="X30" s="59">
        <f t="shared" si="5"/>
        <v>0</v>
      </c>
      <c r="Y30" s="59">
        <f t="shared" si="6"/>
        <v>0.1</v>
      </c>
      <c r="Z30" s="59">
        <f t="shared" si="7"/>
        <v>0</v>
      </c>
      <c r="AA30" s="59">
        <f t="shared" si="8"/>
        <v>0</v>
      </c>
      <c r="AB30" s="59">
        <f t="shared" si="9"/>
        <v>0</v>
      </c>
      <c r="AC30" s="59">
        <f t="shared" si="10"/>
        <v>0</v>
      </c>
      <c r="AD30" s="59">
        <f t="shared" si="11"/>
        <v>0</v>
      </c>
      <c r="AE30" s="59">
        <f t="shared" si="12"/>
        <v>0</v>
      </c>
      <c r="AF30" s="59">
        <f t="shared" si="13"/>
        <v>1</v>
      </c>
      <c r="AG30" s="59">
        <f>ROUND(IF('Indicator Data'!K32=0,0,IF('Indicator Data'!K32&gt;AG$194,10,IF('Indicator Data'!K32&lt;AG$195,0,10-(AG$194-'Indicator Data'!K32)/(AG$194-AG$195)*10))),1)</f>
        <v>4</v>
      </c>
      <c r="AH30" s="59">
        <f t="shared" si="14"/>
        <v>0.1</v>
      </c>
      <c r="AI30" s="59">
        <f t="shared" si="15"/>
        <v>0.1</v>
      </c>
      <c r="AJ30" s="59">
        <f t="shared" si="16"/>
        <v>0</v>
      </c>
      <c r="AK30" s="59">
        <f t="shared" si="17"/>
        <v>0</v>
      </c>
      <c r="AL30" s="59">
        <f t="shared" si="18"/>
        <v>0</v>
      </c>
      <c r="AM30" s="59">
        <f t="shared" si="19"/>
        <v>0</v>
      </c>
      <c r="AN30" s="59">
        <f t="shared" si="20"/>
        <v>3.6</v>
      </c>
      <c r="AO30" s="61">
        <f t="shared" si="21"/>
        <v>0.1</v>
      </c>
      <c r="AP30" s="61">
        <f t="shared" si="22"/>
        <v>0.1</v>
      </c>
      <c r="AQ30" s="61">
        <f t="shared" si="23"/>
        <v>0</v>
      </c>
      <c r="AR30" s="61">
        <f t="shared" si="24"/>
        <v>0</v>
      </c>
      <c r="AS30" s="59">
        <f t="shared" si="25"/>
        <v>3.8</v>
      </c>
      <c r="AT30" s="59">
        <f>IF('Indicator Data'!BD32&lt;1000,"x",ROUND((IF('Indicator Data'!L32&gt;AT$194,10,IF('Indicator Data'!L32&lt;AT$195,0,10-(AT$194-'Indicator Data'!L32)/(AT$194-AT$195)*10))),1))</f>
        <v>10</v>
      </c>
      <c r="AU30" s="61">
        <f t="shared" si="26"/>
        <v>6.9</v>
      </c>
      <c r="AV30" s="62">
        <f t="shared" si="27"/>
        <v>2</v>
      </c>
      <c r="AW30" s="59">
        <f>ROUND(IF('Indicator Data'!M32=0,0,IF('Indicator Data'!M32&gt;AW$194,10,IF('Indicator Data'!M32&lt;AW$195,0,10-(AW$194-'Indicator Data'!M32)/(AW$194-AW$195)*10))),1)</f>
        <v>0.1</v>
      </c>
      <c r="AX30" s="59">
        <f>ROUND(IF('Indicator Data'!N32=0,0,IF(LOG('Indicator Data'!N32)&gt;LOG(AX$194),10,IF(LOG('Indicator Data'!N32)&lt;LOG(AX$195),0,10-(LOG(AX$194)-LOG('Indicator Data'!N32))/(LOG(AX$194)-LOG(AX$195))*10))),1)</f>
        <v>0</v>
      </c>
      <c r="AY30" s="61">
        <f t="shared" si="28"/>
        <v>0.1</v>
      </c>
      <c r="AZ30" s="59">
        <f>'Indicator Data'!O32</f>
        <v>0</v>
      </c>
      <c r="BA30" s="59">
        <f>'Indicator Data'!P32</f>
        <v>0</v>
      </c>
      <c r="BB30" s="61">
        <f t="shared" si="29"/>
        <v>0</v>
      </c>
      <c r="BC30" s="62">
        <f t="shared" si="30"/>
        <v>0.1</v>
      </c>
      <c r="BD30" s="16"/>
      <c r="BE30" s="108"/>
    </row>
    <row r="31" spans="1:57" s="4" customFormat="1" x14ac:dyDescent="0.25">
      <c r="A31" s="131" t="s">
        <v>53</v>
      </c>
      <c r="B31" s="63" t="s">
        <v>52</v>
      </c>
      <c r="C31" s="59">
        <f>ROUND(IF('Indicator Data'!C33=0,0.1,IF(LOG('Indicator Data'!C33)&gt;C$194,10,IF(LOG('Indicator Data'!C33)&lt;C$195,0,10-(C$194-LOG('Indicator Data'!C33))/(C$194-C$195)*10))),1)</f>
        <v>0.1</v>
      </c>
      <c r="D31" s="59">
        <f>ROUND(IF('Indicator Data'!D33=0,0.1,IF(LOG('Indicator Data'!D33)&gt;D$194,10,IF(LOG('Indicator Data'!D33)&lt;D$195,0,10-(D$194-LOG('Indicator Data'!D33))/(D$194-D$195)*10))),1)</f>
        <v>0.1</v>
      </c>
      <c r="E31" s="59">
        <f t="shared" si="0"/>
        <v>0.1</v>
      </c>
      <c r="F31" s="59">
        <f>ROUND(IF('Indicator Data'!E33="No data",0.1,IF('Indicator Data'!E33=0,0,IF(LOG('Indicator Data'!E33)&gt;F$194,10,IF(LOG('Indicator Data'!E33)&lt;F$195,0,10-(F$194-LOG('Indicator Data'!E33))/(F$194-F$195)*10)))),1)</f>
        <v>8.5</v>
      </c>
      <c r="G31" s="59">
        <f>ROUND(IF('Indicator Data'!F33=0,0,IF(LOG('Indicator Data'!F33)&gt;G$194,10,IF(LOG('Indicator Data'!F33)&lt;G$195,0,10-(G$194-LOG('Indicator Data'!F33))/(G$194-G$195)*10))),1)</f>
        <v>1</v>
      </c>
      <c r="H31" s="59">
        <f>ROUND(IF('Indicator Data'!G33=0,0,IF(LOG('Indicator Data'!G33)&gt;H$194,10,IF(LOG('Indicator Data'!G33)&lt;H$195,0,10-(H$194-LOG('Indicator Data'!G33))/(H$194-H$195)*10))),1)</f>
        <v>6.2</v>
      </c>
      <c r="I31" s="59">
        <f>ROUND(IF('Indicator Data'!H33=0,0,IF(LOG('Indicator Data'!H33)&gt;I$194,10,IF(LOG('Indicator Data'!H33)&lt;I$195,0,10-(I$194-LOG('Indicator Data'!H33))/(I$194-I$195)*10))),1)</f>
        <v>4.5</v>
      </c>
      <c r="J31" s="59">
        <f t="shared" si="1"/>
        <v>5.4</v>
      </c>
      <c r="K31" s="59">
        <f>ROUND(IF('Indicator Data'!I33=0,0,IF(LOG('Indicator Data'!I33)&gt;K$194,10,IF(LOG('Indicator Data'!I33)&lt;K$195,0,10-(K$194-LOG('Indicator Data'!I33))/(K$194-K$195)*10))),1)</f>
        <v>0</v>
      </c>
      <c r="L31" s="59">
        <f t="shared" si="2"/>
        <v>3.1</v>
      </c>
      <c r="M31" s="59">
        <f>ROUND(IF('Indicator Data'!J33=0,0,IF(LOG('Indicator Data'!J33)&gt;M$194,10,IF(LOG('Indicator Data'!J33)&lt;M$195,0,10-(M$194-LOG('Indicator Data'!J33))/(M$194-M$195)*10))),1)</f>
        <v>10</v>
      </c>
      <c r="N31" s="60">
        <f>'Indicator Data'!C33/'Indicator Data'!$BC33</f>
        <v>0</v>
      </c>
      <c r="O31" s="60">
        <f>'Indicator Data'!D33/'Indicator Data'!$BC33</f>
        <v>0</v>
      </c>
      <c r="P31" s="60">
        <f>IF(F31=0.1,0,'Indicator Data'!E33/'Indicator Data'!$BC33)</f>
        <v>1.6680836075590615E-2</v>
      </c>
      <c r="Q31" s="60">
        <f>'Indicator Data'!F33/'Indicator Data'!$BC33</f>
        <v>1.9729652464144808E-9</v>
      </c>
      <c r="R31" s="60">
        <f>'Indicator Data'!G33/'Indicator Data'!$BC33</f>
        <v>1.9818451355127892E-3</v>
      </c>
      <c r="S31" s="60">
        <f>'Indicator Data'!H33/'Indicator Data'!$BC33</f>
        <v>3.3942302209740802E-5</v>
      </c>
      <c r="T31" s="60">
        <f>'Indicator Data'!I33/'Indicator Data'!$BC33</f>
        <v>0</v>
      </c>
      <c r="U31" s="60">
        <f>'Indicator Data'!J33/'Indicator Data'!$BC33</f>
        <v>1.72305631520198E-2</v>
      </c>
      <c r="V31" s="59">
        <f t="shared" si="3"/>
        <v>0</v>
      </c>
      <c r="W31" s="59">
        <f t="shared" si="4"/>
        <v>0</v>
      </c>
      <c r="X31" s="59">
        <f t="shared" si="5"/>
        <v>0</v>
      </c>
      <c r="Y31" s="59">
        <f t="shared" si="6"/>
        <v>10</v>
      </c>
      <c r="Z31" s="59">
        <f t="shared" si="7"/>
        <v>0.7</v>
      </c>
      <c r="AA31" s="59">
        <f t="shared" si="8"/>
        <v>1</v>
      </c>
      <c r="AB31" s="59">
        <f t="shared" si="9"/>
        <v>0.1</v>
      </c>
      <c r="AC31" s="59">
        <f t="shared" si="10"/>
        <v>0.6</v>
      </c>
      <c r="AD31" s="59">
        <f t="shared" si="11"/>
        <v>0</v>
      </c>
      <c r="AE31" s="59">
        <f t="shared" si="12"/>
        <v>0.3</v>
      </c>
      <c r="AF31" s="59">
        <f t="shared" si="13"/>
        <v>5.7</v>
      </c>
      <c r="AG31" s="59">
        <f>ROUND(IF('Indicator Data'!K33=0,0,IF('Indicator Data'!K33&gt;AG$194,10,IF('Indicator Data'!K33&lt;AG$195,0,10-(AG$194-'Indicator Data'!K33)/(AG$194-AG$195)*10))),1)</f>
        <v>5.3</v>
      </c>
      <c r="AH31" s="59">
        <f t="shared" si="14"/>
        <v>0.1</v>
      </c>
      <c r="AI31" s="59">
        <f t="shared" si="15"/>
        <v>0.1</v>
      </c>
      <c r="AJ31" s="59">
        <f t="shared" si="16"/>
        <v>3.6</v>
      </c>
      <c r="AK31" s="59">
        <f t="shared" si="17"/>
        <v>2.2999999999999998</v>
      </c>
      <c r="AL31" s="59">
        <f t="shared" si="18"/>
        <v>3</v>
      </c>
      <c r="AM31" s="59">
        <f t="shared" si="19"/>
        <v>0</v>
      </c>
      <c r="AN31" s="59">
        <f t="shared" si="20"/>
        <v>8.6999999999999993</v>
      </c>
      <c r="AO31" s="61">
        <f t="shared" si="21"/>
        <v>0.1</v>
      </c>
      <c r="AP31" s="61">
        <f t="shared" si="22"/>
        <v>9.4</v>
      </c>
      <c r="AQ31" s="61">
        <f t="shared" si="23"/>
        <v>0.9</v>
      </c>
      <c r="AR31" s="61">
        <f t="shared" si="24"/>
        <v>1.8</v>
      </c>
      <c r="AS31" s="59">
        <f t="shared" si="25"/>
        <v>7</v>
      </c>
      <c r="AT31" s="59">
        <f>IF('Indicator Data'!BD33&lt;1000,"x",ROUND((IF('Indicator Data'!L33&gt;AT$194,10,IF('Indicator Data'!L33&lt;AT$195,0,10-(AT$194-'Indicator Data'!L33)/(AT$194-AT$195)*10))),1))</f>
        <v>0</v>
      </c>
      <c r="AU31" s="61">
        <f t="shared" si="26"/>
        <v>3.5</v>
      </c>
      <c r="AV31" s="62">
        <f t="shared" si="27"/>
        <v>4.4000000000000004</v>
      </c>
      <c r="AW31" s="59">
        <f>ROUND(IF('Indicator Data'!M33=0,0,IF('Indicator Data'!M33&gt;AW$194,10,IF('Indicator Data'!M33&lt;AW$195,0,10-(AW$194-'Indicator Data'!M33)/(AW$194-AW$195)*10))),1)</f>
        <v>1.2</v>
      </c>
      <c r="AX31" s="59">
        <f>ROUND(IF('Indicator Data'!N33=0,0,IF(LOG('Indicator Data'!N33)&gt;LOG(AX$194),10,IF(LOG('Indicator Data'!N33)&lt;LOG(AX$195),0,10-(LOG(AX$194)-LOG('Indicator Data'!N33))/(LOG(AX$194)-LOG(AX$195))*10))),1)</f>
        <v>2</v>
      </c>
      <c r="AY31" s="61">
        <f t="shared" si="28"/>
        <v>1.6</v>
      </c>
      <c r="AZ31" s="59">
        <f>'Indicator Data'!O33</f>
        <v>0</v>
      </c>
      <c r="BA31" s="59">
        <f>'Indicator Data'!P33</f>
        <v>0</v>
      </c>
      <c r="BB31" s="61">
        <f t="shared" si="29"/>
        <v>0</v>
      </c>
      <c r="BC31" s="62">
        <f t="shared" si="30"/>
        <v>1.1000000000000001</v>
      </c>
      <c r="BD31" s="16"/>
      <c r="BE31" s="108"/>
    </row>
    <row r="32" spans="1:57" s="4" customFormat="1" x14ac:dyDescent="0.25">
      <c r="A32" s="131" t="s">
        <v>55</v>
      </c>
      <c r="B32" s="63" t="s">
        <v>54</v>
      </c>
      <c r="C32" s="59">
        <f>ROUND(IF('Indicator Data'!C34=0,0.1,IF(LOG('Indicator Data'!C34)&gt;C$194,10,IF(LOG('Indicator Data'!C34)&lt;C$195,0,10-(C$194-LOG('Indicator Data'!C34))/(C$194-C$195)*10))),1)</f>
        <v>3.4</v>
      </c>
      <c r="D32" s="59">
        <f>ROUND(IF('Indicator Data'!D34=0,0.1,IF(LOG('Indicator Data'!D34)&gt;D$194,10,IF(LOG('Indicator Data'!D34)&lt;D$195,0,10-(D$194-LOG('Indicator Data'!D34))/(D$194-D$195)*10))),1)</f>
        <v>0.1</v>
      </c>
      <c r="E32" s="59">
        <f t="shared" si="0"/>
        <v>1.9</v>
      </c>
      <c r="F32" s="59">
        <f>ROUND(IF('Indicator Data'!E34="No data",0.1,IF('Indicator Data'!E34=0,0,IF(LOG('Indicator Data'!E34)&gt;F$194,10,IF(LOG('Indicator Data'!E34)&lt;F$195,0,10-(F$194-LOG('Indicator Data'!E34))/(F$194-F$195)*10)))),1)</f>
        <v>7</v>
      </c>
      <c r="G32" s="59">
        <f>ROUND(IF('Indicator Data'!F34=0,0,IF(LOG('Indicator Data'!F34)&gt;G$194,10,IF(LOG('Indicator Data'!F34)&lt;G$195,0,10-(G$194-LOG('Indicator Data'!F34))/(G$194-G$195)*10))),1)</f>
        <v>0</v>
      </c>
      <c r="H32" s="59">
        <f>ROUND(IF('Indicator Data'!G34=0,0,IF(LOG('Indicator Data'!G34)&gt;H$194,10,IF(LOG('Indicator Data'!G34)&lt;H$195,0,10-(H$194-LOG('Indicator Data'!G34))/(H$194-H$195)*10))),1)</f>
        <v>0</v>
      </c>
      <c r="I32" s="59">
        <f>ROUND(IF('Indicator Data'!H34=0,0,IF(LOG('Indicator Data'!H34)&gt;I$194,10,IF(LOG('Indicator Data'!H34)&lt;I$195,0,10-(I$194-LOG('Indicator Data'!H34))/(I$194-I$195)*10))),1)</f>
        <v>0</v>
      </c>
      <c r="J32" s="59">
        <f t="shared" si="1"/>
        <v>0</v>
      </c>
      <c r="K32" s="59">
        <f>ROUND(IF('Indicator Data'!I34=0,0,IF(LOG('Indicator Data'!I34)&gt;K$194,10,IF(LOG('Indicator Data'!I34)&lt;K$195,0,10-(K$194-LOG('Indicator Data'!I34))/(K$194-K$195)*10))),1)</f>
        <v>0</v>
      </c>
      <c r="L32" s="59">
        <f t="shared" si="2"/>
        <v>0</v>
      </c>
      <c r="M32" s="59">
        <f>ROUND(IF('Indicator Data'!J34=0,0,IF(LOG('Indicator Data'!J34)&gt;M$194,10,IF(LOG('Indicator Data'!J34)&lt;M$195,0,10-(M$194-LOG('Indicator Data'!J34))/(M$194-M$195)*10))),1)</f>
        <v>7.2</v>
      </c>
      <c r="N32" s="60">
        <f>'Indicator Data'!C34/'Indicator Data'!$BC34</f>
        <v>1.095874555101268E-5</v>
      </c>
      <c r="O32" s="60">
        <f>'Indicator Data'!D34/'Indicator Data'!$BC34</f>
        <v>0</v>
      </c>
      <c r="P32" s="60">
        <f>IF(F32=0.1,0,'Indicator Data'!E34/'Indicator Data'!$BC34)</f>
        <v>3.1376480159515533E-3</v>
      </c>
      <c r="Q32" s="60">
        <f>'Indicator Data'!F34/'Indicator Data'!$BC34</f>
        <v>0</v>
      </c>
      <c r="R32" s="60">
        <f>'Indicator Data'!G34/'Indicator Data'!$BC34</f>
        <v>0</v>
      </c>
      <c r="S32" s="60">
        <f>'Indicator Data'!H34/'Indicator Data'!$BC34</f>
        <v>0</v>
      </c>
      <c r="T32" s="60">
        <f>'Indicator Data'!I34/'Indicator Data'!$BC34</f>
        <v>0</v>
      </c>
      <c r="U32" s="60">
        <f>'Indicator Data'!J34/'Indicator Data'!$BC34</f>
        <v>3.6380941155871553E-4</v>
      </c>
      <c r="V32" s="59">
        <f t="shared" si="3"/>
        <v>0.1</v>
      </c>
      <c r="W32" s="59">
        <f t="shared" si="4"/>
        <v>0</v>
      </c>
      <c r="X32" s="59">
        <f t="shared" si="5"/>
        <v>0.1</v>
      </c>
      <c r="Y32" s="59">
        <f t="shared" si="6"/>
        <v>3.1</v>
      </c>
      <c r="Z32" s="59">
        <f t="shared" si="7"/>
        <v>0</v>
      </c>
      <c r="AA32" s="59">
        <f t="shared" si="8"/>
        <v>0</v>
      </c>
      <c r="AB32" s="59">
        <f t="shared" si="9"/>
        <v>0</v>
      </c>
      <c r="AC32" s="59">
        <f t="shared" si="10"/>
        <v>0</v>
      </c>
      <c r="AD32" s="59">
        <f t="shared" si="11"/>
        <v>0</v>
      </c>
      <c r="AE32" s="59">
        <f t="shared" si="12"/>
        <v>0</v>
      </c>
      <c r="AF32" s="59">
        <f t="shared" si="13"/>
        <v>0.1</v>
      </c>
      <c r="AG32" s="59">
        <f>ROUND(IF('Indicator Data'!K34=0,0,IF('Indicator Data'!K34&gt;AG$194,10,IF('Indicator Data'!K34&lt;AG$195,0,10-(AG$194-'Indicator Data'!K34)/(AG$194-AG$195)*10))),1)</f>
        <v>4</v>
      </c>
      <c r="AH32" s="59">
        <f t="shared" si="14"/>
        <v>1.8</v>
      </c>
      <c r="AI32" s="59">
        <f t="shared" si="15"/>
        <v>0.1</v>
      </c>
      <c r="AJ32" s="59">
        <f t="shared" si="16"/>
        <v>0</v>
      </c>
      <c r="AK32" s="59">
        <f t="shared" si="17"/>
        <v>0</v>
      </c>
      <c r="AL32" s="59">
        <f t="shared" si="18"/>
        <v>0</v>
      </c>
      <c r="AM32" s="59">
        <f t="shared" si="19"/>
        <v>0</v>
      </c>
      <c r="AN32" s="59">
        <f t="shared" si="20"/>
        <v>4.5</v>
      </c>
      <c r="AO32" s="61">
        <f t="shared" si="21"/>
        <v>1</v>
      </c>
      <c r="AP32" s="61">
        <f t="shared" si="22"/>
        <v>5.4</v>
      </c>
      <c r="AQ32" s="61">
        <f t="shared" si="23"/>
        <v>0</v>
      </c>
      <c r="AR32" s="61">
        <f t="shared" si="24"/>
        <v>0</v>
      </c>
      <c r="AS32" s="59">
        <f t="shared" si="25"/>
        <v>4.3</v>
      </c>
      <c r="AT32" s="59">
        <f>IF('Indicator Data'!BD34&lt;1000,"x",ROUND((IF('Indicator Data'!L34&gt;AT$194,10,IF('Indicator Data'!L34&lt;AT$195,0,10-(AT$194-'Indicator Data'!L34)/(AT$194-AT$195)*10))),1))</f>
        <v>1.1000000000000001</v>
      </c>
      <c r="AU32" s="61">
        <f t="shared" si="26"/>
        <v>2.7</v>
      </c>
      <c r="AV32" s="62">
        <f t="shared" si="27"/>
        <v>2.1</v>
      </c>
      <c r="AW32" s="59">
        <f>ROUND(IF('Indicator Data'!M34=0,0,IF('Indicator Data'!M34&gt;AW$194,10,IF('Indicator Data'!M34&lt;AW$195,0,10-(AW$194-'Indicator Data'!M34)/(AW$194-AW$195)*10))),1)</f>
        <v>7.6</v>
      </c>
      <c r="AX32" s="59">
        <f>ROUND(IF('Indicator Data'!N34=0,0,IF(LOG('Indicator Data'!N34)&gt;LOG(AX$194),10,IF(LOG('Indicator Data'!N34)&lt;LOG(AX$195),0,10-(LOG(AX$194)-LOG('Indicator Data'!N34))/(LOG(AX$194)-LOG(AX$195))*10))),1)</f>
        <v>1.6</v>
      </c>
      <c r="AY32" s="61">
        <f t="shared" si="28"/>
        <v>5.3</v>
      </c>
      <c r="AZ32" s="59">
        <f>'Indicator Data'!O34</f>
        <v>0</v>
      </c>
      <c r="BA32" s="59">
        <f>'Indicator Data'!P34</f>
        <v>5</v>
      </c>
      <c r="BB32" s="61">
        <f t="shared" si="29"/>
        <v>9</v>
      </c>
      <c r="BC32" s="62">
        <f t="shared" si="30"/>
        <v>9</v>
      </c>
      <c r="BD32" s="16"/>
      <c r="BE32" s="108"/>
    </row>
    <row r="33" spans="1:57" s="4" customFormat="1" x14ac:dyDescent="0.25">
      <c r="A33" s="131" t="s">
        <v>57</v>
      </c>
      <c r="B33" s="63" t="s">
        <v>56</v>
      </c>
      <c r="C33" s="59">
        <f>ROUND(IF('Indicator Data'!C35=0,0.1,IF(LOG('Indicator Data'!C35)&gt;C$194,10,IF(LOG('Indicator Data'!C35)&lt;C$195,0,10-(C$194-LOG('Indicator Data'!C35))/(C$194-C$195)*10))),1)</f>
        <v>8.6999999999999993</v>
      </c>
      <c r="D33" s="59">
        <f>ROUND(IF('Indicator Data'!D35=0,0.1,IF(LOG('Indicator Data'!D35)&gt;D$194,10,IF(LOG('Indicator Data'!D35)&lt;D$195,0,10-(D$194-LOG('Indicator Data'!D35))/(D$194-D$195)*10))),1)</f>
        <v>3.9</v>
      </c>
      <c r="E33" s="59">
        <f t="shared" si="0"/>
        <v>6.9</v>
      </c>
      <c r="F33" s="59">
        <f>ROUND(IF('Indicator Data'!E35="No data",0.1,IF('Indicator Data'!E35=0,0,IF(LOG('Indicator Data'!E35)&gt;F$194,10,IF(LOG('Indicator Data'!E35)&lt;F$195,0,10-(F$194-LOG('Indicator Data'!E35))/(F$194-F$195)*10)))),1)</f>
        <v>7.1</v>
      </c>
      <c r="G33" s="59">
        <f>ROUND(IF('Indicator Data'!F35=0,0,IF(LOG('Indicator Data'!F35)&gt;G$194,10,IF(LOG('Indicator Data'!F35)&lt;G$195,0,10-(G$194-LOG('Indicator Data'!F35))/(G$194-G$195)*10))),1)</f>
        <v>8</v>
      </c>
      <c r="H33" s="59">
        <f>ROUND(IF('Indicator Data'!G35=0,0,IF(LOG('Indicator Data'!G35)&gt;H$194,10,IF(LOG('Indicator Data'!G35)&lt;H$195,0,10-(H$194-LOG('Indicator Data'!G35))/(H$194-H$195)*10))),1)</f>
        <v>5.9</v>
      </c>
      <c r="I33" s="59">
        <f>ROUND(IF('Indicator Data'!H35=0,0,IF(LOG('Indicator Data'!H35)&gt;I$194,10,IF(LOG('Indicator Data'!H35)&lt;I$195,0,10-(I$194-LOG('Indicator Data'!H35))/(I$194-I$195)*10))),1)</f>
        <v>4.8</v>
      </c>
      <c r="J33" s="59">
        <f t="shared" si="1"/>
        <v>5.4</v>
      </c>
      <c r="K33" s="59">
        <f>ROUND(IF('Indicator Data'!I35=0,0,IF(LOG('Indicator Data'!I35)&gt;K$194,10,IF(LOG('Indicator Data'!I35)&lt;K$195,0,10-(K$194-LOG('Indicator Data'!I35))/(K$194-K$195)*10))),1)</f>
        <v>0</v>
      </c>
      <c r="L33" s="59">
        <f t="shared" si="2"/>
        <v>3.1</v>
      </c>
      <c r="M33" s="59">
        <f>ROUND(IF('Indicator Data'!J35=0,0,IF(LOG('Indicator Data'!J35)&gt;M$194,10,IF(LOG('Indicator Data'!J35)&lt;M$195,0,10-(M$194-LOG('Indicator Data'!J35))/(M$194-M$195)*10))),1)</f>
        <v>0</v>
      </c>
      <c r="N33" s="60">
        <f>'Indicator Data'!C35/'Indicator Data'!$BC35</f>
        <v>8.4668315942827233E-4</v>
      </c>
      <c r="O33" s="60">
        <f>'Indicator Data'!D35/'Indicator Data'!$BC35</f>
        <v>4.2790150388992387E-6</v>
      </c>
      <c r="P33" s="60">
        <f>IF(F33=0.1,0,'Indicator Data'!E35/'Indicator Data'!$BC35)</f>
        <v>2.0179225068951358E-3</v>
      </c>
      <c r="Q33" s="60">
        <f>'Indicator Data'!F35/'Indicator Data'!$BC35</f>
        <v>2.8633243415460524E-6</v>
      </c>
      <c r="R33" s="60">
        <f>'Indicator Data'!G35/'Indicator Data'!$BC35</f>
        <v>6.880255243755601E-4</v>
      </c>
      <c r="S33" s="60">
        <f>'Indicator Data'!H35/'Indicator Data'!$BC35</f>
        <v>2.1296329162073213E-5</v>
      </c>
      <c r="T33" s="60">
        <f>'Indicator Data'!I35/'Indicator Data'!$BC35</f>
        <v>0</v>
      </c>
      <c r="U33" s="60">
        <f>'Indicator Data'!J35/'Indicator Data'!$BC35</f>
        <v>0</v>
      </c>
      <c r="V33" s="59">
        <f t="shared" si="3"/>
        <v>4.2</v>
      </c>
      <c r="W33" s="59">
        <f t="shared" si="4"/>
        <v>0</v>
      </c>
      <c r="X33" s="59">
        <f t="shared" si="5"/>
        <v>2.2999999999999998</v>
      </c>
      <c r="Y33" s="59">
        <f t="shared" si="6"/>
        <v>2</v>
      </c>
      <c r="Z33" s="59">
        <f t="shared" si="7"/>
        <v>7.7</v>
      </c>
      <c r="AA33" s="59">
        <f t="shared" si="8"/>
        <v>0.3</v>
      </c>
      <c r="AB33" s="59">
        <f t="shared" si="9"/>
        <v>0</v>
      </c>
      <c r="AC33" s="59">
        <f t="shared" si="10"/>
        <v>0.2</v>
      </c>
      <c r="AD33" s="59">
        <f t="shared" si="11"/>
        <v>0</v>
      </c>
      <c r="AE33" s="59">
        <f t="shared" si="12"/>
        <v>0.1</v>
      </c>
      <c r="AF33" s="59">
        <f t="shared" si="13"/>
        <v>0</v>
      </c>
      <c r="AG33" s="59">
        <f>ROUND(IF('Indicator Data'!K35=0,0,IF('Indicator Data'!K35&gt;AG$194,10,IF('Indicator Data'!K35&lt;AG$195,0,10-(AG$194-'Indicator Data'!K35)/(AG$194-AG$195)*10))),1)</f>
        <v>0</v>
      </c>
      <c r="AH33" s="59">
        <f t="shared" si="14"/>
        <v>6.5</v>
      </c>
      <c r="AI33" s="59">
        <f t="shared" si="15"/>
        <v>2</v>
      </c>
      <c r="AJ33" s="59">
        <f t="shared" si="16"/>
        <v>3.1</v>
      </c>
      <c r="AK33" s="59">
        <f t="shared" si="17"/>
        <v>2.4</v>
      </c>
      <c r="AL33" s="59">
        <f t="shared" si="18"/>
        <v>2.8</v>
      </c>
      <c r="AM33" s="59">
        <f t="shared" si="19"/>
        <v>0</v>
      </c>
      <c r="AN33" s="59">
        <f t="shared" si="20"/>
        <v>0</v>
      </c>
      <c r="AO33" s="61">
        <f t="shared" si="21"/>
        <v>5</v>
      </c>
      <c r="AP33" s="61">
        <f t="shared" si="22"/>
        <v>5.0999999999999996</v>
      </c>
      <c r="AQ33" s="61">
        <f t="shared" si="23"/>
        <v>7.9</v>
      </c>
      <c r="AR33" s="61">
        <f t="shared" si="24"/>
        <v>1.7</v>
      </c>
      <c r="AS33" s="59">
        <f t="shared" si="25"/>
        <v>0</v>
      </c>
      <c r="AT33" s="59">
        <f>IF('Indicator Data'!BD35&lt;1000,"x",ROUND((IF('Indicator Data'!L35&gt;AT$194,10,IF('Indicator Data'!L35&lt;AT$195,0,10-(AT$194-'Indicator Data'!L35)/(AT$194-AT$195)*10))),1))</f>
        <v>5.6</v>
      </c>
      <c r="AU33" s="61">
        <f t="shared" si="26"/>
        <v>2.8</v>
      </c>
      <c r="AV33" s="62">
        <f t="shared" si="27"/>
        <v>4.9000000000000004</v>
      </c>
      <c r="AW33" s="59">
        <f>ROUND(IF('Indicator Data'!M35=0,0,IF('Indicator Data'!M35&gt;AW$194,10,IF('Indicator Data'!M35&lt;AW$195,0,10-(AW$194-'Indicator Data'!M35)/(AW$194-AW$195)*10))),1)</f>
        <v>0.7</v>
      </c>
      <c r="AX33" s="59">
        <f>ROUND(IF('Indicator Data'!N35=0,0,IF(LOG('Indicator Data'!N35)&gt;LOG(AX$194),10,IF(LOG('Indicator Data'!N35)&lt;LOG(AX$195),0,10-(LOG(AX$194)-LOG('Indicator Data'!N35))/(LOG(AX$194)-LOG(AX$195))*10))),1)</f>
        <v>3.1</v>
      </c>
      <c r="AY33" s="61">
        <f t="shared" si="28"/>
        <v>2</v>
      </c>
      <c r="AZ33" s="59">
        <f>'Indicator Data'!O35</f>
        <v>0</v>
      </c>
      <c r="BA33" s="59">
        <f>'Indicator Data'!P35</f>
        <v>0</v>
      </c>
      <c r="BB33" s="61">
        <f t="shared" si="29"/>
        <v>0</v>
      </c>
      <c r="BC33" s="62">
        <f t="shared" si="30"/>
        <v>1.4</v>
      </c>
      <c r="BD33" s="16"/>
      <c r="BE33" s="108"/>
    </row>
    <row r="34" spans="1:57" s="4" customFormat="1" x14ac:dyDescent="0.25">
      <c r="A34" s="131" t="s">
        <v>60</v>
      </c>
      <c r="B34" s="63" t="s">
        <v>59</v>
      </c>
      <c r="C34" s="59">
        <f>ROUND(IF('Indicator Data'!C36=0,0.1,IF(LOG('Indicator Data'!C36)&gt;C$194,10,IF(LOG('Indicator Data'!C36)&lt;C$195,0,10-(C$194-LOG('Indicator Data'!C36))/(C$194-C$195)*10))),1)</f>
        <v>2.1</v>
      </c>
      <c r="D34" s="59">
        <f>ROUND(IF('Indicator Data'!D36=0,0.1,IF(LOG('Indicator Data'!D36)&gt;D$194,10,IF(LOG('Indicator Data'!D36)&lt;D$195,0,10-(D$194-LOG('Indicator Data'!D36))/(D$194-D$195)*10))),1)</f>
        <v>0.1</v>
      </c>
      <c r="E34" s="59">
        <f t="shared" si="0"/>
        <v>1.2</v>
      </c>
      <c r="F34" s="59">
        <f>ROUND(IF('Indicator Data'!E36="No data",0.1,IF('Indicator Data'!E36=0,0,IF(LOG('Indicator Data'!E36)&gt;F$194,10,IF(LOG('Indicator Data'!E36)&lt;F$195,0,10-(F$194-LOG('Indicator Data'!E36))/(F$194-F$195)*10)))),1)</f>
        <v>5.9</v>
      </c>
      <c r="G34" s="59">
        <f>ROUND(IF('Indicator Data'!F36=0,0,IF(LOG('Indicator Data'!F36)&gt;G$194,10,IF(LOG('Indicator Data'!F36)&lt;G$195,0,10-(G$194-LOG('Indicator Data'!F36))/(G$194-G$195)*10))),1)</f>
        <v>0</v>
      </c>
      <c r="H34" s="59">
        <f>ROUND(IF('Indicator Data'!G36=0,0,IF(LOG('Indicator Data'!G36)&gt;H$194,10,IF(LOG('Indicator Data'!G36)&lt;H$195,0,10-(H$194-LOG('Indicator Data'!G36))/(H$194-H$195)*10))),1)</f>
        <v>0</v>
      </c>
      <c r="I34" s="59">
        <f>ROUND(IF('Indicator Data'!H36=0,0,IF(LOG('Indicator Data'!H36)&gt;I$194,10,IF(LOG('Indicator Data'!H36)&lt;I$195,0,10-(I$194-LOG('Indicator Data'!H36))/(I$194-I$195)*10))),1)</f>
        <v>0</v>
      </c>
      <c r="J34" s="59">
        <f t="shared" si="1"/>
        <v>0</v>
      </c>
      <c r="K34" s="59">
        <f>ROUND(IF('Indicator Data'!I36=0,0,IF(LOG('Indicator Data'!I36)&gt;K$194,10,IF(LOG('Indicator Data'!I36)&lt;K$195,0,10-(K$194-LOG('Indicator Data'!I36))/(K$194-K$195)*10))),1)</f>
        <v>0</v>
      </c>
      <c r="L34" s="59">
        <f t="shared" si="2"/>
        <v>0</v>
      </c>
      <c r="M34" s="59">
        <f>ROUND(IF('Indicator Data'!J36=0,0,IF(LOG('Indicator Data'!J36)&gt;M$194,10,IF(LOG('Indicator Data'!J36)&lt;M$195,0,10-(M$194-LOG('Indicator Data'!J36))/(M$194-M$195)*10))),1)</f>
        <v>0</v>
      </c>
      <c r="N34" s="60">
        <f>'Indicator Data'!C36/'Indicator Data'!$BC36</f>
        <v>1.3602178157728178E-5</v>
      </c>
      <c r="O34" s="60">
        <f>'Indicator Data'!D36/'Indicator Data'!$BC36</f>
        <v>0</v>
      </c>
      <c r="P34" s="60">
        <f>IF(F34=0.1,0,'Indicator Data'!E36/'Indicator Data'!$BC36)</f>
        <v>4.3132273043118077E-3</v>
      </c>
      <c r="Q34" s="60">
        <f>'Indicator Data'!F36/'Indicator Data'!$BC36</f>
        <v>0</v>
      </c>
      <c r="R34" s="60">
        <f>'Indicator Data'!G36/'Indicator Data'!$BC36</f>
        <v>0</v>
      </c>
      <c r="S34" s="60">
        <f>'Indicator Data'!H36/'Indicator Data'!$BC36</f>
        <v>0</v>
      </c>
      <c r="T34" s="60">
        <f>'Indicator Data'!I36/'Indicator Data'!$BC36</f>
        <v>0</v>
      </c>
      <c r="U34" s="60">
        <f>'Indicator Data'!J36/'Indicator Data'!$BC36</f>
        <v>0</v>
      </c>
      <c r="V34" s="59">
        <f t="shared" si="3"/>
        <v>0.1</v>
      </c>
      <c r="W34" s="59">
        <f t="shared" si="4"/>
        <v>0</v>
      </c>
      <c r="X34" s="59">
        <f t="shared" si="5"/>
        <v>0.1</v>
      </c>
      <c r="Y34" s="59">
        <f t="shared" si="6"/>
        <v>4.3</v>
      </c>
      <c r="Z34" s="59">
        <f t="shared" si="7"/>
        <v>0</v>
      </c>
      <c r="AA34" s="59">
        <f t="shared" si="8"/>
        <v>0</v>
      </c>
      <c r="AB34" s="59">
        <f t="shared" si="9"/>
        <v>0</v>
      </c>
      <c r="AC34" s="59">
        <f t="shared" si="10"/>
        <v>0</v>
      </c>
      <c r="AD34" s="59">
        <f t="shared" si="11"/>
        <v>0</v>
      </c>
      <c r="AE34" s="59">
        <f t="shared" si="12"/>
        <v>0</v>
      </c>
      <c r="AF34" s="59">
        <f t="shared" si="13"/>
        <v>0</v>
      </c>
      <c r="AG34" s="59">
        <f>ROUND(IF('Indicator Data'!K36=0,0,IF('Indicator Data'!K36&gt;AG$194,10,IF('Indicator Data'!K36&lt;AG$195,0,10-(AG$194-'Indicator Data'!K36)/(AG$194-AG$195)*10))),1)</f>
        <v>0</v>
      </c>
      <c r="AH34" s="59">
        <f t="shared" si="14"/>
        <v>1.1000000000000001</v>
      </c>
      <c r="AI34" s="59">
        <f t="shared" si="15"/>
        <v>0.1</v>
      </c>
      <c r="AJ34" s="59">
        <f t="shared" si="16"/>
        <v>0</v>
      </c>
      <c r="AK34" s="59">
        <f t="shared" si="17"/>
        <v>0</v>
      </c>
      <c r="AL34" s="59">
        <f t="shared" si="18"/>
        <v>0</v>
      </c>
      <c r="AM34" s="59">
        <f t="shared" si="19"/>
        <v>0</v>
      </c>
      <c r="AN34" s="59">
        <f t="shared" si="20"/>
        <v>0</v>
      </c>
      <c r="AO34" s="61">
        <f t="shared" si="21"/>
        <v>0.7</v>
      </c>
      <c r="AP34" s="61">
        <f t="shared" si="22"/>
        <v>5.2</v>
      </c>
      <c r="AQ34" s="61">
        <f t="shared" si="23"/>
        <v>0</v>
      </c>
      <c r="AR34" s="61">
        <f t="shared" si="24"/>
        <v>0</v>
      </c>
      <c r="AS34" s="59">
        <f t="shared" si="25"/>
        <v>0</v>
      </c>
      <c r="AT34" s="59">
        <f>IF('Indicator Data'!BD36&lt;1000,"x",ROUND((IF('Indicator Data'!L36&gt;AT$194,10,IF('Indicator Data'!L36&lt;AT$195,0,10-(AT$194-'Indicator Data'!L36)/(AT$194-AT$195)*10))),1))</f>
        <v>0</v>
      </c>
      <c r="AU34" s="61">
        <f t="shared" si="26"/>
        <v>0</v>
      </c>
      <c r="AV34" s="62">
        <f t="shared" si="27"/>
        <v>1.4</v>
      </c>
      <c r="AW34" s="59">
        <f>ROUND(IF('Indicator Data'!M36=0,0,IF('Indicator Data'!M36&gt;AW$194,10,IF('Indicator Data'!M36&lt;AW$195,0,10-(AW$194-'Indicator Data'!M36)/(AW$194-AW$195)*10))),1)</f>
        <v>10</v>
      </c>
      <c r="AX34" s="59">
        <f>ROUND(IF('Indicator Data'!N36=0,0,IF(LOG('Indicator Data'!N36)&gt;LOG(AX$194),10,IF(LOG('Indicator Data'!N36)&lt;LOG(AX$195),0,10-(LOG(AX$194)-LOG('Indicator Data'!N36))/(LOG(AX$194)-LOG(AX$195))*10))),1)</f>
        <v>10</v>
      </c>
      <c r="AY34" s="61">
        <f t="shared" si="28"/>
        <v>10</v>
      </c>
      <c r="AZ34" s="59">
        <f>'Indicator Data'!O36</f>
        <v>5</v>
      </c>
      <c r="BA34" s="59">
        <f>'Indicator Data'!P36</f>
        <v>4</v>
      </c>
      <c r="BB34" s="61">
        <f t="shared" si="29"/>
        <v>10</v>
      </c>
      <c r="BC34" s="62">
        <f t="shared" si="30"/>
        <v>10</v>
      </c>
      <c r="BD34" s="16"/>
      <c r="BE34" s="108"/>
    </row>
    <row r="35" spans="1:57" s="4" customFormat="1" x14ac:dyDescent="0.25">
      <c r="A35" s="131" t="s">
        <v>62</v>
      </c>
      <c r="B35" s="63" t="s">
        <v>61</v>
      </c>
      <c r="C35" s="59">
        <f>ROUND(IF('Indicator Data'!C37=0,0.1,IF(LOG('Indicator Data'!C37)&gt;C$194,10,IF(LOG('Indicator Data'!C37)&lt;C$195,0,10-(C$194-LOG('Indicator Data'!C37))/(C$194-C$195)*10))),1)</f>
        <v>0.1</v>
      </c>
      <c r="D35" s="59">
        <f>ROUND(IF('Indicator Data'!D37=0,0.1,IF(LOG('Indicator Data'!D37)&gt;D$194,10,IF(LOG('Indicator Data'!D37)&lt;D$195,0,10-(D$194-LOG('Indicator Data'!D37))/(D$194-D$195)*10))),1)</f>
        <v>0.1</v>
      </c>
      <c r="E35" s="59">
        <f t="shared" si="0"/>
        <v>0.1</v>
      </c>
      <c r="F35" s="59">
        <f>ROUND(IF('Indicator Data'!E37="No data",0.1,IF('Indicator Data'!E37=0,0,IF(LOG('Indicator Data'!E37)&gt;F$194,10,IF(LOG('Indicator Data'!E37)&lt;F$195,0,10-(F$194-LOG('Indicator Data'!E37))/(F$194-F$195)*10)))),1)</f>
        <v>7</v>
      </c>
      <c r="G35" s="59">
        <f>ROUND(IF('Indicator Data'!F37=0,0,IF(LOG('Indicator Data'!F37)&gt;G$194,10,IF(LOG('Indicator Data'!F37)&lt;G$195,0,10-(G$194-LOG('Indicator Data'!F37))/(G$194-G$195)*10))),1)</f>
        <v>0</v>
      </c>
      <c r="H35" s="59">
        <f>ROUND(IF('Indicator Data'!G37=0,0,IF(LOG('Indicator Data'!G37)&gt;H$194,10,IF(LOG('Indicator Data'!G37)&lt;H$195,0,10-(H$194-LOG('Indicator Data'!G37))/(H$194-H$195)*10))),1)</f>
        <v>0</v>
      </c>
      <c r="I35" s="59">
        <f>ROUND(IF('Indicator Data'!H37=0,0,IF(LOG('Indicator Data'!H37)&gt;I$194,10,IF(LOG('Indicator Data'!H37)&lt;I$195,0,10-(I$194-LOG('Indicator Data'!H37))/(I$194-I$195)*10))),1)</f>
        <v>0</v>
      </c>
      <c r="J35" s="59">
        <f t="shared" si="1"/>
        <v>0</v>
      </c>
      <c r="K35" s="59">
        <f>ROUND(IF('Indicator Data'!I37=0,0,IF(LOG('Indicator Data'!I37)&gt;K$194,10,IF(LOG('Indicator Data'!I37)&lt;K$195,0,10-(K$194-LOG('Indicator Data'!I37))/(K$194-K$195)*10))),1)</f>
        <v>0</v>
      </c>
      <c r="L35" s="59">
        <f t="shared" si="2"/>
        <v>0</v>
      </c>
      <c r="M35" s="59">
        <f>ROUND(IF('Indicator Data'!J37=0,0,IF(LOG('Indicator Data'!J37)&gt;M$194,10,IF(LOG('Indicator Data'!J37)&lt;M$195,0,10-(M$194-LOG('Indicator Data'!J37))/(M$194-M$195)*10))),1)</f>
        <v>10</v>
      </c>
      <c r="N35" s="60">
        <f>'Indicator Data'!C37/'Indicator Data'!$BC37</f>
        <v>0</v>
      </c>
      <c r="O35" s="60">
        <f>'Indicator Data'!D37/'Indicator Data'!$BC37</f>
        <v>0</v>
      </c>
      <c r="P35" s="60">
        <f>IF(F35=0.1,0,'Indicator Data'!E37/'Indicator Data'!$BC37)</f>
        <v>5.7048541861795627E-3</v>
      </c>
      <c r="Q35" s="60">
        <f>'Indicator Data'!F37/'Indicator Data'!$BC37</f>
        <v>0</v>
      </c>
      <c r="R35" s="60">
        <f>'Indicator Data'!G37/'Indicator Data'!$BC37</f>
        <v>0</v>
      </c>
      <c r="S35" s="60">
        <f>'Indicator Data'!H37/'Indicator Data'!$BC37</f>
        <v>0</v>
      </c>
      <c r="T35" s="60">
        <f>'Indicator Data'!I37/'Indicator Data'!$BC37</f>
        <v>0</v>
      </c>
      <c r="U35" s="60">
        <f>'Indicator Data'!J37/'Indicator Data'!$BC37</f>
        <v>1.0920670406233931E-2</v>
      </c>
      <c r="V35" s="59">
        <f t="shared" si="3"/>
        <v>0</v>
      </c>
      <c r="W35" s="59">
        <f t="shared" si="4"/>
        <v>0</v>
      </c>
      <c r="X35" s="59">
        <f t="shared" si="5"/>
        <v>0</v>
      </c>
      <c r="Y35" s="59">
        <f t="shared" si="6"/>
        <v>5.7</v>
      </c>
      <c r="Z35" s="59">
        <f t="shared" si="7"/>
        <v>0</v>
      </c>
      <c r="AA35" s="59">
        <f t="shared" si="8"/>
        <v>0</v>
      </c>
      <c r="AB35" s="59">
        <f t="shared" si="9"/>
        <v>0</v>
      </c>
      <c r="AC35" s="59">
        <f t="shared" si="10"/>
        <v>0</v>
      </c>
      <c r="AD35" s="59">
        <f t="shared" si="11"/>
        <v>0</v>
      </c>
      <c r="AE35" s="59">
        <f t="shared" si="12"/>
        <v>0</v>
      </c>
      <c r="AF35" s="59">
        <f t="shared" si="13"/>
        <v>3.6</v>
      </c>
      <c r="AG35" s="59">
        <f>ROUND(IF('Indicator Data'!K37=0,0,IF('Indicator Data'!K37&gt;AG$194,10,IF('Indicator Data'!K37&lt;AG$195,0,10-(AG$194-'Indicator Data'!K37)/(AG$194-AG$195)*10))),1)</f>
        <v>5.3</v>
      </c>
      <c r="AH35" s="59">
        <f t="shared" si="14"/>
        <v>0.1</v>
      </c>
      <c r="AI35" s="59">
        <f t="shared" si="15"/>
        <v>0.1</v>
      </c>
      <c r="AJ35" s="59">
        <f t="shared" si="16"/>
        <v>0</v>
      </c>
      <c r="AK35" s="59">
        <f t="shared" si="17"/>
        <v>0</v>
      </c>
      <c r="AL35" s="59">
        <f t="shared" si="18"/>
        <v>0</v>
      </c>
      <c r="AM35" s="59">
        <f t="shared" si="19"/>
        <v>0</v>
      </c>
      <c r="AN35" s="59">
        <f t="shared" si="20"/>
        <v>8.1999999999999993</v>
      </c>
      <c r="AO35" s="61">
        <f t="shared" si="21"/>
        <v>0.1</v>
      </c>
      <c r="AP35" s="61">
        <f t="shared" si="22"/>
        <v>6.4</v>
      </c>
      <c r="AQ35" s="61">
        <f t="shared" si="23"/>
        <v>0</v>
      </c>
      <c r="AR35" s="61">
        <f t="shared" si="24"/>
        <v>0</v>
      </c>
      <c r="AS35" s="59">
        <f t="shared" si="25"/>
        <v>6.8</v>
      </c>
      <c r="AT35" s="59">
        <f>IF('Indicator Data'!BD37&lt;1000,"x",ROUND((IF('Indicator Data'!L37&gt;AT$194,10,IF('Indicator Data'!L37&lt;AT$195,0,10-(AT$194-'Indicator Data'!L37)/(AT$194-AT$195)*10))),1))</f>
        <v>3.3</v>
      </c>
      <c r="AU35" s="61">
        <f t="shared" si="26"/>
        <v>5.0999999999999996</v>
      </c>
      <c r="AV35" s="62">
        <f t="shared" si="27"/>
        <v>2.8</v>
      </c>
      <c r="AW35" s="59">
        <f>ROUND(IF('Indicator Data'!M37=0,0,IF('Indicator Data'!M37&gt;AW$194,10,IF('Indicator Data'!M37&lt;AW$195,0,10-(AW$194-'Indicator Data'!M37)/(AW$194-AW$195)*10))),1)</f>
        <v>6.1</v>
      </c>
      <c r="AX35" s="59">
        <f>ROUND(IF('Indicator Data'!N37=0,0,IF(LOG('Indicator Data'!N37)&gt;LOG(AX$194),10,IF(LOG('Indicator Data'!N37)&lt;LOG(AX$195),0,10-(LOG(AX$194)-LOG('Indicator Data'!N37))/(LOG(AX$194)-LOG(AX$195))*10))),1)</f>
        <v>4</v>
      </c>
      <c r="AY35" s="61">
        <f t="shared" si="28"/>
        <v>5.0999999999999996</v>
      </c>
      <c r="AZ35" s="59">
        <f>'Indicator Data'!O37</f>
        <v>0</v>
      </c>
      <c r="BA35" s="59">
        <f>'Indicator Data'!P37</f>
        <v>5</v>
      </c>
      <c r="BB35" s="61">
        <f t="shared" si="29"/>
        <v>9</v>
      </c>
      <c r="BC35" s="62">
        <f t="shared" si="30"/>
        <v>9</v>
      </c>
      <c r="BD35" s="16"/>
      <c r="BE35" s="108"/>
    </row>
    <row r="36" spans="1:57" s="4" customFormat="1" x14ac:dyDescent="0.25">
      <c r="A36" s="131" t="s">
        <v>64</v>
      </c>
      <c r="B36" s="63" t="s">
        <v>63</v>
      </c>
      <c r="C36" s="59">
        <f>ROUND(IF('Indicator Data'!C38=0,0.1,IF(LOG('Indicator Data'!C38)&gt;C$194,10,IF(LOG('Indicator Data'!C38)&lt;C$195,0,10-(C$194-LOG('Indicator Data'!C38))/(C$194-C$195)*10))),1)</f>
        <v>8.9</v>
      </c>
      <c r="D36" s="59">
        <f>ROUND(IF('Indicator Data'!D38=0,0.1,IF(LOG('Indicator Data'!D38)&gt;D$194,10,IF(LOG('Indicator Data'!D38)&lt;D$195,0,10-(D$194-LOG('Indicator Data'!D38))/(D$194-D$195)*10))),1)</f>
        <v>10</v>
      </c>
      <c r="E36" s="59">
        <f t="shared" si="0"/>
        <v>9.5</v>
      </c>
      <c r="F36" s="59">
        <f>ROUND(IF('Indicator Data'!E38="No data",0.1,IF('Indicator Data'!E38=0,0,IF(LOG('Indicator Data'!E38)&gt;F$194,10,IF(LOG('Indicator Data'!E38)&lt;F$195,0,10-(F$194-LOG('Indicator Data'!E38))/(F$194-F$195)*10)))),1)</f>
        <v>6.9</v>
      </c>
      <c r="G36" s="59">
        <f>ROUND(IF('Indicator Data'!F38=0,0,IF(LOG('Indicator Data'!F38)&gt;G$194,10,IF(LOG('Indicator Data'!F38)&lt;G$195,0,10-(G$194-LOG('Indicator Data'!F38))/(G$194-G$195)*10))),1)</f>
        <v>9.9</v>
      </c>
      <c r="H36" s="59">
        <f>ROUND(IF('Indicator Data'!G38=0,0,IF(LOG('Indicator Data'!G38)&gt;H$194,10,IF(LOG('Indicator Data'!G38)&lt;H$195,0,10-(H$194-LOG('Indicator Data'!G38))/(H$194-H$195)*10))),1)</f>
        <v>0</v>
      </c>
      <c r="I36" s="59">
        <f>ROUND(IF('Indicator Data'!H38=0,0,IF(LOG('Indicator Data'!H38)&gt;I$194,10,IF(LOG('Indicator Data'!H38)&lt;I$195,0,10-(I$194-LOG('Indicator Data'!H38))/(I$194-I$195)*10))),1)</f>
        <v>0</v>
      </c>
      <c r="J36" s="59">
        <f t="shared" si="1"/>
        <v>0</v>
      </c>
      <c r="K36" s="59">
        <f>ROUND(IF('Indicator Data'!I38=0,0,IF(LOG('Indicator Data'!I38)&gt;K$194,10,IF(LOG('Indicator Data'!I38)&lt;K$195,0,10-(K$194-LOG('Indicator Data'!I38))/(K$194-K$195)*10))),1)</f>
        <v>0</v>
      </c>
      <c r="L36" s="59">
        <f t="shared" si="2"/>
        <v>0</v>
      </c>
      <c r="M36" s="59">
        <f>ROUND(IF('Indicator Data'!J38=0,0,IF(LOG('Indicator Data'!J38)&gt;M$194,10,IF(LOG('Indicator Data'!J38)&lt;M$195,0,10-(M$194-LOG('Indicator Data'!J38))/(M$194-M$195)*10))),1)</f>
        <v>0</v>
      </c>
      <c r="N36" s="60">
        <f>'Indicator Data'!C38/'Indicator Data'!$BC38</f>
        <v>2.0474225889240603E-3</v>
      </c>
      <c r="O36" s="60">
        <f>'Indicator Data'!D38/'Indicator Data'!$BC38</f>
        <v>1.4786277490913137E-3</v>
      </c>
      <c r="P36" s="60">
        <f>IF(F36=0.1,0,'Indicator Data'!E38/'Indicator Data'!$BC38)</f>
        <v>3.3834980305739496E-3</v>
      </c>
      <c r="Q36" s="60">
        <f>'Indicator Data'!F38/'Indicator Data'!$BC38</f>
        <v>5.100602923457094E-5</v>
      </c>
      <c r="R36" s="60">
        <f>'Indicator Data'!G38/'Indicator Data'!$BC38</f>
        <v>0</v>
      </c>
      <c r="S36" s="60">
        <f>'Indicator Data'!H38/'Indicator Data'!$BC38</f>
        <v>0</v>
      </c>
      <c r="T36" s="60">
        <f>'Indicator Data'!I38/'Indicator Data'!$BC38</f>
        <v>0</v>
      </c>
      <c r="U36" s="60">
        <f>'Indicator Data'!J38/'Indicator Data'!$BC38</f>
        <v>0</v>
      </c>
      <c r="V36" s="59">
        <f t="shared" si="3"/>
        <v>10</v>
      </c>
      <c r="W36" s="59">
        <f t="shared" si="4"/>
        <v>10</v>
      </c>
      <c r="X36" s="59">
        <f t="shared" si="5"/>
        <v>10</v>
      </c>
      <c r="Y36" s="59">
        <f t="shared" si="6"/>
        <v>3.4</v>
      </c>
      <c r="Z36" s="59">
        <f t="shared" si="7"/>
        <v>10</v>
      </c>
      <c r="AA36" s="59">
        <f t="shared" si="8"/>
        <v>0</v>
      </c>
      <c r="AB36" s="59">
        <f t="shared" si="9"/>
        <v>0</v>
      </c>
      <c r="AC36" s="59">
        <f t="shared" si="10"/>
        <v>0</v>
      </c>
      <c r="AD36" s="59">
        <f t="shared" si="11"/>
        <v>0</v>
      </c>
      <c r="AE36" s="59">
        <f t="shared" si="12"/>
        <v>0</v>
      </c>
      <c r="AF36" s="59">
        <f t="shared" si="13"/>
        <v>0</v>
      </c>
      <c r="AG36" s="59">
        <f>ROUND(IF('Indicator Data'!K38=0,0,IF('Indicator Data'!K38&gt;AG$194,10,IF('Indicator Data'!K38&lt;AG$195,0,10-(AG$194-'Indicator Data'!K38)/(AG$194-AG$195)*10))),1)</f>
        <v>1.3</v>
      </c>
      <c r="AH36" s="59">
        <f t="shared" si="14"/>
        <v>9.5</v>
      </c>
      <c r="AI36" s="59">
        <f t="shared" si="15"/>
        <v>10</v>
      </c>
      <c r="AJ36" s="59">
        <f t="shared" si="16"/>
        <v>0</v>
      </c>
      <c r="AK36" s="59">
        <f t="shared" si="17"/>
        <v>0</v>
      </c>
      <c r="AL36" s="59">
        <f t="shared" si="18"/>
        <v>0</v>
      </c>
      <c r="AM36" s="59">
        <f t="shared" si="19"/>
        <v>0</v>
      </c>
      <c r="AN36" s="59">
        <f t="shared" si="20"/>
        <v>0</v>
      </c>
      <c r="AO36" s="61">
        <f t="shared" si="21"/>
        <v>9.8000000000000007</v>
      </c>
      <c r="AP36" s="61">
        <f t="shared" si="22"/>
        <v>5.4</v>
      </c>
      <c r="AQ36" s="61">
        <f t="shared" si="23"/>
        <v>10</v>
      </c>
      <c r="AR36" s="61">
        <f t="shared" si="24"/>
        <v>0</v>
      </c>
      <c r="AS36" s="59">
        <f t="shared" si="25"/>
        <v>0.7</v>
      </c>
      <c r="AT36" s="59">
        <f>IF('Indicator Data'!BD38&lt;1000,"x",ROUND((IF('Indicator Data'!L38&gt;AT$194,10,IF('Indicator Data'!L38&lt;AT$195,0,10-(AT$194-'Indicator Data'!L38)/(AT$194-AT$195)*10))),1))</f>
        <v>0</v>
      </c>
      <c r="AU36" s="61">
        <f t="shared" si="26"/>
        <v>0.4</v>
      </c>
      <c r="AV36" s="62">
        <f t="shared" si="27"/>
        <v>7.1</v>
      </c>
      <c r="AW36" s="59">
        <f>ROUND(IF('Indicator Data'!M38=0,0,IF('Indicator Data'!M38&gt;AW$194,10,IF('Indicator Data'!M38&lt;AW$195,0,10-(AW$194-'Indicator Data'!M38)/(AW$194-AW$195)*10))),1)</f>
        <v>0.2</v>
      </c>
      <c r="AX36" s="59">
        <f>ROUND(IF('Indicator Data'!N38=0,0,IF(LOG('Indicator Data'!N38)&gt;LOG(AX$194),10,IF(LOG('Indicator Data'!N38)&lt;LOG(AX$195),0,10-(LOG(AX$194)-LOG('Indicator Data'!N38))/(LOG(AX$194)-LOG(AX$195))*10))),1)</f>
        <v>2.2000000000000002</v>
      </c>
      <c r="AY36" s="61">
        <f t="shared" si="28"/>
        <v>1.3</v>
      </c>
      <c r="AZ36" s="59">
        <f>'Indicator Data'!O38</f>
        <v>0</v>
      </c>
      <c r="BA36" s="59">
        <f>'Indicator Data'!P38</f>
        <v>0</v>
      </c>
      <c r="BB36" s="61">
        <f t="shared" si="29"/>
        <v>0</v>
      </c>
      <c r="BC36" s="62">
        <f t="shared" si="30"/>
        <v>0.9</v>
      </c>
      <c r="BD36" s="16"/>
      <c r="BE36" s="108"/>
    </row>
    <row r="37" spans="1:57" s="4" customFormat="1" x14ac:dyDescent="0.25">
      <c r="A37" s="131" t="s">
        <v>376</v>
      </c>
      <c r="B37" s="63" t="s">
        <v>65</v>
      </c>
      <c r="C37" s="59">
        <f>ROUND(IF('Indicator Data'!C39=0,0.1,IF(LOG('Indicator Data'!C39)&gt;C$194,10,IF(LOG('Indicator Data'!C39)&lt;C$195,0,10-(C$194-LOG('Indicator Data'!C39))/(C$194-C$195)*10))),1)</f>
        <v>10</v>
      </c>
      <c r="D37" s="59">
        <f>ROUND(IF('Indicator Data'!D39=0,0.1,IF(LOG('Indicator Data'!D39)&gt;D$194,10,IF(LOG('Indicator Data'!D39)&lt;D$195,0,10-(D$194-LOG('Indicator Data'!D39))/(D$194-D$195)*10))),1)</f>
        <v>10</v>
      </c>
      <c r="E37" s="59">
        <f t="shared" si="0"/>
        <v>10</v>
      </c>
      <c r="F37" s="59">
        <f>ROUND(IF('Indicator Data'!E39="No data",0.1,IF('Indicator Data'!E39=0,0,IF(LOG('Indicator Data'!E39)&gt;F$194,10,IF(LOG('Indicator Data'!E39)&lt;F$195,0,10-(F$194-LOG('Indicator Data'!E39))/(F$194-F$195)*10)))),1)</f>
        <v>10</v>
      </c>
      <c r="G37" s="59">
        <f>ROUND(IF('Indicator Data'!F39=0,0,IF(LOG('Indicator Data'!F39)&gt;G$194,10,IF(LOG('Indicator Data'!F39)&lt;G$195,0,10-(G$194-LOG('Indicator Data'!F39))/(G$194-G$195)*10))),1)</f>
        <v>10</v>
      </c>
      <c r="H37" s="59">
        <f>ROUND(IF('Indicator Data'!G39=0,0,IF(LOG('Indicator Data'!G39)&gt;H$194,10,IF(LOG('Indicator Data'!G39)&lt;H$195,0,10-(H$194-LOG('Indicator Data'!G39))/(H$194-H$195)*10))),1)</f>
        <v>10</v>
      </c>
      <c r="I37" s="59">
        <f>ROUND(IF('Indicator Data'!H39=0,0,IF(LOG('Indicator Data'!H39)&gt;I$194,10,IF(LOG('Indicator Data'!H39)&lt;I$195,0,10-(I$194-LOG('Indicator Data'!H39))/(I$194-I$195)*10))),1)</f>
        <v>10</v>
      </c>
      <c r="J37" s="59">
        <f t="shared" si="1"/>
        <v>10</v>
      </c>
      <c r="K37" s="59">
        <f>ROUND(IF('Indicator Data'!I39=0,0,IF(LOG('Indicator Data'!I39)&gt;K$194,10,IF(LOG('Indicator Data'!I39)&lt;K$195,0,10-(K$194-LOG('Indicator Data'!I39))/(K$194-K$195)*10))),1)</f>
        <v>10</v>
      </c>
      <c r="L37" s="59">
        <f t="shared" si="2"/>
        <v>10</v>
      </c>
      <c r="M37" s="59">
        <f>ROUND(IF('Indicator Data'!J39=0,0,IF(LOG('Indicator Data'!J39)&gt;M$194,10,IF(LOG('Indicator Data'!J39)&lt;M$195,0,10-(M$194-LOG('Indicator Data'!J39))/(M$194-M$195)*10))),1)</f>
        <v>10</v>
      </c>
      <c r="N37" s="60">
        <f>'Indicator Data'!C39/'Indicator Data'!$BC39</f>
        <v>6.1312414088156926E-4</v>
      </c>
      <c r="O37" s="60">
        <f>'Indicator Data'!D39/'Indicator Data'!$BC39</f>
        <v>1.185159335562255E-4</v>
      </c>
      <c r="P37" s="60">
        <f>IF(F37=0.1,0,'Indicator Data'!E39/'Indicator Data'!$BC39)</f>
        <v>4.4504671140441071E-3</v>
      </c>
      <c r="Q37" s="60">
        <f>'Indicator Data'!F39/'Indicator Data'!$BC39</f>
        <v>6.1529791638659067E-6</v>
      </c>
      <c r="R37" s="60">
        <f>'Indicator Data'!G39/'Indicator Data'!$BC39</f>
        <v>7.2346035355991874E-3</v>
      </c>
      <c r="S37" s="60">
        <f>'Indicator Data'!H39/'Indicator Data'!$BC39</f>
        <v>2.0953287900562795E-3</v>
      </c>
      <c r="T37" s="60">
        <f>'Indicator Data'!I39/'Indicator Data'!$BC39</f>
        <v>1.2386536943187137E-5</v>
      </c>
      <c r="U37" s="60">
        <f>'Indicator Data'!J39/'Indicator Data'!$BC39</f>
        <v>1.3123226497817256E-2</v>
      </c>
      <c r="V37" s="59">
        <f t="shared" si="3"/>
        <v>3.1</v>
      </c>
      <c r="W37" s="59">
        <f t="shared" si="4"/>
        <v>1.2</v>
      </c>
      <c r="X37" s="59">
        <f t="shared" si="5"/>
        <v>2.2000000000000002</v>
      </c>
      <c r="Y37" s="59">
        <f t="shared" si="6"/>
        <v>4.5</v>
      </c>
      <c r="Z37" s="59">
        <f t="shared" si="7"/>
        <v>8.4</v>
      </c>
      <c r="AA37" s="59">
        <f t="shared" si="8"/>
        <v>3.6</v>
      </c>
      <c r="AB37" s="59">
        <f t="shared" si="9"/>
        <v>4.2</v>
      </c>
      <c r="AC37" s="59">
        <f t="shared" si="10"/>
        <v>3.9</v>
      </c>
      <c r="AD37" s="59">
        <f t="shared" si="11"/>
        <v>8.1999999999999993</v>
      </c>
      <c r="AE37" s="59">
        <f t="shared" si="12"/>
        <v>6.5</v>
      </c>
      <c r="AF37" s="59">
        <f t="shared" si="13"/>
        <v>4.4000000000000004</v>
      </c>
      <c r="AG37" s="59">
        <f>ROUND(IF('Indicator Data'!K39=0,0,IF('Indicator Data'!K39&gt;AG$194,10,IF('Indicator Data'!K39&lt;AG$195,0,10-(AG$194-'Indicator Data'!K39)/(AG$194-AG$195)*10))),1)</f>
        <v>10</v>
      </c>
      <c r="AH37" s="59">
        <f t="shared" si="14"/>
        <v>6.6</v>
      </c>
      <c r="AI37" s="59">
        <f t="shared" si="15"/>
        <v>5.6</v>
      </c>
      <c r="AJ37" s="59">
        <f t="shared" si="16"/>
        <v>6.8</v>
      </c>
      <c r="AK37" s="59">
        <f t="shared" si="17"/>
        <v>7.1</v>
      </c>
      <c r="AL37" s="59">
        <f t="shared" si="18"/>
        <v>7</v>
      </c>
      <c r="AM37" s="59">
        <f t="shared" si="19"/>
        <v>9.1</v>
      </c>
      <c r="AN37" s="59">
        <f t="shared" si="20"/>
        <v>8.4</v>
      </c>
      <c r="AO37" s="61">
        <f t="shared" si="21"/>
        <v>8</v>
      </c>
      <c r="AP37" s="61">
        <f t="shared" si="22"/>
        <v>8.4</v>
      </c>
      <c r="AQ37" s="61">
        <f t="shared" si="23"/>
        <v>9.4</v>
      </c>
      <c r="AR37" s="61">
        <f t="shared" si="24"/>
        <v>8.8000000000000007</v>
      </c>
      <c r="AS37" s="59">
        <f t="shared" si="25"/>
        <v>9.1999999999999993</v>
      </c>
      <c r="AT37" s="59">
        <f>IF('Indicator Data'!BD39&lt;1000,"x",ROUND((IF('Indicator Data'!L39&gt;AT$194,10,IF('Indicator Data'!L39&lt;AT$195,0,10-(AT$194-'Indicator Data'!L39)/(AT$194-AT$195)*10))),1))</f>
        <v>0</v>
      </c>
      <c r="AU37" s="61">
        <f t="shared" si="26"/>
        <v>4.5999999999999996</v>
      </c>
      <c r="AV37" s="62">
        <f t="shared" si="27"/>
        <v>8.1999999999999993</v>
      </c>
      <c r="AW37" s="59">
        <f>ROUND(IF('Indicator Data'!M39=0,0,IF('Indicator Data'!M39&gt;AW$194,10,IF('Indicator Data'!M39&lt;AW$195,0,10-(AW$194-'Indicator Data'!M39)/(AW$194-AW$195)*10))),1)</f>
        <v>5</v>
      </c>
      <c r="AX37" s="59">
        <f>ROUND(IF('Indicator Data'!N39=0,0,IF(LOG('Indicator Data'!N39)&gt;LOG(AX$194),10,IF(LOG('Indicator Data'!N39)&lt;LOG(AX$195),0,10-(LOG(AX$194)-LOG('Indicator Data'!N39))/(LOG(AX$194)-LOG(AX$195))*10))),1)</f>
        <v>8.6999999999999993</v>
      </c>
      <c r="AY37" s="61">
        <f t="shared" si="28"/>
        <v>7.3</v>
      </c>
      <c r="AZ37" s="59">
        <f>'Indicator Data'!O39</f>
        <v>0</v>
      </c>
      <c r="BA37" s="59">
        <f>'Indicator Data'!P39</f>
        <v>0</v>
      </c>
      <c r="BB37" s="61">
        <f t="shared" si="29"/>
        <v>0</v>
      </c>
      <c r="BC37" s="62">
        <f t="shared" si="30"/>
        <v>5.0999999999999996</v>
      </c>
      <c r="BD37" s="16"/>
      <c r="BE37" s="108"/>
    </row>
    <row r="38" spans="1:57" s="4" customFormat="1" x14ac:dyDescent="0.25">
      <c r="A38" s="131" t="s">
        <v>67</v>
      </c>
      <c r="B38" s="63" t="s">
        <v>66</v>
      </c>
      <c r="C38" s="59">
        <f>ROUND(IF('Indicator Data'!C40=0,0.1,IF(LOG('Indicator Data'!C40)&gt;C$194,10,IF(LOG('Indicator Data'!C40)&lt;C$195,0,10-(C$194-LOG('Indicator Data'!C40))/(C$194-C$195)*10))),1)</f>
        <v>9.9</v>
      </c>
      <c r="D38" s="59">
        <f>ROUND(IF('Indicator Data'!D40=0,0.1,IF(LOG('Indicator Data'!D40)&gt;D$194,10,IF(LOG('Indicator Data'!D40)&lt;D$195,0,10-(D$194-LOG('Indicator Data'!D40))/(D$194-D$195)*10))),1)</f>
        <v>7.8</v>
      </c>
      <c r="E38" s="59">
        <f t="shared" si="0"/>
        <v>9.1</v>
      </c>
      <c r="F38" s="59">
        <f>ROUND(IF('Indicator Data'!E40="No data",0.1,IF('Indicator Data'!E40=0,0,IF(LOG('Indicator Data'!E40)&gt;F$194,10,IF(LOG('Indicator Data'!E40)&lt;F$195,0,10-(F$194-LOG('Indicator Data'!E40))/(F$194-F$195)*10)))),1)</f>
        <v>8.1</v>
      </c>
      <c r="G38" s="59">
        <f>ROUND(IF('Indicator Data'!F40=0,0,IF(LOG('Indicator Data'!F40)&gt;G$194,10,IF(LOG('Indicator Data'!F40)&lt;G$195,0,10-(G$194-LOG('Indicator Data'!F40))/(G$194-G$195)*10))),1)</f>
        <v>9.6</v>
      </c>
      <c r="H38" s="59">
        <f>ROUND(IF('Indicator Data'!G40=0,0,IF(LOG('Indicator Data'!G40)&gt;H$194,10,IF(LOG('Indicator Data'!G40)&lt;H$195,0,10-(H$194-LOG('Indicator Data'!G40))/(H$194-H$195)*10))),1)</f>
        <v>5.4</v>
      </c>
      <c r="I38" s="59">
        <f>ROUND(IF('Indicator Data'!H40=0,0,IF(LOG('Indicator Data'!H40)&gt;I$194,10,IF(LOG('Indicator Data'!H40)&lt;I$195,0,10-(I$194-LOG('Indicator Data'!H40))/(I$194-I$195)*10))),1)</f>
        <v>3.1</v>
      </c>
      <c r="J38" s="59">
        <f t="shared" si="1"/>
        <v>4.3</v>
      </c>
      <c r="K38" s="59">
        <f>ROUND(IF('Indicator Data'!I40=0,0,IF(LOG('Indicator Data'!I40)&gt;K$194,10,IF(LOG('Indicator Data'!I40)&lt;K$195,0,10-(K$194-LOG('Indicator Data'!I40))/(K$194-K$195)*10))),1)</f>
        <v>3.7</v>
      </c>
      <c r="L38" s="59">
        <f t="shared" si="2"/>
        <v>4</v>
      </c>
      <c r="M38" s="59">
        <f>ROUND(IF('Indicator Data'!J40=0,0,IF(LOG('Indicator Data'!J40)&gt;M$194,10,IF(LOG('Indicator Data'!J40)&lt;M$195,0,10-(M$194-LOG('Indicator Data'!J40))/(M$194-M$195)*10))),1)</f>
        <v>6.5</v>
      </c>
      <c r="N38" s="60">
        <f>'Indicator Data'!C40/'Indicator Data'!$BC40</f>
        <v>2.0167756458039331E-3</v>
      </c>
      <c r="O38" s="60">
        <f>'Indicator Data'!D40/'Indicator Data'!$BC40</f>
        <v>4.8978825804383003E-5</v>
      </c>
      <c r="P38" s="60">
        <f>IF(F38=0.1,0,'Indicator Data'!E40/'Indicator Data'!$BC40)</f>
        <v>3.9105978030805604E-3</v>
      </c>
      <c r="Q38" s="60">
        <f>'Indicator Data'!F40/'Indicator Data'!$BC40</f>
        <v>1.4422487860793639E-5</v>
      </c>
      <c r="R38" s="60">
        <f>'Indicator Data'!G40/'Indicator Data'!$BC40</f>
        <v>3.0751862964068188E-4</v>
      </c>
      <c r="S38" s="60">
        <f>'Indicator Data'!H40/'Indicator Data'!$BC40</f>
        <v>1.5200636089232532E-6</v>
      </c>
      <c r="T38" s="60">
        <f>'Indicator Data'!I40/'Indicator Data'!$BC40</f>
        <v>1.4777318381456056E-8</v>
      </c>
      <c r="U38" s="60">
        <f>'Indicator Data'!J40/'Indicator Data'!$BC40</f>
        <v>8.7439753736426369E-5</v>
      </c>
      <c r="V38" s="59">
        <f t="shared" si="3"/>
        <v>10</v>
      </c>
      <c r="W38" s="59">
        <f t="shared" si="4"/>
        <v>0.5</v>
      </c>
      <c r="X38" s="59">
        <f t="shared" si="5"/>
        <v>7.7</v>
      </c>
      <c r="Y38" s="59">
        <f t="shared" si="6"/>
        <v>3.9</v>
      </c>
      <c r="Z38" s="59">
        <f t="shared" si="7"/>
        <v>9.1999999999999993</v>
      </c>
      <c r="AA38" s="59">
        <f t="shared" si="8"/>
        <v>0.2</v>
      </c>
      <c r="AB38" s="59">
        <f t="shared" si="9"/>
        <v>0</v>
      </c>
      <c r="AC38" s="59">
        <f t="shared" si="10"/>
        <v>0.1</v>
      </c>
      <c r="AD38" s="59">
        <f t="shared" si="11"/>
        <v>2.2999999999999998</v>
      </c>
      <c r="AE38" s="59">
        <f t="shared" si="12"/>
        <v>1.3</v>
      </c>
      <c r="AF38" s="59">
        <f t="shared" si="13"/>
        <v>0</v>
      </c>
      <c r="AG38" s="59">
        <f>ROUND(IF('Indicator Data'!K40=0,0,IF('Indicator Data'!K40&gt;AG$194,10,IF('Indicator Data'!K40&lt;AG$195,0,10-(AG$194-'Indicator Data'!K40)/(AG$194-AG$195)*10))),1)</f>
        <v>1.3</v>
      </c>
      <c r="AH38" s="59">
        <f t="shared" si="14"/>
        <v>10</v>
      </c>
      <c r="AI38" s="59">
        <f t="shared" si="15"/>
        <v>4.2</v>
      </c>
      <c r="AJ38" s="59">
        <f t="shared" si="16"/>
        <v>2.8</v>
      </c>
      <c r="AK38" s="59">
        <f t="shared" si="17"/>
        <v>1.6</v>
      </c>
      <c r="AL38" s="59">
        <f t="shared" si="18"/>
        <v>2.2000000000000002</v>
      </c>
      <c r="AM38" s="59">
        <f t="shared" si="19"/>
        <v>3</v>
      </c>
      <c r="AN38" s="59">
        <f t="shared" si="20"/>
        <v>4</v>
      </c>
      <c r="AO38" s="61">
        <f t="shared" si="21"/>
        <v>8.5</v>
      </c>
      <c r="AP38" s="61">
        <f t="shared" si="22"/>
        <v>6.5</v>
      </c>
      <c r="AQ38" s="61">
        <f t="shared" si="23"/>
        <v>9.4</v>
      </c>
      <c r="AR38" s="61">
        <f t="shared" si="24"/>
        <v>2.8</v>
      </c>
      <c r="AS38" s="59">
        <f t="shared" si="25"/>
        <v>2.7</v>
      </c>
      <c r="AT38" s="59">
        <f>IF('Indicator Data'!BD40&lt;1000,"x",ROUND((IF('Indicator Data'!L40&gt;AT$194,10,IF('Indicator Data'!L40&lt;AT$195,0,10-(AT$194-'Indicator Data'!L40)/(AT$194-AT$195)*10))),1))</f>
        <v>0</v>
      </c>
      <c r="AU38" s="61">
        <f t="shared" si="26"/>
        <v>1.4</v>
      </c>
      <c r="AV38" s="62">
        <f t="shared" si="27"/>
        <v>6.7</v>
      </c>
      <c r="AW38" s="59">
        <f>ROUND(IF('Indicator Data'!M40=0,0,IF('Indicator Data'!M40&gt;AW$194,10,IF('Indicator Data'!M40&lt;AW$195,0,10-(AW$194-'Indicator Data'!M40)/(AW$194-AW$195)*10))),1)</f>
        <v>2.6</v>
      </c>
      <c r="AX38" s="59">
        <f>ROUND(IF('Indicator Data'!N40=0,0,IF(LOG('Indicator Data'!N40)&gt;LOG(AX$194),10,IF(LOG('Indicator Data'!N40)&lt;LOG(AX$195),0,10-(LOG(AX$194)-LOG('Indicator Data'!N40))/(LOG(AX$194)-LOG(AX$195))*10))),1)</f>
        <v>5.6</v>
      </c>
      <c r="AY38" s="61">
        <f t="shared" si="28"/>
        <v>4.3</v>
      </c>
      <c r="AZ38" s="59">
        <f>'Indicator Data'!O40</f>
        <v>0</v>
      </c>
      <c r="BA38" s="59">
        <f>'Indicator Data'!P40</f>
        <v>4</v>
      </c>
      <c r="BB38" s="61">
        <f t="shared" si="29"/>
        <v>7</v>
      </c>
      <c r="BC38" s="62">
        <f t="shared" si="30"/>
        <v>7</v>
      </c>
      <c r="BD38" s="16"/>
      <c r="BE38" s="108"/>
    </row>
    <row r="39" spans="1:57" s="4" customFormat="1" x14ac:dyDescent="0.25">
      <c r="A39" s="131" t="s">
        <v>69</v>
      </c>
      <c r="B39" s="63" t="s">
        <v>68</v>
      </c>
      <c r="C39" s="59">
        <f>ROUND(IF('Indicator Data'!C41=0,0.1,IF(LOG('Indicator Data'!C41)&gt;C$194,10,IF(LOG('Indicator Data'!C41)&lt;C$195,0,10-(C$194-LOG('Indicator Data'!C41))/(C$194-C$195)*10))),1)</f>
        <v>0.1</v>
      </c>
      <c r="D39" s="59">
        <f>ROUND(IF('Indicator Data'!D41=0,0.1,IF(LOG('Indicator Data'!D41)&gt;D$194,10,IF(LOG('Indicator Data'!D41)&lt;D$195,0,10-(D$194-LOG('Indicator Data'!D41))/(D$194-D$195)*10))),1)</f>
        <v>0.1</v>
      </c>
      <c r="E39" s="59">
        <f t="shared" si="0"/>
        <v>0.1</v>
      </c>
      <c r="F39" s="59">
        <f>ROUND(IF('Indicator Data'!E41="No data",0.1,IF('Indicator Data'!E41=0,0,IF(LOG('Indicator Data'!E41)&gt;F$194,10,IF(LOG('Indicator Data'!E41)&lt;F$195,0,10-(F$194-LOG('Indicator Data'!E41))/(F$194-F$195)*10)))),1)</f>
        <v>0.1</v>
      </c>
      <c r="G39" s="59">
        <f>ROUND(IF('Indicator Data'!F41=0,0,IF(LOG('Indicator Data'!F41)&gt;G$194,10,IF(LOG('Indicator Data'!F41)&lt;G$195,0,10-(G$194-LOG('Indicator Data'!F41))/(G$194-G$195)*10))),1)</f>
        <v>0</v>
      </c>
      <c r="H39" s="59">
        <f>ROUND(IF('Indicator Data'!G41=0,0,IF(LOG('Indicator Data'!G41)&gt;H$194,10,IF(LOG('Indicator Data'!G41)&lt;H$195,0,10-(H$194-LOG('Indicator Data'!G41))/(H$194-H$195)*10))),1)</f>
        <v>4.7</v>
      </c>
      <c r="I39" s="59">
        <f>ROUND(IF('Indicator Data'!H41=0,0,IF(LOG('Indicator Data'!H41)&gt;I$194,10,IF(LOG('Indicator Data'!H41)&lt;I$195,0,10-(I$194-LOG('Indicator Data'!H41))/(I$194-I$195)*10))),1)</f>
        <v>4.9000000000000004</v>
      </c>
      <c r="J39" s="59">
        <f t="shared" si="1"/>
        <v>4.8</v>
      </c>
      <c r="K39" s="59">
        <f>ROUND(IF('Indicator Data'!I41=0,0,IF(LOG('Indicator Data'!I41)&gt;K$194,10,IF(LOG('Indicator Data'!I41)&lt;K$195,0,10-(K$194-LOG('Indicator Data'!I41))/(K$194-K$195)*10))),1)</f>
        <v>0</v>
      </c>
      <c r="L39" s="59">
        <f t="shared" si="2"/>
        <v>2.7</v>
      </c>
      <c r="M39" s="59">
        <f>ROUND(IF('Indicator Data'!J41=0,0,IF(LOG('Indicator Data'!J41)&gt;M$194,10,IF(LOG('Indicator Data'!J41)&lt;M$195,0,10-(M$194-LOG('Indicator Data'!J41))/(M$194-M$195)*10))),1)</f>
        <v>0</v>
      </c>
      <c r="N39" s="60">
        <f>'Indicator Data'!C41/'Indicator Data'!$BC41</f>
        <v>0</v>
      </c>
      <c r="O39" s="60">
        <f>'Indicator Data'!D41/'Indicator Data'!$BC41</f>
        <v>0</v>
      </c>
      <c r="P39" s="60">
        <f>IF(F39=0.1,0,'Indicator Data'!E41/'Indicator Data'!$BC41)</f>
        <v>0</v>
      </c>
      <c r="Q39" s="60">
        <f>'Indicator Data'!F41/'Indicator Data'!$BC41</f>
        <v>0</v>
      </c>
      <c r="R39" s="60">
        <f>'Indicator Data'!G41/'Indicator Data'!$BC41</f>
        <v>9.7936322259560161E-3</v>
      </c>
      <c r="S39" s="60">
        <f>'Indicator Data'!H41/'Indicator Data'!$BC41</f>
        <v>1.2150625824152452E-3</v>
      </c>
      <c r="T39" s="60">
        <f>'Indicator Data'!I41/'Indicator Data'!$BC41</f>
        <v>0</v>
      </c>
      <c r="U39" s="60">
        <f>'Indicator Data'!J41/'Indicator Data'!$BC41</f>
        <v>0</v>
      </c>
      <c r="V39" s="59">
        <f t="shared" si="3"/>
        <v>0</v>
      </c>
      <c r="W39" s="59">
        <f t="shared" si="4"/>
        <v>0</v>
      </c>
      <c r="X39" s="59">
        <f t="shared" si="5"/>
        <v>0</v>
      </c>
      <c r="Y39" s="59">
        <f t="shared" si="6"/>
        <v>0.1</v>
      </c>
      <c r="Z39" s="59">
        <f t="shared" si="7"/>
        <v>0</v>
      </c>
      <c r="AA39" s="59">
        <f t="shared" si="8"/>
        <v>4.9000000000000004</v>
      </c>
      <c r="AB39" s="59">
        <f t="shared" si="9"/>
        <v>2.4</v>
      </c>
      <c r="AC39" s="59">
        <f t="shared" si="10"/>
        <v>3.8</v>
      </c>
      <c r="AD39" s="59">
        <f t="shared" si="11"/>
        <v>0</v>
      </c>
      <c r="AE39" s="59">
        <f t="shared" si="12"/>
        <v>2.1</v>
      </c>
      <c r="AF39" s="59">
        <f t="shared" si="13"/>
        <v>0</v>
      </c>
      <c r="AG39" s="59">
        <f>ROUND(IF('Indicator Data'!K41=0,0,IF('Indicator Data'!K41&gt;AG$194,10,IF('Indicator Data'!K41&lt;AG$195,0,10-(AG$194-'Indicator Data'!K41)/(AG$194-AG$195)*10))),1)</f>
        <v>0</v>
      </c>
      <c r="AH39" s="59">
        <f t="shared" si="14"/>
        <v>0.1</v>
      </c>
      <c r="AI39" s="59">
        <f t="shared" si="15"/>
        <v>0.1</v>
      </c>
      <c r="AJ39" s="59">
        <f t="shared" si="16"/>
        <v>4.8</v>
      </c>
      <c r="AK39" s="59">
        <f t="shared" si="17"/>
        <v>3.7</v>
      </c>
      <c r="AL39" s="59">
        <f t="shared" si="18"/>
        <v>4.3</v>
      </c>
      <c r="AM39" s="59">
        <f t="shared" si="19"/>
        <v>0</v>
      </c>
      <c r="AN39" s="59">
        <f t="shared" si="20"/>
        <v>0</v>
      </c>
      <c r="AO39" s="61">
        <f t="shared" si="21"/>
        <v>0.1</v>
      </c>
      <c r="AP39" s="61">
        <f t="shared" si="22"/>
        <v>0.1</v>
      </c>
      <c r="AQ39" s="61">
        <f t="shared" si="23"/>
        <v>0</v>
      </c>
      <c r="AR39" s="61">
        <f t="shared" si="24"/>
        <v>2.4</v>
      </c>
      <c r="AS39" s="59">
        <f t="shared" si="25"/>
        <v>0</v>
      </c>
      <c r="AT39" s="59">
        <f>IF('Indicator Data'!BD41&lt;1000,"x",ROUND((IF('Indicator Data'!L41&gt;AT$194,10,IF('Indicator Data'!L41&lt;AT$195,0,10-(AT$194-'Indicator Data'!L41)/(AT$194-AT$195)*10))),1))</f>
        <v>2.2000000000000002</v>
      </c>
      <c r="AU39" s="61">
        <f t="shared" si="26"/>
        <v>1.1000000000000001</v>
      </c>
      <c r="AV39" s="62">
        <f t="shared" si="27"/>
        <v>0.8</v>
      </c>
      <c r="AW39" s="59">
        <f>ROUND(IF('Indicator Data'!M41=0,0,IF('Indicator Data'!M41&gt;AW$194,10,IF('Indicator Data'!M41&lt;AW$195,0,10-(AW$194-'Indicator Data'!M41)/(AW$194-AW$195)*10))),1)</f>
        <v>0.2</v>
      </c>
      <c r="AX39" s="59">
        <f>ROUND(IF('Indicator Data'!N41=0,0,IF(LOG('Indicator Data'!N41)&gt;LOG(AX$194),10,IF(LOG('Indicator Data'!N41)&lt;LOG(AX$195),0,10-(LOG(AX$194)-LOG('Indicator Data'!N41))/(LOG(AX$194)-LOG(AX$195))*10))),1)</f>
        <v>0</v>
      </c>
      <c r="AY39" s="61">
        <f t="shared" si="28"/>
        <v>0.1</v>
      </c>
      <c r="AZ39" s="59">
        <f>'Indicator Data'!O41</f>
        <v>0</v>
      </c>
      <c r="BA39" s="59">
        <f>'Indicator Data'!P41</f>
        <v>0</v>
      </c>
      <c r="BB39" s="61">
        <f t="shared" si="29"/>
        <v>0</v>
      </c>
      <c r="BC39" s="62">
        <f t="shared" si="30"/>
        <v>0.1</v>
      </c>
      <c r="BD39" s="16"/>
      <c r="BE39" s="108"/>
    </row>
    <row r="40" spans="1:57" s="4" customFormat="1" x14ac:dyDescent="0.25">
      <c r="A40" s="131" t="s">
        <v>374</v>
      </c>
      <c r="B40" s="63" t="s">
        <v>71</v>
      </c>
      <c r="C40" s="59">
        <f>ROUND(IF('Indicator Data'!C42=0,0.1,IF(LOG('Indicator Data'!C42)&gt;C$194,10,IF(LOG('Indicator Data'!C42)&lt;C$195,0,10-(C$194-LOG('Indicator Data'!C42))/(C$194-C$195)*10))),1)</f>
        <v>3.8</v>
      </c>
      <c r="D40" s="59">
        <f>ROUND(IF('Indicator Data'!D42=0,0.1,IF(LOG('Indicator Data'!D42)&gt;D$194,10,IF(LOG('Indicator Data'!D42)&lt;D$195,0,10-(D$194-LOG('Indicator Data'!D42))/(D$194-D$195)*10))),1)</f>
        <v>0.1</v>
      </c>
      <c r="E40" s="59">
        <f t="shared" si="0"/>
        <v>2.1</v>
      </c>
      <c r="F40" s="59">
        <f>ROUND(IF('Indicator Data'!E42="No data",0.1,IF('Indicator Data'!E42=0,0,IF(LOG('Indicator Data'!E42)&gt;F$194,10,IF(LOG('Indicator Data'!E42)&lt;F$195,0,10-(F$194-LOG('Indicator Data'!E42))/(F$194-F$195)*10)))),1)</f>
        <v>6.1</v>
      </c>
      <c r="G40" s="59">
        <f>ROUND(IF('Indicator Data'!F42=0,0,IF(LOG('Indicator Data'!F42)&gt;G$194,10,IF(LOG('Indicator Data'!F42)&lt;G$195,0,10-(G$194-LOG('Indicator Data'!F42))/(G$194-G$195)*10))),1)</f>
        <v>0</v>
      </c>
      <c r="H40" s="59">
        <f>ROUND(IF('Indicator Data'!G42=0,0,IF(LOG('Indicator Data'!G42)&gt;H$194,10,IF(LOG('Indicator Data'!G42)&lt;H$195,0,10-(H$194-LOG('Indicator Data'!G42))/(H$194-H$195)*10))),1)</f>
        <v>0</v>
      </c>
      <c r="I40" s="59">
        <f>ROUND(IF('Indicator Data'!H42=0,0,IF(LOG('Indicator Data'!H42)&gt;I$194,10,IF(LOG('Indicator Data'!H42)&lt;I$195,0,10-(I$194-LOG('Indicator Data'!H42))/(I$194-I$195)*10))),1)</f>
        <v>0</v>
      </c>
      <c r="J40" s="59">
        <f t="shared" si="1"/>
        <v>0</v>
      </c>
      <c r="K40" s="59">
        <f>ROUND(IF('Indicator Data'!I42=0,0,IF(LOG('Indicator Data'!I42)&gt;K$194,10,IF(LOG('Indicator Data'!I42)&lt;K$195,0,10-(K$194-LOG('Indicator Data'!I42))/(K$194-K$195)*10))),1)</f>
        <v>0</v>
      </c>
      <c r="L40" s="59">
        <f t="shared" si="2"/>
        <v>0</v>
      </c>
      <c r="M40" s="59">
        <f>ROUND(IF('Indicator Data'!J42=0,0,IF(LOG('Indicator Data'!J42)&gt;M$194,10,IF(LOG('Indicator Data'!J42)&lt;M$195,0,10-(M$194-LOG('Indicator Data'!J42))/(M$194-M$195)*10))),1)</f>
        <v>0</v>
      </c>
      <c r="N40" s="60">
        <f>'Indicator Data'!C42/'Indicator Data'!$BC42</f>
        <v>7.6126487183721678E-5</v>
      </c>
      <c r="O40" s="60">
        <f>'Indicator Data'!D42/'Indicator Data'!$BC42</f>
        <v>0</v>
      </c>
      <c r="P40" s="60">
        <f>IF(F40=0.1,0,'Indicator Data'!E42/'Indicator Data'!$BC42)</f>
        <v>6.2172544104432785E-3</v>
      </c>
      <c r="Q40" s="60">
        <f>'Indicator Data'!F42/'Indicator Data'!$BC42</f>
        <v>0</v>
      </c>
      <c r="R40" s="60">
        <f>'Indicator Data'!G42/'Indicator Data'!$BC42</f>
        <v>0</v>
      </c>
      <c r="S40" s="60">
        <f>'Indicator Data'!H42/'Indicator Data'!$BC42</f>
        <v>0</v>
      </c>
      <c r="T40" s="60">
        <f>'Indicator Data'!I42/'Indicator Data'!$BC42</f>
        <v>0</v>
      </c>
      <c r="U40" s="60">
        <f>'Indicator Data'!J42/'Indicator Data'!$BC42</f>
        <v>0</v>
      </c>
      <c r="V40" s="59">
        <f t="shared" si="3"/>
        <v>0.4</v>
      </c>
      <c r="W40" s="59">
        <f t="shared" si="4"/>
        <v>0</v>
      </c>
      <c r="X40" s="59">
        <f t="shared" si="5"/>
        <v>0.2</v>
      </c>
      <c r="Y40" s="59">
        <f t="shared" si="6"/>
        <v>6.2</v>
      </c>
      <c r="Z40" s="59">
        <f t="shared" si="7"/>
        <v>0</v>
      </c>
      <c r="AA40" s="59">
        <f t="shared" si="8"/>
        <v>0</v>
      </c>
      <c r="AB40" s="59">
        <f t="shared" si="9"/>
        <v>0</v>
      </c>
      <c r="AC40" s="59">
        <f t="shared" si="10"/>
        <v>0</v>
      </c>
      <c r="AD40" s="59">
        <f t="shared" si="11"/>
        <v>0</v>
      </c>
      <c r="AE40" s="59">
        <f t="shared" si="12"/>
        <v>0</v>
      </c>
      <c r="AF40" s="59">
        <f t="shared" si="13"/>
        <v>0</v>
      </c>
      <c r="AG40" s="59">
        <f>ROUND(IF('Indicator Data'!K42=0,0,IF('Indicator Data'!K42&gt;AG$194,10,IF('Indicator Data'!K42&lt;AG$195,0,10-(AG$194-'Indicator Data'!K42)/(AG$194-AG$195)*10))),1)</f>
        <v>0</v>
      </c>
      <c r="AH40" s="59">
        <f t="shared" si="14"/>
        <v>2.1</v>
      </c>
      <c r="AI40" s="59">
        <f t="shared" si="15"/>
        <v>0.1</v>
      </c>
      <c r="AJ40" s="59">
        <f t="shared" si="16"/>
        <v>0</v>
      </c>
      <c r="AK40" s="59">
        <f t="shared" si="17"/>
        <v>0</v>
      </c>
      <c r="AL40" s="59">
        <f t="shared" si="18"/>
        <v>0</v>
      </c>
      <c r="AM40" s="59">
        <f t="shared" si="19"/>
        <v>0</v>
      </c>
      <c r="AN40" s="59">
        <f t="shared" si="20"/>
        <v>0</v>
      </c>
      <c r="AO40" s="61">
        <f t="shared" si="21"/>
        <v>1.2</v>
      </c>
      <c r="AP40" s="61">
        <f t="shared" si="22"/>
        <v>6.2</v>
      </c>
      <c r="AQ40" s="61">
        <f t="shared" si="23"/>
        <v>0</v>
      </c>
      <c r="AR40" s="61">
        <f t="shared" si="24"/>
        <v>0</v>
      </c>
      <c r="AS40" s="59">
        <f t="shared" si="25"/>
        <v>0</v>
      </c>
      <c r="AT40" s="59">
        <f>IF('Indicator Data'!BD42&lt;1000,"x",ROUND((IF('Indicator Data'!L42&gt;AT$194,10,IF('Indicator Data'!L42&lt;AT$195,0,10-(AT$194-'Indicator Data'!L42)/(AT$194-AT$195)*10))),1))</f>
        <v>0</v>
      </c>
      <c r="AU40" s="61">
        <f t="shared" si="26"/>
        <v>0</v>
      </c>
      <c r="AV40" s="62">
        <f t="shared" si="27"/>
        <v>1.9</v>
      </c>
      <c r="AW40" s="59">
        <f>ROUND(IF('Indicator Data'!M42=0,0,IF('Indicator Data'!M42&gt;AW$194,10,IF('Indicator Data'!M42&lt;AW$195,0,10-(AW$194-'Indicator Data'!M42)/(AW$194-AW$195)*10))),1)</f>
        <v>0.6</v>
      </c>
      <c r="AX40" s="59">
        <f>ROUND(IF('Indicator Data'!N42=0,0,IF(LOG('Indicator Data'!N42)&gt;LOG(AX$194),10,IF(LOG('Indicator Data'!N42)&lt;LOG(AX$195),0,10-(LOG(AX$194)-LOG('Indicator Data'!N42))/(LOG(AX$194)-LOG(AX$195))*10))),1)</f>
        <v>0</v>
      </c>
      <c r="AY40" s="61">
        <f t="shared" si="28"/>
        <v>0.3</v>
      </c>
      <c r="AZ40" s="59">
        <f>'Indicator Data'!O42</f>
        <v>0</v>
      </c>
      <c r="BA40" s="59">
        <f>'Indicator Data'!P42</f>
        <v>0</v>
      </c>
      <c r="BB40" s="61">
        <f t="shared" si="29"/>
        <v>0</v>
      </c>
      <c r="BC40" s="62">
        <f t="shared" si="30"/>
        <v>0.2</v>
      </c>
      <c r="BD40" s="16"/>
      <c r="BE40" s="108"/>
    </row>
    <row r="41" spans="1:57" s="4" customFormat="1" x14ac:dyDescent="0.25">
      <c r="A41" s="131" t="s">
        <v>879</v>
      </c>
      <c r="B41" s="63" t="s">
        <v>70</v>
      </c>
      <c r="C41" s="59">
        <f>ROUND(IF('Indicator Data'!C43=0,0.1,IF(LOG('Indicator Data'!C43)&gt;C$194,10,IF(LOG('Indicator Data'!C43)&lt;C$195,0,10-(C$194-LOG('Indicator Data'!C43))/(C$194-C$195)*10))),1)</f>
        <v>8.8000000000000007</v>
      </c>
      <c r="D41" s="59">
        <f>ROUND(IF('Indicator Data'!D43=0,0.1,IF(LOG('Indicator Data'!D43)&gt;D$194,10,IF(LOG('Indicator Data'!D43)&lt;D$195,0,10-(D$194-LOG('Indicator Data'!D43))/(D$194-D$195)*10))),1)</f>
        <v>0.1</v>
      </c>
      <c r="E41" s="59">
        <f t="shared" si="0"/>
        <v>6.1</v>
      </c>
      <c r="F41" s="59">
        <f>ROUND(IF('Indicator Data'!E43="No data",0.1,IF('Indicator Data'!E43=0,0,IF(LOG('Indicator Data'!E43)&gt;F$194,10,IF(LOG('Indicator Data'!E43)&lt;F$195,0,10-(F$194-LOG('Indicator Data'!E43))/(F$194-F$195)*10)))),1)</f>
        <v>8.8000000000000007</v>
      </c>
      <c r="G41" s="59">
        <f>ROUND(IF('Indicator Data'!F43=0,0,IF(LOG('Indicator Data'!F43)&gt;G$194,10,IF(LOG('Indicator Data'!F43)&lt;G$195,0,10-(G$194-LOG('Indicator Data'!F43))/(G$194-G$195)*10))),1)</f>
        <v>0</v>
      </c>
      <c r="H41" s="59">
        <f>ROUND(IF('Indicator Data'!G43=0,0,IF(LOG('Indicator Data'!G43)&gt;H$194,10,IF(LOG('Indicator Data'!G43)&lt;H$195,0,10-(H$194-LOG('Indicator Data'!G43))/(H$194-H$195)*10))),1)</f>
        <v>0</v>
      </c>
      <c r="I41" s="59">
        <f>ROUND(IF('Indicator Data'!H43=0,0,IF(LOG('Indicator Data'!H43)&gt;I$194,10,IF(LOG('Indicator Data'!H43)&lt;I$195,0,10-(I$194-LOG('Indicator Data'!H43))/(I$194-I$195)*10))),1)</f>
        <v>0</v>
      </c>
      <c r="J41" s="59">
        <f t="shared" si="1"/>
        <v>0</v>
      </c>
      <c r="K41" s="59">
        <f>ROUND(IF('Indicator Data'!I43=0,0,IF(LOG('Indicator Data'!I43)&gt;K$194,10,IF(LOG('Indicator Data'!I43)&lt;K$195,0,10-(K$194-LOG('Indicator Data'!I43))/(K$194-K$195)*10))),1)</f>
        <v>0</v>
      </c>
      <c r="L41" s="59">
        <f t="shared" si="2"/>
        <v>0</v>
      </c>
      <c r="M41" s="59">
        <f>ROUND(IF('Indicator Data'!J43=0,0,IF(LOG('Indicator Data'!J43)&gt;M$194,10,IF(LOG('Indicator Data'!J43)&lt;M$195,0,10-(M$194-LOG('Indicator Data'!J43))/(M$194-M$195)*10))),1)</f>
        <v>0</v>
      </c>
      <c r="N41" s="60">
        <f>'Indicator Data'!C43/'Indicator Data'!$BC43</f>
        <v>4.2524419239693088E-4</v>
      </c>
      <c r="O41" s="60">
        <f>'Indicator Data'!D43/'Indicator Data'!$BC43</f>
        <v>0</v>
      </c>
      <c r="P41" s="60">
        <f>IF(F41=0.1,0,'Indicator Data'!E43/'Indicator Data'!$BC43)</f>
        <v>4.3895597032806415E-3</v>
      </c>
      <c r="Q41" s="60">
        <f>'Indicator Data'!F43/'Indicator Data'!$BC43</f>
        <v>0</v>
      </c>
      <c r="R41" s="60">
        <f>'Indicator Data'!G43/'Indicator Data'!$BC43</f>
        <v>0</v>
      </c>
      <c r="S41" s="60">
        <f>'Indicator Data'!H43/'Indicator Data'!$BC43</f>
        <v>0</v>
      </c>
      <c r="T41" s="60">
        <f>'Indicator Data'!I43/'Indicator Data'!$BC43</f>
        <v>0</v>
      </c>
      <c r="U41" s="60">
        <f>'Indicator Data'!J43/'Indicator Data'!$BC43</f>
        <v>0</v>
      </c>
      <c r="V41" s="59">
        <f t="shared" si="3"/>
        <v>2.1</v>
      </c>
      <c r="W41" s="59">
        <f t="shared" si="4"/>
        <v>0</v>
      </c>
      <c r="X41" s="59">
        <f t="shared" si="5"/>
        <v>1.1000000000000001</v>
      </c>
      <c r="Y41" s="59">
        <f t="shared" si="6"/>
        <v>4.4000000000000004</v>
      </c>
      <c r="Z41" s="59">
        <f t="shared" si="7"/>
        <v>0</v>
      </c>
      <c r="AA41" s="59">
        <f t="shared" si="8"/>
        <v>0</v>
      </c>
      <c r="AB41" s="59">
        <f t="shared" si="9"/>
        <v>0</v>
      </c>
      <c r="AC41" s="59">
        <f t="shared" si="10"/>
        <v>0</v>
      </c>
      <c r="AD41" s="59">
        <f t="shared" si="11"/>
        <v>0</v>
      </c>
      <c r="AE41" s="59">
        <f t="shared" si="12"/>
        <v>0</v>
      </c>
      <c r="AF41" s="59">
        <f t="shared" si="13"/>
        <v>0</v>
      </c>
      <c r="AG41" s="59">
        <f>ROUND(IF('Indicator Data'!K43=0,0,IF('Indicator Data'!K43&gt;AG$194,10,IF('Indicator Data'!K43&lt;AG$195,0,10-(AG$194-'Indicator Data'!K43)/(AG$194-AG$195)*10))),1)</f>
        <v>0</v>
      </c>
      <c r="AH41" s="59">
        <f t="shared" si="14"/>
        <v>5.5</v>
      </c>
      <c r="AI41" s="59">
        <f t="shared" si="15"/>
        <v>0.1</v>
      </c>
      <c r="AJ41" s="59">
        <f t="shared" si="16"/>
        <v>0</v>
      </c>
      <c r="AK41" s="59">
        <f t="shared" si="17"/>
        <v>0</v>
      </c>
      <c r="AL41" s="59">
        <f t="shared" si="18"/>
        <v>0</v>
      </c>
      <c r="AM41" s="59">
        <f t="shared" si="19"/>
        <v>0</v>
      </c>
      <c r="AN41" s="59">
        <f t="shared" si="20"/>
        <v>0</v>
      </c>
      <c r="AO41" s="61">
        <f t="shared" si="21"/>
        <v>4</v>
      </c>
      <c r="AP41" s="61">
        <f t="shared" si="22"/>
        <v>7.2</v>
      </c>
      <c r="AQ41" s="61">
        <f t="shared" si="23"/>
        <v>0</v>
      </c>
      <c r="AR41" s="61">
        <f t="shared" si="24"/>
        <v>0</v>
      </c>
      <c r="AS41" s="59">
        <f t="shared" si="25"/>
        <v>0</v>
      </c>
      <c r="AT41" s="59">
        <f>IF('Indicator Data'!BD43&lt;1000,"x",ROUND((IF('Indicator Data'!L43&gt;AT$194,10,IF('Indicator Data'!L43&lt;AT$195,0,10-(AT$194-'Indicator Data'!L43)/(AT$194-AT$195)*10))),1))</f>
        <v>0</v>
      </c>
      <c r="AU41" s="61">
        <f t="shared" si="26"/>
        <v>0</v>
      </c>
      <c r="AV41" s="62">
        <f t="shared" si="27"/>
        <v>2.9</v>
      </c>
      <c r="AW41" s="59">
        <f>ROUND(IF('Indicator Data'!M43=0,0,IF('Indicator Data'!M43&gt;AW$194,10,IF('Indicator Data'!M43&lt;AW$195,0,10-(AW$194-'Indicator Data'!M43)/(AW$194-AW$195)*10))),1)</f>
        <v>10</v>
      </c>
      <c r="AX41" s="59">
        <f>ROUND(IF('Indicator Data'!N43=0,0,IF(LOG('Indicator Data'!N43)&gt;LOG(AX$194),10,IF(LOG('Indicator Data'!N43)&lt;LOG(AX$195),0,10-(LOG(AX$194)-LOG('Indicator Data'!N43))/(LOG(AX$194)-LOG(AX$195))*10))),1)</f>
        <v>9.6999999999999993</v>
      </c>
      <c r="AY41" s="61">
        <f t="shared" si="28"/>
        <v>9.9</v>
      </c>
      <c r="AZ41" s="59">
        <f>'Indicator Data'!O43</f>
        <v>4</v>
      </c>
      <c r="BA41" s="59">
        <f>'Indicator Data'!P43</f>
        <v>4</v>
      </c>
      <c r="BB41" s="61">
        <f t="shared" si="29"/>
        <v>8</v>
      </c>
      <c r="BC41" s="62">
        <f t="shared" si="30"/>
        <v>8</v>
      </c>
      <c r="BD41" s="16"/>
      <c r="BE41" s="108"/>
    </row>
    <row r="42" spans="1:57" s="4" customFormat="1" x14ac:dyDescent="0.25">
      <c r="A42" s="131" t="s">
        <v>73</v>
      </c>
      <c r="B42" s="63" t="s">
        <v>72</v>
      </c>
      <c r="C42" s="59">
        <f>ROUND(IF('Indicator Data'!C44=0,0.1,IF(LOG('Indicator Data'!C44)&gt;C$194,10,IF(LOG('Indicator Data'!C44)&lt;C$195,0,10-(C$194-LOG('Indicator Data'!C44))/(C$194-C$195)*10))),1)</f>
        <v>7.4</v>
      </c>
      <c r="D42" s="59">
        <f>ROUND(IF('Indicator Data'!D44=0,0.1,IF(LOG('Indicator Data'!D44)&gt;D$194,10,IF(LOG('Indicator Data'!D44)&lt;D$195,0,10-(D$194-LOG('Indicator Data'!D44))/(D$194-D$195)*10))),1)</f>
        <v>9.9</v>
      </c>
      <c r="E42" s="59">
        <f t="shared" si="0"/>
        <v>9</v>
      </c>
      <c r="F42" s="59">
        <f>ROUND(IF('Indicator Data'!E44="No data",0.1,IF('Indicator Data'!E44=0,0,IF(LOG('Indicator Data'!E44)&gt;F$194,10,IF(LOG('Indicator Data'!E44)&lt;F$195,0,10-(F$194-LOG('Indicator Data'!E44))/(F$194-F$195)*10)))),1)</f>
        <v>4.8</v>
      </c>
      <c r="G42" s="59">
        <f>ROUND(IF('Indicator Data'!F44=0,0,IF(LOG('Indicator Data'!F44)&gt;G$194,10,IF(LOG('Indicator Data'!F44)&lt;G$195,0,10-(G$194-LOG('Indicator Data'!F44))/(G$194-G$195)*10))),1)</f>
        <v>8.6</v>
      </c>
      <c r="H42" s="59">
        <f>ROUND(IF('Indicator Data'!G44=0,0,IF(LOG('Indicator Data'!G44)&gt;H$194,10,IF(LOG('Indicator Data'!G44)&lt;H$195,0,10-(H$194-LOG('Indicator Data'!G44))/(H$194-H$195)*10))),1)</f>
        <v>3.4</v>
      </c>
      <c r="I42" s="59">
        <f>ROUND(IF('Indicator Data'!H44=0,0,IF(LOG('Indicator Data'!H44)&gt;I$194,10,IF(LOG('Indicator Data'!H44)&lt;I$195,0,10-(I$194-LOG('Indicator Data'!H44))/(I$194-I$195)*10))),1)</f>
        <v>0</v>
      </c>
      <c r="J42" s="59">
        <f t="shared" si="1"/>
        <v>1.9</v>
      </c>
      <c r="K42" s="59">
        <f>ROUND(IF('Indicator Data'!I44=0,0,IF(LOG('Indicator Data'!I44)&gt;K$194,10,IF(LOG('Indicator Data'!I44)&lt;K$195,0,10-(K$194-LOG('Indicator Data'!I44))/(K$194-K$195)*10))),1)</f>
        <v>0</v>
      </c>
      <c r="L42" s="59">
        <f t="shared" si="2"/>
        <v>1</v>
      </c>
      <c r="M42" s="59">
        <f>ROUND(IF('Indicator Data'!J44=0,0,IF(LOG('Indicator Data'!J44)&gt;M$194,10,IF(LOG('Indicator Data'!J44)&lt;M$195,0,10-(M$194-LOG('Indicator Data'!J44))/(M$194-M$195)*10))),1)</f>
        <v>0</v>
      </c>
      <c r="N42" s="60">
        <f>'Indicator Data'!C44/'Indicator Data'!$BC44</f>
        <v>2.024734054255893E-3</v>
      </c>
      <c r="O42" s="60">
        <f>'Indicator Data'!D44/'Indicator Data'!$BC44</f>
        <v>2.0143277569845356E-3</v>
      </c>
      <c r="P42" s="60">
        <f>IF(F42=0.1,0,'Indicator Data'!E44/'Indicator Data'!$BC44)</f>
        <v>1.7500914619473578E-3</v>
      </c>
      <c r="Q42" s="60">
        <f>'Indicator Data'!F44/'Indicator Data'!$BC44</f>
        <v>4.4954558638075174E-5</v>
      </c>
      <c r="R42" s="60">
        <f>'Indicator Data'!G44/'Indicator Data'!$BC44</f>
        <v>4.8126350368041178E-4</v>
      </c>
      <c r="S42" s="60">
        <f>'Indicator Data'!H44/'Indicator Data'!$BC44</f>
        <v>0</v>
      </c>
      <c r="T42" s="60">
        <f>'Indicator Data'!I44/'Indicator Data'!$BC44</f>
        <v>0</v>
      </c>
      <c r="U42" s="60">
        <f>'Indicator Data'!J44/'Indicator Data'!$BC44</f>
        <v>0</v>
      </c>
      <c r="V42" s="59">
        <f t="shared" si="3"/>
        <v>10</v>
      </c>
      <c r="W42" s="59">
        <f t="shared" si="4"/>
        <v>10</v>
      </c>
      <c r="X42" s="59">
        <f t="shared" si="5"/>
        <v>10</v>
      </c>
      <c r="Y42" s="59">
        <f t="shared" si="6"/>
        <v>1.8</v>
      </c>
      <c r="Z42" s="59">
        <f t="shared" si="7"/>
        <v>10</v>
      </c>
      <c r="AA42" s="59">
        <f t="shared" si="8"/>
        <v>0.2</v>
      </c>
      <c r="AB42" s="59">
        <f t="shared" si="9"/>
        <v>0</v>
      </c>
      <c r="AC42" s="59">
        <f t="shared" si="10"/>
        <v>0.1</v>
      </c>
      <c r="AD42" s="59">
        <f t="shared" si="11"/>
        <v>0</v>
      </c>
      <c r="AE42" s="59">
        <f t="shared" si="12"/>
        <v>0.1</v>
      </c>
      <c r="AF42" s="59">
        <f t="shared" si="13"/>
        <v>0</v>
      </c>
      <c r="AG42" s="59">
        <f>ROUND(IF('Indicator Data'!K44=0,0,IF('Indicator Data'!K44&gt;AG$194,10,IF('Indicator Data'!K44&lt;AG$195,0,10-(AG$194-'Indicator Data'!K44)/(AG$194-AG$195)*10))),1)</f>
        <v>2.7</v>
      </c>
      <c r="AH42" s="59">
        <f t="shared" si="14"/>
        <v>8.6999999999999993</v>
      </c>
      <c r="AI42" s="59">
        <f t="shared" si="15"/>
        <v>10</v>
      </c>
      <c r="AJ42" s="59">
        <f t="shared" si="16"/>
        <v>1.8</v>
      </c>
      <c r="AK42" s="59">
        <f t="shared" si="17"/>
        <v>0</v>
      </c>
      <c r="AL42" s="59">
        <f t="shared" si="18"/>
        <v>0.9</v>
      </c>
      <c r="AM42" s="59">
        <f t="shared" si="19"/>
        <v>0</v>
      </c>
      <c r="AN42" s="59">
        <f t="shared" si="20"/>
        <v>0</v>
      </c>
      <c r="AO42" s="61">
        <f t="shared" si="21"/>
        <v>9.6</v>
      </c>
      <c r="AP42" s="61">
        <f t="shared" si="22"/>
        <v>3.4</v>
      </c>
      <c r="AQ42" s="61">
        <f t="shared" si="23"/>
        <v>9.4</v>
      </c>
      <c r="AR42" s="61">
        <f t="shared" si="24"/>
        <v>0.6</v>
      </c>
      <c r="AS42" s="59">
        <f t="shared" si="25"/>
        <v>1.4</v>
      </c>
      <c r="AT42" s="59">
        <f>IF('Indicator Data'!BD44&lt;1000,"x",ROUND((IF('Indicator Data'!L44&gt;AT$194,10,IF('Indicator Data'!L44&lt;AT$195,0,10-(AT$194-'Indicator Data'!L44)/(AT$194-AT$195)*10))),1))</f>
        <v>0</v>
      </c>
      <c r="AU42" s="61">
        <f t="shared" si="26"/>
        <v>0.7</v>
      </c>
      <c r="AV42" s="62">
        <f t="shared" si="27"/>
        <v>6.5</v>
      </c>
      <c r="AW42" s="59">
        <f>ROUND(IF('Indicator Data'!M44=0,0,IF('Indicator Data'!M44&gt;AW$194,10,IF('Indicator Data'!M44&lt;AW$195,0,10-(AW$194-'Indicator Data'!M44)/(AW$194-AW$195)*10))),1)</f>
        <v>0.3</v>
      </c>
      <c r="AX42" s="59">
        <f>ROUND(IF('Indicator Data'!N44=0,0,IF(LOG('Indicator Data'!N44)&gt;LOG(AX$194),10,IF(LOG('Indicator Data'!N44)&lt;LOG(AX$195),0,10-(LOG(AX$194)-LOG('Indicator Data'!N44))/(LOG(AX$194)-LOG(AX$195))*10))),1)</f>
        <v>0.1</v>
      </c>
      <c r="AY42" s="61">
        <f t="shared" si="28"/>
        <v>0.2</v>
      </c>
      <c r="AZ42" s="59">
        <f>'Indicator Data'!O44</f>
        <v>0</v>
      </c>
      <c r="BA42" s="59">
        <f>'Indicator Data'!P44</f>
        <v>0</v>
      </c>
      <c r="BB42" s="61">
        <f t="shared" si="29"/>
        <v>0</v>
      </c>
      <c r="BC42" s="62">
        <f t="shared" si="30"/>
        <v>0.1</v>
      </c>
      <c r="BD42" s="16"/>
      <c r="BE42" s="108"/>
    </row>
    <row r="43" spans="1:57" s="4" customFormat="1" x14ac:dyDescent="0.25">
      <c r="A43" s="131" t="s">
        <v>371</v>
      </c>
      <c r="B43" s="63" t="s">
        <v>74</v>
      </c>
      <c r="C43" s="59">
        <f>ROUND(IF('Indicator Data'!C45=0,0.1,IF(LOG('Indicator Data'!C45)&gt;C$194,10,IF(LOG('Indicator Data'!C45)&lt;C$195,0,10-(C$194-LOG('Indicator Data'!C45))/(C$194-C$195)*10))),1)</f>
        <v>0.1</v>
      </c>
      <c r="D43" s="59">
        <f>ROUND(IF('Indicator Data'!D45=0,0.1,IF(LOG('Indicator Data'!D45)&gt;D$194,10,IF(LOG('Indicator Data'!D45)&lt;D$195,0,10-(D$194-LOG('Indicator Data'!D45))/(D$194-D$195)*10))),1)</f>
        <v>0.1</v>
      </c>
      <c r="E43" s="59">
        <f t="shared" si="0"/>
        <v>0.1</v>
      </c>
      <c r="F43" s="59">
        <f>ROUND(IF('Indicator Data'!E45="No data",0.1,IF('Indicator Data'!E45=0,0,IF(LOG('Indicator Data'!E45)&gt;F$194,10,IF(LOG('Indicator Data'!E45)&lt;F$195,0,10-(F$194-LOG('Indicator Data'!E45))/(F$194-F$195)*10)))),1)</f>
        <v>7.1</v>
      </c>
      <c r="G43" s="59">
        <f>ROUND(IF('Indicator Data'!F45=0,0,IF(LOG('Indicator Data'!F45)&gt;G$194,10,IF(LOG('Indicator Data'!F45)&lt;G$195,0,10-(G$194-LOG('Indicator Data'!F45))/(G$194-G$195)*10))),1)</f>
        <v>0</v>
      </c>
      <c r="H43" s="59">
        <f>ROUND(IF('Indicator Data'!G45=0,0,IF(LOG('Indicator Data'!G45)&gt;H$194,10,IF(LOG('Indicator Data'!G45)&lt;H$195,0,10-(H$194-LOG('Indicator Data'!G45))/(H$194-H$195)*10))),1)</f>
        <v>0</v>
      </c>
      <c r="I43" s="59">
        <f>ROUND(IF('Indicator Data'!H45=0,0,IF(LOG('Indicator Data'!H45)&gt;I$194,10,IF(LOG('Indicator Data'!H45)&lt;I$195,0,10-(I$194-LOG('Indicator Data'!H45))/(I$194-I$195)*10))),1)</f>
        <v>0</v>
      </c>
      <c r="J43" s="59">
        <f t="shared" si="1"/>
        <v>0</v>
      </c>
      <c r="K43" s="59">
        <f>ROUND(IF('Indicator Data'!I45=0,0,IF(LOG('Indicator Data'!I45)&gt;K$194,10,IF(LOG('Indicator Data'!I45)&lt;K$195,0,10-(K$194-LOG('Indicator Data'!I45))/(K$194-K$195)*10))),1)</f>
        <v>0</v>
      </c>
      <c r="L43" s="59">
        <f t="shared" si="2"/>
        <v>0</v>
      </c>
      <c r="M43" s="59">
        <f>ROUND(IF('Indicator Data'!J45=0,0,IF(LOG('Indicator Data'!J45)&gt;M$194,10,IF(LOG('Indicator Data'!J45)&lt;M$195,0,10-(M$194-LOG('Indicator Data'!J45))/(M$194-M$195)*10))),1)</f>
        <v>0</v>
      </c>
      <c r="N43" s="60">
        <f>'Indicator Data'!C45/'Indicator Data'!$BC45</f>
        <v>0</v>
      </c>
      <c r="O43" s="60">
        <f>'Indicator Data'!D45/'Indicator Data'!$BC45</f>
        <v>0</v>
      </c>
      <c r="P43" s="60">
        <f>IF(F43=0.1,0,'Indicator Data'!E45/'Indicator Data'!$BC45)</f>
        <v>2.969948575577652E-3</v>
      </c>
      <c r="Q43" s="60">
        <f>'Indicator Data'!F45/'Indicator Data'!$BC45</f>
        <v>0</v>
      </c>
      <c r="R43" s="60">
        <f>'Indicator Data'!G45/'Indicator Data'!$BC45</f>
        <v>0</v>
      </c>
      <c r="S43" s="60">
        <f>'Indicator Data'!H45/'Indicator Data'!$BC45</f>
        <v>0</v>
      </c>
      <c r="T43" s="60">
        <f>'Indicator Data'!I45/'Indicator Data'!$BC45</f>
        <v>0</v>
      </c>
      <c r="U43" s="60">
        <f>'Indicator Data'!J45/'Indicator Data'!$BC45</f>
        <v>0</v>
      </c>
      <c r="V43" s="59">
        <f t="shared" si="3"/>
        <v>0</v>
      </c>
      <c r="W43" s="59">
        <f t="shared" si="4"/>
        <v>0</v>
      </c>
      <c r="X43" s="59">
        <f t="shared" si="5"/>
        <v>0</v>
      </c>
      <c r="Y43" s="59">
        <f t="shared" si="6"/>
        <v>3</v>
      </c>
      <c r="Z43" s="59">
        <f t="shared" si="7"/>
        <v>0</v>
      </c>
      <c r="AA43" s="59">
        <f t="shared" si="8"/>
        <v>0</v>
      </c>
      <c r="AB43" s="59">
        <f t="shared" si="9"/>
        <v>0</v>
      </c>
      <c r="AC43" s="59">
        <f t="shared" si="10"/>
        <v>0</v>
      </c>
      <c r="AD43" s="59">
        <f t="shared" si="11"/>
        <v>0</v>
      </c>
      <c r="AE43" s="59">
        <f t="shared" si="12"/>
        <v>0</v>
      </c>
      <c r="AF43" s="59">
        <f t="shared" si="13"/>
        <v>0</v>
      </c>
      <c r="AG43" s="59">
        <f>ROUND(IF('Indicator Data'!K45=0,0,IF('Indicator Data'!K45&gt;AG$194,10,IF('Indicator Data'!K45&lt;AG$195,0,10-(AG$194-'Indicator Data'!K45)/(AG$194-AG$195)*10))),1)</f>
        <v>0</v>
      </c>
      <c r="AH43" s="59">
        <f t="shared" si="14"/>
        <v>0.1</v>
      </c>
      <c r="AI43" s="59">
        <f t="shared" si="15"/>
        <v>0.1</v>
      </c>
      <c r="AJ43" s="59">
        <f t="shared" si="16"/>
        <v>0</v>
      </c>
      <c r="AK43" s="59">
        <f t="shared" si="17"/>
        <v>0</v>
      </c>
      <c r="AL43" s="59">
        <f t="shared" si="18"/>
        <v>0</v>
      </c>
      <c r="AM43" s="59">
        <f t="shared" si="19"/>
        <v>0</v>
      </c>
      <c r="AN43" s="59">
        <f t="shared" si="20"/>
        <v>0</v>
      </c>
      <c r="AO43" s="61">
        <f t="shared" si="21"/>
        <v>0.1</v>
      </c>
      <c r="AP43" s="61">
        <f t="shared" si="22"/>
        <v>5.4</v>
      </c>
      <c r="AQ43" s="61">
        <f t="shared" si="23"/>
        <v>0</v>
      </c>
      <c r="AR43" s="61">
        <f t="shared" si="24"/>
        <v>0</v>
      </c>
      <c r="AS43" s="59">
        <f t="shared" si="25"/>
        <v>0</v>
      </c>
      <c r="AT43" s="59">
        <f>IF('Indicator Data'!BD45&lt;1000,"x",ROUND((IF('Indicator Data'!L45&gt;AT$194,10,IF('Indicator Data'!L45&lt;AT$195,0,10-(AT$194-'Indicator Data'!L45)/(AT$194-AT$195)*10))),1))</f>
        <v>1.1000000000000001</v>
      </c>
      <c r="AU43" s="61">
        <f t="shared" si="26"/>
        <v>0.6</v>
      </c>
      <c r="AV43" s="62">
        <f t="shared" si="27"/>
        <v>1.5</v>
      </c>
      <c r="AW43" s="59">
        <f>ROUND(IF('Indicator Data'!M45=0,0,IF('Indicator Data'!M45&gt;AW$194,10,IF('Indicator Data'!M45&lt;AW$195,0,10-(AW$194-'Indicator Data'!M45)/(AW$194-AW$195)*10))),1)</f>
        <v>4.0999999999999996</v>
      </c>
      <c r="AX43" s="59">
        <f>ROUND(IF('Indicator Data'!N45=0,0,IF(LOG('Indicator Data'!N45)&gt;LOG(AX$194),10,IF(LOG('Indicator Data'!N45)&lt;LOG(AX$195),0,10-(LOG(AX$194)-LOG('Indicator Data'!N45))/(LOG(AX$194)-LOG(AX$195))*10))),1)</f>
        <v>3.7</v>
      </c>
      <c r="AY43" s="61">
        <f t="shared" si="28"/>
        <v>3.9</v>
      </c>
      <c r="AZ43" s="59">
        <f>'Indicator Data'!O45</f>
        <v>0</v>
      </c>
      <c r="BA43" s="59">
        <f>'Indicator Data'!P45</f>
        <v>0</v>
      </c>
      <c r="BB43" s="61">
        <f t="shared" si="29"/>
        <v>0</v>
      </c>
      <c r="BC43" s="62">
        <f t="shared" si="30"/>
        <v>2.7</v>
      </c>
      <c r="BD43" s="16"/>
      <c r="BE43" s="108"/>
    </row>
    <row r="44" spans="1:57" s="4" customFormat="1" x14ac:dyDescent="0.25">
      <c r="A44" s="131" t="s">
        <v>76</v>
      </c>
      <c r="B44" s="63" t="s">
        <v>75</v>
      </c>
      <c r="C44" s="59">
        <f>ROUND(IF('Indicator Data'!C46=0,0.1,IF(LOG('Indicator Data'!C46)&gt;C$194,10,IF(LOG('Indicator Data'!C46)&lt;C$195,0,10-(C$194-LOG('Indicator Data'!C46))/(C$194-C$195)*10))),1)</f>
        <v>7.4</v>
      </c>
      <c r="D44" s="59">
        <f>ROUND(IF('Indicator Data'!D46=0,0.1,IF(LOG('Indicator Data'!D46)&gt;D$194,10,IF(LOG('Indicator Data'!D46)&lt;D$195,0,10-(D$194-LOG('Indicator Data'!D46))/(D$194-D$195)*10))),1)</f>
        <v>5.2</v>
      </c>
      <c r="E44" s="59">
        <f t="shared" si="0"/>
        <v>6.4</v>
      </c>
      <c r="F44" s="59">
        <f>ROUND(IF('Indicator Data'!E46="No data",0.1,IF('Indicator Data'!E46=0,0,IF(LOG('Indicator Data'!E46)&gt;F$194,10,IF(LOG('Indicator Data'!E46)&lt;F$195,0,10-(F$194-LOG('Indicator Data'!E46))/(F$194-F$195)*10)))),1)</f>
        <v>6.3</v>
      </c>
      <c r="G44" s="59">
        <f>ROUND(IF('Indicator Data'!F46=0,0,IF(LOG('Indicator Data'!F46)&gt;G$194,10,IF(LOG('Indicator Data'!F46)&lt;G$195,0,10-(G$194-LOG('Indicator Data'!F46))/(G$194-G$195)*10))),1)</f>
        <v>6.8</v>
      </c>
      <c r="H44" s="59">
        <f>ROUND(IF('Indicator Data'!G46=0,0,IF(LOG('Indicator Data'!G46)&gt;H$194,10,IF(LOG('Indicator Data'!G46)&lt;H$195,0,10-(H$194-LOG('Indicator Data'!G46))/(H$194-H$195)*10))),1)</f>
        <v>0</v>
      </c>
      <c r="I44" s="59">
        <f>ROUND(IF('Indicator Data'!H46=0,0,IF(LOG('Indicator Data'!H46)&gt;I$194,10,IF(LOG('Indicator Data'!H46)&lt;I$195,0,10-(I$194-LOG('Indicator Data'!H46))/(I$194-I$195)*10))),1)</f>
        <v>0</v>
      </c>
      <c r="J44" s="59">
        <f t="shared" si="1"/>
        <v>0</v>
      </c>
      <c r="K44" s="59">
        <f>ROUND(IF('Indicator Data'!I46=0,0,IF(LOG('Indicator Data'!I46)&gt;K$194,10,IF(LOG('Indicator Data'!I46)&lt;K$195,0,10-(K$194-LOG('Indicator Data'!I46))/(K$194-K$195)*10))),1)</f>
        <v>0</v>
      </c>
      <c r="L44" s="59">
        <f t="shared" si="2"/>
        <v>0</v>
      </c>
      <c r="M44" s="59">
        <f>ROUND(IF('Indicator Data'!J46=0,0,IF(LOG('Indicator Data'!J46)&gt;M$194,10,IF(LOG('Indicator Data'!J46)&lt;M$195,0,10-(M$194-LOG('Indicator Data'!J46))/(M$194-M$195)*10))),1)</f>
        <v>0</v>
      </c>
      <c r="N44" s="60">
        <f>'Indicator Data'!C46/'Indicator Data'!$BC46</f>
        <v>2.1081301583886062E-3</v>
      </c>
      <c r="O44" s="60">
        <f>'Indicator Data'!D46/'Indicator Data'!$BC46</f>
        <v>8.2303375949527817E-5</v>
      </c>
      <c r="P44" s="60">
        <f>IF(F44=0.1,0,'Indicator Data'!E46/'Indicator Data'!$BC46)</f>
        <v>7.351907147426351E-3</v>
      </c>
      <c r="Q44" s="60">
        <f>'Indicator Data'!F46/'Indicator Data'!$BC46</f>
        <v>5.8445651331181378E-6</v>
      </c>
      <c r="R44" s="60">
        <f>'Indicator Data'!G46/'Indicator Data'!$BC46</f>
        <v>0</v>
      </c>
      <c r="S44" s="60">
        <f>'Indicator Data'!H46/'Indicator Data'!$BC46</f>
        <v>0</v>
      </c>
      <c r="T44" s="60">
        <f>'Indicator Data'!I46/'Indicator Data'!$BC46</f>
        <v>0</v>
      </c>
      <c r="U44" s="60">
        <f>'Indicator Data'!J46/'Indicator Data'!$BC46</f>
        <v>0</v>
      </c>
      <c r="V44" s="59">
        <f t="shared" si="3"/>
        <v>10</v>
      </c>
      <c r="W44" s="59">
        <f t="shared" si="4"/>
        <v>0.8</v>
      </c>
      <c r="X44" s="59">
        <f t="shared" si="5"/>
        <v>7.7</v>
      </c>
      <c r="Y44" s="59">
        <f t="shared" si="6"/>
        <v>7.4</v>
      </c>
      <c r="Z44" s="59">
        <f t="shared" si="7"/>
        <v>8.4</v>
      </c>
      <c r="AA44" s="59">
        <f t="shared" si="8"/>
        <v>0</v>
      </c>
      <c r="AB44" s="59">
        <f t="shared" si="9"/>
        <v>0</v>
      </c>
      <c r="AC44" s="59">
        <f t="shared" si="10"/>
        <v>0</v>
      </c>
      <c r="AD44" s="59">
        <f t="shared" si="11"/>
        <v>0</v>
      </c>
      <c r="AE44" s="59">
        <f t="shared" si="12"/>
        <v>0</v>
      </c>
      <c r="AF44" s="59">
        <f t="shared" si="13"/>
        <v>0</v>
      </c>
      <c r="AG44" s="59">
        <f>ROUND(IF('Indicator Data'!K46=0,0,IF('Indicator Data'!K46&gt;AG$194,10,IF('Indicator Data'!K46&lt;AG$195,0,10-(AG$194-'Indicator Data'!K46)/(AG$194-AG$195)*10))),1)</f>
        <v>1.3</v>
      </c>
      <c r="AH44" s="59">
        <f t="shared" si="14"/>
        <v>8.6999999999999993</v>
      </c>
      <c r="AI44" s="59">
        <f t="shared" si="15"/>
        <v>3</v>
      </c>
      <c r="AJ44" s="59">
        <f t="shared" si="16"/>
        <v>0</v>
      </c>
      <c r="AK44" s="59">
        <f t="shared" si="17"/>
        <v>0</v>
      </c>
      <c r="AL44" s="59">
        <f t="shared" si="18"/>
        <v>0</v>
      </c>
      <c r="AM44" s="59">
        <f t="shared" si="19"/>
        <v>0</v>
      </c>
      <c r="AN44" s="59">
        <f t="shared" si="20"/>
        <v>0</v>
      </c>
      <c r="AO44" s="61">
        <f t="shared" si="21"/>
        <v>7.1</v>
      </c>
      <c r="AP44" s="61">
        <f t="shared" si="22"/>
        <v>6.9</v>
      </c>
      <c r="AQ44" s="61">
        <f t="shared" si="23"/>
        <v>7.7</v>
      </c>
      <c r="AR44" s="61">
        <f t="shared" si="24"/>
        <v>0</v>
      </c>
      <c r="AS44" s="59">
        <f t="shared" si="25"/>
        <v>0.7</v>
      </c>
      <c r="AT44" s="59">
        <f>IF('Indicator Data'!BD46&lt;1000,"x",ROUND((IF('Indicator Data'!L46&gt;AT$194,10,IF('Indicator Data'!L46&lt;AT$195,0,10-(AT$194-'Indicator Data'!L46)/(AT$194-AT$195)*10))),1))</f>
        <v>1.1000000000000001</v>
      </c>
      <c r="AU44" s="61">
        <f t="shared" si="26"/>
        <v>0.9</v>
      </c>
      <c r="AV44" s="62">
        <f t="shared" si="27"/>
        <v>5.3</v>
      </c>
      <c r="AW44" s="59">
        <f>ROUND(IF('Indicator Data'!M46=0,0,IF('Indicator Data'!M46&gt;AW$194,10,IF('Indicator Data'!M46&lt;AW$195,0,10-(AW$194-'Indicator Data'!M46)/(AW$194-AW$195)*10))),1)</f>
        <v>0.1</v>
      </c>
      <c r="AX44" s="59">
        <f>ROUND(IF('Indicator Data'!N46=0,0,IF(LOG('Indicator Data'!N46)&gt;LOG(AX$194),10,IF(LOG('Indicator Data'!N46)&lt;LOG(AX$195),0,10-(LOG(AX$194)-LOG('Indicator Data'!N46))/(LOG(AX$194)-LOG(AX$195))*10))),1)</f>
        <v>0.3</v>
      </c>
      <c r="AY44" s="61">
        <f t="shared" si="28"/>
        <v>0.2</v>
      </c>
      <c r="AZ44" s="59">
        <f>'Indicator Data'!O46</f>
        <v>0</v>
      </c>
      <c r="BA44" s="59">
        <f>'Indicator Data'!P46</f>
        <v>0</v>
      </c>
      <c r="BB44" s="61">
        <f t="shared" si="29"/>
        <v>0</v>
      </c>
      <c r="BC44" s="62">
        <f t="shared" si="30"/>
        <v>0.1</v>
      </c>
      <c r="BD44" s="16"/>
      <c r="BE44" s="108"/>
    </row>
    <row r="45" spans="1:57" s="4" customFormat="1" x14ac:dyDescent="0.25">
      <c r="A45" s="131" t="s">
        <v>78</v>
      </c>
      <c r="B45" s="63" t="s">
        <v>77</v>
      </c>
      <c r="C45" s="59">
        <f>ROUND(IF('Indicator Data'!C47=0,0.1,IF(LOG('Indicator Data'!C47)&gt;C$194,10,IF(LOG('Indicator Data'!C47)&lt;C$195,0,10-(C$194-LOG('Indicator Data'!C47))/(C$194-C$195)*10))),1)</f>
        <v>7.5</v>
      </c>
      <c r="D45" s="59">
        <f>ROUND(IF('Indicator Data'!D47=0,0.1,IF(LOG('Indicator Data'!D47)&gt;D$194,10,IF(LOG('Indicator Data'!D47)&lt;D$195,0,10-(D$194-LOG('Indicator Data'!D47))/(D$194-D$195)*10))),1)</f>
        <v>7.5</v>
      </c>
      <c r="E45" s="59">
        <f t="shared" si="0"/>
        <v>7.5</v>
      </c>
      <c r="F45" s="59">
        <f>ROUND(IF('Indicator Data'!E47="No data",0.1,IF('Indicator Data'!E47=0,0,IF(LOG('Indicator Data'!E47)&gt;F$194,10,IF(LOG('Indicator Data'!E47)&lt;F$195,0,10-(F$194-LOG('Indicator Data'!E47))/(F$194-F$195)*10)))),1)</f>
        <v>5.3</v>
      </c>
      <c r="G45" s="59">
        <f>ROUND(IF('Indicator Data'!F47=0,0,IF(LOG('Indicator Data'!F47)&gt;G$194,10,IF(LOG('Indicator Data'!F47)&lt;G$195,0,10-(G$194-LOG('Indicator Data'!F47))/(G$194-G$195)*10))),1)</f>
        <v>1.7</v>
      </c>
      <c r="H45" s="59">
        <f>ROUND(IF('Indicator Data'!G47=0,0,IF(LOG('Indicator Data'!G47)&gt;H$194,10,IF(LOG('Indicator Data'!G47)&lt;H$195,0,10-(H$194-LOG('Indicator Data'!G47))/(H$194-H$195)*10))),1)</f>
        <v>8.3000000000000007</v>
      </c>
      <c r="I45" s="59">
        <f>ROUND(IF('Indicator Data'!H47=0,0,IF(LOG('Indicator Data'!H47)&gt;I$194,10,IF(LOG('Indicator Data'!H47)&lt;I$195,0,10-(I$194-LOG('Indicator Data'!H47))/(I$194-I$195)*10))),1)</f>
        <v>7.9</v>
      </c>
      <c r="J45" s="59">
        <f t="shared" si="1"/>
        <v>8.1</v>
      </c>
      <c r="K45" s="59">
        <f>ROUND(IF('Indicator Data'!I47=0,0,IF(LOG('Indicator Data'!I47)&gt;K$194,10,IF(LOG('Indicator Data'!I47)&lt;K$195,0,10-(K$194-LOG('Indicator Data'!I47))/(K$194-K$195)*10))),1)</f>
        <v>7.9</v>
      </c>
      <c r="L45" s="59">
        <f t="shared" si="2"/>
        <v>8</v>
      </c>
      <c r="M45" s="59">
        <f>ROUND(IF('Indicator Data'!J47=0,0,IF(LOG('Indicator Data'!J47)&gt;M$194,10,IF(LOG('Indicator Data'!J47)&lt;M$195,0,10-(M$194-LOG('Indicator Data'!J47))/(M$194-M$195)*10))),1)</f>
        <v>8.8000000000000007</v>
      </c>
      <c r="N45" s="60">
        <f>'Indicator Data'!C47/'Indicator Data'!$BC47</f>
        <v>8.701786333817998E-4</v>
      </c>
      <c r="O45" s="60">
        <f>'Indicator Data'!D47/'Indicator Data'!$BC47</f>
        <v>1.6284288896886216E-4</v>
      </c>
      <c r="P45" s="60">
        <f>IF(F45=0.1,0,'Indicator Data'!E47/'Indicator Data'!$BC47)</f>
        <v>1.1696094590018375E-3</v>
      </c>
      <c r="Q45" s="60">
        <f>'Indicator Data'!F47/'Indicator Data'!$BC47</f>
        <v>6.3280348396286134E-9</v>
      </c>
      <c r="R45" s="60">
        <f>'Indicator Data'!G47/'Indicator Data'!$BC47</f>
        <v>1.9E-2</v>
      </c>
      <c r="S45" s="60">
        <f>'Indicator Data'!H47/'Indicator Data'!$BC47</f>
        <v>5.1528612751930367E-3</v>
      </c>
      <c r="T45" s="60">
        <f>'Indicator Data'!I47/'Indicator Data'!$BC47</f>
        <v>8.1534920898660492E-6</v>
      </c>
      <c r="U45" s="60">
        <f>'Indicator Data'!J47/'Indicator Data'!$BC47</f>
        <v>2.9651363248545501E-3</v>
      </c>
      <c r="V45" s="59">
        <f t="shared" si="3"/>
        <v>4.4000000000000004</v>
      </c>
      <c r="W45" s="59">
        <f t="shared" si="4"/>
        <v>1.6</v>
      </c>
      <c r="X45" s="59">
        <f t="shared" si="5"/>
        <v>3.1</v>
      </c>
      <c r="Y45" s="59">
        <f t="shared" si="6"/>
        <v>1.2</v>
      </c>
      <c r="Z45" s="59">
        <f t="shared" si="7"/>
        <v>1.8</v>
      </c>
      <c r="AA45" s="59">
        <f t="shared" si="8"/>
        <v>9.5</v>
      </c>
      <c r="AB45" s="59">
        <f t="shared" si="9"/>
        <v>10</v>
      </c>
      <c r="AC45" s="59">
        <f t="shared" si="10"/>
        <v>9.8000000000000007</v>
      </c>
      <c r="AD45" s="59">
        <f t="shared" si="11"/>
        <v>7.8</v>
      </c>
      <c r="AE45" s="59">
        <f t="shared" si="12"/>
        <v>9</v>
      </c>
      <c r="AF45" s="59">
        <f t="shared" si="13"/>
        <v>1</v>
      </c>
      <c r="AG45" s="59">
        <f>ROUND(IF('Indicator Data'!K47=0,0,IF('Indicator Data'!K47&gt;AG$194,10,IF('Indicator Data'!K47&lt;AG$195,0,10-(AG$194-'Indicator Data'!K47)/(AG$194-AG$195)*10))),1)</f>
        <v>5.3</v>
      </c>
      <c r="AH45" s="59">
        <f t="shared" si="14"/>
        <v>6</v>
      </c>
      <c r="AI45" s="59">
        <f t="shared" si="15"/>
        <v>4.5999999999999996</v>
      </c>
      <c r="AJ45" s="59">
        <f t="shared" si="16"/>
        <v>8.9</v>
      </c>
      <c r="AK45" s="59">
        <f t="shared" si="17"/>
        <v>9</v>
      </c>
      <c r="AL45" s="59">
        <f t="shared" si="18"/>
        <v>9</v>
      </c>
      <c r="AM45" s="59">
        <f t="shared" si="19"/>
        <v>7.9</v>
      </c>
      <c r="AN45" s="59">
        <f t="shared" si="20"/>
        <v>6.3</v>
      </c>
      <c r="AO45" s="61">
        <f t="shared" si="21"/>
        <v>5.7</v>
      </c>
      <c r="AP45" s="61">
        <f t="shared" si="22"/>
        <v>3.5</v>
      </c>
      <c r="AQ45" s="61">
        <f t="shared" si="23"/>
        <v>1.8</v>
      </c>
      <c r="AR45" s="61">
        <f t="shared" si="24"/>
        <v>8.5</v>
      </c>
      <c r="AS45" s="59">
        <f t="shared" si="25"/>
        <v>5.8</v>
      </c>
      <c r="AT45" s="59">
        <f>IF('Indicator Data'!BD47&lt;1000,"x",ROUND((IF('Indicator Data'!L47&gt;AT$194,10,IF('Indicator Data'!L47&lt;AT$195,0,10-(AT$194-'Indicator Data'!L47)/(AT$194-AT$195)*10))),1))</f>
        <v>1.1000000000000001</v>
      </c>
      <c r="AU45" s="61">
        <f t="shared" si="26"/>
        <v>3.5</v>
      </c>
      <c r="AV45" s="62">
        <f t="shared" si="27"/>
        <v>5.0999999999999996</v>
      </c>
      <c r="AW45" s="59">
        <f>ROUND(IF('Indicator Data'!M47=0,0,IF('Indicator Data'!M47&gt;AW$194,10,IF('Indicator Data'!M47&lt;AW$195,0,10-(AW$194-'Indicator Data'!M47)/(AW$194-AW$195)*10))),1)</f>
        <v>3.2</v>
      </c>
      <c r="AX45" s="59">
        <f>ROUND(IF('Indicator Data'!N47=0,0,IF(LOG('Indicator Data'!N47)&gt;LOG(AX$194),10,IF(LOG('Indicator Data'!N47)&lt;LOG(AX$195),0,10-(LOG(AX$194)-LOG('Indicator Data'!N47))/(LOG(AX$194)-LOG(AX$195))*10))),1)</f>
        <v>3.4</v>
      </c>
      <c r="AY45" s="61">
        <f t="shared" si="28"/>
        <v>3.3</v>
      </c>
      <c r="AZ45" s="59">
        <f>'Indicator Data'!O47</f>
        <v>0</v>
      </c>
      <c r="BA45" s="59">
        <f>'Indicator Data'!P47</f>
        <v>0</v>
      </c>
      <c r="BB45" s="61">
        <f t="shared" si="29"/>
        <v>0</v>
      </c>
      <c r="BC45" s="62">
        <f t="shared" si="30"/>
        <v>2.2999999999999998</v>
      </c>
      <c r="BD45" s="16"/>
      <c r="BE45" s="108"/>
    </row>
    <row r="46" spans="1:57" s="4" customFormat="1" x14ac:dyDescent="0.25">
      <c r="A46" s="131" t="s">
        <v>80</v>
      </c>
      <c r="B46" s="63" t="s">
        <v>79</v>
      </c>
      <c r="C46" s="59">
        <f>ROUND(IF('Indicator Data'!C48=0,0.1,IF(LOG('Indicator Data'!C48)&gt;C$194,10,IF(LOG('Indicator Data'!C48)&lt;C$195,0,10-(C$194-LOG('Indicator Data'!C48))/(C$194-C$195)*10))),1)</f>
        <v>5.9</v>
      </c>
      <c r="D46" s="59">
        <f>ROUND(IF('Indicator Data'!D48=0,0.1,IF(LOG('Indicator Data'!D48)&gt;D$194,10,IF(LOG('Indicator Data'!D48)&lt;D$195,0,10-(D$194-LOG('Indicator Data'!D48))/(D$194-D$195)*10))),1)</f>
        <v>5.3</v>
      </c>
      <c r="E46" s="59">
        <f t="shared" si="0"/>
        <v>5.6</v>
      </c>
      <c r="F46" s="59">
        <f>ROUND(IF('Indicator Data'!E48="No data",0.1,IF('Indicator Data'!E48=0,0,IF(LOG('Indicator Data'!E48)&gt;F$194,10,IF(LOG('Indicator Data'!E48)&lt;F$195,0,10-(F$194-LOG('Indicator Data'!E48))/(F$194-F$195)*10)))),1)</f>
        <v>0</v>
      </c>
      <c r="G46" s="59">
        <f>ROUND(IF('Indicator Data'!F48=0,0,IF(LOG('Indicator Data'!F48)&gt;G$194,10,IF(LOG('Indicator Data'!F48)&lt;G$195,0,10-(G$194-LOG('Indicator Data'!F48))/(G$194-G$195)*10))),1)</f>
        <v>4.7</v>
      </c>
      <c r="H46" s="59">
        <f>ROUND(IF('Indicator Data'!G48=0,0,IF(LOG('Indicator Data'!G48)&gt;H$194,10,IF(LOG('Indicator Data'!G48)&lt;H$195,0,10-(H$194-LOG('Indicator Data'!G48))/(H$194-H$195)*10))),1)</f>
        <v>0</v>
      </c>
      <c r="I46" s="59">
        <f>ROUND(IF('Indicator Data'!H48=0,0,IF(LOG('Indicator Data'!H48)&gt;I$194,10,IF(LOG('Indicator Data'!H48)&lt;I$195,0,10-(I$194-LOG('Indicator Data'!H48))/(I$194-I$195)*10))),1)</f>
        <v>0</v>
      </c>
      <c r="J46" s="59">
        <f t="shared" si="1"/>
        <v>0</v>
      </c>
      <c r="K46" s="59">
        <f>ROUND(IF('Indicator Data'!I48=0,0,IF(LOG('Indicator Data'!I48)&gt;K$194,10,IF(LOG('Indicator Data'!I48)&lt;K$195,0,10-(K$194-LOG('Indicator Data'!I48))/(K$194-K$195)*10))),1)</f>
        <v>0</v>
      </c>
      <c r="L46" s="59">
        <f t="shared" si="2"/>
        <v>0</v>
      </c>
      <c r="M46" s="59">
        <f>ROUND(IF('Indicator Data'!J48=0,0,IF(LOG('Indicator Data'!J48)&gt;M$194,10,IF(LOG('Indicator Data'!J48)&lt;M$195,0,10-(M$194-LOG('Indicator Data'!J48))/(M$194-M$195)*10))),1)</f>
        <v>0</v>
      </c>
      <c r="N46" s="60">
        <f>'Indicator Data'!C48/'Indicator Data'!$BC48</f>
        <v>1.9390545754894269E-3</v>
      </c>
      <c r="O46" s="60">
        <f>'Indicator Data'!D48/'Indicator Data'!$BC48</f>
        <v>3.4299082794397048E-4</v>
      </c>
      <c r="P46" s="60">
        <f>IF(F46=0.1,0,'Indicator Data'!E48/'Indicator Data'!$BC48)</f>
        <v>4.0836400805606362E-5</v>
      </c>
      <c r="Q46" s="60">
        <f>'Indicator Data'!F48/'Indicator Data'!$BC48</f>
        <v>2.0356533607754176E-6</v>
      </c>
      <c r="R46" s="60">
        <f>'Indicator Data'!G48/'Indicator Data'!$BC48</f>
        <v>0</v>
      </c>
      <c r="S46" s="60">
        <f>'Indicator Data'!H48/'Indicator Data'!$BC48</f>
        <v>0</v>
      </c>
      <c r="T46" s="60">
        <f>'Indicator Data'!I48/'Indicator Data'!$BC48</f>
        <v>0</v>
      </c>
      <c r="U46" s="60">
        <f>'Indicator Data'!J48/'Indicator Data'!$BC48</f>
        <v>0</v>
      </c>
      <c r="V46" s="59">
        <f t="shared" si="3"/>
        <v>9.6999999999999993</v>
      </c>
      <c r="W46" s="59">
        <f t="shared" si="4"/>
        <v>3.4</v>
      </c>
      <c r="X46" s="59">
        <f t="shared" si="5"/>
        <v>7.8</v>
      </c>
      <c r="Y46" s="59">
        <f t="shared" si="6"/>
        <v>0</v>
      </c>
      <c r="Z46" s="59">
        <f t="shared" si="7"/>
        <v>7.4</v>
      </c>
      <c r="AA46" s="59">
        <f t="shared" si="8"/>
        <v>0</v>
      </c>
      <c r="AB46" s="59">
        <f t="shared" si="9"/>
        <v>0</v>
      </c>
      <c r="AC46" s="59">
        <f t="shared" si="10"/>
        <v>0</v>
      </c>
      <c r="AD46" s="59">
        <f t="shared" si="11"/>
        <v>0</v>
      </c>
      <c r="AE46" s="59">
        <f t="shared" si="12"/>
        <v>0</v>
      </c>
      <c r="AF46" s="59">
        <f t="shared" si="13"/>
        <v>0</v>
      </c>
      <c r="AG46" s="59">
        <f>ROUND(IF('Indicator Data'!K48=0,0,IF('Indicator Data'!K48&gt;AG$194,10,IF('Indicator Data'!K48&lt;AG$195,0,10-(AG$194-'Indicator Data'!K48)/(AG$194-AG$195)*10))),1)</f>
        <v>2.7</v>
      </c>
      <c r="AH46" s="59">
        <f t="shared" si="14"/>
        <v>7.8</v>
      </c>
      <c r="AI46" s="59">
        <f t="shared" si="15"/>
        <v>4.4000000000000004</v>
      </c>
      <c r="AJ46" s="59">
        <f t="shared" si="16"/>
        <v>0</v>
      </c>
      <c r="AK46" s="59">
        <f t="shared" si="17"/>
        <v>0</v>
      </c>
      <c r="AL46" s="59">
        <f t="shared" si="18"/>
        <v>0</v>
      </c>
      <c r="AM46" s="59">
        <f t="shared" si="19"/>
        <v>0</v>
      </c>
      <c r="AN46" s="59">
        <f t="shared" si="20"/>
        <v>0</v>
      </c>
      <c r="AO46" s="61">
        <f t="shared" si="21"/>
        <v>6.8</v>
      </c>
      <c r="AP46" s="61">
        <f t="shared" si="22"/>
        <v>0</v>
      </c>
      <c r="AQ46" s="61">
        <f t="shared" si="23"/>
        <v>6.2</v>
      </c>
      <c r="AR46" s="61">
        <f t="shared" si="24"/>
        <v>0</v>
      </c>
      <c r="AS46" s="59">
        <f t="shared" si="25"/>
        <v>1.4</v>
      </c>
      <c r="AT46" s="59">
        <f>IF('Indicator Data'!BD48&lt;1000,"x",ROUND((IF('Indicator Data'!L48&gt;AT$194,10,IF('Indicator Data'!L48&lt;AT$195,0,10-(AT$194-'Indicator Data'!L48)/(AT$194-AT$195)*10))),1))</f>
        <v>2.2000000000000002</v>
      </c>
      <c r="AU46" s="61">
        <f t="shared" si="26"/>
        <v>1.8</v>
      </c>
      <c r="AV46" s="62">
        <f t="shared" si="27"/>
        <v>3.6</v>
      </c>
      <c r="AW46" s="59">
        <f>ROUND(IF('Indicator Data'!M48=0,0,IF('Indicator Data'!M48&gt;AW$194,10,IF('Indicator Data'!M48&lt;AW$195,0,10-(AW$194-'Indicator Data'!M48)/(AW$194-AW$195)*10))),1)</f>
        <v>0.3</v>
      </c>
      <c r="AX46" s="59">
        <f>ROUND(IF('Indicator Data'!N48=0,0,IF(LOG('Indicator Data'!N48)&gt;LOG(AX$194),10,IF(LOG('Indicator Data'!N48)&lt;LOG(AX$195),0,10-(LOG(AX$194)-LOG('Indicator Data'!N48))/(LOG(AX$194)-LOG(AX$195))*10))),1)</f>
        <v>0</v>
      </c>
      <c r="AY46" s="61">
        <f t="shared" si="28"/>
        <v>0.2</v>
      </c>
      <c r="AZ46" s="59">
        <f>'Indicator Data'!O48</f>
        <v>0</v>
      </c>
      <c r="BA46" s="59">
        <f>'Indicator Data'!P48</f>
        <v>0</v>
      </c>
      <c r="BB46" s="61">
        <f t="shared" si="29"/>
        <v>0</v>
      </c>
      <c r="BC46" s="62">
        <f t="shared" si="30"/>
        <v>0.1</v>
      </c>
      <c r="BD46" s="16"/>
      <c r="BE46" s="108"/>
    </row>
    <row r="47" spans="1:57" s="4" customFormat="1" x14ac:dyDescent="0.25">
      <c r="A47" s="131" t="s">
        <v>82</v>
      </c>
      <c r="B47" s="63" t="s">
        <v>81</v>
      </c>
      <c r="C47" s="59">
        <f>ROUND(IF('Indicator Data'!C49=0,0.1,IF(LOG('Indicator Data'!C49)&gt;C$194,10,IF(LOG('Indicator Data'!C49)&lt;C$195,0,10-(C$194-LOG('Indicator Data'!C49))/(C$194-C$195)*10))),1)</f>
        <v>5.9</v>
      </c>
      <c r="D47" s="59">
        <f>ROUND(IF('Indicator Data'!D49=0,0.1,IF(LOG('Indicator Data'!D49)&gt;D$194,10,IF(LOG('Indicator Data'!D49)&lt;D$195,0,10-(D$194-LOG('Indicator Data'!D49))/(D$194-D$195)*10))),1)</f>
        <v>0.1</v>
      </c>
      <c r="E47" s="59">
        <f t="shared" si="0"/>
        <v>3.5</v>
      </c>
      <c r="F47" s="59">
        <f>ROUND(IF('Indicator Data'!E49="No data",0.1,IF('Indicator Data'!E49=0,0,IF(LOG('Indicator Data'!E49)&gt;F$194,10,IF(LOG('Indicator Data'!E49)&lt;F$195,0,10-(F$194-LOG('Indicator Data'!E49))/(F$194-F$195)*10)))),1)</f>
        <v>6.5</v>
      </c>
      <c r="G47" s="59">
        <f>ROUND(IF('Indicator Data'!F49=0,0,IF(LOG('Indicator Data'!F49)&gt;G$194,10,IF(LOG('Indicator Data'!F49)&lt;G$195,0,10-(G$194-LOG('Indicator Data'!F49))/(G$194-G$195)*10))),1)</f>
        <v>0</v>
      </c>
      <c r="H47" s="59">
        <f>ROUND(IF('Indicator Data'!G49=0,0,IF(LOG('Indicator Data'!G49)&gt;H$194,10,IF(LOG('Indicator Data'!G49)&lt;H$195,0,10-(H$194-LOG('Indicator Data'!G49))/(H$194-H$195)*10))),1)</f>
        <v>0</v>
      </c>
      <c r="I47" s="59">
        <f>ROUND(IF('Indicator Data'!H49=0,0,IF(LOG('Indicator Data'!H49)&gt;I$194,10,IF(LOG('Indicator Data'!H49)&lt;I$195,0,10-(I$194-LOG('Indicator Data'!H49))/(I$194-I$195)*10))),1)</f>
        <v>0</v>
      </c>
      <c r="J47" s="59">
        <f t="shared" si="1"/>
        <v>0</v>
      </c>
      <c r="K47" s="59">
        <f>ROUND(IF('Indicator Data'!I49=0,0,IF(LOG('Indicator Data'!I49)&gt;K$194,10,IF(LOG('Indicator Data'!I49)&lt;K$195,0,10-(K$194-LOG('Indicator Data'!I49))/(K$194-K$195)*10))),1)</f>
        <v>0</v>
      </c>
      <c r="L47" s="59">
        <f t="shared" si="2"/>
        <v>0</v>
      </c>
      <c r="M47" s="59">
        <f>ROUND(IF('Indicator Data'!J49=0,0,IF(LOG('Indicator Data'!J49)&gt;M$194,10,IF(LOG('Indicator Data'!J49)&lt;M$195,0,10-(M$194-LOG('Indicator Data'!J49))/(M$194-M$195)*10))),1)</f>
        <v>0</v>
      </c>
      <c r="N47" s="60">
        <f>'Indicator Data'!C49/'Indicator Data'!$BC49</f>
        <v>2.1917445108339886E-4</v>
      </c>
      <c r="O47" s="60">
        <f>'Indicator Data'!D49/'Indicator Data'!$BC49</f>
        <v>0</v>
      </c>
      <c r="P47" s="60">
        <f>IF(F47=0.1,0,'Indicator Data'!E49/'Indicator Data'!$BC49)</f>
        <v>3.8690054266878591E-3</v>
      </c>
      <c r="Q47" s="60">
        <f>'Indicator Data'!F49/'Indicator Data'!$BC49</f>
        <v>0</v>
      </c>
      <c r="R47" s="60">
        <f>'Indicator Data'!G49/'Indicator Data'!$BC49</f>
        <v>0</v>
      </c>
      <c r="S47" s="60">
        <f>'Indicator Data'!H49/'Indicator Data'!$BC49</f>
        <v>0</v>
      </c>
      <c r="T47" s="60">
        <f>'Indicator Data'!I49/'Indicator Data'!$BC49</f>
        <v>0</v>
      </c>
      <c r="U47" s="60">
        <f>'Indicator Data'!J49/'Indicator Data'!$BC49</f>
        <v>0</v>
      </c>
      <c r="V47" s="59">
        <f t="shared" si="3"/>
        <v>1.1000000000000001</v>
      </c>
      <c r="W47" s="59">
        <f t="shared" si="4"/>
        <v>0</v>
      </c>
      <c r="X47" s="59">
        <f t="shared" si="5"/>
        <v>0.6</v>
      </c>
      <c r="Y47" s="59">
        <f t="shared" si="6"/>
        <v>3.9</v>
      </c>
      <c r="Z47" s="59">
        <f t="shared" si="7"/>
        <v>0</v>
      </c>
      <c r="AA47" s="59">
        <f t="shared" si="8"/>
        <v>0</v>
      </c>
      <c r="AB47" s="59">
        <f t="shared" si="9"/>
        <v>0</v>
      </c>
      <c r="AC47" s="59">
        <f t="shared" si="10"/>
        <v>0</v>
      </c>
      <c r="AD47" s="59">
        <f t="shared" si="11"/>
        <v>0</v>
      </c>
      <c r="AE47" s="59">
        <f t="shared" si="12"/>
        <v>0</v>
      </c>
      <c r="AF47" s="59">
        <f t="shared" si="13"/>
        <v>0</v>
      </c>
      <c r="AG47" s="59">
        <f>ROUND(IF('Indicator Data'!K49=0,0,IF('Indicator Data'!K49&gt;AG$194,10,IF('Indicator Data'!K49&lt;AG$195,0,10-(AG$194-'Indicator Data'!K49)/(AG$194-AG$195)*10))),1)</f>
        <v>0</v>
      </c>
      <c r="AH47" s="59">
        <f t="shared" si="14"/>
        <v>3.5</v>
      </c>
      <c r="AI47" s="59">
        <f t="shared" si="15"/>
        <v>0.1</v>
      </c>
      <c r="AJ47" s="59">
        <f t="shared" si="16"/>
        <v>0</v>
      </c>
      <c r="AK47" s="59">
        <f t="shared" si="17"/>
        <v>0</v>
      </c>
      <c r="AL47" s="59">
        <f t="shared" si="18"/>
        <v>0</v>
      </c>
      <c r="AM47" s="59">
        <f t="shared" si="19"/>
        <v>0</v>
      </c>
      <c r="AN47" s="59">
        <f t="shared" si="20"/>
        <v>0</v>
      </c>
      <c r="AO47" s="61">
        <f t="shared" si="21"/>
        <v>2.2000000000000002</v>
      </c>
      <c r="AP47" s="61">
        <f t="shared" si="22"/>
        <v>5.3</v>
      </c>
      <c r="AQ47" s="61">
        <f t="shared" si="23"/>
        <v>0</v>
      </c>
      <c r="AR47" s="61">
        <f t="shared" si="24"/>
        <v>0</v>
      </c>
      <c r="AS47" s="59">
        <f t="shared" si="25"/>
        <v>0</v>
      </c>
      <c r="AT47" s="59">
        <f>IF('Indicator Data'!BD49&lt;1000,"x",ROUND((IF('Indicator Data'!L49&gt;AT$194,10,IF('Indicator Data'!L49&lt;AT$195,0,10-(AT$194-'Indicator Data'!L49)/(AT$194-AT$195)*10))),1))</f>
        <v>2.2000000000000002</v>
      </c>
      <c r="AU47" s="61">
        <f t="shared" si="26"/>
        <v>1.1000000000000001</v>
      </c>
      <c r="AV47" s="62">
        <f t="shared" si="27"/>
        <v>2</v>
      </c>
      <c r="AW47" s="59">
        <f>ROUND(IF('Indicator Data'!M49=0,0,IF('Indicator Data'!M49&gt;AW$194,10,IF('Indicator Data'!M49&lt;AW$195,0,10-(AW$194-'Indicator Data'!M49)/(AW$194-AW$195)*10))),1)</f>
        <v>0.2</v>
      </c>
      <c r="AX47" s="59">
        <f>ROUND(IF('Indicator Data'!N49=0,0,IF(LOG('Indicator Data'!N49)&gt;LOG(AX$194),10,IF(LOG('Indicator Data'!N49)&lt;LOG(AX$195),0,10-(LOG(AX$194)-LOG('Indicator Data'!N49))/(LOG(AX$194)-LOG(AX$195))*10))),1)</f>
        <v>0.8</v>
      </c>
      <c r="AY47" s="61">
        <f t="shared" si="28"/>
        <v>0.5</v>
      </c>
      <c r="AZ47" s="59">
        <f>'Indicator Data'!O49</f>
        <v>0</v>
      </c>
      <c r="BA47" s="59">
        <f>'Indicator Data'!P49</f>
        <v>0</v>
      </c>
      <c r="BB47" s="61">
        <f t="shared" si="29"/>
        <v>0</v>
      </c>
      <c r="BC47" s="62">
        <f t="shared" si="30"/>
        <v>0.4</v>
      </c>
      <c r="BD47" s="16"/>
      <c r="BE47" s="108"/>
    </row>
    <row r="48" spans="1:57" s="4" customFormat="1" x14ac:dyDescent="0.25">
      <c r="A48" s="131" t="s">
        <v>84</v>
      </c>
      <c r="B48" s="63" t="s">
        <v>83</v>
      </c>
      <c r="C48" s="59">
        <f>ROUND(IF('Indicator Data'!C50=0,0.1,IF(LOG('Indicator Data'!C50)&gt;C$194,10,IF(LOG('Indicator Data'!C50)&lt;C$195,0,10-(C$194-LOG('Indicator Data'!C50))/(C$194-C$195)*10))),1)</f>
        <v>0.1</v>
      </c>
      <c r="D48" s="59">
        <f>ROUND(IF('Indicator Data'!D50=0,0.1,IF(LOG('Indicator Data'!D50)&gt;D$194,10,IF(LOG('Indicator Data'!D50)&lt;D$195,0,10-(D$194-LOG('Indicator Data'!D50))/(D$194-D$195)*10))),1)</f>
        <v>0.1</v>
      </c>
      <c r="E48" s="59">
        <f t="shared" si="0"/>
        <v>0.1</v>
      </c>
      <c r="F48" s="59">
        <f>ROUND(IF('Indicator Data'!E50="No data",0.1,IF('Indicator Data'!E50=0,0,IF(LOG('Indicator Data'!E50)&gt;F$194,10,IF(LOG('Indicator Data'!E50)&lt;F$195,0,10-(F$194-LOG('Indicator Data'!E50))/(F$194-F$195)*10)))),1)</f>
        <v>3.4</v>
      </c>
      <c r="G48" s="59">
        <f>ROUND(IF('Indicator Data'!F50=0,0,IF(LOG('Indicator Data'!F50)&gt;G$194,10,IF(LOG('Indicator Data'!F50)&lt;G$195,0,10-(G$194-LOG('Indicator Data'!F50))/(G$194-G$195)*10))),1)</f>
        <v>0</v>
      </c>
      <c r="H48" s="59">
        <f>ROUND(IF('Indicator Data'!G50=0,0,IF(LOG('Indicator Data'!G50)&gt;H$194,10,IF(LOG('Indicator Data'!G50)&lt;H$195,0,10-(H$194-LOG('Indicator Data'!G50))/(H$194-H$195)*10))),1)</f>
        <v>0</v>
      </c>
      <c r="I48" s="59">
        <f>ROUND(IF('Indicator Data'!H50=0,0,IF(LOG('Indicator Data'!H50)&gt;I$194,10,IF(LOG('Indicator Data'!H50)&lt;I$195,0,10-(I$194-LOG('Indicator Data'!H50))/(I$194-I$195)*10))),1)</f>
        <v>0</v>
      </c>
      <c r="J48" s="59">
        <f t="shared" si="1"/>
        <v>0</v>
      </c>
      <c r="K48" s="59">
        <f>ROUND(IF('Indicator Data'!I50=0,0,IF(LOG('Indicator Data'!I50)&gt;K$194,10,IF(LOG('Indicator Data'!I50)&lt;K$195,0,10-(K$194-LOG('Indicator Data'!I50))/(K$194-K$195)*10))),1)</f>
        <v>0</v>
      </c>
      <c r="L48" s="59">
        <f t="shared" si="2"/>
        <v>0</v>
      </c>
      <c r="M48" s="59">
        <f>ROUND(IF('Indicator Data'!J50=0,0,IF(LOG('Indicator Data'!J50)&gt;M$194,10,IF(LOG('Indicator Data'!J50)&lt;M$195,0,10-(M$194-LOG('Indicator Data'!J50))/(M$194-M$195)*10))),1)</f>
        <v>0</v>
      </c>
      <c r="N48" s="60">
        <f>'Indicator Data'!C50/'Indicator Data'!$BC50</f>
        <v>0</v>
      </c>
      <c r="O48" s="60">
        <f>'Indicator Data'!D50/'Indicator Data'!$BC50</f>
        <v>0</v>
      </c>
      <c r="P48" s="60">
        <f>IF(F48=0.1,0,'Indicator Data'!E50/'Indicator Data'!$BC50)</f>
        <v>4.2618707045431151E-4</v>
      </c>
      <c r="Q48" s="60">
        <f>'Indicator Data'!F50/'Indicator Data'!$BC50</f>
        <v>0</v>
      </c>
      <c r="R48" s="60">
        <f>'Indicator Data'!G50/'Indicator Data'!$BC50</f>
        <v>0</v>
      </c>
      <c r="S48" s="60">
        <f>'Indicator Data'!H50/'Indicator Data'!$BC50</f>
        <v>0</v>
      </c>
      <c r="T48" s="60">
        <f>'Indicator Data'!I50/'Indicator Data'!$BC50</f>
        <v>0</v>
      </c>
      <c r="U48" s="60">
        <f>'Indicator Data'!J50/'Indicator Data'!$BC50</f>
        <v>0</v>
      </c>
      <c r="V48" s="59">
        <f t="shared" si="3"/>
        <v>0</v>
      </c>
      <c r="W48" s="59">
        <f t="shared" si="4"/>
        <v>0</v>
      </c>
      <c r="X48" s="59">
        <f t="shared" si="5"/>
        <v>0</v>
      </c>
      <c r="Y48" s="59">
        <f t="shared" si="6"/>
        <v>0.4</v>
      </c>
      <c r="Z48" s="59">
        <f t="shared" si="7"/>
        <v>0</v>
      </c>
      <c r="AA48" s="59">
        <f t="shared" si="8"/>
        <v>0</v>
      </c>
      <c r="AB48" s="59">
        <f t="shared" si="9"/>
        <v>0</v>
      </c>
      <c r="AC48" s="59">
        <f t="shared" si="10"/>
        <v>0</v>
      </c>
      <c r="AD48" s="59">
        <f t="shared" si="11"/>
        <v>0</v>
      </c>
      <c r="AE48" s="59">
        <f t="shared" si="12"/>
        <v>0</v>
      </c>
      <c r="AF48" s="59">
        <f t="shared" si="13"/>
        <v>0</v>
      </c>
      <c r="AG48" s="59">
        <f>ROUND(IF('Indicator Data'!K50=0,0,IF('Indicator Data'!K50&gt;AG$194,10,IF('Indicator Data'!K50&lt;AG$195,0,10-(AG$194-'Indicator Data'!K50)/(AG$194-AG$195)*10))),1)</f>
        <v>1.3</v>
      </c>
      <c r="AH48" s="59">
        <f t="shared" si="14"/>
        <v>0.1</v>
      </c>
      <c r="AI48" s="59">
        <f t="shared" si="15"/>
        <v>0.1</v>
      </c>
      <c r="AJ48" s="59">
        <f t="shared" si="16"/>
        <v>0</v>
      </c>
      <c r="AK48" s="59">
        <f t="shared" si="17"/>
        <v>0</v>
      </c>
      <c r="AL48" s="59">
        <f t="shared" si="18"/>
        <v>0</v>
      </c>
      <c r="AM48" s="59">
        <f t="shared" si="19"/>
        <v>0</v>
      </c>
      <c r="AN48" s="59">
        <f t="shared" si="20"/>
        <v>0</v>
      </c>
      <c r="AO48" s="61">
        <f t="shared" si="21"/>
        <v>0.1</v>
      </c>
      <c r="AP48" s="61">
        <f t="shared" si="22"/>
        <v>2</v>
      </c>
      <c r="AQ48" s="61">
        <f t="shared" si="23"/>
        <v>0</v>
      </c>
      <c r="AR48" s="61">
        <f t="shared" si="24"/>
        <v>0</v>
      </c>
      <c r="AS48" s="59">
        <f t="shared" si="25"/>
        <v>0.7</v>
      </c>
      <c r="AT48" s="59">
        <f>IF('Indicator Data'!BD50&lt;1000,"x",ROUND((IF('Indicator Data'!L50&gt;AT$194,10,IF('Indicator Data'!L50&lt;AT$195,0,10-(AT$194-'Indicator Data'!L50)/(AT$194-AT$195)*10))),1))</f>
        <v>0</v>
      </c>
      <c r="AU48" s="61">
        <f t="shared" si="26"/>
        <v>0.4</v>
      </c>
      <c r="AV48" s="62">
        <f t="shared" si="27"/>
        <v>0.5</v>
      </c>
      <c r="AW48" s="59">
        <f>ROUND(IF('Indicator Data'!M50=0,0,IF('Indicator Data'!M50&gt;AW$194,10,IF('Indicator Data'!M50&lt;AW$195,0,10-(AW$194-'Indicator Data'!M50)/(AW$194-AW$195)*10))),1)</f>
        <v>0.1</v>
      </c>
      <c r="AX48" s="59">
        <f>ROUND(IF('Indicator Data'!N50=0,0,IF(LOG('Indicator Data'!N50)&gt;LOG(AX$194),10,IF(LOG('Indicator Data'!N50)&lt;LOG(AX$195),0,10-(LOG(AX$194)-LOG('Indicator Data'!N50))/(LOG(AX$194)-LOG(AX$195))*10))),1)</f>
        <v>0</v>
      </c>
      <c r="AY48" s="61">
        <f t="shared" si="28"/>
        <v>0.1</v>
      </c>
      <c r="AZ48" s="59">
        <f>'Indicator Data'!O50</f>
        <v>0</v>
      </c>
      <c r="BA48" s="59">
        <f>'Indicator Data'!P50</f>
        <v>0</v>
      </c>
      <c r="BB48" s="61">
        <f t="shared" si="29"/>
        <v>0</v>
      </c>
      <c r="BC48" s="62">
        <f t="shared" si="30"/>
        <v>0.1</v>
      </c>
      <c r="BD48" s="16"/>
      <c r="BE48" s="108"/>
    </row>
    <row r="49" spans="1:57" s="4" customFormat="1" x14ac:dyDescent="0.25">
      <c r="A49" s="131" t="s">
        <v>86</v>
      </c>
      <c r="B49" s="63" t="s">
        <v>85</v>
      </c>
      <c r="C49" s="59">
        <f>ROUND(IF('Indicator Data'!C51=0,0.1,IF(LOG('Indicator Data'!C51)&gt;C$194,10,IF(LOG('Indicator Data'!C51)&lt;C$195,0,10-(C$194-LOG('Indicator Data'!C51))/(C$194-C$195)*10))),1)</f>
        <v>5.5</v>
      </c>
      <c r="D49" s="59">
        <f>ROUND(IF('Indicator Data'!D51=0,0.1,IF(LOG('Indicator Data'!D51)&gt;D$194,10,IF(LOG('Indicator Data'!D51)&lt;D$195,0,10-(D$194-LOG('Indicator Data'!D51))/(D$194-D$195)*10))),1)</f>
        <v>0.1</v>
      </c>
      <c r="E49" s="59">
        <f t="shared" si="0"/>
        <v>3.3</v>
      </c>
      <c r="F49" s="59">
        <f>ROUND(IF('Indicator Data'!E51="No data",0.1,IF('Indicator Data'!E51=0,0,IF(LOG('Indicator Data'!E51)&gt;F$194,10,IF(LOG('Indicator Data'!E51)&lt;F$195,0,10-(F$194-LOG('Indicator Data'!E51))/(F$194-F$195)*10)))),1)</f>
        <v>0</v>
      </c>
      <c r="G49" s="59">
        <f>ROUND(IF('Indicator Data'!F51=0,0,IF(LOG('Indicator Data'!F51)&gt;G$194,10,IF(LOG('Indicator Data'!F51)&lt;G$195,0,10-(G$194-LOG('Indicator Data'!F51))/(G$194-G$195)*10))),1)</f>
        <v>0</v>
      </c>
      <c r="H49" s="59">
        <f>ROUND(IF('Indicator Data'!G51=0,0,IF(LOG('Indicator Data'!G51)&gt;H$194,10,IF(LOG('Indicator Data'!G51)&lt;H$195,0,10-(H$194-LOG('Indicator Data'!G51))/(H$194-H$195)*10))),1)</f>
        <v>0</v>
      </c>
      <c r="I49" s="59">
        <f>ROUND(IF('Indicator Data'!H51=0,0,IF(LOG('Indicator Data'!H51)&gt;I$194,10,IF(LOG('Indicator Data'!H51)&lt;I$195,0,10-(I$194-LOG('Indicator Data'!H51))/(I$194-I$195)*10))),1)</f>
        <v>0</v>
      </c>
      <c r="J49" s="59">
        <f t="shared" si="1"/>
        <v>0</v>
      </c>
      <c r="K49" s="59">
        <f>ROUND(IF('Indicator Data'!I51=0,0,IF(LOG('Indicator Data'!I51)&gt;K$194,10,IF(LOG('Indicator Data'!I51)&lt;K$195,0,10-(K$194-LOG('Indicator Data'!I51))/(K$194-K$195)*10))),1)</f>
        <v>0</v>
      </c>
      <c r="L49" s="59">
        <f t="shared" si="2"/>
        <v>0</v>
      </c>
      <c r="M49" s="59">
        <f>ROUND(IF('Indicator Data'!J51=0,0,IF(LOG('Indicator Data'!J51)&gt;M$194,10,IF(LOG('Indicator Data'!J51)&lt;M$195,0,10-(M$194-LOG('Indicator Data'!J51))/(M$194-M$195)*10))),1)</f>
        <v>8.9</v>
      </c>
      <c r="N49" s="60">
        <f>'Indicator Data'!C51/'Indicator Data'!$BC51</f>
        <v>1.9677643056008991E-3</v>
      </c>
      <c r="O49" s="60">
        <f>'Indicator Data'!D51/'Indicator Data'!$BC51</f>
        <v>0</v>
      </c>
      <c r="P49" s="60">
        <f>IF(F49=0.1,0,'Indicator Data'!E51/'Indicator Data'!$BC51)</f>
        <v>1.1489425623392133E-4</v>
      </c>
      <c r="Q49" s="60">
        <f>'Indicator Data'!F51/'Indicator Data'!$BC51</f>
        <v>0</v>
      </c>
      <c r="R49" s="60">
        <f>'Indicator Data'!G51/'Indicator Data'!$BC51</f>
        <v>0</v>
      </c>
      <c r="S49" s="60">
        <f>'Indicator Data'!H51/'Indicator Data'!$BC51</f>
        <v>0</v>
      </c>
      <c r="T49" s="60">
        <f>'Indicator Data'!I51/'Indicator Data'!$BC51</f>
        <v>0</v>
      </c>
      <c r="U49" s="60">
        <f>'Indicator Data'!J51/'Indicator Data'!$BC51</f>
        <v>4.7109838701940673E-2</v>
      </c>
      <c r="V49" s="59">
        <f t="shared" si="3"/>
        <v>9.8000000000000007</v>
      </c>
      <c r="W49" s="59">
        <f t="shared" si="4"/>
        <v>0</v>
      </c>
      <c r="X49" s="59">
        <f t="shared" si="5"/>
        <v>7.3</v>
      </c>
      <c r="Y49" s="59">
        <f t="shared" si="6"/>
        <v>0.1</v>
      </c>
      <c r="Z49" s="59">
        <f t="shared" si="7"/>
        <v>0</v>
      </c>
      <c r="AA49" s="59">
        <f t="shared" si="8"/>
        <v>0</v>
      </c>
      <c r="AB49" s="59">
        <f t="shared" si="9"/>
        <v>0</v>
      </c>
      <c r="AC49" s="59">
        <f t="shared" si="10"/>
        <v>0</v>
      </c>
      <c r="AD49" s="59">
        <f t="shared" si="11"/>
        <v>0</v>
      </c>
      <c r="AE49" s="59">
        <f t="shared" si="12"/>
        <v>0</v>
      </c>
      <c r="AF49" s="59">
        <f t="shared" si="13"/>
        <v>10</v>
      </c>
      <c r="AG49" s="59">
        <f>ROUND(IF('Indicator Data'!K51=0,0,IF('Indicator Data'!K51&gt;AG$194,10,IF('Indicator Data'!K51&lt;AG$195,0,10-(AG$194-'Indicator Data'!K51)/(AG$194-AG$195)*10))),1)</f>
        <v>8</v>
      </c>
      <c r="AH49" s="59">
        <f t="shared" si="14"/>
        <v>7.7</v>
      </c>
      <c r="AI49" s="59">
        <f t="shared" si="15"/>
        <v>0.1</v>
      </c>
      <c r="AJ49" s="59">
        <f t="shared" si="16"/>
        <v>0</v>
      </c>
      <c r="AK49" s="59">
        <f t="shared" si="17"/>
        <v>0</v>
      </c>
      <c r="AL49" s="59">
        <f t="shared" si="18"/>
        <v>0</v>
      </c>
      <c r="AM49" s="59">
        <f t="shared" si="19"/>
        <v>0</v>
      </c>
      <c r="AN49" s="59">
        <f t="shared" si="20"/>
        <v>9.5</v>
      </c>
      <c r="AO49" s="61">
        <f t="shared" si="21"/>
        <v>5.7</v>
      </c>
      <c r="AP49" s="61">
        <f t="shared" si="22"/>
        <v>0.1</v>
      </c>
      <c r="AQ49" s="61">
        <f t="shared" si="23"/>
        <v>0</v>
      </c>
      <c r="AR49" s="61">
        <f t="shared" si="24"/>
        <v>0</v>
      </c>
      <c r="AS49" s="59">
        <f t="shared" si="25"/>
        <v>8.8000000000000007</v>
      </c>
      <c r="AT49" s="59">
        <f>IF('Indicator Data'!BD51&lt;1000,"x",ROUND((IF('Indicator Data'!L51&gt;AT$194,10,IF('Indicator Data'!L51&lt;AT$195,0,10-(AT$194-'Indicator Data'!L51)/(AT$194-AT$195)*10))),1))</f>
        <v>10</v>
      </c>
      <c r="AU49" s="61">
        <f t="shared" si="26"/>
        <v>9.4</v>
      </c>
      <c r="AV49" s="62">
        <f t="shared" si="27"/>
        <v>4.5</v>
      </c>
      <c r="AW49" s="59">
        <f>ROUND(IF('Indicator Data'!M51=0,0,IF('Indicator Data'!M51&gt;AW$194,10,IF('Indicator Data'!M51&lt;AW$195,0,10-(AW$194-'Indicator Data'!M51)/(AW$194-AW$195)*10))),1)</f>
        <v>1.4</v>
      </c>
      <c r="AX49" s="59">
        <f>ROUND(IF('Indicator Data'!N51=0,0,IF(LOG('Indicator Data'!N51)&gt;LOG(AX$194),10,IF(LOG('Indicator Data'!N51)&lt;LOG(AX$195),0,10-(LOG(AX$194)-LOG('Indicator Data'!N51))/(LOG(AX$194)-LOG(AX$195))*10))),1)</f>
        <v>0</v>
      </c>
      <c r="AY49" s="61">
        <f t="shared" si="28"/>
        <v>0.7</v>
      </c>
      <c r="AZ49" s="59">
        <f>'Indicator Data'!O51</f>
        <v>0</v>
      </c>
      <c r="BA49" s="59">
        <f>'Indicator Data'!P51</f>
        <v>0</v>
      </c>
      <c r="BB49" s="61">
        <f t="shared" si="29"/>
        <v>0</v>
      </c>
      <c r="BC49" s="62">
        <f t="shared" si="30"/>
        <v>0.5</v>
      </c>
      <c r="BD49" s="16"/>
      <c r="BE49" s="108"/>
    </row>
    <row r="50" spans="1:57" s="4" customFormat="1" x14ac:dyDescent="0.25">
      <c r="A50" s="131" t="s">
        <v>88</v>
      </c>
      <c r="B50" s="63" t="s">
        <v>87</v>
      </c>
      <c r="C50" s="59">
        <f>ROUND(IF('Indicator Data'!C52=0,0.1,IF(LOG('Indicator Data'!C52)&gt;C$194,10,IF(LOG('Indicator Data'!C52)&lt;C$195,0,10-(C$194-LOG('Indicator Data'!C52))/(C$194-C$195)*10))),1)</f>
        <v>3</v>
      </c>
      <c r="D50" s="59">
        <f>ROUND(IF('Indicator Data'!D52=0,0.1,IF(LOG('Indicator Data'!D52)&gt;D$194,10,IF(LOG('Indicator Data'!D52)&lt;D$195,0,10-(D$194-LOG('Indicator Data'!D52))/(D$194-D$195)*10))),1)</f>
        <v>0.1</v>
      </c>
      <c r="E50" s="59">
        <f t="shared" si="0"/>
        <v>1.7</v>
      </c>
      <c r="F50" s="59">
        <f>ROUND(IF('Indicator Data'!E52="No data",0.1,IF('Indicator Data'!E52=0,0,IF(LOG('Indicator Data'!E52)&gt;F$194,10,IF(LOG('Indicator Data'!E52)&lt;F$195,0,10-(F$194-LOG('Indicator Data'!E52))/(F$194-F$195)*10)))),1)</f>
        <v>0.1</v>
      </c>
      <c r="G50" s="59">
        <f>ROUND(IF('Indicator Data'!F52=0,0,IF(LOG('Indicator Data'!F52)&gt;G$194,10,IF(LOG('Indicator Data'!F52)&lt;G$195,0,10-(G$194-LOG('Indicator Data'!F52))/(G$194-G$195)*10))),1)</f>
        <v>0</v>
      </c>
      <c r="H50" s="59">
        <f>ROUND(IF('Indicator Data'!G52=0,0,IF(LOG('Indicator Data'!G52)&gt;H$194,10,IF(LOG('Indicator Data'!G52)&lt;H$195,0,10-(H$194-LOG('Indicator Data'!G52))/(H$194-H$195)*10))),1)</f>
        <v>2.9</v>
      </c>
      <c r="I50" s="59">
        <f>ROUND(IF('Indicator Data'!H52=0,0,IF(LOG('Indicator Data'!H52)&gt;I$194,10,IF(LOG('Indicator Data'!H52)&lt;I$195,0,10-(I$194-LOG('Indicator Data'!H52))/(I$194-I$195)*10))),1)</f>
        <v>3.6</v>
      </c>
      <c r="J50" s="59">
        <f t="shared" si="1"/>
        <v>3.3</v>
      </c>
      <c r="K50" s="59">
        <f>ROUND(IF('Indicator Data'!I52=0,0,IF(LOG('Indicator Data'!I52)&gt;K$194,10,IF(LOG('Indicator Data'!I52)&lt;K$195,0,10-(K$194-LOG('Indicator Data'!I52))/(K$194-K$195)*10))),1)</f>
        <v>5.6</v>
      </c>
      <c r="L50" s="59">
        <f t="shared" si="2"/>
        <v>4.5999999999999996</v>
      </c>
      <c r="M50" s="59">
        <f>ROUND(IF('Indicator Data'!J52=0,0,IF(LOG('Indicator Data'!J52)&gt;M$194,10,IF(LOG('Indicator Data'!J52)&lt;M$195,0,10-(M$194-LOG('Indicator Data'!J52))/(M$194-M$195)*10))),1)</f>
        <v>0</v>
      </c>
      <c r="N50" s="60">
        <f>'Indicator Data'!C52/'Indicator Data'!$BC52</f>
        <v>2.091675440272214E-3</v>
      </c>
      <c r="O50" s="60">
        <f>'Indicator Data'!D52/'Indicator Data'!$BC52</f>
        <v>0</v>
      </c>
      <c r="P50" s="60">
        <f>IF(F50=0.1,0,'Indicator Data'!E52/'Indicator Data'!$BC52)</f>
        <v>0</v>
      </c>
      <c r="Q50" s="60">
        <f>'Indicator Data'!F52/'Indicator Data'!$BC52</f>
        <v>0</v>
      </c>
      <c r="R50" s="60">
        <f>'Indicator Data'!G52/'Indicator Data'!$BC52</f>
        <v>1.9000000000000003E-2</v>
      </c>
      <c r="S50" s="60">
        <f>'Indicator Data'!H52/'Indicator Data'!$BC52</f>
        <v>2E-3</v>
      </c>
      <c r="T50" s="60">
        <f>'Indicator Data'!I52/'Indicator Data'!$BC52</f>
        <v>8.2253090631225615E-5</v>
      </c>
      <c r="U50" s="60">
        <f>'Indicator Data'!J52/'Indicator Data'!$BC52</f>
        <v>0</v>
      </c>
      <c r="V50" s="59">
        <f t="shared" si="3"/>
        <v>10</v>
      </c>
      <c r="W50" s="59">
        <f t="shared" si="4"/>
        <v>0</v>
      </c>
      <c r="X50" s="59">
        <f t="shared" si="5"/>
        <v>7.6</v>
      </c>
      <c r="Y50" s="59">
        <f t="shared" si="6"/>
        <v>0.1</v>
      </c>
      <c r="Z50" s="59">
        <f t="shared" si="7"/>
        <v>0</v>
      </c>
      <c r="AA50" s="59">
        <f t="shared" si="8"/>
        <v>9.5</v>
      </c>
      <c r="AB50" s="59">
        <f t="shared" si="9"/>
        <v>4</v>
      </c>
      <c r="AC50" s="59">
        <f t="shared" si="10"/>
        <v>7.7</v>
      </c>
      <c r="AD50" s="59">
        <f t="shared" si="11"/>
        <v>9.8000000000000007</v>
      </c>
      <c r="AE50" s="59">
        <f t="shared" si="12"/>
        <v>9</v>
      </c>
      <c r="AF50" s="59">
        <f t="shared" si="13"/>
        <v>0</v>
      </c>
      <c r="AG50" s="59">
        <f>ROUND(IF('Indicator Data'!K52=0,0,IF('Indicator Data'!K52&gt;AG$194,10,IF('Indicator Data'!K52&lt;AG$195,0,10-(AG$194-'Indicator Data'!K52)/(AG$194-AG$195)*10))),1)</f>
        <v>0</v>
      </c>
      <c r="AH50" s="59">
        <f t="shared" si="14"/>
        <v>6.5</v>
      </c>
      <c r="AI50" s="59">
        <f t="shared" si="15"/>
        <v>0.1</v>
      </c>
      <c r="AJ50" s="59">
        <f t="shared" si="16"/>
        <v>6.2</v>
      </c>
      <c r="AK50" s="59">
        <f t="shared" si="17"/>
        <v>3.8</v>
      </c>
      <c r="AL50" s="59">
        <f t="shared" si="18"/>
        <v>5.0999999999999996</v>
      </c>
      <c r="AM50" s="59">
        <f t="shared" si="19"/>
        <v>7.7</v>
      </c>
      <c r="AN50" s="59">
        <f t="shared" si="20"/>
        <v>0</v>
      </c>
      <c r="AO50" s="61">
        <f t="shared" si="21"/>
        <v>5.4</v>
      </c>
      <c r="AP50" s="61">
        <f t="shared" si="22"/>
        <v>0.1</v>
      </c>
      <c r="AQ50" s="61">
        <f t="shared" si="23"/>
        <v>0</v>
      </c>
      <c r="AR50" s="61">
        <f t="shared" si="24"/>
        <v>7.4</v>
      </c>
      <c r="AS50" s="59">
        <f t="shared" si="25"/>
        <v>0</v>
      </c>
      <c r="AT50" s="59" t="str">
        <f>IF('Indicator Data'!BD52&lt;1000,"x",ROUND((IF('Indicator Data'!L52&gt;AT$194,10,IF('Indicator Data'!L52&lt;AT$195,0,10-(AT$194-'Indicator Data'!L52)/(AT$194-AT$195)*10))),1))</f>
        <v>x</v>
      </c>
      <c r="AU50" s="61">
        <f t="shared" si="26"/>
        <v>0</v>
      </c>
      <c r="AV50" s="62">
        <f t="shared" si="27"/>
        <v>3.3</v>
      </c>
      <c r="AW50" s="59">
        <f>ROUND(IF('Indicator Data'!M52=0,0,IF('Indicator Data'!M52&gt;AW$194,10,IF('Indicator Data'!M52&lt;AW$195,0,10-(AW$194-'Indicator Data'!M52)/(AW$194-AW$195)*10))),1)</f>
        <v>0</v>
      </c>
      <c r="AX50" s="59">
        <f>ROUND(IF('Indicator Data'!N52=0,0,IF(LOG('Indicator Data'!N52)&gt;LOG(AX$194),10,IF(LOG('Indicator Data'!N52)&lt;LOG(AX$195),0,10-(LOG(AX$194)-LOG('Indicator Data'!N52))/(LOG(AX$194)-LOG(AX$195))*10))),1)</f>
        <v>0</v>
      </c>
      <c r="AY50" s="61">
        <f t="shared" si="28"/>
        <v>0</v>
      </c>
      <c r="AZ50" s="59">
        <f>'Indicator Data'!O52</f>
        <v>0</v>
      </c>
      <c r="BA50" s="59">
        <f>'Indicator Data'!P52</f>
        <v>0</v>
      </c>
      <c r="BB50" s="61">
        <f t="shared" si="29"/>
        <v>0</v>
      </c>
      <c r="BC50" s="62">
        <f t="shared" si="30"/>
        <v>0</v>
      </c>
      <c r="BD50" s="16"/>
      <c r="BE50" s="108"/>
    </row>
    <row r="51" spans="1:57" s="4" customFormat="1" x14ac:dyDescent="0.25">
      <c r="A51" s="131" t="s">
        <v>90</v>
      </c>
      <c r="B51" s="63" t="s">
        <v>89</v>
      </c>
      <c r="C51" s="59">
        <f>ROUND(IF('Indicator Data'!C53=0,0.1,IF(LOG('Indicator Data'!C53)&gt;C$194,10,IF(LOG('Indicator Data'!C53)&lt;C$195,0,10-(C$194-LOG('Indicator Data'!C53))/(C$194-C$195)*10))),1)</f>
        <v>8.3000000000000007</v>
      </c>
      <c r="D51" s="59">
        <f>ROUND(IF('Indicator Data'!D53=0,0.1,IF(LOG('Indicator Data'!D53)&gt;D$194,10,IF(LOG('Indicator Data'!D53)&lt;D$195,0,10-(D$194-LOG('Indicator Data'!D53))/(D$194-D$195)*10))),1)</f>
        <v>9.3000000000000007</v>
      </c>
      <c r="E51" s="59">
        <f t="shared" si="0"/>
        <v>8.9</v>
      </c>
      <c r="F51" s="59">
        <f>ROUND(IF('Indicator Data'!E53="No data",0.1,IF('Indicator Data'!E53=0,0,IF(LOG('Indicator Data'!E53)&gt;F$194,10,IF(LOG('Indicator Data'!E53)&lt;F$195,0,10-(F$194-LOG('Indicator Data'!E53))/(F$194-F$195)*10)))),1)</f>
        <v>6</v>
      </c>
      <c r="G51" s="59">
        <f>ROUND(IF('Indicator Data'!F53=0,0,IF(LOG('Indicator Data'!F53)&gt;G$194,10,IF(LOG('Indicator Data'!F53)&lt;G$195,0,10-(G$194-LOG('Indicator Data'!F53))/(G$194-G$195)*10))),1)</f>
        <v>5.5</v>
      </c>
      <c r="H51" s="59">
        <f>ROUND(IF('Indicator Data'!G53=0,0,IF(LOG('Indicator Data'!G53)&gt;H$194,10,IF(LOG('Indicator Data'!G53)&lt;H$195,0,10-(H$194-LOG('Indicator Data'!G53))/(H$194-H$195)*10))),1)</f>
        <v>8.1999999999999993</v>
      </c>
      <c r="I51" s="59">
        <f>ROUND(IF('Indicator Data'!H53=0,0,IF(LOG('Indicator Data'!H53)&gt;I$194,10,IF(LOG('Indicator Data'!H53)&lt;I$195,0,10-(I$194-LOG('Indicator Data'!H53))/(I$194-I$195)*10))),1)</f>
        <v>7.9</v>
      </c>
      <c r="J51" s="59">
        <f t="shared" si="1"/>
        <v>8.1</v>
      </c>
      <c r="K51" s="59">
        <f>ROUND(IF('Indicator Data'!I53=0,0,IF(LOG('Indicator Data'!I53)&gt;K$194,10,IF(LOG('Indicator Data'!I53)&lt;K$195,0,10-(K$194-LOG('Indicator Data'!I53))/(K$194-K$195)*10))),1)</f>
        <v>8.6</v>
      </c>
      <c r="L51" s="59">
        <f t="shared" si="2"/>
        <v>8.4</v>
      </c>
      <c r="M51" s="59">
        <f>ROUND(IF('Indicator Data'!J53=0,0,IF(LOG('Indicator Data'!J53)&gt;M$194,10,IF(LOG('Indicator Data'!J53)&lt;M$195,0,10-(M$194-LOG('Indicator Data'!J53))/(M$194-M$195)*10))),1)</f>
        <v>0</v>
      </c>
      <c r="N51" s="60">
        <f>'Indicator Data'!C53/'Indicator Data'!$BC53</f>
        <v>2.0237265773912815E-3</v>
      </c>
      <c r="O51" s="60">
        <f>'Indicator Data'!D53/'Indicator Data'!$BC53</f>
        <v>6.0145199406487937E-4</v>
      </c>
      <c r="P51" s="60">
        <f>IF(F51=0.1,0,'Indicator Data'!E53/'Indicator Data'!$BC53)</f>
        <v>2.4638916477406716E-3</v>
      </c>
      <c r="Q51" s="60">
        <f>'Indicator Data'!F53/'Indicator Data'!$BC53</f>
        <v>5.2134959876238187E-7</v>
      </c>
      <c r="R51" s="60">
        <f>'Indicator Data'!G53/'Indicator Data'!$BC53</f>
        <v>1.9000000000000003E-2</v>
      </c>
      <c r="S51" s="60">
        <f>'Indicator Data'!H53/'Indicator Data'!$BC53</f>
        <v>5.2751862836521481E-3</v>
      </c>
      <c r="T51" s="60">
        <f>'Indicator Data'!I53/'Indicator Data'!$BC53</f>
        <v>2.0131159347256213E-5</v>
      </c>
      <c r="U51" s="60">
        <f>'Indicator Data'!J53/'Indicator Data'!$BC53</f>
        <v>0</v>
      </c>
      <c r="V51" s="59">
        <f t="shared" si="3"/>
        <v>10</v>
      </c>
      <c r="W51" s="59">
        <f t="shared" si="4"/>
        <v>6</v>
      </c>
      <c r="X51" s="59">
        <f t="shared" si="5"/>
        <v>8.6999999999999993</v>
      </c>
      <c r="Y51" s="59">
        <f t="shared" si="6"/>
        <v>2.5</v>
      </c>
      <c r="Z51" s="59">
        <f t="shared" si="7"/>
        <v>6</v>
      </c>
      <c r="AA51" s="59">
        <f t="shared" si="8"/>
        <v>9.5</v>
      </c>
      <c r="AB51" s="59">
        <f t="shared" si="9"/>
        <v>10</v>
      </c>
      <c r="AC51" s="59">
        <f t="shared" si="10"/>
        <v>9.8000000000000007</v>
      </c>
      <c r="AD51" s="59">
        <f t="shared" si="11"/>
        <v>8.6</v>
      </c>
      <c r="AE51" s="59">
        <f t="shared" si="12"/>
        <v>9.3000000000000007</v>
      </c>
      <c r="AF51" s="59">
        <f t="shared" si="13"/>
        <v>0</v>
      </c>
      <c r="AG51" s="59">
        <f>ROUND(IF('Indicator Data'!K53=0,0,IF('Indicator Data'!K53&gt;AG$194,10,IF('Indicator Data'!K53&lt;AG$195,0,10-(AG$194-'Indicator Data'!K53)/(AG$194-AG$195)*10))),1)</f>
        <v>0</v>
      </c>
      <c r="AH51" s="59">
        <f t="shared" si="14"/>
        <v>9.1999999999999993</v>
      </c>
      <c r="AI51" s="59">
        <f t="shared" si="15"/>
        <v>7.7</v>
      </c>
      <c r="AJ51" s="59">
        <f t="shared" si="16"/>
        <v>8.9</v>
      </c>
      <c r="AK51" s="59">
        <f t="shared" si="17"/>
        <v>9</v>
      </c>
      <c r="AL51" s="59">
        <f t="shared" si="18"/>
        <v>9</v>
      </c>
      <c r="AM51" s="59">
        <f t="shared" si="19"/>
        <v>8.6</v>
      </c>
      <c r="AN51" s="59">
        <f t="shared" si="20"/>
        <v>0</v>
      </c>
      <c r="AO51" s="61">
        <f t="shared" si="21"/>
        <v>8.8000000000000007</v>
      </c>
      <c r="AP51" s="61">
        <f t="shared" si="22"/>
        <v>4.5</v>
      </c>
      <c r="AQ51" s="61">
        <f t="shared" si="23"/>
        <v>5.8</v>
      </c>
      <c r="AR51" s="61">
        <f t="shared" si="24"/>
        <v>8.9</v>
      </c>
      <c r="AS51" s="59">
        <f t="shared" si="25"/>
        <v>0</v>
      </c>
      <c r="AT51" s="59">
        <f>IF('Indicator Data'!BD53&lt;1000,"x",ROUND((IF('Indicator Data'!L53&gt;AT$194,10,IF('Indicator Data'!L53&lt;AT$195,0,10-(AT$194-'Indicator Data'!L53)/(AT$194-AT$195)*10))),1))</f>
        <v>1.1000000000000001</v>
      </c>
      <c r="AU51" s="61">
        <f t="shared" si="26"/>
        <v>0.6</v>
      </c>
      <c r="AV51" s="62">
        <f t="shared" si="27"/>
        <v>6.6</v>
      </c>
      <c r="AW51" s="59">
        <f>ROUND(IF('Indicator Data'!M53=0,0,IF('Indicator Data'!M53&gt;AW$194,10,IF('Indicator Data'!M53&lt;AW$195,0,10-(AW$194-'Indicator Data'!M53)/(AW$194-AW$195)*10))),1)</f>
        <v>2.1</v>
      </c>
      <c r="AX51" s="59">
        <f>ROUND(IF('Indicator Data'!N53=0,0,IF(LOG('Indicator Data'!N53)&gt;LOG(AX$194),10,IF(LOG('Indicator Data'!N53)&lt;LOG(AX$195),0,10-(LOG(AX$194)-LOG('Indicator Data'!N53))/(LOG(AX$194)-LOG(AX$195))*10))),1)</f>
        <v>0.6</v>
      </c>
      <c r="AY51" s="61">
        <f t="shared" si="28"/>
        <v>1.4</v>
      </c>
      <c r="AZ51" s="59">
        <f>'Indicator Data'!O53</f>
        <v>0</v>
      </c>
      <c r="BA51" s="59">
        <f>'Indicator Data'!P53</f>
        <v>0</v>
      </c>
      <c r="BB51" s="61">
        <f t="shared" si="29"/>
        <v>0</v>
      </c>
      <c r="BC51" s="62">
        <f t="shared" si="30"/>
        <v>1</v>
      </c>
      <c r="BD51" s="16"/>
      <c r="BE51" s="108"/>
    </row>
    <row r="52" spans="1:57" s="4" customFormat="1" x14ac:dyDescent="0.25">
      <c r="A52" s="131" t="s">
        <v>93</v>
      </c>
      <c r="B52" s="63" t="s">
        <v>92</v>
      </c>
      <c r="C52" s="59">
        <f>ROUND(IF('Indicator Data'!C54=0,0.1,IF(LOG('Indicator Data'!C54)&gt;C$194,10,IF(LOG('Indicator Data'!C54)&lt;C$195,0,10-(C$194-LOG('Indicator Data'!C54))/(C$194-C$195)*10))),1)</f>
        <v>8.6999999999999993</v>
      </c>
      <c r="D52" s="59">
        <f>ROUND(IF('Indicator Data'!D54=0,0.1,IF(LOG('Indicator Data'!D54)&gt;D$194,10,IF(LOG('Indicator Data'!D54)&lt;D$195,0,10-(D$194-LOG('Indicator Data'!D54))/(D$194-D$195)*10))),1)</f>
        <v>10</v>
      </c>
      <c r="E52" s="59">
        <f t="shared" si="0"/>
        <v>9.5</v>
      </c>
      <c r="F52" s="59">
        <f>ROUND(IF('Indicator Data'!E54="No data",0.1,IF('Indicator Data'!E54=0,0,IF(LOG('Indicator Data'!E54)&gt;F$194,10,IF(LOG('Indicator Data'!E54)&lt;F$195,0,10-(F$194-LOG('Indicator Data'!E54))/(F$194-F$195)*10)))),1)</f>
        <v>7.3</v>
      </c>
      <c r="G52" s="59">
        <f>ROUND(IF('Indicator Data'!F54=0,0,IF(LOG('Indicator Data'!F54)&gt;G$194,10,IF(LOG('Indicator Data'!F54)&lt;G$195,0,10-(G$194-LOG('Indicator Data'!F54))/(G$194-G$195)*10))),1)</f>
        <v>9.8000000000000007</v>
      </c>
      <c r="H52" s="59">
        <f>ROUND(IF('Indicator Data'!G54=0,0,IF(LOG('Indicator Data'!G54)&gt;H$194,10,IF(LOG('Indicator Data'!G54)&lt;H$195,0,10-(H$194-LOG('Indicator Data'!G54))/(H$194-H$195)*10))),1)</f>
        <v>0</v>
      </c>
      <c r="I52" s="59">
        <f>ROUND(IF('Indicator Data'!H54=0,0,IF(LOG('Indicator Data'!H54)&gt;I$194,10,IF(LOG('Indicator Data'!H54)&lt;I$195,0,10-(I$194-LOG('Indicator Data'!H54))/(I$194-I$195)*10))),1)</f>
        <v>0</v>
      </c>
      <c r="J52" s="59">
        <f t="shared" si="1"/>
        <v>0</v>
      </c>
      <c r="K52" s="59">
        <f>ROUND(IF('Indicator Data'!I54=0,0,IF(LOG('Indicator Data'!I54)&gt;K$194,10,IF(LOG('Indicator Data'!I54)&lt;K$195,0,10-(K$194-LOG('Indicator Data'!I54))/(K$194-K$195)*10))),1)</f>
        <v>0</v>
      </c>
      <c r="L52" s="59">
        <f t="shared" si="2"/>
        <v>0</v>
      </c>
      <c r="M52" s="59">
        <f>ROUND(IF('Indicator Data'!J54=0,0,IF(LOG('Indicator Data'!J54)&gt;M$194,10,IF(LOG('Indicator Data'!J54)&lt;M$195,0,10-(M$194-LOG('Indicator Data'!J54))/(M$194-M$195)*10))),1)</f>
        <v>6.9</v>
      </c>
      <c r="N52" s="60">
        <f>'Indicator Data'!C54/'Indicator Data'!$BC54</f>
        <v>2.0166761621205442E-3</v>
      </c>
      <c r="O52" s="60">
        <f>'Indicator Data'!D54/'Indicator Data'!$BC54</f>
        <v>7.119783346500975E-4</v>
      </c>
      <c r="P52" s="60">
        <f>IF(F52=0.1,0,'Indicator Data'!E54/'Indicator Data'!$BC54)</f>
        <v>5.632227493646301E-3</v>
      </c>
      <c r="Q52" s="60">
        <f>'Indicator Data'!F54/'Indicator Data'!$BC54</f>
        <v>5.2887577642929668E-5</v>
      </c>
      <c r="R52" s="60">
        <f>'Indicator Data'!G54/'Indicator Data'!$BC54</f>
        <v>0</v>
      </c>
      <c r="S52" s="60">
        <f>'Indicator Data'!H54/'Indicator Data'!$BC54</f>
        <v>0</v>
      </c>
      <c r="T52" s="60">
        <f>'Indicator Data'!I54/'Indicator Data'!$BC54</f>
        <v>0</v>
      </c>
      <c r="U52" s="60">
        <f>'Indicator Data'!J54/'Indicator Data'!$BC54</f>
        <v>3.7479365331451056E-4</v>
      </c>
      <c r="V52" s="59">
        <f t="shared" si="3"/>
        <v>10</v>
      </c>
      <c r="W52" s="59">
        <f t="shared" si="4"/>
        <v>7.1</v>
      </c>
      <c r="X52" s="59">
        <f t="shared" si="5"/>
        <v>9</v>
      </c>
      <c r="Y52" s="59">
        <f t="shared" si="6"/>
        <v>5.6</v>
      </c>
      <c r="Z52" s="59">
        <f t="shared" si="7"/>
        <v>10</v>
      </c>
      <c r="AA52" s="59">
        <f t="shared" si="8"/>
        <v>0</v>
      </c>
      <c r="AB52" s="59">
        <f t="shared" si="9"/>
        <v>0</v>
      </c>
      <c r="AC52" s="59">
        <f t="shared" si="10"/>
        <v>0</v>
      </c>
      <c r="AD52" s="59">
        <f t="shared" si="11"/>
        <v>0</v>
      </c>
      <c r="AE52" s="59">
        <f t="shared" si="12"/>
        <v>0</v>
      </c>
      <c r="AF52" s="59">
        <f t="shared" si="13"/>
        <v>0.1</v>
      </c>
      <c r="AG52" s="59">
        <f>ROUND(IF('Indicator Data'!K54=0,0,IF('Indicator Data'!K54&gt;AG$194,10,IF('Indicator Data'!K54&lt;AG$195,0,10-(AG$194-'Indicator Data'!K54)/(AG$194-AG$195)*10))),1)</f>
        <v>4</v>
      </c>
      <c r="AH52" s="59">
        <f t="shared" si="14"/>
        <v>9.4</v>
      </c>
      <c r="AI52" s="59">
        <f t="shared" si="15"/>
        <v>8.6</v>
      </c>
      <c r="AJ52" s="59">
        <f t="shared" si="16"/>
        <v>0</v>
      </c>
      <c r="AK52" s="59">
        <f t="shared" si="17"/>
        <v>0</v>
      </c>
      <c r="AL52" s="59">
        <f t="shared" si="18"/>
        <v>0</v>
      </c>
      <c r="AM52" s="59">
        <f t="shared" si="19"/>
        <v>0</v>
      </c>
      <c r="AN52" s="59">
        <f t="shared" si="20"/>
        <v>4.3</v>
      </c>
      <c r="AO52" s="61">
        <f t="shared" si="21"/>
        <v>9.3000000000000007</v>
      </c>
      <c r="AP52" s="61">
        <f t="shared" si="22"/>
        <v>6.5</v>
      </c>
      <c r="AQ52" s="61">
        <f t="shared" si="23"/>
        <v>9.9</v>
      </c>
      <c r="AR52" s="61">
        <f t="shared" si="24"/>
        <v>0</v>
      </c>
      <c r="AS52" s="59">
        <f t="shared" si="25"/>
        <v>4.2</v>
      </c>
      <c r="AT52" s="59">
        <f>IF('Indicator Data'!BD54&lt;1000,"x",ROUND((IF('Indicator Data'!L54&gt;AT$194,10,IF('Indicator Data'!L54&lt;AT$195,0,10-(AT$194-'Indicator Data'!L54)/(AT$194-AT$195)*10))),1))</f>
        <v>0</v>
      </c>
      <c r="AU52" s="61">
        <f t="shared" si="26"/>
        <v>2.1</v>
      </c>
      <c r="AV52" s="62">
        <f t="shared" si="27"/>
        <v>7.1</v>
      </c>
      <c r="AW52" s="59">
        <f>ROUND(IF('Indicator Data'!M54=0,0,IF('Indicator Data'!M54&gt;AW$194,10,IF('Indicator Data'!M54&lt;AW$195,0,10-(AW$194-'Indicator Data'!M54)/(AW$194-AW$195)*10))),1)</f>
        <v>0.6</v>
      </c>
      <c r="AX52" s="59">
        <f>ROUND(IF('Indicator Data'!N54=0,0,IF(LOG('Indicator Data'!N54)&gt;LOG(AX$194),10,IF(LOG('Indicator Data'!N54)&lt;LOG(AX$195),0,10-(LOG(AX$194)-LOG('Indicator Data'!N54))/(LOG(AX$194)-LOG(AX$195))*10))),1)</f>
        <v>0</v>
      </c>
      <c r="AY52" s="61">
        <f t="shared" si="28"/>
        <v>0.3</v>
      </c>
      <c r="AZ52" s="59">
        <f>'Indicator Data'!O54</f>
        <v>0</v>
      </c>
      <c r="BA52" s="59">
        <f>'Indicator Data'!P54</f>
        <v>0</v>
      </c>
      <c r="BB52" s="61">
        <f t="shared" si="29"/>
        <v>0</v>
      </c>
      <c r="BC52" s="62">
        <f t="shared" si="30"/>
        <v>0.2</v>
      </c>
      <c r="BD52" s="16"/>
      <c r="BE52" s="108"/>
    </row>
    <row r="53" spans="1:57" s="4" customFormat="1" x14ac:dyDescent="0.25">
      <c r="A53" s="131" t="s">
        <v>95</v>
      </c>
      <c r="B53" s="63" t="s">
        <v>94</v>
      </c>
      <c r="C53" s="59">
        <f>ROUND(IF('Indicator Data'!C55=0,0.1,IF(LOG('Indicator Data'!C55)&gt;C$194,10,IF(LOG('Indicator Data'!C55)&lt;C$195,0,10-(C$194-LOG('Indicator Data'!C55))/(C$194-C$195)*10))),1)</f>
        <v>10</v>
      </c>
      <c r="D53" s="59">
        <f>ROUND(IF('Indicator Data'!D55=0,0.1,IF(LOG('Indicator Data'!D55)&gt;D$194,10,IF(LOG('Indicator Data'!D55)&lt;D$195,0,10-(D$194-LOG('Indicator Data'!D55))/(D$194-D$195)*10))),1)</f>
        <v>0.1</v>
      </c>
      <c r="E53" s="59">
        <f t="shared" si="0"/>
        <v>7.6</v>
      </c>
      <c r="F53" s="59">
        <f>ROUND(IF('Indicator Data'!E55="No data",0.1,IF('Indicator Data'!E55=0,0,IF(LOG('Indicator Data'!E55)&gt;F$194,10,IF(LOG('Indicator Data'!E55)&lt;F$195,0,10-(F$194-LOG('Indicator Data'!E55))/(F$194-F$195)*10)))),1)</f>
        <v>8.9</v>
      </c>
      <c r="G53" s="59">
        <f>ROUND(IF('Indicator Data'!F55=0,0,IF(LOG('Indicator Data'!F55)&gt;G$194,10,IF(LOG('Indicator Data'!F55)&lt;G$195,0,10-(G$194-LOG('Indicator Data'!F55))/(G$194-G$195)*10))),1)</f>
        <v>7.9</v>
      </c>
      <c r="H53" s="59">
        <f>ROUND(IF('Indicator Data'!G55=0,0,IF(LOG('Indicator Data'!G55)&gt;H$194,10,IF(LOG('Indicator Data'!G55)&lt;H$195,0,10-(H$194-LOG('Indicator Data'!G55))/(H$194-H$195)*10))),1)</f>
        <v>0</v>
      </c>
      <c r="I53" s="59">
        <f>ROUND(IF('Indicator Data'!H55=0,0,IF(LOG('Indicator Data'!H55)&gt;I$194,10,IF(LOG('Indicator Data'!H55)&lt;I$195,0,10-(I$194-LOG('Indicator Data'!H55))/(I$194-I$195)*10))),1)</f>
        <v>0</v>
      </c>
      <c r="J53" s="59">
        <f t="shared" si="1"/>
        <v>0</v>
      </c>
      <c r="K53" s="59">
        <f>ROUND(IF('Indicator Data'!I55=0,0,IF(LOG('Indicator Data'!I55)&gt;K$194,10,IF(LOG('Indicator Data'!I55)&lt;K$195,0,10-(K$194-LOG('Indicator Data'!I55))/(K$194-K$195)*10))),1)</f>
        <v>0</v>
      </c>
      <c r="L53" s="59">
        <f t="shared" si="2"/>
        <v>0</v>
      </c>
      <c r="M53" s="59">
        <f>ROUND(IF('Indicator Data'!J55=0,0,IF(LOG('Indicator Data'!J55)&gt;M$194,10,IF(LOG('Indicator Data'!J55)&lt;M$195,0,10-(M$194-LOG('Indicator Data'!J55))/(M$194-M$195)*10))),1)</f>
        <v>0</v>
      </c>
      <c r="N53" s="60">
        <f>'Indicator Data'!C55/'Indicator Data'!$BC55</f>
        <v>1.2071070225258209E-3</v>
      </c>
      <c r="O53" s="60">
        <f>'Indicator Data'!D55/'Indicator Data'!$BC55</f>
        <v>0</v>
      </c>
      <c r="P53" s="60">
        <f>IF(F53=0.1,0,'Indicator Data'!E55/'Indicator Data'!$BC55)</f>
        <v>4.1079827608353318E-3</v>
      </c>
      <c r="Q53" s="60">
        <f>'Indicator Data'!F55/'Indicator Data'!$BC55</f>
        <v>9.9626718700414387E-7</v>
      </c>
      <c r="R53" s="60">
        <f>'Indicator Data'!G55/'Indicator Data'!$BC55</f>
        <v>0</v>
      </c>
      <c r="S53" s="60">
        <f>'Indicator Data'!H55/'Indicator Data'!$BC55</f>
        <v>0</v>
      </c>
      <c r="T53" s="60">
        <f>'Indicator Data'!I55/'Indicator Data'!$BC55</f>
        <v>0</v>
      </c>
      <c r="U53" s="60">
        <f>'Indicator Data'!J55/'Indicator Data'!$BC55</f>
        <v>0</v>
      </c>
      <c r="V53" s="59">
        <f t="shared" si="3"/>
        <v>6</v>
      </c>
      <c r="W53" s="59">
        <f t="shared" si="4"/>
        <v>0</v>
      </c>
      <c r="X53" s="59">
        <f t="shared" si="5"/>
        <v>3.6</v>
      </c>
      <c r="Y53" s="59">
        <f t="shared" si="6"/>
        <v>4.0999999999999996</v>
      </c>
      <c r="Z53" s="59">
        <f t="shared" si="7"/>
        <v>6.7</v>
      </c>
      <c r="AA53" s="59">
        <f t="shared" si="8"/>
        <v>0</v>
      </c>
      <c r="AB53" s="59">
        <f t="shared" si="9"/>
        <v>0</v>
      </c>
      <c r="AC53" s="59">
        <f t="shared" si="10"/>
        <v>0</v>
      </c>
      <c r="AD53" s="59">
        <f t="shared" si="11"/>
        <v>0</v>
      </c>
      <c r="AE53" s="59">
        <f t="shared" si="12"/>
        <v>0</v>
      </c>
      <c r="AF53" s="59">
        <f t="shared" si="13"/>
        <v>0</v>
      </c>
      <c r="AG53" s="59">
        <f>ROUND(IF('Indicator Data'!K55=0,0,IF('Indicator Data'!K55&gt;AG$194,10,IF('Indicator Data'!K55&lt;AG$195,0,10-(AG$194-'Indicator Data'!K55)/(AG$194-AG$195)*10))),1)</f>
        <v>0</v>
      </c>
      <c r="AH53" s="59">
        <f t="shared" si="14"/>
        <v>8</v>
      </c>
      <c r="AI53" s="59">
        <f t="shared" si="15"/>
        <v>0.1</v>
      </c>
      <c r="AJ53" s="59">
        <f t="shared" si="16"/>
        <v>0</v>
      </c>
      <c r="AK53" s="59">
        <f t="shared" si="17"/>
        <v>0</v>
      </c>
      <c r="AL53" s="59">
        <f t="shared" si="18"/>
        <v>0</v>
      </c>
      <c r="AM53" s="59">
        <f t="shared" si="19"/>
        <v>0</v>
      </c>
      <c r="AN53" s="59">
        <f t="shared" si="20"/>
        <v>0</v>
      </c>
      <c r="AO53" s="61">
        <f t="shared" si="21"/>
        <v>6</v>
      </c>
      <c r="AP53" s="61">
        <f t="shared" si="22"/>
        <v>7.2</v>
      </c>
      <c r="AQ53" s="61">
        <f t="shared" si="23"/>
        <v>7.3</v>
      </c>
      <c r="AR53" s="61">
        <f t="shared" si="24"/>
        <v>0</v>
      </c>
      <c r="AS53" s="59">
        <f t="shared" si="25"/>
        <v>0</v>
      </c>
      <c r="AT53" s="59">
        <f>IF('Indicator Data'!BD55&lt;1000,"x",ROUND((IF('Indicator Data'!L55&gt;AT$194,10,IF('Indicator Data'!L55&lt;AT$195,0,10-(AT$194-'Indicator Data'!L55)/(AT$194-AT$195)*10))),1))</f>
        <v>2.2000000000000002</v>
      </c>
      <c r="AU53" s="61">
        <f t="shared" si="26"/>
        <v>1.1000000000000001</v>
      </c>
      <c r="AV53" s="62">
        <f t="shared" si="27"/>
        <v>5</v>
      </c>
      <c r="AW53" s="59">
        <f>ROUND(IF('Indicator Data'!M55=0,0,IF('Indicator Data'!M55&gt;AW$194,10,IF('Indicator Data'!M55&lt;AW$195,0,10-(AW$194-'Indicator Data'!M55)/(AW$194-AW$195)*10))),1)</f>
        <v>4.5999999999999996</v>
      </c>
      <c r="AX53" s="59">
        <f>ROUND(IF('Indicator Data'!N55=0,0,IF(LOG('Indicator Data'!N55)&gt;LOG(AX$194),10,IF(LOG('Indicator Data'!N55)&lt;LOG(AX$195),0,10-(LOG(AX$194)-LOG('Indicator Data'!N55))/(LOG(AX$194)-LOG(AX$195))*10))),1)</f>
        <v>5.6</v>
      </c>
      <c r="AY53" s="61">
        <f t="shared" si="28"/>
        <v>5.0999999999999996</v>
      </c>
      <c r="AZ53" s="59">
        <f>'Indicator Data'!O55</f>
        <v>0</v>
      </c>
      <c r="BA53" s="59">
        <f>'Indicator Data'!P55</f>
        <v>4</v>
      </c>
      <c r="BB53" s="61">
        <f t="shared" si="29"/>
        <v>7</v>
      </c>
      <c r="BC53" s="62">
        <f t="shared" si="30"/>
        <v>7</v>
      </c>
      <c r="BD53" s="16"/>
      <c r="BE53" s="108"/>
    </row>
    <row r="54" spans="1:57" s="4" customFormat="1" x14ac:dyDescent="0.25">
      <c r="A54" s="131" t="s">
        <v>97</v>
      </c>
      <c r="B54" s="63" t="s">
        <v>96</v>
      </c>
      <c r="C54" s="59">
        <f>ROUND(IF('Indicator Data'!C56=0,0.1,IF(LOG('Indicator Data'!C56)&gt;C$194,10,IF(LOG('Indicator Data'!C56)&lt;C$195,0,10-(C$194-LOG('Indicator Data'!C56))/(C$194-C$195)*10))),1)</f>
        <v>7.8</v>
      </c>
      <c r="D54" s="59">
        <f>ROUND(IF('Indicator Data'!D56=0,0.1,IF(LOG('Indicator Data'!D56)&gt;D$194,10,IF(LOG('Indicator Data'!D56)&lt;D$195,0,10-(D$194-LOG('Indicator Data'!D56))/(D$194-D$195)*10))),1)</f>
        <v>6.4</v>
      </c>
      <c r="E54" s="59">
        <f t="shared" si="0"/>
        <v>7.2</v>
      </c>
      <c r="F54" s="59">
        <f>ROUND(IF('Indicator Data'!E56="No data",0.1,IF('Indicator Data'!E56=0,0,IF(LOG('Indicator Data'!E56)&gt;F$194,10,IF(LOG('Indicator Data'!E56)&lt;F$195,0,10-(F$194-LOG('Indicator Data'!E56))/(F$194-F$195)*10)))),1)</f>
        <v>4.5999999999999996</v>
      </c>
      <c r="G54" s="59">
        <f>ROUND(IF('Indicator Data'!F56=0,0,IF(LOG('Indicator Data'!F56)&gt;G$194,10,IF(LOG('Indicator Data'!F56)&lt;G$195,0,10-(G$194-LOG('Indicator Data'!F56))/(G$194-G$195)*10))),1)</f>
        <v>8.4</v>
      </c>
      <c r="H54" s="59">
        <f>ROUND(IF('Indicator Data'!G56=0,0,IF(LOG('Indicator Data'!G56)&gt;H$194,10,IF(LOG('Indicator Data'!G56)&lt;H$195,0,10-(H$194-LOG('Indicator Data'!G56))/(H$194-H$195)*10))),1)</f>
        <v>6.4</v>
      </c>
      <c r="I54" s="59">
        <f>ROUND(IF('Indicator Data'!H56=0,0,IF(LOG('Indicator Data'!H56)&gt;I$194,10,IF(LOG('Indicator Data'!H56)&lt;I$195,0,10-(I$194-LOG('Indicator Data'!H56))/(I$194-I$195)*10))),1)</f>
        <v>4.9000000000000004</v>
      </c>
      <c r="J54" s="59">
        <f t="shared" si="1"/>
        <v>5.7</v>
      </c>
      <c r="K54" s="59">
        <f>ROUND(IF('Indicator Data'!I56=0,0,IF(LOG('Indicator Data'!I56)&gt;K$194,10,IF(LOG('Indicator Data'!I56)&lt;K$195,0,10-(K$194-LOG('Indicator Data'!I56))/(K$194-K$195)*10))),1)</f>
        <v>0</v>
      </c>
      <c r="L54" s="59">
        <f t="shared" si="2"/>
        <v>3.4</v>
      </c>
      <c r="M54" s="59">
        <f>ROUND(IF('Indicator Data'!J56=0,0,IF(LOG('Indicator Data'!J56)&gt;M$194,10,IF(LOG('Indicator Data'!J56)&lt;M$195,0,10-(M$194-LOG('Indicator Data'!J56))/(M$194-M$195)*10))),1)</f>
        <v>8</v>
      </c>
      <c r="N54" s="60">
        <f>'Indicator Data'!C56/'Indicator Data'!$BC56</f>
        <v>2.0860570718318062E-3</v>
      </c>
      <c r="O54" s="60">
        <f>'Indicator Data'!D56/'Indicator Data'!$BC56</f>
        <v>1.3344349169732597E-4</v>
      </c>
      <c r="P54" s="60">
        <f>IF(F54=0.1,0,'Indicator Data'!E56/'Indicator Data'!$BC56)</f>
        <v>1.1508347261806734E-3</v>
      </c>
      <c r="Q54" s="60">
        <f>'Indicator Data'!F56/'Indicator Data'!$BC56</f>
        <v>2.6010912501903055E-5</v>
      </c>
      <c r="R54" s="60">
        <f>'Indicator Data'!G56/'Indicator Data'!$BC56</f>
        <v>5.9983924277124514E-3</v>
      </c>
      <c r="S54" s="60">
        <f>'Indicator Data'!H56/'Indicator Data'!$BC56</f>
        <v>1.4210783503230696E-4</v>
      </c>
      <c r="T54" s="60">
        <f>'Indicator Data'!I56/'Indicator Data'!$BC56</f>
        <v>0</v>
      </c>
      <c r="U54" s="60">
        <f>'Indicator Data'!J56/'Indicator Data'!$BC56</f>
        <v>2.619262382972175E-3</v>
      </c>
      <c r="V54" s="59">
        <f t="shared" si="3"/>
        <v>10</v>
      </c>
      <c r="W54" s="59">
        <f t="shared" si="4"/>
        <v>1.3</v>
      </c>
      <c r="X54" s="59">
        <f t="shared" si="5"/>
        <v>7.8</v>
      </c>
      <c r="Y54" s="59">
        <f t="shared" si="6"/>
        <v>1.2</v>
      </c>
      <c r="Z54" s="59">
        <f t="shared" si="7"/>
        <v>9.8000000000000007</v>
      </c>
      <c r="AA54" s="59">
        <f t="shared" si="8"/>
        <v>3</v>
      </c>
      <c r="AB54" s="59">
        <f t="shared" si="9"/>
        <v>0.3</v>
      </c>
      <c r="AC54" s="59">
        <f t="shared" si="10"/>
        <v>1.7</v>
      </c>
      <c r="AD54" s="59">
        <f t="shared" si="11"/>
        <v>0</v>
      </c>
      <c r="AE54" s="59">
        <f t="shared" si="12"/>
        <v>0.9</v>
      </c>
      <c r="AF54" s="59">
        <f t="shared" si="13"/>
        <v>0.9</v>
      </c>
      <c r="AG54" s="59">
        <f>ROUND(IF('Indicator Data'!K56=0,0,IF('Indicator Data'!K56&gt;AG$194,10,IF('Indicator Data'!K56&lt;AG$195,0,10-(AG$194-'Indicator Data'!K56)/(AG$194-AG$195)*10))),1)</f>
        <v>5.3</v>
      </c>
      <c r="AH54" s="59">
        <f t="shared" si="14"/>
        <v>8.9</v>
      </c>
      <c r="AI54" s="59">
        <f t="shared" si="15"/>
        <v>3.9</v>
      </c>
      <c r="AJ54" s="59">
        <f t="shared" si="16"/>
        <v>4.7</v>
      </c>
      <c r="AK54" s="59">
        <f t="shared" si="17"/>
        <v>2.6</v>
      </c>
      <c r="AL54" s="59">
        <f t="shared" si="18"/>
        <v>3.7</v>
      </c>
      <c r="AM54" s="59">
        <f t="shared" si="19"/>
        <v>0</v>
      </c>
      <c r="AN54" s="59">
        <f t="shared" si="20"/>
        <v>5.5</v>
      </c>
      <c r="AO54" s="61">
        <f t="shared" si="21"/>
        <v>7.5</v>
      </c>
      <c r="AP54" s="61">
        <f t="shared" si="22"/>
        <v>3.1</v>
      </c>
      <c r="AQ54" s="61">
        <f t="shared" si="23"/>
        <v>9.1999999999999993</v>
      </c>
      <c r="AR54" s="61">
        <f t="shared" si="24"/>
        <v>2.2000000000000002</v>
      </c>
      <c r="AS54" s="59">
        <f t="shared" si="25"/>
        <v>5.4</v>
      </c>
      <c r="AT54" s="59">
        <f>IF('Indicator Data'!BD56&lt;1000,"x",ROUND((IF('Indicator Data'!L56&gt;AT$194,10,IF('Indicator Data'!L56&lt;AT$195,0,10-(AT$194-'Indicator Data'!L56)/(AT$194-AT$195)*10))),1))</f>
        <v>0</v>
      </c>
      <c r="AU54" s="61">
        <f t="shared" si="26"/>
        <v>2.7</v>
      </c>
      <c r="AV54" s="62">
        <f t="shared" si="27"/>
        <v>5.8</v>
      </c>
      <c r="AW54" s="59">
        <f>ROUND(IF('Indicator Data'!M56=0,0,IF('Indicator Data'!M56&gt;AW$194,10,IF('Indicator Data'!M56&lt;AW$195,0,10-(AW$194-'Indicator Data'!M56)/(AW$194-AW$195)*10))),1)</f>
        <v>0.8</v>
      </c>
      <c r="AX54" s="59">
        <f>ROUND(IF('Indicator Data'!N56=0,0,IF(LOG('Indicator Data'!N56)&gt;LOG(AX$194),10,IF(LOG('Indicator Data'!N56)&lt;LOG(AX$195),0,10-(LOG(AX$194)-LOG('Indicator Data'!N56))/(LOG(AX$194)-LOG(AX$195))*10))),1)</f>
        <v>0</v>
      </c>
      <c r="AY54" s="61">
        <f t="shared" si="28"/>
        <v>0.4</v>
      </c>
      <c r="AZ54" s="59">
        <f>'Indicator Data'!O56</f>
        <v>0</v>
      </c>
      <c r="BA54" s="59">
        <f>'Indicator Data'!P56</f>
        <v>4</v>
      </c>
      <c r="BB54" s="61">
        <f t="shared" si="29"/>
        <v>7</v>
      </c>
      <c r="BC54" s="62">
        <f t="shared" si="30"/>
        <v>7</v>
      </c>
      <c r="BD54" s="16"/>
      <c r="BE54" s="108"/>
    </row>
    <row r="55" spans="1:57" s="4" customFormat="1" x14ac:dyDescent="0.25">
      <c r="A55" s="131" t="s">
        <v>99</v>
      </c>
      <c r="B55" s="63" t="s">
        <v>98</v>
      </c>
      <c r="C55" s="59">
        <f>ROUND(IF('Indicator Data'!C57=0,0.1,IF(LOG('Indicator Data'!C57)&gt;C$194,10,IF(LOG('Indicator Data'!C57)&lt;C$195,0,10-(C$194-LOG('Indicator Data'!C57))/(C$194-C$195)*10))),1)</f>
        <v>0</v>
      </c>
      <c r="D55" s="59">
        <f>ROUND(IF('Indicator Data'!D57=0,0.1,IF(LOG('Indicator Data'!D57)&gt;D$194,10,IF(LOG('Indicator Data'!D57)&lt;D$195,0,10-(D$194-LOG('Indicator Data'!D57))/(D$194-D$195)*10))),1)</f>
        <v>0.1</v>
      </c>
      <c r="E55" s="59">
        <f t="shared" si="0"/>
        <v>0.1</v>
      </c>
      <c r="F55" s="59">
        <f>ROUND(IF('Indicator Data'!E57="No data",0.1,IF('Indicator Data'!E57=0,0,IF(LOG('Indicator Data'!E57)&gt;F$194,10,IF(LOG('Indicator Data'!E57)&lt;F$195,0,10-(F$194-LOG('Indicator Data'!E57))/(F$194-F$195)*10)))),1)</f>
        <v>3.8</v>
      </c>
      <c r="G55" s="59">
        <f>ROUND(IF('Indicator Data'!F57=0,0,IF(LOG('Indicator Data'!F57)&gt;G$194,10,IF(LOG('Indicator Data'!F57)&lt;G$195,0,10-(G$194-LOG('Indicator Data'!F57))/(G$194-G$195)*10))),1)</f>
        <v>0</v>
      </c>
      <c r="H55" s="59">
        <f>ROUND(IF('Indicator Data'!G57=0,0,IF(LOG('Indicator Data'!G57)&gt;H$194,10,IF(LOG('Indicator Data'!G57)&lt;H$195,0,10-(H$194-LOG('Indicator Data'!G57))/(H$194-H$195)*10))),1)</f>
        <v>0</v>
      </c>
      <c r="I55" s="59">
        <f>ROUND(IF('Indicator Data'!H57=0,0,IF(LOG('Indicator Data'!H57)&gt;I$194,10,IF(LOG('Indicator Data'!H57)&lt;I$195,0,10-(I$194-LOG('Indicator Data'!H57))/(I$194-I$195)*10))),1)</f>
        <v>0</v>
      </c>
      <c r="J55" s="59">
        <f t="shared" si="1"/>
        <v>0</v>
      </c>
      <c r="K55" s="59">
        <f>ROUND(IF('Indicator Data'!I57=0,0,IF(LOG('Indicator Data'!I57)&gt;K$194,10,IF(LOG('Indicator Data'!I57)&lt;K$195,0,10-(K$194-LOG('Indicator Data'!I57))/(K$194-K$195)*10))),1)</f>
        <v>0</v>
      </c>
      <c r="L55" s="59">
        <f t="shared" si="2"/>
        <v>0</v>
      </c>
      <c r="M55" s="59">
        <f>ROUND(IF('Indicator Data'!J57=0,0,IF(LOG('Indicator Data'!J57)&gt;M$194,10,IF(LOG('Indicator Data'!J57)&lt;M$195,0,10-(M$194-LOG('Indicator Data'!J57))/(M$194-M$195)*10))),1)</f>
        <v>0</v>
      </c>
      <c r="N55" s="60">
        <f>'Indicator Data'!C57/'Indicator Data'!$BC57</f>
        <v>9.2703217601589829E-7</v>
      </c>
      <c r="O55" s="60">
        <f>'Indicator Data'!D57/'Indicator Data'!$BC57</f>
        <v>0</v>
      </c>
      <c r="P55" s="60">
        <f>IF(F55=0.1,0,'Indicator Data'!E57/'Indicator Data'!$BC57)</f>
        <v>4.8878318354661429E-3</v>
      </c>
      <c r="Q55" s="60">
        <f>'Indicator Data'!F57/'Indicator Data'!$BC57</f>
        <v>0</v>
      </c>
      <c r="R55" s="60">
        <f>'Indicator Data'!G57/'Indicator Data'!$BC57</f>
        <v>0</v>
      </c>
      <c r="S55" s="60">
        <f>'Indicator Data'!H57/'Indicator Data'!$BC57</f>
        <v>0</v>
      </c>
      <c r="T55" s="60">
        <f>'Indicator Data'!I57/'Indicator Data'!$BC57</f>
        <v>0</v>
      </c>
      <c r="U55" s="60">
        <f>'Indicator Data'!J57/'Indicator Data'!$BC57</f>
        <v>0</v>
      </c>
      <c r="V55" s="59">
        <f t="shared" si="3"/>
        <v>0</v>
      </c>
      <c r="W55" s="59">
        <f t="shared" si="4"/>
        <v>0</v>
      </c>
      <c r="X55" s="59">
        <f t="shared" si="5"/>
        <v>0</v>
      </c>
      <c r="Y55" s="59">
        <f t="shared" si="6"/>
        <v>4.9000000000000004</v>
      </c>
      <c r="Z55" s="59">
        <f t="shared" si="7"/>
        <v>0</v>
      </c>
      <c r="AA55" s="59">
        <f t="shared" si="8"/>
        <v>0</v>
      </c>
      <c r="AB55" s="59">
        <f t="shared" si="9"/>
        <v>0</v>
      </c>
      <c r="AC55" s="59">
        <f t="shared" si="10"/>
        <v>0</v>
      </c>
      <c r="AD55" s="59">
        <f t="shared" si="11"/>
        <v>0</v>
      </c>
      <c r="AE55" s="59">
        <f t="shared" si="12"/>
        <v>0</v>
      </c>
      <c r="AF55" s="59">
        <f t="shared" si="13"/>
        <v>0</v>
      </c>
      <c r="AG55" s="59">
        <f>ROUND(IF('Indicator Data'!K57=0,0,IF('Indicator Data'!K57&gt;AG$194,10,IF('Indicator Data'!K57&lt;AG$195,0,10-(AG$194-'Indicator Data'!K57)/(AG$194-AG$195)*10))),1)</f>
        <v>0</v>
      </c>
      <c r="AH55" s="59">
        <f t="shared" si="14"/>
        <v>0</v>
      </c>
      <c r="AI55" s="59">
        <f t="shared" si="15"/>
        <v>0.1</v>
      </c>
      <c r="AJ55" s="59">
        <f t="shared" si="16"/>
        <v>0</v>
      </c>
      <c r="AK55" s="59">
        <f t="shared" si="17"/>
        <v>0</v>
      </c>
      <c r="AL55" s="59">
        <f t="shared" si="18"/>
        <v>0</v>
      </c>
      <c r="AM55" s="59">
        <f t="shared" si="19"/>
        <v>0</v>
      </c>
      <c r="AN55" s="59">
        <f t="shared" si="20"/>
        <v>0</v>
      </c>
      <c r="AO55" s="61">
        <f t="shared" si="21"/>
        <v>0.1</v>
      </c>
      <c r="AP55" s="61">
        <f t="shared" si="22"/>
        <v>4.4000000000000004</v>
      </c>
      <c r="AQ55" s="61">
        <f t="shared" si="23"/>
        <v>0</v>
      </c>
      <c r="AR55" s="61">
        <f t="shared" si="24"/>
        <v>0</v>
      </c>
      <c r="AS55" s="59">
        <f t="shared" si="25"/>
        <v>0</v>
      </c>
      <c r="AT55" s="59">
        <f>IF('Indicator Data'!BD57&lt;1000,"x",ROUND((IF('Indicator Data'!L57&gt;AT$194,10,IF('Indicator Data'!L57&lt;AT$195,0,10-(AT$194-'Indicator Data'!L57)/(AT$194-AT$195)*10))),1))</f>
        <v>2.2000000000000002</v>
      </c>
      <c r="AU55" s="61">
        <f t="shared" si="26"/>
        <v>1.1000000000000001</v>
      </c>
      <c r="AV55" s="62">
        <f t="shared" si="27"/>
        <v>1.3</v>
      </c>
      <c r="AW55" s="59">
        <f>ROUND(IF('Indicator Data'!M57=0,0,IF('Indicator Data'!M57&gt;AW$194,10,IF('Indicator Data'!M57&lt;AW$195,0,10-(AW$194-'Indicator Data'!M57)/(AW$194-AW$195)*10))),1)</f>
        <v>0.5</v>
      </c>
      <c r="AX55" s="59">
        <f>ROUND(IF('Indicator Data'!N57=0,0,IF(LOG('Indicator Data'!N57)&gt;LOG(AX$194),10,IF(LOG('Indicator Data'!N57)&lt;LOG(AX$195),0,10-(LOG(AX$194)-LOG('Indicator Data'!N57))/(LOG(AX$194)-LOG(AX$195))*10))),1)</f>
        <v>0</v>
      </c>
      <c r="AY55" s="61">
        <f t="shared" si="28"/>
        <v>0.3</v>
      </c>
      <c r="AZ55" s="59">
        <f>'Indicator Data'!O57</f>
        <v>0</v>
      </c>
      <c r="BA55" s="59">
        <f>'Indicator Data'!P57</f>
        <v>0</v>
      </c>
      <c r="BB55" s="61">
        <f t="shared" si="29"/>
        <v>0</v>
      </c>
      <c r="BC55" s="62">
        <f t="shared" si="30"/>
        <v>0.2</v>
      </c>
      <c r="BD55" s="16"/>
      <c r="BE55" s="108"/>
    </row>
    <row r="56" spans="1:57" s="4" customFormat="1" x14ac:dyDescent="0.25">
      <c r="A56" s="131" t="s">
        <v>101</v>
      </c>
      <c r="B56" s="63" t="s">
        <v>100</v>
      </c>
      <c r="C56" s="59">
        <f>ROUND(IF('Indicator Data'!C58=0,0.1,IF(LOG('Indicator Data'!C58)&gt;C$194,10,IF(LOG('Indicator Data'!C58)&lt;C$195,0,10-(C$194-LOG('Indicator Data'!C58))/(C$194-C$195)*10))),1)</f>
        <v>5.8</v>
      </c>
      <c r="D56" s="59">
        <f>ROUND(IF('Indicator Data'!D58=0,0.1,IF(LOG('Indicator Data'!D58)&gt;D$194,10,IF(LOG('Indicator Data'!D58)&lt;D$195,0,10-(D$194-LOG('Indicator Data'!D58))/(D$194-D$195)*10))),1)</f>
        <v>0.1</v>
      </c>
      <c r="E56" s="59">
        <f t="shared" si="0"/>
        <v>3.5</v>
      </c>
      <c r="F56" s="59">
        <f>ROUND(IF('Indicator Data'!E58="No data",0.1,IF('Indicator Data'!E58=0,0,IF(LOG('Indicator Data'!E58)&gt;F$194,10,IF(LOG('Indicator Data'!E58)&lt;F$195,0,10-(F$194-LOG('Indicator Data'!E58))/(F$194-F$195)*10)))),1)</f>
        <v>4.5999999999999996</v>
      </c>
      <c r="G56" s="59">
        <f>ROUND(IF('Indicator Data'!F58=0,0,IF(LOG('Indicator Data'!F58)&gt;G$194,10,IF(LOG('Indicator Data'!F58)&lt;G$195,0,10-(G$194-LOG('Indicator Data'!F58))/(G$194-G$195)*10))),1)</f>
        <v>0</v>
      </c>
      <c r="H56" s="59">
        <f>ROUND(IF('Indicator Data'!G58=0,0,IF(LOG('Indicator Data'!G58)&gt;H$194,10,IF(LOG('Indicator Data'!G58)&lt;H$195,0,10-(H$194-LOG('Indicator Data'!G58))/(H$194-H$195)*10))),1)</f>
        <v>0</v>
      </c>
      <c r="I56" s="59">
        <f>ROUND(IF('Indicator Data'!H58=0,0,IF(LOG('Indicator Data'!H58)&gt;I$194,10,IF(LOG('Indicator Data'!H58)&lt;I$195,0,10-(I$194-LOG('Indicator Data'!H58))/(I$194-I$195)*10))),1)</f>
        <v>0</v>
      </c>
      <c r="J56" s="59">
        <f t="shared" si="1"/>
        <v>0</v>
      </c>
      <c r="K56" s="59">
        <f>ROUND(IF('Indicator Data'!I58=0,0,IF(LOG('Indicator Data'!I58)&gt;K$194,10,IF(LOG('Indicator Data'!I58)&lt;K$195,0,10-(K$194-LOG('Indicator Data'!I58))/(K$194-K$195)*10))),1)</f>
        <v>0</v>
      </c>
      <c r="L56" s="59">
        <f t="shared" si="2"/>
        <v>0</v>
      </c>
      <c r="M56" s="59">
        <f>ROUND(IF('Indicator Data'!J58=0,0,IF(LOG('Indicator Data'!J58)&gt;M$194,10,IF(LOG('Indicator Data'!J58)&lt;M$195,0,10-(M$194-LOG('Indicator Data'!J58))/(M$194-M$195)*10))),1)</f>
        <v>10</v>
      </c>
      <c r="N56" s="60">
        <f>'Indicator Data'!C58/'Indicator Data'!$BC58</f>
        <v>3.2377755486877156E-4</v>
      </c>
      <c r="O56" s="60">
        <f>'Indicator Data'!D58/'Indicator Data'!$BC58</f>
        <v>0</v>
      </c>
      <c r="P56" s="60">
        <f>IF(F56=0.1,0,'Indicator Data'!E58/'Indicator Data'!$BC58)</f>
        <v>1.0791946878265528E-3</v>
      </c>
      <c r="Q56" s="60">
        <f>'Indicator Data'!F58/'Indicator Data'!$BC58</f>
        <v>0</v>
      </c>
      <c r="R56" s="60">
        <f>'Indicator Data'!G58/'Indicator Data'!$BC58</f>
        <v>0</v>
      </c>
      <c r="S56" s="60">
        <f>'Indicator Data'!H58/'Indicator Data'!$BC58</f>
        <v>0</v>
      </c>
      <c r="T56" s="60">
        <f>'Indicator Data'!I58/'Indicator Data'!$BC58</f>
        <v>0</v>
      </c>
      <c r="U56" s="60">
        <f>'Indicator Data'!J58/'Indicator Data'!$BC58</f>
        <v>3.5933818889061074E-2</v>
      </c>
      <c r="V56" s="59">
        <f t="shared" si="3"/>
        <v>1.6</v>
      </c>
      <c r="W56" s="59">
        <f t="shared" si="4"/>
        <v>0</v>
      </c>
      <c r="X56" s="59">
        <f t="shared" si="5"/>
        <v>0.8</v>
      </c>
      <c r="Y56" s="59">
        <f t="shared" si="6"/>
        <v>1.1000000000000001</v>
      </c>
      <c r="Z56" s="59">
        <f t="shared" si="7"/>
        <v>0</v>
      </c>
      <c r="AA56" s="59">
        <f t="shared" si="8"/>
        <v>0</v>
      </c>
      <c r="AB56" s="59">
        <f t="shared" si="9"/>
        <v>0</v>
      </c>
      <c r="AC56" s="59">
        <f t="shared" si="10"/>
        <v>0</v>
      </c>
      <c r="AD56" s="59">
        <f t="shared" si="11"/>
        <v>0</v>
      </c>
      <c r="AE56" s="59">
        <f t="shared" si="12"/>
        <v>0</v>
      </c>
      <c r="AF56" s="59">
        <f t="shared" si="13"/>
        <v>10</v>
      </c>
      <c r="AG56" s="59">
        <f>ROUND(IF('Indicator Data'!K58=0,0,IF('Indicator Data'!K58&gt;AG$194,10,IF('Indicator Data'!K58&lt;AG$195,0,10-(AG$194-'Indicator Data'!K58)/(AG$194-AG$195)*10))),1)</f>
        <v>4</v>
      </c>
      <c r="AH56" s="59">
        <f t="shared" si="14"/>
        <v>3.7</v>
      </c>
      <c r="AI56" s="59">
        <f t="shared" si="15"/>
        <v>0.1</v>
      </c>
      <c r="AJ56" s="59">
        <f t="shared" si="16"/>
        <v>0</v>
      </c>
      <c r="AK56" s="59">
        <f t="shared" si="17"/>
        <v>0</v>
      </c>
      <c r="AL56" s="59">
        <f t="shared" si="18"/>
        <v>0</v>
      </c>
      <c r="AM56" s="59">
        <f t="shared" si="19"/>
        <v>0</v>
      </c>
      <c r="AN56" s="59">
        <f t="shared" si="20"/>
        <v>10</v>
      </c>
      <c r="AO56" s="61">
        <f t="shared" si="21"/>
        <v>2.2999999999999998</v>
      </c>
      <c r="AP56" s="61">
        <f t="shared" si="22"/>
        <v>3</v>
      </c>
      <c r="AQ56" s="61">
        <f t="shared" si="23"/>
        <v>0</v>
      </c>
      <c r="AR56" s="61">
        <f t="shared" si="24"/>
        <v>0</v>
      </c>
      <c r="AS56" s="59">
        <f t="shared" si="25"/>
        <v>7</v>
      </c>
      <c r="AT56" s="59">
        <f>IF('Indicator Data'!BD58&lt;1000,"x",ROUND((IF('Indicator Data'!L58&gt;AT$194,10,IF('Indicator Data'!L58&lt;AT$195,0,10-(AT$194-'Indicator Data'!L58)/(AT$194-AT$195)*10))),1))</f>
        <v>6.7</v>
      </c>
      <c r="AU56" s="61">
        <f t="shared" si="26"/>
        <v>6.9</v>
      </c>
      <c r="AV56" s="62">
        <f t="shared" si="27"/>
        <v>2.9</v>
      </c>
      <c r="AW56" s="59">
        <f>ROUND(IF('Indicator Data'!M58=0,0,IF('Indicator Data'!M58&gt;AW$194,10,IF('Indicator Data'!M58&lt;AW$195,0,10-(AW$194-'Indicator Data'!M58)/(AW$194-AW$195)*10))),1)</f>
        <v>3.2</v>
      </c>
      <c r="AX56" s="59">
        <f>ROUND(IF('Indicator Data'!N58=0,0,IF(LOG('Indicator Data'!N58)&gt;LOG(AX$194),10,IF(LOG('Indicator Data'!N58)&lt;LOG(AX$195),0,10-(LOG(AX$194)-LOG('Indicator Data'!N58))/(LOG(AX$194)-LOG(AX$195))*10))),1)</f>
        <v>2.5</v>
      </c>
      <c r="AY56" s="61">
        <f t="shared" si="28"/>
        <v>2.9</v>
      </c>
      <c r="AZ56" s="59">
        <f>'Indicator Data'!O58</f>
        <v>0</v>
      </c>
      <c r="BA56" s="59">
        <f>'Indicator Data'!P58</f>
        <v>0</v>
      </c>
      <c r="BB56" s="61">
        <f t="shared" si="29"/>
        <v>0</v>
      </c>
      <c r="BC56" s="62">
        <f t="shared" si="30"/>
        <v>2</v>
      </c>
      <c r="BD56" s="16"/>
      <c r="BE56" s="108"/>
    </row>
    <row r="57" spans="1:57" s="4" customFormat="1" x14ac:dyDescent="0.25">
      <c r="A57" s="131" t="s">
        <v>103</v>
      </c>
      <c r="B57" s="63" t="s">
        <v>102</v>
      </c>
      <c r="C57" s="59">
        <f>ROUND(IF('Indicator Data'!C59=0,0.1,IF(LOG('Indicator Data'!C59)&gt;C$194,10,IF(LOG('Indicator Data'!C59)&lt;C$195,0,10-(C$194-LOG('Indicator Data'!C59))/(C$194-C$195)*10))),1)</f>
        <v>0.1</v>
      </c>
      <c r="D57" s="59">
        <f>ROUND(IF('Indicator Data'!D59=0,0.1,IF(LOG('Indicator Data'!D59)&gt;D$194,10,IF(LOG('Indicator Data'!D59)&lt;D$195,0,10-(D$194-LOG('Indicator Data'!D59))/(D$194-D$195)*10))),1)</f>
        <v>0.1</v>
      </c>
      <c r="E57" s="59">
        <f t="shared" si="0"/>
        <v>0.1</v>
      </c>
      <c r="F57" s="59">
        <f>ROUND(IF('Indicator Data'!E59="No data",0.1,IF('Indicator Data'!E59=0,0,IF(LOG('Indicator Data'!E59)&gt;F$194,10,IF(LOG('Indicator Data'!E59)&lt;F$195,0,10-(F$194-LOG('Indicator Data'!E59))/(F$194-F$195)*10)))),1)</f>
        <v>4.2</v>
      </c>
      <c r="G57" s="59">
        <f>ROUND(IF('Indicator Data'!F59=0,0,IF(LOG('Indicator Data'!F59)&gt;G$194,10,IF(LOG('Indicator Data'!F59)&lt;G$195,0,10-(G$194-LOG('Indicator Data'!F59))/(G$194-G$195)*10))),1)</f>
        <v>0</v>
      </c>
      <c r="H57" s="59">
        <f>ROUND(IF('Indicator Data'!G59=0,0,IF(LOG('Indicator Data'!G59)&gt;H$194,10,IF(LOG('Indicator Data'!G59)&lt;H$195,0,10-(H$194-LOG('Indicator Data'!G59))/(H$194-H$195)*10))),1)</f>
        <v>0</v>
      </c>
      <c r="I57" s="59">
        <f>ROUND(IF('Indicator Data'!H59=0,0,IF(LOG('Indicator Data'!H59)&gt;I$194,10,IF(LOG('Indicator Data'!H59)&lt;I$195,0,10-(I$194-LOG('Indicator Data'!H59))/(I$194-I$195)*10))),1)</f>
        <v>0</v>
      </c>
      <c r="J57" s="59">
        <f t="shared" si="1"/>
        <v>0</v>
      </c>
      <c r="K57" s="59">
        <f>ROUND(IF('Indicator Data'!I59=0,0,IF(LOG('Indicator Data'!I59)&gt;K$194,10,IF(LOG('Indicator Data'!I59)&lt;K$195,0,10-(K$194-LOG('Indicator Data'!I59))/(K$194-K$195)*10))),1)</f>
        <v>0</v>
      </c>
      <c r="L57" s="59">
        <f t="shared" si="2"/>
        <v>0</v>
      </c>
      <c r="M57" s="59">
        <f>ROUND(IF('Indicator Data'!J59=0,0,IF(LOG('Indicator Data'!J59)&gt;M$194,10,IF(LOG('Indicator Data'!J59)&lt;M$195,0,10-(M$194-LOG('Indicator Data'!J59))/(M$194-M$195)*10))),1)</f>
        <v>0</v>
      </c>
      <c r="N57" s="60">
        <f>'Indicator Data'!C59/'Indicator Data'!$BC59</f>
        <v>0</v>
      </c>
      <c r="O57" s="60">
        <f>'Indicator Data'!D59/'Indicator Data'!$BC59</f>
        <v>0</v>
      </c>
      <c r="P57" s="60">
        <f>IF(F57=0.1,0,'Indicator Data'!E59/'Indicator Data'!$BC59)</f>
        <v>3.6133179350508336E-3</v>
      </c>
      <c r="Q57" s="60">
        <f>'Indicator Data'!F59/'Indicator Data'!$BC59</f>
        <v>0</v>
      </c>
      <c r="R57" s="60">
        <f>'Indicator Data'!G59/'Indicator Data'!$BC59</f>
        <v>0</v>
      </c>
      <c r="S57" s="60">
        <f>'Indicator Data'!H59/'Indicator Data'!$BC59</f>
        <v>0</v>
      </c>
      <c r="T57" s="60">
        <f>'Indicator Data'!I59/'Indicator Data'!$BC59</f>
        <v>0</v>
      </c>
      <c r="U57" s="60">
        <f>'Indicator Data'!J59/'Indicator Data'!$BC59</f>
        <v>0</v>
      </c>
      <c r="V57" s="59">
        <f t="shared" si="3"/>
        <v>0</v>
      </c>
      <c r="W57" s="59">
        <f t="shared" si="4"/>
        <v>0</v>
      </c>
      <c r="X57" s="59">
        <f t="shared" si="5"/>
        <v>0</v>
      </c>
      <c r="Y57" s="59">
        <f t="shared" si="6"/>
        <v>3.6</v>
      </c>
      <c r="Z57" s="59">
        <f t="shared" si="7"/>
        <v>0</v>
      </c>
      <c r="AA57" s="59">
        <f t="shared" si="8"/>
        <v>0</v>
      </c>
      <c r="AB57" s="59">
        <f t="shared" si="9"/>
        <v>0</v>
      </c>
      <c r="AC57" s="59">
        <f t="shared" si="10"/>
        <v>0</v>
      </c>
      <c r="AD57" s="59">
        <f t="shared" si="11"/>
        <v>0</v>
      </c>
      <c r="AE57" s="59">
        <f t="shared" si="12"/>
        <v>0</v>
      </c>
      <c r="AF57" s="59">
        <f t="shared" si="13"/>
        <v>0</v>
      </c>
      <c r="AG57" s="59">
        <f>ROUND(IF('Indicator Data'!K59=0,0,IF('Indicator Data'!K59&gt;AG$194,10,IF('Indicator Data'!K59&lt;AG$195,0,10-(AG$194-'Indicator Data'!K59)/(AG$194-AG$195)*10))),1)</f>
        <v>0</v>
      </c>
      <c r="AH57" s="59">
        <f t="shared" si="14"/>
        <v>0.1</v>
      </c>
      <c r="AI57" s="59">
        <f t="shared" si="15"/>
        <v>0.1</v>
      </c>
      <c r="AJ57" s="59">
        <f t="shared" si="16"/>
        <v>0</v>
      </c>
      <c r="AK57" s="59">
        <f t="shared" si="17"/>
        <v>0</v>
      </c>
      <c r="AL57" s="59">
        <f t="shared" si="18"/>
        <v>0</v>
      </c>
      <c r="AM57" s="59">
        <f t="shared" si="19"/>
        <v>0</v>
      </c>
      <c r="AN57" s="59">
        <f t="shared" si="20"/>
        <v>0</v>
      </c>
      <c r="AO57" s="61">
        <f t="shared" si="21"/>
        <v>0.1</v>
      </c>
      <c r="AP57" s="61">
        <f t="shared" si="22"/>
        <v>3.9</v>
      </c>
      <c r="AQ57" s="61">
        <f t="shared" si="23"/>
        <v>0</v>
      </c>
      <c r="AR57" s="61">
        <f t="shared" si="24"/>
        <v>0</v>
      </c>
      <c r="AS57" s="59">
        <f t="shared" si="25"/>
        <v>0</v>
      </c>
      <c r="AT57" s="59">
        <f>IF('Indicator Data'!BD59&lt;1000,"x",ROUND((IF('Indicator Data'!L59&gt;AT$194,10,IF('Indicator Data'!L59&lt;AT$195,0,10-(AT$194-'Indicator Data'!L59)/(AT$194-AT$195)*10))),1))</f>
        <v>0</v>
      </c>
      <c r="AU57" s="61">
        <f t="shared" si="26"/>
        <v>0</v>
      </c>
      <c r="AV57" s="62">
        <f t="shared" si="27"/>
        <v>0.9</v>
      </c>
      <c r="AW57" s="59">
        <f>ROUND(IF('Indicator Data'!M59=0,0,IF('Indicator Data'!M59&gt;AW$194,10,IF('Indicator Data'!M59&lt;AW$195,0,10-(AW$194-'Indicator Data'!M59)/(AW$194-AW$195)*10))),1)</f>
        <v>0.1</v>
      </c>
      <c r="AX57" s="59">
        <f>ROUND(IF('Indicator Data'!N59=0,0,IF(LOG('Indicator Data'!N59)&gt;LOG(AX$194),10,IF(LOG('Indicator Data'!N59)&lt;LOG(AX$195),0,10-(LOG(AX$194)-LOG('Indicator Data'!N59))/(LOG(AX$194)-LOG(AX$195))*10))),1)</f>
        <v>0</v>
      </c>
      <c r="AY57" s="61">
        <f t="shared" si="28"/>
        <v>0.1</v>
      </c>
      <c r="AZ57" s="59">
        <f>'Indicator Data'!O59</f>
        <v>0</v>
      </c>
      <c r="BA57" s="59">
        <f>'Indicator Data'!P59</f>
        <v>0</v>
      </c>
      <c r="BB57" s="61">
        <f t="shared" si="29"/>
        <v>0</v>
      </c>
      <c r="BC57" s="62">
        <f t="shared" si="30"/>
        <v>0.1</v>
      </c>
      <c r="BD57" s="16"/>
      <c r="BE57" s="108"/>
    </row>
    <row r="58" spans="1:57" s="4" customFormat="1" x14ac:dyDescent="0.25">
      <c r="A58" s="131" t="s">
        <v>105</v>
      </c>
      <c r="B58" s="63" t="s">
        <v>104</v>
      </c>
      <c r="C58" s="59">
        <f>ROUND(IF('Indicator Data'!C60=0,0.1,IF(LOG('Indicator Data'!C60)&gt;C$194,10,IF(LOG('Indicator Data'!C60)&lt;C$195,0,10-(C$194-LOG('Indicator Data'!C60))/(C$194-C$195)*10))),1)</f>
        <v>9.6999999999999993</v>
      </c>
      <c r="D58" s="59">
        <f>ROUND(IF('Indicator Data'!D60=0,0.1,IF(LOG('Indicator Data'!D60)&gt;D$194,10,IF(LOG('Indicator Data'!D60)&lt;D$195,0,10-(D$194-LOG('Indicator Data'!D60))/(D$194-D$195)*10))),1)</f>
        <v>0.1</v>
      </c>
      <c r="E58" s="59">
        <f t="shared" si="0"/>
        <v>7.2</v>
      </c>
      <c r="F58" s="59">
        <f>ROUND(IF('Indicator Data'!E60="No data",0.1,IF('Indicator Data'!E60=0,0,IF(LOG('Indicator Data'!E60)&gt;F$194,10,IF(LOG('Indicator Data'!E60)&lt;F$195,0,10-(F$194-LOG('Indicator Data'!E60))/(F$194-F$195)*10)))),1)</f>
        <v>7.9</v>
      </c>
      <c r="G58" s="59">
        <f>ROUND(IF('Indicator Data'!F60=0,0,IF(LOG('Indicator Data'!F60)&gt;G$194,10,IF(LOG('Indicator Data'!F60)&lt;G$195,0,10-(G$194-LOG('Indicator Data'!F60))/(G$194-G$195)*10))),1)</f>
        <v>0</v>
      </c>
      <c r="H58" s="59">
        <f>ROUND(IF('Indicator Data'!G60=0,0,IF(LOG('Indicator Data'!G60)&gt;H$194,10,IF(LOG('Indicator Data'!G60)&lt;H$195,0,10-(H$194-LOG('Indicator Data'!G60))/(H$194-H$195)*10))),1)</f>
        <v>0</v>
      </c>
      <c r="I58" s="59">
        <f>ROUND(IF('Indicator Data'!H60=0,0,IF(LOG('Indicator Data'!H60)&gt;I$194,10,IF(LOG('Indicator Data'!H60)&lt;I$195,0,10-(I$194-LOG('Indicator Data'!H60))/(I$194-I$195)*10))),1)</f>
        <v>0</v>
      </c>
      <c r="J58" s="59">
        <f t="shared" si="1"/>
        <v>0</v>
      </c>
      <c r="K58" s="59">
        <f>ROUND(IF('Indicator Data'!I60=0,0,IF(LOG('Indicator Data'!I60)&gt;K$194,10,IF(LOG('Indicator Data'!I60)&lt;K$195,0,10-(K$194-LOG('Indicator Data'!I60))/(K$194-K$195)*10))),1)</f>
        <v>0</v>
      </c>
      <c r="L58" s="59">
        <f t="shared" si="2"/>
        <v>0</v>
      </c>
      <c r="M58" s="59">
        <f>ROUND(IF('Indicator Data'!J60=0,0,IF(LOG('Indicator Data'!J60)&gt;M$194,10,IF(LOG('Indicator Data'!J60)&lt;M$195,0,10-(M$194-LOG('Indicator Data'!J60))/(M$194-M$195)*10))),1)</f>
        <v>10</v>
      </c>
      <c r="N58" s="60">
        <f>'Indicator Data'!C60/'Indicator Data'!$BC60</f>
        <v>8.0616666773422607E-4</v>
      </c>
      <c r="O58" s="60">
        <f>'Indicator Data'!D60/'Indicator Data'!$BC60</f>
        <v>0</v>
      </c>
      <c r="P58" s="60">
        <f>IF(F58=0.1,0,'Indicator Data'!E60/'Indicator Data'!$BC60)</f>
        <v>1.5376794694974623E-3</v>
      </c>
      <c r="Q58" s="60">
        <f>'Indicator Data'!F60/'Indicator Data'!$BC60</f>
        <v>0</v>
      </c>
      <c r="R58" s="60">
        <f>'Indicator Data'!G60/'Indicator Data'!$BC60</f>
        <v>0</v>
      </c>
      <c r="S58" s="60">
        <f>'Indicator Data'!H60/'Indicator Data'!$BC60</f>
        <v>0</v>
      </c>
      <c r="T58" s="60">
        <f>'Indicator Data'!I60/'Indicator Data'!$BC60</f>
        <v>0</v>
      </c>
      <c r="U58" s="60">
        <f>'Indicator Data'!J60/'Indicator Data'!$BC60</f>
        <v>1.9596649552965702E-2</v>
      </c>
      <c r="V58" s="59">
        <f t="shared" si="3"/>
        <v>4</v>
      </c>
      <c r="W58" s="59">
        <f t="shared" si="4"/>
        <v>0</v>
      </c>
      <c r="X58" s="59">
        <f t="shared" si="5"/>
        <v>2.2000000000000002</v>
      </c>
      <c r="Y58" s="59">
        <f t="shared" si="6"/>
        <v>1.5</v>
      </c>
      <c r="Z58" s="59">
        <f t="shared" si="7"/>
        <v>0</v>
      </c>
      <c r="AA58" s="59">
        <f t="shared" si="8"/>
        <v>0</v>
      </c>
      <c r="AB58" s="59">
        <f t="shared" si="9"/>
        <v>0</v>
      </c>
      <c r="AC58" s="59">
        <f t="shared" si="10"/>
        <v>0</v>
      </c>
      <c r="AD58" s="59">
        <f t="shared" si="11"/>
        <v>0</v>
      </c>
      <c r="AE58" s="59">
        <f t="shared" si="12"/>
        <v>0</v>
      </c>
      <c r="AF58" s="59">
        <f t="shared" si="13"/>
        <v>6.5</v>
      </c>
      <c r="AG58" s="59">
        <f>ROUND(IF('Indicator Data'!K60=0,0,IF('Indicator Data'!K60&gt;AG$194,10,IF('Indicator Data'!K60&lt;AG$195,0,10-(AG$194-'Indicator Data'!K60)/(AG$194-AG$195)*10))),1)</f>
        <v>10</v>
      </c>
      <c r="AH58" s="59">
        <f t="shared" si="14"/>
        <v>6.9</v>
      </c>
      <c r="AI58" s="59">
        <f t="shared" si="15"/>
        <v>0.1</v>
      </c>
      <c r="AJ58" s="59">
        <f t="shared" si="16"/>
        <v>0</v>
      </c>
      <c r="AK58" s="59">
        <f t="shared" si="17"/>
        <v>0</v>
      </c>
      <c r="AL58" s="59">
        <f t="shared" si="18"/>
        <v>0</v>
      </c>
      <c r="AM58" s="59">
        <f t="shared" si="19"/>
        <v>0</v>
      </c>
      <c r="AN58" s="59">
        <f t="shared" si="20"/>
        <v>8.8000000000000007</v>
      </c>
      <c r="AO58" s="61">
        <f t="shared" si="21"/>
        <v>5.2</v>
      </c>
      <c r="AP58" s="61">
        <f t="shared" si="22"/>
        <v>5.6</v>
      </c>
      <c r="AQ58" s="61">
        <f t="shared" si="23"/>
        <v>0</v>
      </c>
      <c r="AR58" s="61">
        <f t="shared" si="24"/>
        <v>0</v>
      </c>
      <c r="AS58" s="59">
        <f t="shared" si="25"/>
        <v>9.4</v>
      </c>
      <c r="AT58" s="59">
        <f>IF('Indicator Data'!BD60&lt;1000,"x",ROUND((IF('Indicator Data'!L60&gt;AT$194,10,IF('Indicator Data'!L60&lt;AT$195,0,10-(AT$194-'Indicator Data'!L60)/(AT$194-AT$195)*10))),1))</f>
        <v>2.2000000000000002</v>
      </c>
      <c r="AU58" s="61">
        <f t="shared" si="26"/>
        <v>5.8</v>
      </c>
      <c r="AV58" s="62">
        <f t="shared" si="27"/>
        <v>3.8</v>
      </c>
      <c r="AW58" s="59">
        <f>ROUND(IF('Indicator Data'!M60=0,0,IF('Indicator Data'!M60&gt;AW$194,10,IF('Indicator Data'!M60&lt;AW$195,0,10-(AW$194-'Indicator Data'!M60)/(AW$194-AW$195)*10))),1)</f>
        <v>9.8000000000000007</v>
      </c>
      <c r="AX58" s="59">
        <f>ROUND(IF('Indicator Data'!N60=0,0,IF(LOG('Indicator Data'!N60)&gt;LOG(AX$194),10,IF(LOG('Indicator Data'!N60)&lt;LOG(AX$195),0,10-(LOG(AX$194)-LOG('Indicator Data'!N60))/(LOG(AX$194)-LOG(AX$195))*10))),1)</f>
        <v>9.1</v>
      </c>
      <c r="AY58" s="61">
        <f t="shared" si="28"/>
        <v>9.5</v>
      </c>
      <c r="AZ58" s="59">
        <f>'Indicator Data'!O60</f>
        <v>0</v>
      </c>
      <c r="BA58" s="59">
        <f>'Indicator Data'!P60</f>
        <v>0</v>
      </c>
      <c r="BB58" s="61">
        <f t="shared" si="29"/>
        <v>0</v>
      </c>
      <c r="BC58" s="62">
        <f t="shared" si="30"/>
        <v>6.7</v>
      </c>
      <c r="BD58" s="16"/>
      <c r="BE58" s="108"/>
    </row>
    <row r="59" spans="1:57" s="4" customFormat="1" x14ac:dyDescent="0.25">
      <c r="A59" s="131" t="s">
        <v>107</v>
      </c>
      <c r="B59" s="63" t="s">
        <v>106</v>
      </c>
      <c r="C59" s="59">
        <f>ROUND(IF('Indicator Data'!C61=0,0.1,IF(LOG('Indicator Data'!C61)&gt;C$194,10,IF(LOG('Indicator Data'!C61)&lt;C$195,0,10-(C$194-LOG('Indicator Data'!C61))/(C$194-C$195)*10))),1)</f>
        <v>5.6</v>
      </c>
      <c r="D59" s="59">
        <f>ROUND(IF('Indicator Data'!D61=0,0.1,IF(LOG('Indicator Data'!D61)&gt;D$194,10,IF(LOG('Indicator Data'!D61)&lt;D$195,0,10-(D$194-LOG('Indicator Data'!D61))/(D$194-D$195)*10))),1)</f>
        <v>0.1</v>
      </c>
      <c r="E59" s="59">
        <f t="shared" si="0"/>
        <v>3.3</v>
      </c>
      <c r="F59" s="59">
        <f>ROUND(IF('Indicator Data'!E61="No data",0.1,IF('Indicator Data'!E61=0,0,IF(LOG('Indicator Data'!E61)&gt;F$194,10,IF(LOG('Indicator Data'!E61)&lt;F$195,0,10-(F$194-LOG('Indicator Data'!E61))/(F$194-F$195)*10)))),1)</f>
        <v>0.1</v>
      </c>
      <c r="G59" s="59">
        <f>ROUND(IF('Indicator Data'!F61=0,0,IF(LOG('Indicator Data'!F61)&gt;G$194,10,IF(LOG('Indicator Data'!F61)&lt;G$195,0,10-(G$194-LOG('Indicator Data'!F61))/(G$194-G$195)*10))),1)</f>
        <v>6.9</v>
      </c>
      <c r="H59" s="59">
        <f>ROUND(IF('Indicator Data'!G61=0,0,IF(LOG('Indicator Data'!G61)&gt;H$194,10,IF(LOG('Indicator Data'!G61)&lt;H$195,0,10-(H$194-LOG('Indicator Data'!G61))/(H$194-H$195)*10))),1)</f>
        <v>5.2</v>
      </c>
      <c r="I59" s="59">
        <f>ROUND(IF('Indicator Data'!H61=0,0,IF(LOG('Indicator Data'!H61)&gt;I$194,10,IF(LOG('Indicator Data'!H61)&lt;I$195,0,10-(I$194-LOG('Indicator Data'!H61))/(I$194-I$195)*10))),1)</f>
        <v>4.4000000000000004</v>
      </c>
      <c r="J59" s="59">
        <f t="shared" si="1"/>
        <v>4.8</v>
      </c>
      <c r="K59" s="59">
        <f>ROUND(IF('Indicator Data'!I61=0,0,IF(LOG('Indicator Data'!I61)&gt;K$194,10,IF(LOG('Indicator Data'!I61)&lt;K$195,0,10-(K$194-LOG('Indicator Data'!I61))/(K$194-K$195)*10))),1)</f>
        <v>7.3</v>
      </c>
      <c r="L59" s="59">
        <f t="shared" si="2"/>
        <v>6.2</v>
      </c>
      <c r="M59" s="59">
        <f>ROUND(IF('Indicator Data'!J61=0,0,IF(LOG('Indicator Data'!J61)&gt;M$194,10,IF(LOG('Indicator Data'!J61)&lt;M$195,0,10-(M$194-LOG('Indicator Data'!J61))/(M$194-M$195)*10))),1)</f>
        <v>7.6</v>
      </c>
      <c r="N59" s="60">
        <f>'Indicator Data'!C61/'Indicator Data'!$BC61</f>
        <v>2.0171609990185697E-3</v>
      </c>
      <c r="O59" s="60">
        <f>'Indicator Data'!D61/'Indicator Data'!$BC61</f>
        <v>0</v>
      </c>
      <c r="P59" s="60">
        <f>IF(F59=0.1,0,'Indicator Data'!E61/'Indicator Data'!$BC61)</f>
        <v>0</v>
      </c>
      <c r="Q59" s="60">
        <f>'Indicator Data'!F61/'Indicator Data'!$BC61</f>
        <v>3.2267345259256123E-5</v>
      </c>
      <c r="R59" s="60">
        <f>'Indicator Data'!G61/'Indicator Data'!$BC61</f>
        <v>1.2821046480767389E-2</v>
      </c>
      <c r="S59" s="60">
        <f>'Indicator Data'!H61/'Indicator Data'!$BC61</f>
        <v>5.0238414377122922E-4</v>
      </c>
      <c r="T59" s="60">
        <f>'Indicator Data'!I61/'Indicator Data'!$BC61</f>
        <v>4.9187183164242754E-5</v>
      </c>
      <c r="U59" s="60">
        <f>'Indicator Data'!J61/'Indicator Data'!$BC61</f>
        <v>1.1751442418132875E-2</v>
      </c>
      <c r="V59" s="59">
        <f t="shared" si="3"/>
        <v>10</v>
      </c>
      <c r="W59" s="59">
        <f t="shared" si="4"/>
        <v>0</v>
      </c>
      <c r="X59" s="59">
        <f t="shared" si="5"/>
        <v>7.6</v>
      </c>
      <c r="Y59" s="59">
        <f t="shared" si="6"/>
        <v>0.1</v>
      </c>
      <c r="Z59" s="59">
        <f t="shared" si="7"/>
        <v>10</v>
      </c>
      <c r="AA59" s="59">
        <f t="shared" si="8"/>
        <v>6.4</v>
      </c>
      <c r="AB59" s="59">
        <f t="shared" si="9"/>
        <v>1</v>
      </c>
      <c r="AC59" s="59">
        <f t="shared" si="10"/>
        <v>4.2</v>
      </c>
      <c r="AD59" s="59">
        <f t="shared" si="11"/>
        <v>9.4</v>
      </c>
      <c r="AE59" s="59">
        <f t="shared" si="12"/>
        <v>7.7</v>
      </c>
      <c r="AF59" s="59">
        <f t="shared" si="13"/>
        <v>3.9</v>
      </c>
      <c r="AG59" s="59">
        <f>ROUND(IF('Indicator Data'!K61=0,0,IF('Indicator Data'!K61&gt;AG$194,10,IF('Indicator Data'!K61&lt;AG$195,0,10-(AG$194-'Indicator Data'!K61)/(AG$194-AG$195)*10))),1)</f>
        <v>1.3</v>
      </c>
      <c r="AH59" s="59">
        <f t="shared" si="14"/>
        <v>7.8</v>
      </c>
      <c r="AI59" s="59">
        <f t="shared" si="15"/>
        <v>0.1</v>
      </c>
      <c r="AJ59" s="59">
        <f t="shared" si="16"/>
        <v>5.8</v>
      </c>
      <c r="AK59" s="59">
        <f t="shared" si="17"/>
        <v>2.7</v>
      </c>
      <c r="AL59" s="59">
        <f t="shared" si="18"/>
        <v>4.4000000000000004</v>
      </c>
      <c r="AM59" s="59">
        <f t="shared" si="19"/>
        <v>8.4</v>
      </c>
      <c r="AN59" s="59">
        <f t="shared" si="20"/>
        <v>6.1</v>
      </c>
      <c r="AO59" s="61">
        <f t="shared" si="21"/>
        <v>5.9</v>
      </c>
      <c r="AP59" s="61">
        <f t="shared" si="22"/>
        <v>0.1</v>
      </c>
      <c r="AQ59" s="61">
        <f t="shared" si="23"/>
        <v>8.9</v>
      </c>
      <c r="AR59" s="61">
        <f t="shared" si="24"/>
        <v>7</v>
      </c>
      <c r="AS59" s="59">
        <f t="shared" si="25"/>
        <v>3.7</v>
      </c>
      <c r="AT59" s="59">
        <f>IF('Indicator Data'!BD61&lt;1000,"x",ROUND((IF('Indicator Data'!L61&gt;AT$194,10,IF('Indicator Data'!L61&lt;AT$195,0,10-(AT$194-'Indicator Data'!L61)/(AT$194-AT$195)*10))),1))</f>
        <v>0</v>
      </c>
      <c r="AU59" s="61">
        <f t="shared" si="26"/>
        <v>1.9</v>
      </c>
      <c r="AV59" s="62">
        <f t="shared" si="27"/>
        <v>5.7</v>
      </c>
      <c r="AW59" s="59">
        <f>ROUND(IF('Indicator Data'!M61=0,0,IF('Indicator Data'!M61&gt;AW$194,10,IF('Indicator Data'!M61&lt;AW$195,0,10-(AW$194-'Indicator Data'!M61)/(AW$194-AW$195)*10))),1)</f>
        <v>0.4</v>
      </c>
      <c r="AX59" s="59">
        <f>ROUND(IF('Indicator Data'!N61=0,0,IF(LOG('Indicator Data'!N61)&gt;LOG(AX$194),10,IF(LOG('Indicator Data'!N61)&lt;LOG(AX$195),0,10-(LOG(AX$194)-LOG('Indicator Data'!N61))/(LOG(AX$194)-LOG(AX$195))*10))),1)</f>
        <v>0</v>
      </c>
      <c r="AY59" s="61">
        <f t="shared" si="28"/>
        <v>0.2</v>
      </c>
      <c r="AZ59" s="59">
        <f>'Indicator Data'!O61</f>
        <v>0</v>
      </c>
      <c r="BA59" s="59">
        <f>'Indicator Data'!P61</f>
        <v>0</v>
      </c>
      <c r="BB59" s="61">
        <f t="shared" si="29"/>
        <v>0</v>
      </c>
      <c r="BC59" s="62">
        <f t="shared" si="30"/>
        <v>0.1</v>
      </c>
      <c r="BD59" s="16"/>
      <c r="BE59" s="108"/>
    </row>
    <row r="60" spans="1:57" s="4" customFormat="1" x14ac:dyDescent="0.25">
      <c r="A60" s="131" t="s">
        <v>109</v>
      </c>
      <c r="B60" s="63" t="s">
        <v>108</v>
      </c>
      <c r="C60" s="59">
        <f>ROUND(IF('Indicator Data'!C62=0,0.1,IF(LOG('Indicator Data'!C62)&gt;C$194,10,IF(LOG('Indicator Data'!C62)&lt;C$195,0,10-(C$194-LOG('Indicator Data'!C62))/(C$194-C$195)*10))),1)</f>
        <v>0.1</v>
      </c>
      <c r="D60" s="59">
        <f>ROUND(IF('Indicator Data'!D62=0,0.1,IF(LOG('Indicator Data'!D62)&gt;D$194,10,IF(LOG('Indicator Data'!D62)&lt;D$195,0,10-(D$194-LOG('Indicator Data'!D62))/(D$194-D$195)*10))),1)</f>
        <v>0.1</v>
      </c>
      <c r="E60" s="59">
        <f t="shared" si="0"/>
        <v>0.1</v>
      </c>
      <c r="F60" s="59">
        <f>ROUND(IF('Indicator Data'!E62="No data",0.1,IF('Indicator Data'!E62=0,0,IF(LOG('Indicator Data'!E62)&gt;F$194,10,IF(LOG('Indicator Data'!E62)&lt;F$195,0,10-(F$194-LOG('Indicator Data'!E62))/(F$194-F$195)*10)))),1)</f>
        <v>0.1</v>
      </c>
      <c r="G60" s="59">
        <f>ROUND(IF('Indicator Data'!F62=0,0,IF(LOG('Indicator Data'!F62)&gt;G$194,10,IF(LOG('Indicator Data'!F62)&lt;G$195,0,10-(G$194-LOG('Indicator Data'!F62))/(G$194-G$195)*10))),1)</f>
        <v>0</v>
      </c>
      <c r="H60" s="59">
        <f>ROUND(IF('Indicator Data'!G62=0,0,IF(LOG('Indicator Data'!G62)&gt;H$194,10,IF(LOG('Indicator Data'!G62)&lt;H$195,0,10-(H$194-LOG('Indicator Data'!G62))/(H$194-H$195)*10))),1)</f>
        <v>0</v>
      </c>
      <c r="I60" s="59">
        <f>ROUND(IF('Indicator Data'!H62=0,0,IF(LOG('Indicator Data'!H62)&gt;I$194,10,IF(LOG('Indicator Data'!H62)&lt;I$195,0,10-(I$194-LOG('Indicator Data'!H62))/(I$194-I$195)*10))),1)</f>
        <v>0</v>
      </c>
      <c r="J60" s="59">
        <f t="shared" si="1"/>
        <v>0</v>
      </c>
      <c r="K60" s="59">
        <f>ROUND(IF('Indicator Data'!I62=0,0,IF(LOG('Indicator Data'!I62)&gt;K$194,10,IF(LOG('Indicator Data'!I62)&lt;K$195,0,10-(K$194-LOG('Indicator Data'!I62))/(K$194-K$195)*10))),1)</f>
        <v>0</v>
      </c>
      <c r="L60" s="59">
        <f t="shared" si="2"/>
        <v>0</v>
      </c>
      <c r="M60" s="59">
        <f>ROUND(IF('Indicator Data'!J62=0,0,IF(LOG('Indicator Data'!J62)&gt;M$194,10,IF(LOG('Indicator Data'!J62)&lt;M$195,0,10-(M$194-LOG('Indicator Data'!J62))/(M$194-M$195)*10))),1)</f>
        <v>0</v>
      </c>
      <c r="N60" s="60">
        <f>'Indicator Data'!C62/'Indicator Data'!$BC62</f>
        <v>0</v>
      </c>
      <c r="O60" s="60">
        <f>'Indicator Data'!D62/'Indicator Data'!$BC62</f>
        <v>0</v>
      </c>
      <c r="P60" s="60">
        <f>IF(F60=0.1,0,'Indicator Data'!E62/'Indicator Data'!$BC62)</f>
        <v>0</v>
      </c>
      <c r="Q60" s="60">
        <f>'Indicator Data'!F62/'Indicator Data'!$BC62</f>
        <v>0</v>
      </c>
      <c r="R60" s="60">
        <f>'Indicator Data'!G62/'Indicator Data'!$BC62</f>
        <v>0</v>
      </c>
      <c r="S60" s="60">
        <f>'Indicator Data'!H62/'Indicator Data'!$BC62</f>
        <v>0</v>
      </c>
      <c r="T60" s="60">
        <f>'Indicator Data'!I62/'Indicator Data'!$BC62</f>
        <v>0</v>
      </c>
      <c r="U60" s="60">
        <f>'Indicator Data'!J62/'Indicator Data'!$BC62</f>
        <v>0</v>
      </c>
      <c r="V60" s="59">
        <f t="shared" si="3"/>
        <v>0</v>
      </c>
      <c r="W60" s="59">
        <f t="shared" si="4"/>
        <v>0</v>
      </c>
      <c r="X60" s="59">
        <f t="shared" si="5"/>
        <v>0</v>
      </c>
      <c r="Y60" s="59">
        <f t="shared" si="6"/>
        <v>0.1</v>
      </c>
      <c r="Z60" s="59">
        <f t="shared" si="7"/>
        <v>0</v>
      </c>
      <c r="AA60" s="59">
        <f t="shared" si="8"/>
        <v>0</v>
      </c>
      <c r="AB60" s="59">
        <f t="shared" si="9"/>
        <v>0</v>
      </c>
      <c r="AC60" s="59">
        <f t="shared" si="10"/>
        <v>0</v>
      </c>
      <c r="AD60" s="59">
        <f t="shared" si="11"/>
        <v>0</v>
      </c>
      <c r="AE60" s="59">
        <f t="shared" si="12"/>
        <v>0</v>
      </c>
      <c r="AF60" s="59">
        <f t="shared" si="13"/>
        <v>0</v>
      </c>
      <c r="AG60" s="59">
        <f>ROUND(IF('Indicator Data'!K62=0,0,IF('Indicator Data'!K62&gt;AG$194,10,IF('Indicator Data'!K62&lt;AG$195,0,10-(AG$194-'Indicator Data'!K62)/(AG$194-AG$195)*10))),1)</f>
        <v>0</v>
      </c>
      <c r="AH60" s="59">
        <f t="shared" si="14"/>
        <v>0.1</v>
      </c>
      <c r="AI60" s="59">
        <f t="shared" si="15"/>
        <v>0.1</v>
      </c>
      <c r="AJ60" s="59">
        <f t="shared" si="16"/>
        <v>0</v>
      </c>
      <c r="AK60" s="59">
        <f t="shared" si="17"/>
        <v>0</v>
      </c>
      <c r="AL60" s="59">
        <f t="shared" si="18"/>
        <v>0</v>
      </c>
      <c r="AM60" s="59">
        <f t="shared" si="19"/>
        <v>0</v>
      </c>
      <c r="AN60" s="59">
        <f t="shared" si="20"/>
        <v>0</v>
      </c>
      <c r="AO60" s="61">
        <f t="shared" si="21"/>
        <v>0.1</v>
      </c>
      <c r="AP60" s="61">
        <f t="shared" si="22"/>
        <v>0.1</v>
      </c>
      <c r="AQ60" s="61">
        <f t="shared" si="23"/>
        <v>0</v>
      </c>
      <c r="AR60" s="61">
        <f t="shared" si="24"/>
        <v>0</v>
      </c>
      <c r="AS60" s="59">
        <f t="shared" si="25"/>
        <v>0</v>
      </c>
      <c r="AT60" s="59">
        <f>IF('Indicator Data'!BD62&lt;1000,"x",ROUND((IF('Indicator Data'!L62&gt;AT$194,10,IF('Indicator Data'!L62&lt;AT$195,0,10-(AT$194-'Indicator Data'!L62)/(AT$194-AT$195)*10))),1))</f>
        <v>0</v>
      </c>
      <c r="AU60" s="61">
        <f t="shared" si="26"/>
        <v>0</v>
      </c>
      <c r="AV60" s="62">
        <f t="shared" si="27"/>
        <v>0.1</v>
      </c>
      <c r="AW60" s="59">
        <f>ROUND(IF('Indicator Data'!M62=0,0,IF('Indicator Data'!M62&gt;AW$194,10,IF('Indicator Data'!M62&lt;AW$195,0,10-(AW$194-'Indicator Data'!M62)/(AW$194-AW$195)*10))),1)</f>
        <v>0.1</v>
      </c>
      <c r="AX60" s="59">
        <f>ROUND(IF('Indicator Data'!N62=0,0,IF(LOG('Indicator Data'!N62)&gt;LOG(AX$194),10,IF(LOG('Indicator Data'!N62)&lt;LOG(AX$195),0,10-(LOG(AX$194)-LOG('Indicator Data'!N62))/(LOG(AX$194)-LOG(AX$195))*10))),1)</f>
        <v>0</v>
      </c>
      <c r="AY60" s="61">
        <f t="shared" si="28"/>
        <v>0.1</v>
      </c>
      <c r="AZ60" s="59">
        <f>'Indicator Data'!O62</f>
        <v>0</v>
      </c>
      <c r="BA60" s="59">
        <f>'Indicator Data'!P62</f>
        <v>0</v>
      </c>
      <c r="BB60" s="61">
        <f t="shared" si="29"/>
        <v>0</v>
      </c>
      <c r="BC60" s="62">
        <f t="shared" si="30"/>
        <v>0.1</v>
      </c>
      <c r="BD60" s="16"/>
      <c r="BE60" s="108"/>
    </row>
    <row r="61" spans="1:57" s="4" customFormat="1" x14ac:dyDescent="0.25">
      <c r="A61" s="131" t="s">
        <v>111</v>
      </c>
      <c r="B61" s="63" t="s">
        <v>110</v>
      </c>
      <c r="C61" s="59">
        <f>ROUND(IF('Indicator Data'!C63=0,0.1,IF(LOG('Indicator Data'!C63)&gt;C$194,10,IF(LOG('Indicator Data'!C63)&lt;C$195,0,10-(C$194-LOG('Indicator Data'!C63))/(C$194-C$195)*10))),1)</f>
        <v>7.4</v>
      </c>
      <c r="D61" s="59">
        <f>ROUND(IF('Indicator Data'!D63=0,0.1,IF(LOG('Indicator Data'!D63)&gt;D$194,10,IF(LOG('Indicator Data'!D63)&lt;D$195,0,10-(D$194-LOG('Indicator Data'!D63))/(D$194-D$195)*10))),1)</f>
        <v>0.1</v>
      </c>
      <c r="E61" s="59">
        <f t="shared" si="0"/>
        <v>4.7</v>
      </c>
      <c r="F61" s="59">
        <f>ROUND(IF('Indicator Data'!E63="No data",0.1,IF('Indicator Data'!E63=0,0,IF(LOG('Indicator Data'!E63)&gt;F$194,10,IF(LOG('Indicator Data'!E63)&lt;F$195,0,10-(F$194-LOG('Indicator Data'!E63))/(F$194-F$195)*10)))),1)</f>
        <v>8.1999999999999993</v>
      </c>
      <c r="G61" s="59">
        <f>ROUND(IF('Indicator Data'!F63=0,0,IF(LOG('Indicator Data'!F63)&gt;G$194,10,IF(LOG('Indicator Data'!F63)&lt;G$195,0,10-(G$194-LOG('Indicator Data'!F63))/(G$194-G$195)*10))),1)</f>
        <v>6.6</v>
      </c>
      <c r="H61" s="59">
        <f>ROUND(IF('Indicator Data'!G63=0,0,IF(LOG('Indicator Data'!G63)&gt;H$194,10,IF(LOG('Indicator Data'!G63)&lt;H$195,0,10-(H$194-LOG('Indicator Data'!G63))/(H$194-H$195)*10))),1)</f>
        <v>0</v>
      </c>
      <c r="I61" s="59">
        <f>ROUND(IF('Indicator Data'!H63=0,0,IF(LOG('Indicator Data'!H63)&gt;I$194,10,IF(LOG('Indicator Data'!H63)&lt;I$195,0,10-(I$194-LOG('Indicator Data'!H63))/(I$194-I$195)*10))),1)</f>
        <v>0</v>
      </c>
      <c r="J61" s="59">
        <f t="shared" si="1"/>
        <v>0</v>
      </c>
      <c r="K61" s="59">
        <f>ROUND(IF('Indicator Data'!I63=0,0,IF(LOG('Indicator Data'!I63)&gt;K$194,10,IF(LOG('Indicator Data'!I63)&lt;K$195,0,10-(K$194-LOG('Indicator Data'!I63))/(K$194-K$195)*10))),1)</f>
        <v>0</v>
      </c>
      <c r="L61" s="59">
        <f t="shared" si="2"/>
        <v>0</v>
      </c>
      <c r="M61" s="59">
        <f>ROUND(IF('Indicator Data'!J63=0,0,IF(LOG('Indicator Data'!J63)&gt;M$194,10,IF(LOG('Indicator Data'!J63)&lt;M$195,0,10-(M$194-LOG('Indicator Data'!J63))/(M$194-M$195)*10))),1)</f>
        <v>0</v>
      </c>
      <c r="N61" s="60">
        <f>'Indicator Data'!C63/'Indicator Data'!$BC63</f>
        <v>1.4209591755332142E-4</v>
      </c>
      <c r="O61" s="60">
        <f>'Indicator Data'!D63/'Indicator Data'!$BC63</f>
        <v>0</v>
      </c>
      <c r="P61" s="60">
        <f>IF(F61=0.1,0,'Indicator Data'!E63/'Indicator Data'!$BC63)</f>
        <v>2.9926414190234898E-3</v>
      </c>
      <c r="Q61" s="60">
        <f>'Indicator Data'!F63/'Indicator Data'!$BC63</f>
        <v>3.2698818604838504E-7</v>
      </c>
      <c r="R61" s="60">
        <f>'Indicator Data'!G63/'Indicator Data'!$BC63</f>
        <v>0</v>
      </c>
      <c r="S61" s="60">
        <f>'Indicator Data'!H63/'Indicator Data'!$BC63</f>
        <v>0</v>
      </c>
      <c r="T61" s="60">
        <f>'Indicator Data'!I63/'Indicator Data'!$BC63</f>
        <v>0</v>
      </c>
      <c r="U61" s="60">
        <f>'Indicator Data'!J63/'Indicator Data'!$BC63</f>
        <v>0</v>
      </c>
      <c r="V61" s="59">
        <f t="shared" si="3"/>
        <v>0.7</v>
      </c>
      <c r="W61" s="59">
        <f t="shared" si="4"/>
        <v>0</v>
      </c>
      <c r="X61" s="59">
        <f t="shared" si="5"/>
        <v>0.4</v>
      </c>
      <c r="Y61" s="59">
        <f t="shared" si="6"/>
        <v>3</v>
      </c>
      <c r="Z61" s="59">
        <f t="shared" si="7"/>
        <v>5.6</v>
      </c>
      <c r="AA61" s="59">
        <f t="shared" si="8"/>
        <v>0</v>
      </c>
      <c r="AB61" s="59">
        <f t="shared" si="9"/>
        <v>0</v>
      </c>
      <c r="AC61" s="59">
        <f t="shared" si="10"/>
        <v>0</v>
      </c>
      <c r="AD61" s="59">
        <f t="shared" si="11"/>
        <v>0</v>
      </c>
      <c r="AE61" s="59">
        <f t="shared" si="12"/>
        <v>0</v>
      </c>
      <c r="AF61" s="59">
        <f t="shared" si="13"/>
        <v>0</v>
      </c>
      <c r="AG61" s="59">
        <f>ROUND(IF('Indicator Data'!K63=0,0,IF('Indicator Data'!K63&gt;AG$194,10,IF('Indicator Data'!K63&lt;AG$195,0,10-(AG$194-'Indicator Data'!K63)/(AG$194-AG$195)*10))),1)</f>
        <v>4</v>
      </c>
      <c r="AH61" s="59">
        <f t="shared" si="14"/>
        <v>4.0999999999999996</v>
      </c>
      <c r="AI61" s="59">
        <f t="shared" si="15"/>
        <v>0.1</v>
      </c>
      <c r="AJ61" s="59">
        <f t="shared" si="16"/>
        <v>0</v>
      </c>
      <c r="AK61" s="59">
        <f t="shared" si="17"/>
        <v>0</v>
      </c>
      <c r="AL61" s="59">
        <f t="shared" si="18"/>
        <v>0</v>
      </c>
      <c r="AM61" s="59">
        <f t="shared" si="19"/>
        <v>0</v>
      </c>
      <c r="AN61" s="59">
        <f t="shared" si="20"/>
        <v>0</v>
      </c>
      <c r="AO61" s="61">
        <f t="shared" si="21"/>
        <v>2.8</v>
      </c>
      <c r="AP61" s="61">
        <f t="shared" si="22"/>
        <v>6.3</v>
      </c>
      <c r="AQ61" s="61">
        <f t="shared" si="23"/>
        <v>6.1</v>
      </c>
      <c r="AR61" s="61">
        <f t="shared" si="24"/>
        <v>0</v>
      </c>
      <c r="AS61" s="59">
        <f t="shared" si="25"/>
        <v>2</v>
      </c>
      <c r="AT61" s="59">
        <f>IF('Indicator Data'!BD63&lt;1000,"x",ROUND((IF('Indicator Data'!L63&gt;AT$194,10,IF('Indicator Data'!L63&lt;AT$195,0,10-(AT$194-'Indicator Data'!L63)/(AT$194-AT$195)*10))),1))</f>
        <v>1.1000000000000001</v>
      </c>
      <c r="AU61" s="61">
        <f t="shared" si="26"/>
        <v>1.6</v>
      </c>
      <c r="AV61" s="62">
        <f t="shared" si="27"/>
        <v>3.8</v>
      </c>
      <c r="AW61" s="59">
        <f>ROUND(IF('Indicator Data'!M63=0,0,IF('Indicator Data'!M63&gt;AW$194,10,IF('Indicator Data'!M63&lt;AW$195,0,10-(AW$194-'Indicator Data'!M63)/(AW$194-AW$195)*10))),1)</f>
        <v>3.1</v>
      </c>
      <c r="AX61" s="59">
        <f>ROUND(IF('Indicator Data'!N63=0,0,IF(LOG('Indicator Data'!N63)&gt;LOG(AX$194),10,IF(LOG('Indicator Data'!N63)&lt;LOG(AX$195),0,10-(LOG(AX$194)-LOG('Indicator Data'!N63))/(LOG(AX$194)-LOG(AX$195))*10))),1)</f>
        <v>6</v>
      </c>
      <c r="AY61" s="61">
        <f t="shared" si="28"/>
        <v>4.7</v>
      </c>
      <c r="AZ61" s="59">
        <f>'Indicator Data'!O63</f>
        <v>0</v>
      </c>
      <c r="BA61" s="59">
        <f>'Indicator Data'!P63</f>
        <v>0</v>
      </c>
      <c r="BB61" s="61">
        <f t="shared" si="29"/>
        <v>0</v>
      </c>
      <c r="BC61" s="62">
        <f t="shared" si="30"/>
        <v>3.3</v>
      </c>
      <c r="BD61" s="16"/>
      <c r="BE61" s="108"/>
    </row>
    <row r="62" spans="1:57" s="4" customFormat="1" x14ac:dyDescent="0.25">
      <c r="A62" s="131" t="s">
        <v>113</v>
      </c>
      <c r="B62" s="63" t="s">
        <v>112</v>
      </c>
      <c r="C62" s="59">
        <f>ROUND(IF('Indicator Data'!C64=0,0.1,IF(LOG('Indicator Data'!C64)&gt;C$194,10,IF(LOG('Indicator Data'!C64)&lt;C$195,0,10-(C$194-LOG('Indicator Data'!C64))/(C$194-C$195)*10))),1)</f>
        <v>4.5999999999999996</v>
      </c>
      <c r="D62" s="59">
        <f>ROUND(IF('Indicator Data'!D64=0,0.1,IF(LOG('Indicator Data'!D64)&gt;D$194,10,IF(LOG('Indicator Data'!D64)&lt;D$195,0,10-(D$194-LOG('Indicator Data'!D64))/(D$194-D$195)*10))),1)</f>
        <v>0.1</v>
      </c>
      <c r="E62" s="59">
        <f t="shared" si="0"/>
        <v>2.6</v>
      </c>
      <c r="F62" s="59">
        <f>ROUND(IF('Indicator Data'!E64="No data",0.1,IF('Indicator Data'!E64=0,0,IF(LOG('Indicator Data'!E64)&gt;F$194,10,IF(LOG('Indicator Data'!E64)&lt;F$195,0,10-(F$194-LOG('Indicator Data'!E64))/(F$194-F$195)*10)))),1)</f>
        <v>4.5999999999999996</v>
      </c>
      <c r="G62" s="59">
        <f>ROUND(IF('Indicator Data'!F64=0,0,IF(LOG('Indicator Data'!F64)&gt;G$194,10,IF(LOG('Indicator Data'!F64)&lt;G$195,0,10-(G$194-LOG('Indicator Data'!F64))/(G$194-G$195)*10))),1)</f>
        <v>0</v>
      </c>
      <c r="H62" s="59">
        <f>ROUND(IF('Indicator Data'!G64=0,0,IF(LOG('Indicator Data'!G64)&gt;H$194,10,IF(LOG('Indicator Data'!G64)&lt;H$195,0,10-(H$194-LOG('Indicator Data'!G64))/(H$194-H$195)*10))),1)</f>
        <v>0</v>
      </c>
      <c r="I62" s="59">
        <f>ROUND(IF('Indicator Data'!H64=0,0,IF(LOG('Indicator Data'!H64)&gt;I$194,10,IF(LOG('Indicator Data'!H64)&lt;I$195,0,10-(I$194-LOG('Indicator Data'!H64))/(I$194-I$195)*10))),1)</f>
        <v>0</v>
      </c>
      <c r="J62" s="59">
        <f t="shared" si="1"/>
        <v>0</v>
      </c>
      <c r="K62" s="59">
        <f>ROUND(IF('Indicator Data'!I64=0,0,IF(LOG('Indicator Data'!I64)&gt;K$194,10,IF(LOG('Indicator Data'!I64)&lt;K$195,0,10-(K$194-LOG('Indicator Data'!I64))/(K$194-K$195)*10))),1)</f>
        <v>0</v>
      </c>
      <c r="L62" s="59">
        <f t="shared" si="2"/>
        <v>0</v>
      </c>
      <c r="M62" s="59">
        <f>ROUND(IF('Indicator Data'!J64=0,0,IF(LOG('Indicator Data'!J64)&gt;M$194,10,IF(LOG('Indicator Data'!J64)&lt;M$195,0,10-(M$194-LOG('Indicator Data'!J64))/(M$194-M$195)*10))),1)</f>
        <v>0</v>
      </c>
      <c r="N62" s="60">
        <f>'Indicator Data'!C64/'Indicator Data'!$BC64</f>
        <v>4.061024787910863E-4</v>
      </c>
      <c r="O62" s="60">
        <f>'Indicator Data'!D64/'Indicator Data'!$BC64</f>
        <v>0</v>
      </c>
      <c r="P62" s="60">
        <f>IF(F62=0.1,0,'Indicator Data'!E64/'Indicator Data'!$BC64)</f>
        <v>4.1190566767015015E-3</v>
      </c>
      <c r="Q62" s="60">
        <f>'Indicator Data'!F64/'Indicator Data'!$BC64</f>
        <v>0</v>
      </c>
      <c r="R62" s="60">
        <f>'Indicator Data'!G64/'Indicator Data'!$BC64</f>
        <v>0</v>
      </c>
      <c r="S62" s="60">
        <f>'Indicator Data'!H64/'Indicator Data'!$BC64</f>
        <v>0</v>
      </c>
      <c r="T62" s="60">
        <f>'Indicator Data'!I64/'Indicator Data'!$BC64</f>
        <v>0</v>
      </c>
      <c r="U62" s="60">
        <f>'Indicator Data'!J64/'Indicator Data'!$BC64</f>
        <v>0</v>
      </c>
      <c r="V62" s="59">
        <f t="shared" si="3"/>
        <v>2</v>
      </c>
      <c r="W62" s="59">
        <f t="shared" si="4"/>
        <v>0</v>
      </c>
      <c r="X62" s="59">
        <f t="shared" si="5"/>
        <v>1</v>
      </c>
      <c r="Y62" s="59">
        <f t="shared" si="6"/>
        <v>4.0999999999999996</v>
      </c>
      <c r="Z62" s="59">
        <f t="shared" si="7"/>
        <v>0</v>
      </c>
      <c r="AA62" s="59">
        <f t="shared" si="8"/>
        <v>0</v>
      </c>
      <c r="AB62" s="59">
        <f t="shared" si="9"/>
        <v>0</v>
      </c>
      <c r="AC62" s="59">
        <f t="shared" si="10"/>
        <v>0</v>
      </c>
      <c r="AD62" s="59">
        <f t="shared" si="11"/>
        <v>0</v>
      </c>
      <c r="AE62" s="59">
        <f t="shared" si="12"/>
        <v>0</v>
      </c>
      <c r="AF62" s="59">
        <f t="shared" si="13"/>
        <v>0</v>
      </c>
      <c r="AG62" s="59">
        <f>ROUND(IF('Indicator Data'!K64=0,0,IF('Indicator Data'!K64&gt;AG$194,10,IF('Indicator Data'!K64&lt;AG$195,0,10-(AG$194-'Indicator Data'!K64)/(AG$194-AG$195)*10))),1)</f>
        <v>0</v>
      </c>
      <c r="AH62" s="59">
        <f t="shared" si="14"/>
        <v>3.3</v>
      </c>
      <c r="AI62" s="59">
        <f t="shared" si="15"/>
        <v>0.1</v>
      </c>
      <c r="AJ62" s="59">
        <f t="shared" si="16"/>
        <v>0</v>
      </c>
      <c r="AK62" s="59">
        <f t="shared" si="17"/>
        <v>0</v>
      </c>
      <c r="AL62" s="59">
        <f t="shared" si="18"/>
        <v>0</v>
      </c>
      <c r="AM62" s="59">
        <f t="shared" si="19"/>
        <v>0</v>
      </c>
      <c r="AN62" s="59">
        <f t="shared" si="20"/>
        <v>0</v>
      </c>
      <c r="AO62" s="61">
        <f t="shared" si="21"/>
        <v>1.8</v>
      </c>
      <c r="AP62" s="61">
        <f t="shared" si="22"/>
        <v>4.4000000000000004</v>
      </c>
      <c r="AQ62" s="61">
        <f t="shared" si="23"/>
        <v>0</v>
      </c>
      <c r="AR62" s="61">
        <f t="shared" si="24"/>
        <v>0</v>
      </c>
      <c r="AS62" s="59">
        <f t="shared" si="25"/>
        <v>0</v>
      </c>
      <c r="AT62" s="59">
        <f>IF('Indicator Data'!BD64&lt;1000,"x",ROUND((IF('Indicator Data'!L64&gt;AT$194,10,IF('Indicator Data'!L64&lt;AT$195,0,10-(AT$194-'Indicator Data'!L64)/(AT$194-AT$195)*10))),1))</f>
        <v>1.1000000000000001</v>
      </c>
      <c r="AU62" s="61">
        <f t="shared" si="26"/>
        <v>0.6</v>
      </c>
      <c r="AV62" s="62">
        <f t="shared" si="27"/>
        <v>1.5</v>
      </c>
      <c r="AW62" s="59">
        <f>ROUND(IF('Indicator Data'!M64=0,0,IF('Indicator Data'!M64&gt;AW$194,10,IF('Indicator Data'!M64&lt;AW$195,0,10-(AW$194-'Indicator Data'!M64)/(AW$194-AW$195)*10))),1)</f>
        <v>0.5</v>
      </c>
      <c r="AX62" s="59">
        <f>ROUND(IF('Indicator Data'!N64=0,0,IF(LOG('Indicator Data'!N64)&gt;LOG(AX$194),10,IF(LOG('Indicator Data'!N64)&lt;LOG(AX$195),0,10-(LOG(AX$194)-LOG('Indicator Data'!N64))/(LOG(AX$194)-LOG(AX$195))*10))),1)</f>
        <v>0</v>
      </c>
      <c r="AY62" s="61">
        <f t="shared" si="28"/>
        <v>0.3</v>
      </c>
      <c r="AZ62" s="59">
        <f>'Indicator Data'!O64</f>
        <v>0</v>
      </c>
      <c r="BA62" s="59">
        <f>'Indicator Data'!P64</f>
        <v>0</v>
      </c>
      <c r="BB62" s="61">
        <f t="shared" si="29"/>
        <v>0</v>
      </c>
      <c r="BC62" s="62">
        <f t="shared" si="30"/>
        <v>0.2</v>
      </c>
      <c r="BD62" s="16"/>
      <c r="BE62" s="108"/>
    </row>
    <row r="63" spans="1:57" s="4" customFormat="1" x14ac:dyDescent="0.25">
      <c r="A63" s="131" t="s">
        <v>115</v>
      </c>
      <c r="B63" s="63" t="s">
        <v>114</v>
      </c>
      <c r="C63" s="59">
        <f>ROUND(IF('Indicator Data'!C65=0,0.1,IF(LOG('Indicator Data'!C65)&gt;C$194,10,IF(LOG('Indicator Data'!C65)&lt;C$195,0,10-(C$194-LOG('Indicator Data'!C65))/(C$194-C$195)*10))),1)</f>
        <v>0.1</v>
      </c>
      <c r="D63" s="59">
        <f>ROUND(IF('Indicator Data'!D65=0,0.1,IF(LOG('Indicator Data'!D65)&gt;D$194,10,IF(LOG('Indicator Data'!D65)&lt;D$195,0,10-(D$194-LOG('Indicator Data'!D65))/(D$194-D$195)*10))),1)</f>
        <v>0.1</v>
      </c>
      <c r="E63" s="59">
        <f t="shared" si="0"/>
        <v>0.1</v>
      </c>
      <c r="F63" s="59">
        <f>ROUND(IF('Indicator Data'!E65="No data",0.1,IF('Indicator Data'!E65=0,0,IF(LOG('Indicator Data'!E65)&gt;F$194,10,IF(LOG('Indicator Data'!E65)&lt;F$195,0,10-(F$194-LOG('Indicator Data'!E65))/(F$194-F$195)*10)))),1)</f>
        <v>3.9</v>
      </c>
      <c r="G63" s="59">
        <f>ROUND(IF('Indicator Data'!F65=0,0,IF(LOG('Indicator Data'!F65)&gt;G$194,10,IF(LOG('Indicator Data'!F65)&lt;G$195,0,10-(G$194-LOG('Indicator Data'!F65))/(G$194-G$195)*10))),1)</f>
        <v>0</v>
      </c>
      <c r="H63" s="59">
        <f>ROUND(IF('Indicator Data'!G65=0,0,IF(LOG('Indicator Data'!G65)&gt;H$194,10,IF(LOG('Indicator Data'!G65)&lt;H$195,0,10-(H$194-LOG('Indicator Data'!G65))/(H$194-H$195)*10))),1)</f>
        <v>0</v>
      </c>
      <c r="I63" s="59">
        <f>ROUND(IF('Indicator Data'!H65=0,0,IF(LOG('Indicator Data'!H65)&gt;I$194,10,IF(LOG('Indicator Data'!H65)&lt;I$195,0,10-(I$194-LOG('Indicator Data'!H65))/(I$194-I$195)*10))),1)</f>
        <v>0</v>
      </c>
      <c r="J63" s="59">
        <f t="shared" si="1"/>
        <v>0</v>
      </c>
      <c r="K63" s="59">
        <f>ROUND(IF('Indicator Data'!I65=0,0,IF(LOG('Indicator Data'!I65)&gt;K$194,10,IF(LOG('Indicator Data'!I65)&lt;K$195,0,10-(K$194-LOG('Indicator Data'!I65))/(K$194-K$195)*10))),1)</f>
        <v>0</v>
      </c>
      <c r="L63" s="59">
        <f t="shared" si="2"/>
        <v>0</v>
      </c>
      <c r="M63" s="59">
        <f>ROUND(IF('Indicator Data'!J65=0,0,IF(LOG('Indicator Data'!J65)&gt;M$194,10,IF(LOG('Indicator Data'!J65)&lt;M$195,0,10-(M$194-LOG('Indicator Data'!J65))/(M$194-M$195)*10))),1)</f>
        <v>8.1</v>
      </c>
      <c r="N63" s="60">
        <f>'Indicator Data'!C65/'Indicator Data'!$BC65</f>
        <v>0</v>
      </c>
      <c r="O63" s="60">
        <f>'Indicator Data'!D65/'Indicator Data'!$BC65</f>
        <v>0</v>
      </c>
      <c r="P63" s="60">
        <f>IF(F63=0.1,0,'Indicator Data'!E65/'Indicator Data'!$BC65)</f>
        <v>1.9271281022128451E-3</v>
      </c>
      <c r="Q63" s="60">
        <f>'Indicator Data'!F65/'Indicator Data'!$BC65</f>
        <v>0</v>
      </c>
      <c r="R63" s="60">
        <f>'Indicator Data'!G65/'Indicator Data'!$BC65</f>
        <v>0</v>
      </c>
      <c r="S63" s="60">
        <f>'Indicator Data'!H65/'Indicator Data'!$BC65</f>
        <v>0</v>
      </c>
      <c r="T63" s="60">
        <f>'Indicator Data'!I65/'Indicator Data'!$BC65</f>
        <v>0</v>
      </c>
      <c r="U63" s="60">
        <f>'Indicator Data'!J65/'Indicator Data'!$BC65</f>
        <v>9.0916284264207399E-3</v>
      </c>
      <c r="V63" s="59">
        <f t="shared" si="3"/>
        <v>0</v>
      </c>
      <c r="W63" s="59">
        <f t="shared" si="4"/>
        <v>0</v>
      </c>
      <c r="X63" s="59">
        <f t="shared" si="5"/>
        <v>0</v>
      </c>
      <c r="Y63" s="59">
        <f t="shared" si="6"/>
        <v>1.9</v>
      </c>
      <c r="Z63" s="59">
        <f t="shared" si="7"/>
        <v>0</v>
      </c>
      <c r="AA63" s="59">
        <f t="shared" si="8"/>
        <v>0</v>
      </c>
      <c r="AB63" s="59">
        <f t="shared" si="9"/>
        <v>0</v>
      </c>
      <c r="AC63" s="59">
        <f t="shared" si="10"/>
        <v>0</v>
      </c>
      <c r="AD63" s="59">
        <f t="shared" si="11"/>
        <v>0</v>
      </c>
      <c r="AE63" s="59">
        <f t="shared" si="12"/>
        <v>0</v>
      </c>
      <c r="AF63" s="59">
        <f t="shared" si="13"/>
        <v>3</v>
      </c>
      <c r="AG63" s="59">
        <f>ROUND(IF('Indicator Data'!K65=0,0,IF('Indicator Data'!K65&gt;AG$194,10,IF('Indicator Data'!K65&lt;AG$195,0,10-(AG$194-'Indicator Data'!K65)/(AG$194-AG$195)*10))),1)</f>
        <v>2.7</v>
      </c>
      <c r="AH63" s="59">
        <f t="shared" si="14"/>
        <v>0.1</v>
      </c>
      <c r="AI63" s="59">
        <f t="shared" si="15"/>
        <v>0.1</v>
      </c>
      <c r="AJ63" s="59">
        <f t="shared" si="16"/>
        <v>0</v>
      </c>
      <c r="AK63" s="59">
        <f t="shared" si="17"/>
        <v>0</v>
      </c>
      <c r="AL63" s="59">
        <f t="shared" si="18"/>
        <v>0</v>
      </c>
      <c r="AM63" s="59">
        <f t="shared" si="19"/>
        <v>0</v>
      </c>
      <c r="AN63" s="59">
        <f t="shared" si="20"/>
        <v>6.2</v>
      </c>
      <c r="AO63" s="61">
        <f t="shared" si="21"/>
        <v>0.1</v>
      </c>
      <c r="AP63" s="61">
        <f t="shared" si="22"/>
        <v>3</v>
      </c>
      <c r="AQ63" s="61">
        <f t="shared" si="23"/>
        <v>0</v>
      </c>
      <c r="AR63" s="61">
        <f t="shared" si="24"/>
        <v>0</v>
      </c>
      <c r="AS63" s="59">
        <f t="shared" si="25"/>
        <v>4.5</v>
      </c>
      <c r="AT63" s="59">
        <f>IF('Indicator Data'!BD65&lt;1000,"x",ROUND((IF('Indicator Data'!L65&gt;AT$194,10,IF('Indicator Data'!L65&lt;AT$195,0,10-(AT$194-'Indicator Data'!L65)/(AT$194-AT$195)*10))),1))</f>
        <v>2.2000000000000002</v>
      </c>
      <c r="AU63" s="61">
        <f t="shared" si="26"/>
        <v>3.4</v>
      </c>
      <c r="AV63" s="62">
        <f t="shared" si="27"/>
        <v>1.4</v>
      </c>
      <c r="AW63" s="59">
        <f>ROUND(IF('Indicator Data'!M65=0,0,IF('Indicator Data'!M65&gt;AW$194,10,IF('Indicator Data'!M65&lt;AW$195,0,10-(AW$194-'Indicator Data'!M65)/(AW$194-AW$195)*10))),1)</f>
        <v>0.3</v>
      </c>
      <c r="AX63" s="59">
        <f>ROUND(IF('Indicator Data'!N65=0,0,IF(LOG('Indicator Data'!N65)&gt;LOG(AX$194),10,IF(LOG('Indicator Data'!N65)&lt;LOG(AX$195),0,10-(LOG(AX$194)-LOG('Indicator Data'!N65))/(LOG(AX$194)-LOG(AX$195))*10))),1)</f>
        <v>0</v>
      </c>
      <c r="AY63" s="61">
        <f t="shared" si="28"/>
        <v>0.2</v>
      </c>
      <c r="AZ63" s="59">
        <f>'Indicator Data'!O65</f>
        <v>0</v>
      </c>
      <c r="BA63" s="59">
        <f>'Indicator Data'!P65</f>
        <v>0</v>
      </c>
      <c r="BB63" s="61">
        <f t="shared" si="29"/>
        <v>0</v>
      </c>
      <c r="BC63" s="62">
        <f t="shared" si="30"/>
        <v>0.1</v>
      </c>
      <c r="BD63" s="16"/>
      <c r="BE63" s="108"/>
    </row>
    <row r="64" spans="1:57" s="4" customFormat="1" x14ac:dyDescent="0.25">
      <c r="A64" s="131" t="s">
        <v>117</v>
      </c>
      <c r="B64" s="63" t="s">
        <v>116</v>
      </c>
      <c r="C64" s="59">
        <f>ROUND(IF('Indicator Data'!C66=0,0.1,IF(LOG('Indicator Data'!C66)&gt;C$194,10,IF(LOG('Indicator Data'!C66)&lt;C$195,0,10-(C$194-LOG('Indicator Data'!C66))/(C$194-C$195)*10))),1)</f>
        <v>7.5</v>
      </c>
      <c r="D64" s="59">
        <f>ROUND(IF('Indicator Data'!D66=0,0.1,IF(LOG('Indicator Data'!D66)&gt;D$194,10,IF(LOG('Indicator Data'!D66)&lt;D$195,0,10-(D$194-LOG('Indicator Data'!D66))/(D$194-D$195)*10))),1)</f>
        <v>7.7</v>
      </c>
      <c r="E64" s="59">
        <f t="shared" si="0"/>
        <v>7.6</v>
      </c>
      <c r="F64" s="59">
        <f>ROUND(IF('Indicator Data'!E66="No data",0.1,IF('Indicator Data'!E66=0,0,IF(LOG('Indicator Data'!E66)&gt;F$194,10,IF(LOG('Indicator Data'!E66)&lt;F$195,0,10-(F$194-LOG('Indicator Data'!E66))/(F$194-F$195)*10)))),1)</f>
        <v>5.8</v>
      </c>
      <c r="G64" s="59">
        <f>ROUND(IF('Indicator Data'!F66=0,0,IF(LOG('Indicator Data'!F66)&gt;G$194,10,IF(LOG('Indicator Data'!F66)&lt;G$195,0,10-(G$194-LOG('Indicator Data'!F66))/(G$194-G$195)*10))),1)</f>
        <v>0</v>
      </c>
      <c r="H64" s="59">
        <f>ROUND(IF('Indicator Data'!G66=0,0,IF(LOG('Indicator Data'!G66)&gt;H$194,10,IF(LOG('Indicator Data'!G66)&lt;H$195,0,10-(H$194-LOG('Indicator Data'!G66))/(H$194-H$195)*10))),1)</f>
        <v>0</v>
      </c>
      <c r="I64" s="59">
        <f>ROUND(IF('Indicator Data'!H66=0,0,IF(LOG('Indicator Data'!H66)&gt;I$194,10,IF(LOG('Indicator Data'!H66)&lt;I$195,0,10-(I$194-LOG('Indicator Data'!H66))/(I$194-I$195)*10))),1)</f>
        <v>0</v>
      </c>
      <c r="J64" s="59">
        <f t="shared" si="1"/>
        <v>0</v>
      </c>
      <c r="K64" s="59">
        <f>ROUND(IF('Indicator Data'!I66=0,0,IF(LOG('Indicator Data'!I66)&gt;K$194,10,IF(LOG('Indicator Data'!I66)&lt;K$195,0,10-(K$194-LOG('Indicator Data'!I66))/(K$194-K$195)*10))),1)</f>
        <v>0</v>
      </c>
      <c r="L64" s="59">
        <f t="shared" si="2"/>
        <v>0</v>
      </c>
      <c r="M64" s="59">
        <f>ROUND(IF('Indicator Data'!J66=0,0,IF(LOG('Indicator Data'!J66)&gt;M$194,10,IF(LOG('Indicator Data'!J66)&lt;M$195,0,10-(M$194-LOG('Indicator Data'!J66))/(M$194-M$195)*10))),1)</f>
        <v>8.6</v>
      </c>
      <c r="N64" s="60">
        <f>'Indicator Data'!C66/'Indicator Data'!$BC66</f>
        <v>2.1260310881956717E-3</v>
      </c>
      <c r="O64" s="60">
        <f>'Indicator Data'!D66/'Indicator Data'!$BC66</f>
        <v>4.4867657123148135E-4</v>
      </c>
      <c r="P64" s="60">
        <f>IF(F64=0.1,0,'Indicator Data'!E66/'Indicator Data'!$BC66)</f>
        <v>4.6062620626258948E-3</v>
      </c>
      <c r="Q64" s="60">
        <f>'Indicator Data'!F66/'Indicator Data'!$BC66</f>
        <v>0</v>
      </c>
      <c r="R64" s="60">
        <f>'Indicator Data'!G66/'Indicator Data'!$BC66</f>
        <v>0</v>
      </c>
      <c r="S64" s="60">
        <f>'Indicator Data'!H66/'Indicator Data'!$BC66</f>
        <v>0</v>
      </c>
      <c r="T64" s="60">
        <f>'Indicator Data'!I66/'Indicator Data'!$BC66</f>
        <v>0</v>
      </c>
      <c r="U64" s="60">
        <f>'Indicator Data'!J66/'Indicator Data'!$BC66</f>
        <v>6.1107427252200495E-3</v>
      </c>
      <c r="V64" s="59">
        <f t="shared" si="3"/>
        <v>10</v>
      </c>
      <c r="W64" s="59">
        <f t="shared" si="4"/>
        <v>4.5</v>
      </c>
      <c r="X64" s="59">
        <f t="shared" si="5"/>
        <v>8.4</v>
      </c>
      <c r="Y64" s="59">
        <f t="shared" si="6"/>
        <v>4.5999999999999996</v>
      </c>
      <c r="Z64" s="59">
        <f t="shared" si="7"/>
        <v>0</v>
      </c>
      <c r="AA64" s="59">
        <f t="shared" si="8"/>
        <v>0</v>
      </c>
      <c r="AB64" s="59">
        <f t="shared" si="9"/>
        <v>0</v>
      </c>
      <c r="AC64" s="59">
        <f t="shared" si="10"/>
        <v>0</v>
      </c>
      <c r="AD64" s="59">
        <f t="shared" si="11"/>
        <v>0</v>
      </c>
      <c r="AE64" s="59">
        <f t="shared" si="12"/>
        <v>0</v>
      </c>
      <c r="AF64" s="59">
        <f t="shared" si="13"/>
        <v>2</v>
      </c>
      <c r="AG64" s="59">
        <f>ROUND(IF('Indicator Data'!K66=0,0,IF('Indicator Data'!K66&gt;AG$194,10,IF('Indicator Data'!K66&lt;AG$195,0,10-(AG$194-'Indicator Data'!K66)/(AG$194-AG$195)*10))),1)</f>
        <v>1.3</v>
      </c>
      <c r="AH64" s="59">
        <f t="shared" si="14"/>
        <v>8.8000000000000007</v>
      </c>
      <c r="AI64" s="59">
        <f t="shared" si="15"/>
        <v>6.1</v>
      </c>
      <c r="AJ64" s="59">
        <f t="shared" si="16"/>
        <v>0</v>
      </c>
      <c r="AK64" s="59">
        <f t="shared" si="17"/>
        <v>0</v>
      </c>
      <c r="AL64" s="59">
        <f t="shared" si="18"/>
        <v>0</v>
      </c>
      <c r="AM64" s="59">
        <f t="shared" si="19"/>
        <v>0</v>
      </c>
      <c r="AN64" s="59">
        <f t="shared" si="20"/>
        <v>6.3</v>
      </c>
      <c r="AO64" s="61">
        <f t="shared" si="21"/>
        <v>8</v>
      </c>
      <c r="AP64" s="61">
        <f t="shared" si="22"/>
        <v>5.2</v>
      </c>
      <c r="AQ64" s="61">
        <f t="shared" si="23"/>
        <v>0</v>
      </c>
      <c r="AR64" s="61">
        <f t="shared" si="24"/>
        <v>0</v>
      </c>
      <c r="AS64" s="59">
        <f t="shared" si="25"/>
        <v>3.8</v>
      </c>
      <c r="AT64" s="59">
        <f>IF('Indicator Data'!BD66&lt;1000,"x",ROUND((IF('Indicator Data'!L66&gt;AT$194,10,IF('Indicator Data'!L66&lt;AT$195,0,10-(AT$194-'Indicator Data'!L66)/(AT$194-AT$195)*10))),1))</f>
        <v>1.1000000000000001</v>
      </c>
      <c r="AU64" s="61">
        <f t="shared" si="26"/>
        <v>2.5</v>
      </c>
      <c r="AV64" s="62">
        <f t="shared" si="27"/>
        <v>3.9</v>
      </c>
      <c r="AW64" s="59">
        <f>ROUND(IF('Indicator Data'!M66=0,0,IF('Indicator Data'!M66&gt;AW$194,10,IF('Indicator Data'!M66&lt;AW$195,0,10-(AW$194-'Indicator Data'!M66)/(AW$194-AW$195)*10))),1)</f>
        <v>2.2000000000000002</v>
      </c>
      <c r="AX64" s="59">
        <f>ROUND(IF('Indicator Data'!N66=0,0,IF(LOG('Indicator Data'!N66)&gt;LOG(AX$194),10,IF(LOG('Indicator Data'!N66)&lt;LOG(AX$195),0,10-(LOG(AX$194)-LOG('Indicator Data'!N66))/(LOG(AX$194)-LOG(AX$195))*10))),1)</f>
        <v>7.3</v>
      </c>
      <c r="AY64" s="61">
        <f t="shared" si="28"/>
        <v>5.3</v>
      </c>
      <c r="AZ64" s="59">
        <f>'Indicator Data'!O66</f>
        <v>0</v>
      </c>
      <c r="BA64" s="59">
        <f>'Indicator Data'!P66</f>
        <v>0</v>
      </c>
      <c r="BB64" s="61">
        <f t="shared" si="29"/>
        <v>0</v>
      </c>
      <c r="BC64" s="62">
        <f t="shared" si="30"/>
        <v>3.7</v>
      </c>
      <c r="BD64" s="16"/>
      <c r="BE64" s="108"/>
    </row>
    <row r="65" spans="1:57" s="4" customFormat="1" x14ac:dyDescent="0.25">
      <c r="A65" s="131" t="s">
        <v>119</v>
      </c>
      <c r="B65" s="63" t="s">
        <v>118</v>
      </c>
      <c r="C65" s="59">
        <f>ROUND(IF('Indicator Data'!C67=0,0.1,IF(LOG('Indicator Data'!C67)&gt;C$194,10,IF(LOG('Indicator Data'!C67)&lt;C$195,0,10-(C$194-LOG('Indicator Data'!C67))/(C$194-C$195)*10))),1)</f>
        <v>7.3</v>
      </c>
      <c r="D65" s="59">
        <f>ROUND(IF('Indicator Data'!D67=0,0.1,IF(LOG('Indicator Data'!D67)&gt;D$194,10,IF(LOG('Indicator Data'!D67)&lt;D$195,0,10-(D$194-LOG('Indicator Data'!D67))/(D$194-D$195)*10))),1)</f>
        <v>0.1</v>
      </c>
      <c r="E65" s="59">
        <f t="shared" si="0"/>
        <v>4.5999999999999996</v>
      </c>
      <c r="F65" s="59">
        <f>ROUND(IF('Indicator Data'!E67="No data",0.1,IF('Indicator Data'!E67=0,0,IF(LOG('Indicator Data'!E67)&gt;F$194,10,IF(LOG('Indicator Data'!E67)&lt;F$195,0,10-(F$194-LOG('Indicator Data'!E67))/(F$194-F$195)*10)))),1)</f>
        <v>8</v>
      </c>
      <c r="G65" s="59">
        <f>ROUND(IF('Indicator Data'!F67=0,0,IF(LOG('Indicator Data'!F67)&gt;G$194,10,IF(LOG('Indicator Data'!F67)&lt;G$195,0,10-(G$194-LOG('Indicator Data'!F67))/(G$194-G$195)*10))),1)</f>
        <v>0</v>
      </c>
      <c r="H65" s="59">
        <f>ROUND(IF('Indicator Data'!G67=0,0,IF(LOG('Indicator Data'!G67)&gt;H$194,10,IF(LOG('Indicator Data'!G67)&lt;H$195,0,10-(H$194-LOG('Indicator Data'!G67))/(H$194-H$195)*10))),1)</f>
        <v>0</v>
      </c>
      <c r="I65" s="59">
        <f>ROUND(IF('Indicator Data'!H67=0,0,IF(LOG('Indicator Data'!H67)&gt;I$194,10,IF(LOG('Indicator Data'!H67)&lt;I$195,0,10-(I$194-LOG('Indicator Data'!H67))/(I$194-I$195)*10))),1)</f>
        <v>0</v>
      </c>
      <c r="J65" s="59">
        <f t="shared" si="1"/>
        <v>0</v>
      </c>
      <c r="K65" s="59">
        <f>ROUND(IF('Indicator Data'!I67=0,0,IF(LOG('Indicator Data'!I67)&gt;K$194,10,IF(LOG('Indicator Data'!I67)&lt;K$195,0,10-(K$194-LOG('Indicator Data'!I67))/(K$194-K$195)*10))),1)</f>
        <v>0</v>
      </c>
      <c r="L65" s="59">
        <f t="shared" si="2"/>
        <v>0</v>
      </c>
      <c r="M65" s="59">
        <f>ROUND(IF('Indicator Data'!J67=0,0,IF(LOG('Indicator Data'!J67)&gt;M$194,10,IF(LOG('Indicator Data'!J67)&lt;M$195,0,10-(M$194-LOG('Indicator Data'!J67))/(M$194-M$195)*10))),1)</f>
        <v>0</v>
      </c>
      <c r="N65" s="60">
        <f>'Indicator Data'!C67/'Indicator Data'!$BC67</f>
        <v>1.0349332167880212E-4</v>
      </c>
      <c r="O65" s="60">
        <f>'Indicator Data'!D67/'Indicator Data'!$BC67</f>
        <v>0</v>
      </c>
      <c r="P65" s="60">
        <f>IF(F65=0.1,0,'Indicator Data'!E67/'Indicator Data'!$BC67)</f>
        <v>1.9844137075969229E-3</v>
      </c>
      <c r="Q65" s="60">
        <f>'Indicator Data'!F67/'Indicator Data'!$BC67</f>
        <v>0</v>
      </c>
      <c r="R65" s="60">
        <f>'Indicator Data'!G67/'Indicator Data'!$BC67</f>
        <v>0</v>
      </c>
      <c r="S65" s="60">
        <f>'Indicator Data'!H67/'Indicator Data'!$BC67</f>
        <v>0</v>
      </c>
      <c r="T65" s="60">
        <f>'Indicator Data'!I67/'Indicator Data'!$BC67</f>
        <v>0</v>
      </c>
      <c r="U65" s="60">
        <f>'Indicator Data'!J67/'Indicator Data'!$BC67</f>
        <v>0</v>
      </c>
      <c r="V65" s="59">
        <f t="shared" si="3"/>
        <v>0.5</v>
      </c>
      <c r="W65" s="59">
        <f t="shared" si="4"/>
        <v>0</v>
      </c>
      <c r="X65" s="59">
        <f t="shared" si="5"/>
        <v>0.3</v>
      </c>
      <c r="Y65" s="59">
        <f t="shared" si="6"/>
        <v>2</v>
      </c>
      <c r="Z65" s="59">
        <f t="shared" si="7"/>
        <v>0</v>
      </c>
      <c r="AA65" s="59">
        <f t="shared" si="8"/>
        <v>0</v>
      </c>
      <c r="AB65" s="59">
        <f t="shared" si="9"/>
        <v>0</v>
      </c>
      <c r="AC65" s="59">
        <f t="shared" si="10"/>
        <v>0</v>
      </c>
      <c r="AD65" s="59">
        <f t="shared" si="11"/>
        <v>0</v>
      </c>
      <c r="AE65" s="59">
        <f t="shared" si="12"/>
        <v>0</v>
      </c>
      <c r="AF65" s="59">
        <f t="shared" si="13"/>
        <v>0</v>
      </c>
      <c r="AG65" s="59">
        <f>ROUND(IF('Indicator Data'!K67=0,0,IF('Indicator Data'!K67&gt;AG$194,10,IF('Indicator Data'!K67&lt;AG$195,0,10-(AG$194-'Indicator Data'!K67)/(AG$194-AG$195)*10))),1)</f>
        <v>0</v>
      </c>
      <c r="AH65" s="59">
        <f t="shared" si="14"/>
        <v>3.9</v>
      </c>
      <c r="AI65" s="59">
        <f t="shared" si="15"/>
        <v>0.1</v>
      </c>
      <c r="AJ65" s="59">
        <f t="shared" si="16"/>
        <v>0</v>
      </c>
      <c r="AK65" s="59">
        <f t="shared" si="17"/>
        <v>0</v>
      </c>
      <c r="AL65" s="59">
        <f t="shared" si="18"/>
        <v>0</v>
      </c>
      <c r="AM65" s="59">
        <f t="shared" si="19"/>
        <v>0</v>
      </c>
      <c r="AN65" s="59">
        <f t="shared" si="20"/>
        <v>0</v>
      </c>
      <c r="AO65" s="61">
        <f t="shared" si="21"/>
        <v>2.7</v>
      </c>
      <c r="AP65" s="61">
        <f t="shared" si="22"/>
        <v>5.8</v>
      </c>
      <c r="AQ65" s="61">
        <f t="shared" si="23"/>
        <v>0</v>
      </c>
      <c r="AR65" s="61">
        <f t="shared" si="24"/>
        <v>0</v>
      </c>
      <c r="AS65" s="59">
        <f t="shared" si="25"/>
        <v>0</v>
      </c>
      <c r="AT65" s="59">
        <f>IF('Indicator Data'!BD67&lt;1000,"x",ROUND((IF('Indicator Data'!L67&gt;AT$194,10,IF('Indicator Data'!L67&lt;AT$195,0,10-(AT$194-'Indicator Data'!L67)/(AT$194-AT$195)*10))),1))</f>
        <v>1.1000000000000001</v>
      </c>
      <c r="AU65" s="61">
        <f t="shared" si="26"/>
        <v>0.6</v>
      </c>
      <c r="AV65" s="62">
        <f t="shared" si="27"/>
        <v>2.1</v>
      </c>
      <c r="AW65" s="59">
        <f>ROUND(IF('Indicator Data'!M67=0,0,IF('Indicator Data'!M67&gt;AW$194,10,IF('Indicator Data'!M67&lt;AW$195,0,10-(AW$194-'Indicator Data'!M67)/(AW$194-AW$195)*10))),1)</f>
        <v>1.2</v>
      </c>
      <c r="AX65" s="59">
        <f>ROUND(IF('Indicator Data'!N67=0,0,IF(LOG('Indicator Data'!N67)&gt;LOG(AX$194),10,IF(LOG('Indicator Data'!N67)&lt;LOG(AX$195),0,10-(LOG(AX$194)-LOG('Indicator Data'!N67))/(LOG(AX$194)-LOG(AX$195))*10))),1)</f>
        <v>2.7</v>
      </c>
      <c r="AY65" s="61">
        <f t="shared" si="28"/>
        <v>2</v>
      </c>
      <c r="AZ65" s="59">
        <f>'Indicator Data'!O67</f>
        <v>0</v>
      </c>
      <c r="BA65" s="59">
        <f>'Indicator Data'!P67</f>
        <v>0</v>
      </c>
      <c r="BB65" s="61">
        <f t="shared" si="29"/>
        <v>0</v>
      </c>
      <c r="BC65" s="62">
        <f t="shared" si="30"/>
        <v>1.4</v>
      </c>
      <c r="BD65" s="16"/>
      <c r="BE65" s="108"/>
    </row>
    <row r="66" spans="1:57" s="4" customFormat="1" x14ac:dyDescent="0.25">
      <c r="A66" s="131" t="s">
        <v>121</v>
      </c>
      <c r="B66" s="63" t="s">
        <v>120</v>
      </c>
      <c r="C66" s="59">
        <f>ROUND(IF('Indicator Data'!C68=0,0.1,IF(LOG('Indicator Data'!C68)&gt;C$194,10,IF(LOG('Indicator Data'!C68)&lt;C$195,0,10-(C$194-LOG('Indicator Data'!C68))/(C$194-C$195)*10))),1)</f>
        <v>0.1</v>
      </c>
      <c r="D66" s="59">
        <f>ROUND(IF('Indicator Data'!D68=0,0.1,IF(LOG('Indicator Data'!D68)&gt;D$194,10,IF(LOG('Indicator Data'!D68)&lt;D$195,0,10-(D$194-LOG('Indicator Data'!D68))/(D$194-D$195)*10))),1)</f>
        <v>0.1</v>
      </c>
      <c r="E66" s="59">
        <f t="shared" si="0"/>
        <v>0.1</v>
      </c>
      <c r="F66" s="59">
        <f>ROUND(IF('Indicator Data'!E68="No data",0.1,IF('Indicator Data'!E68=0,0,IF(LOG('Indicator Data'!E68)&gt;F$194,10,IF(LOG('Indicator Data'!E68)&lt;F$195,0,10-(F$194-LOG('Indicator Data'!E68))/(F$194-F$195)*10)))),1)</f>
        <v>6.7</v>
      </c>
      <c r="G66" s="59">
        <f>ROUND(IF('Indicator Data'!F68=0,0,IF(LOG('Indicator Data'!F68)&gt;G$194,10,IF(LOG('Indicator Data'!F68)&lt;G$195,0,10-(G$194-LOG('Indicator Data'!F68))/(G$194-G$195)*10))),1)</f>
        <v>0</v>
      </c>
      <c r="H66" s="59">
        <f>ROUND(IF('Indicator Data'!G68=0,0,IF(LOG('Indicator Data'!G68)&gt;H$194,10,IF(LOG('Indicator Data'!G68)&lt;H$195,0,10-(H$194-LOG('Indicator Data'!G68))/(H$194-H$195)*10))),1)</f>
        <v>0</v>
      </c>
      <c r="I66" s="59">
        <f>ROUND(IF('Indicator Data'!H68=0,0,IF(LOG('Indicator Data'!H68)&gt;I$194,10,IF(LOG('Indicator Data'!H68)&lt;I$195,0,10-(I$194-LOG('Indicator Data'!H68))/(I$194-I$195)*10))),1)</f>
        <v>0</v>
      </c>
      <c r="J66" s="59">
        <f t="shared" si="1"/>
        <v>0</v>
      </c>
      <c r="K66" s="59">
        <f>ROUND(IF('Indicator Data'!I68=0,0,IF(LOG('Indicator Data'!I68)&gt;K$194,10,IF(LOG('Indicator Data'!I68)&lt;K$195,0,10-(K$194-LOG('Indicator Data'!I68))/(K$194-K$195)*10))),1)</f>
        <v>0</v>
      </c>
      <c r="L66" s="59">
        <f t="shared" si="2"/>
        <v>0</v>
      </c>
      <c r="M66" s="59">
        <f>ROUND(IF('Indicator Data'!J68=0,0,IF(LOG('Indicator Data'!J68)&gt;M$194,10,IF(LOG('Indicator Data'!J68)&lt;M$195,0,10-(M$194-LOG('Indicator Data'!J68))/(M$194-M$195)*10))),1)</f>
        <v>0</v>
      </c>
      <c r="N66" s="60">
        <f>'Indicator Data'!C68/'Indicator Data'!$BC68</f>
        <v>0</v>
      </c>
      <c r="O66" s="60">
        <f>'Indicator Data'!D68/'Indicator Data'!$BC68</f>
        <v>0</v>
      </c>
      <c r="P66" s="60">
        <f>IF(F66=0.1,0,'Indicator Data'!E68/'Indicator Data'!$BC68)</f>
        <v>1.8835788087029446E-3</v>
      </c>
      <c r="Q66" s="60">
        <f>'Indicator Data'!F68/'Indicator Data'!$BC68</f>
        <v>0</v>
      </c>
      <c r="R66" s="60">
        <f>'Indicator Data'!G68/'Indicator Data'!$BC68</f>
        <v>0</v>
      </c>
      <c r="S66" s="60">
        <f>'Indicator Data'!H68/'Indicator Data'!$BC68</f>
        <v>0</v>
      </c>
      <c r="T66" s="60">
        <f>'Indicator Data'!I68/'Indicator Data'!$BC68</f>
        <v>0</v>
      </c>
      <c r="U66" s="60">
        <f>'Indicator Data'!J68/'Indicator Data'!$BC68</f>
        <v>0</v>
      </c>
      <c r="V66" s="59">
        <f t="shared" si="3"/>
        <v>0</v>
      </c>
      <c r="W66" s="59">
        <f t="shared" si="4"/>
        <v>0</v>
      </c>
      <c r="X66" s="59">
        <f t="shared" si="5"/>
        <v>0</v>
      </c>
      <c r="Y66" s="59">
        <f t="shared" si="6"/>
        <v>1.9</v>
      </c>
      <c r="Z66" s="59">
        <f t="shared" si="7"/>
        <v>0</v>
      </c>
      <c r="AA66" s="59">
        <f t="shared" si="8"/>
        <v>0</v>
      </c>
      <c r="AB66" s="59">
        <f t="shared" si="9"/>
        <v>0</v>
      </c>
      <c r="AC66" s="59">
        <f t="shared" si="10"/>
        <v>0</v>
      </c>
      <c r="AD66" s="59">
        <f t="shared" si="11"/>
        <v>0</v>
      </c>
      <c r="AE66" s="59">
        <f t="shared" si="12"/>
        <v>0</v>
      </c>
      <c r="AF66" s="59">
        <f t="shared" si="13"/>
        <v>0</v>
      </c>
      <c r="AG66" s="59">
        <f>ROUND(IF('Indicator Data'!K68=0,0,IF('Indicator Data'!K68&gt;AG$194,10,IF('Indicator Data'!K68&lt;AG$195,0,10-(AG$194-'Indicator Data'!K68)/(AG$194-AG$195)*10))),1)</f>
        <v>0</v>
      </c>
      <c r="AH66" s="59">
        <f t="shared" si="14"/>
        <v>0.1</v>
      </c>
      <c r="AI66" s="59">
        <f t="shared" si="15"/>
        <v>0.1</v>
      </c>
      <c r="AJ66" s="59">
        <f t="shared" si="16"/>
        <v>0</v>
      </c>
      <c r="AK66" s="59">
        <f t="shared" si="17"/>
        <v>0</v>
      </c>
      <c r="AL66" s="59">
        <f t="shared" si="18"/>
        <v>0</v>
      </c>
      <c r="AM66" s="59">
        <f t="shared" si="19"/>
        <v>0</v>
      </c>
      <c r="AN66" s="59">
        <f t="shared" si="20"/>
        <v>0</v>
      </c>
      <c r="AO66" s="61">
        <f t="shared" si="21"/>
        <v>0.1</v>
      </c>
      <c r="AP66" s="61">
        <f t="shared" si="22"/>
        <v>4.7</v>
      </c>
      <c r="AQ66" s="61">
        <f t="shared" si="23"/>
        <v>0</v>
      </c>
      <c r="AR66" s="61">
        <f t="shared" si="24"/>
        <v>0</v>
      </c>
      <c r="AS66" s="59">
        <f t="shared" si="25"/>
        <v>0</v>
      </c>
      <c r="AT66" s="59">
        <f>IF('Indicator Data'!BD68&lt;1000,"x",ROUND((IF('Indicator Data'!L68&gt;AT$194,10,IF('Indicator Data'!L68&lt;AT$195,0,10-(AT$194-'Indicator Data'!L68)/(AT$194-AT$195)*10))),1))</f>
        <v>1.1000000000000001</v>
      </c>
      <c r="AU66" s="61">
        <f t="shared" si="26"/>
        <v>0.6</v>
      </c>
      <c r="AV66" s="62">
        <f t="shared" si="27"/>
        <v>1.3</v>
      </c>
      <c r="AW66" s="59">
        <f>ROUND(IF('Indicator Data'!M68=0,0,IF('Indicator Data'!M68&gt;AW$194,10,IF('Indicator Data'!M68&lt;AW$195,0,10-(AW$194-'Indicator Data'!M68)/(AW$194-AW$195)*10))),1)</f>
        <v>2.6</v>
      </c>
      <c r="AX66" s="59">
        <f>ROUND(IF('Indicator Data'!N68=0,0,IF(LOG('Indicator Data'!N68)&gt;LOG(AX$194),10,IF(LOG('Indicator Data'!N68)&lt;LOG(AX$195),0,10-(LOG(AX$194)-LOG('Indicator Data'!N68))/(LOG(AX$194)-LOG(AX$195))*10))),1)</f>
        <v>0.6</v>
      </c>
      <c r="AY66" s="61">
        <f t="shared" si="28"/>
        <v>1.7</v>
      </c>
      <c r="AZ66" s="59">
        <f>'Indicator Data'!O68</f>
        <v>0</v>
      </c>
      <c r="BA66" s="59">
        <f>'Indicator Data'!P68</f>
        <v>0</v>
      </c>
      <c r="BB66" s="61">
        <f t="shared" si="29"/>
        <v>0</v>
      </c>
      <c r="BC66" s="62">
        <f t="shared" si="30"/>
        <v>1.2</v>
      </c>
      <c r="BD66" s="16"/>
      <c r="BE66" s="108"/>
    </row>
    <row r="67" spans="1:57" s="4" customFormat="1" x14ac:dyDescent="0.25">
      <c r="A67" s="131" t="s">
        <v>123</v>
      </c>
      <c r="B67" s="63" t="s">
        <v>122</v>
      </c>
      <c r="C67" s="59">
        <f>ROUND(IF('Indicator Data'!C69=0,0.1,IF(LOG('Indicator Data'!C69)&gt;C$194,10,IF(LOG('Indicator Data'!C69)&lt;C$195,0,10-(C$194-LOG('Indicator Data'!C69))/(C$194-C$195)*10))),1)</f>
        <v>8.4</v>
      </c>
      <c r="D67" s="59">
        <f>ROUND(IF('Indicator Data'!D69=0,0.1,IF(LOG('Indicator Data'!D69)&gt;D$194,10,IF(LOG('Indicator Data'!D69)&lt;D$195,0,10-(D$194-LOG('Indicator Data'!D69))/(D$194-D$195)*10))),1)</f>
        <v>6.9</v>
      </c>
      <c r="E67" s="59">
        <f t="shared" si="0"/>
        <v>7.7</v>
      </c>
      <c r="F67" s="59">
        <f>ROUND(IF('Indicator Data'!E69="No data",0.1,IF('Indicator Data'!E69=0,0,IF(LOG('Indicator Data'!E69)&gt;F$194,10,IF(LOG('Indicator Data'!E69)&lt;F$195,0,10-(F$194-LOG('Indicator Data'!E69))/(F$194-F$195)*10)))),1)</f>
        <v>4.8</v>
      </c>
      <c r="G67" s="59">
        <f>ROUND(IF('Indicator Data'!F69=0,0,IF(LOG('Indicator Data'!F69)&gt;G$194,10,IF(LOG('Indicator Data'!F69)&lt;G$195,0,10-(G$194-LOG('Indicator Data'!F69))/(G$194-G$195)*10))),1)</f>
        <v>8.5</v>
      </c>
      <c r="H67" s="59">
        <f>ROUND(IF('Indicator Data'!G69=0,0,IF(LOG('Indicator Data'!G69)&gt;H$194,10,IF(LOG('Indicator Data'!G69)&lt;H$195,0,10-(H$194-LOG('Indicator Data'!G69))/(H$194-H$195)*10))),1)</f>
        <v>0</v>
      </c>
      <c r="I67" s="59">
        <f>ROUND(IF('Indicator Data'!H69=0,0,IF(LOG('Indicator Data'!H69)&gt;I$194,10,IF(LOG('Indicator Data'!H69)&lt;I$195,0,10-(I$194-LOG('Indicator Data'!H69))/(I$194-I$195)*10))),1)</f>
        <v>0</v>
      </c>
      <c r="J67" s="59">
        <f t="shared" si="1"/>
        <v>0</v>
      </c>
      <c r="K67" s="59">
        <f>ROUND(IF('Indicator Data'!I69=0,0,IF(LOG('Indicator Data'!I69)&gt;K$194,10,IF(LOG('Indicator Data'!I69)&lt;K$195,0,10-(K$194-LOG('Indicator Data'!I69))/(K$194-K$195)*10))),1)</f>
        <v>0</v>
      </c>
      <c r="L67" s="59">
        <f t="shared" si="2"/>
        <v>0</v>
      </c>
      <c r="M67" s="59">
        <f>ROUND(IF('Indicator Data'!J69=0,0,IF(LOG('Indicator Data'!J69)&gt;M$194,10,IF(LOG('Indicator Data'!J69)&lt;M$195,0,10-(M$194-LOG('Indicator Data'!J69))/(M$194-M$195)*10))),1)</f>
        <v>0</v>
      </c>
      <c r="N67" s="60">
        <f>'Indicator Data'!C69/'Indicator Data'!$BC69</f>
        <v>2.1002930175522726E-3</v>
      </c>
      <c r="O67" s="60">
        <f>'Indicator Data'!D69/'Indicator Data'!$BC69</f>
        <v>1.0757589612475082E-4</v>
      </c>
      <c r="P67" s="60">
        <f>IF(F67=0.1,0,'Indicator Data'!E69/'Indicator Data'!$BC69)</f>
        <v>7.4487172382501493E-4</v>
      </c>
      <c r="Q67" s="60">
        <f>'Indicator Data'!F69/'Indicator Data'!$BC69</f>
        <v>1.6214474619666059E-5</v>
      </c>
      <c r="R67" s="60">
        <f>'Indicator Data'!G69/'Indicator Data'!$BC69</f>
        <v>0</v>
      </c>
      <c r="S67" s="60">
        <f>'Indicator Data'!H69/'Indicator Data'!$BC69</f>
        <v>0</v>
      </c>
      <c r="T67" s="60">
        <f>'Indicator Data'!I69/'Indicator Data'!$BC69</f>
        <v>0</v>
      </c>
      <c r="U67" s="60">
        <f>'Indicator Data'!J69/'Indicator Data'!$BC69</f>
        <v>0</v>
      </c>
      <c r="V67" s="59">
        <f t="shared" si="3"/>
        <v>10</v>
      </c>
      <c r="W67" s="59">
        <f t="shared" si="4"/>
        <v>1.1000000000000001</v>
      </c>
      <c r="X67" s="59">
        <f t="shared" si="5"/>
        <v>7.8</v>
      </c>
      <c r="Y67" s="59">
        <f t="shared" si="6"/>
        <v>0.7</v>
      </c>
      <c r="Z67" s="59">
        <f t="shared" si="7"/>
        <v>9.4</v>
      </c>
      <c r="AA67" s="59">
        <f t="shared" si="8"/>
        <v>0</v>
      </c>
      <c r="AB67" s="59">
        <f t="shared" si="9"/>
        <v>0</v>
      </c>
      <c r="AC67" s="59">
        <f t="shared" si="10"/>
        <v>0</v>
      </c>
      <c r="AD67" s="59">
        <f t="shared" si="11"/>
        <v>0</v>
      </c>
      <c r="AE67" s="59">
        <f t="shared" si="12"/>
        <v>0</v>
      </c>
      <c r="AF67" s="59">
        <f t="shared" si="13"/>
        <v>0</v>
      </c>
      <c r="AG67" s="59">
        <f>ROUND(IF('Indicator Data'!K69=0,0,IF('Indicator Data'!K69&gt;AG$194,10,IF('Indicator Data'!K69&lt;AG$195,0,10-(AG$194-'Indicator Data'!K69)/(AG$194-AG$195)*10))),1)</f>
        <v>1.3</v>
      </c>
      <c r="AH67" s="59">
        <f t="shared" si="14"/>
        <v>9.1999999999999993</v>
      </c>
      <c r="AI67" s="59">
        <f t="shared" si="15"/>
        <v>4</v>
      </c>
      <c r="AJ67" s="59">
        <f t="shared" si="16"/>
        <v>0</v>
      </c>
      <c r="AK67" s="59">
        <f t="shared" si="17"/>
        <v>0</v>
      </c>
      <c r="AL67" s="59">
        <f t="shared" si="18"/>
        <v>0</v>
      </c>
      <c r="AM67" s="59">
        <f t="shared" si="19"/>
        <v>0</v>
      </c>
      <c r="AN67" s="59">
        <f t="shared" si="20"/>
        <v>0</v>
      </c>
      <c r="AO67" s="61">
        <f t="shared" si="21"/>
        <v>7.8</v>
      </c>
      <c r="AP67" s="61">
        <f t="shared" si="22"/>
        <v>3</v>
      </c>
      <c r="AQ67" s="61">
        <f t="shared" si="23"/>
        <v>9</v>
      </c>
      <c r="AR67" s="61">
        <f t="shared" si="24"/>
        <v>0</v>
      </c>
      <c r="AS67" s="59">
        <f t="shared" si="25"/>
        <v>0.7</v>
      </c>
      <c r="AT67" s="59">
        <f>IF('Indicator Data'!BD69&lt;1000,"x",ROUND((IF('Indicator Data'!L69&gt;AT$194,10,IF('Indicator Data'!L69&lt;AT$195,0,10-(AT$194-'Indicator Data'!L69)/(AT$194-AT$195)*10))),1))</f>
        <v>1.1000000000000001</v>
      </c>
      <c r="AU67" s="61">
        <f t="shared" si="26"/>
        <v>0.9</v>
      </c>
      <c r="AV67" s="62">
        <f t="shared" si="27"/>
        <v>5.3</v>
      </c>
      <c r="AW67" s="59">
        <f>ROUND(IF('Indicator Data'!M69=0,0,IF('Indicator Data'!M69&gt;AW$194,10,IF('Indicator Data'!M69&lt;AW$195,0,10-(AW$194-'Indicator Data'!M69)/(AW$194-AW$195)*10))),1)</f>
        <v>1.4</v>
      </c>
      <c r="AX67" s="59">
        <f>ROUND(IF('Indicator Data'!N69=0,0,IF(LOG('Indicator Data'!N69)&gt;LOG(AX$194),10,IF(LOG('Indicator Data'!N69)&lt;LOG(AX$195),0,10-(LOG(AX$194)-LOG('Indicator Data'!N69))/(LOG(AX$194)-LOG(AX$195))*10))),1)</f>
        <v>3.3</v>
      </c>
      <c r="AY67" s="61">
        <f t="shared" si="28"/>
        <v>2.4</v>
      </c>
      <c r="AZ67" s="59">
        <f>'Indicator Data'!O69</f>
        <v>0</v>
      </c>
      <c r="BA67" s="59">
        <f>'Indicator Data'!P69</f>
        <v>0</v>
      </c>
      <c r="BB67" s="61">
        <f t="shared" si="29"/>
        <v>0</v>
      </c>
      <c r="BC67" s="62">
        <f t="shared" si="30"/>
        <v>1.7</v>
      </c>
      <c r="BD67" s="16"/>
      <c r="BE67" s="108"/>
    </row>
    <row r="68" spans="1:57" s="4" customFormat="1" x14ac:dyDescent="0.25">
      <c r="A68" s="131" t="s">
        <v>125</v>
      </c>
      <c r="B68" s="63" t="s">
        <v>124</v>
      </c>
      <c r="C68" s="59">
        <f>ROUND(IF('Indicator Data'!C70=0,0.1,IF(LOG('Indicator Data'!C70)&gt;C$194,10,IF(LOG('Indicator Data'!C70)&lt;C$195,0,10-(C$194-LOG('Indicator Data'!C70))/(C$194-C$195)*10))),1)</f>
        <v>3.4</v>
      </c>
      <c r="D68" s="59">
        <f>ROUND(IF('Indicator Data'!D70=0,0.1,IF(LOG('Indicator Data'!D70)&gt;D$194,10,IF(LOG('Indicator Data'!D70)&lt;D$195,0,10-(D$194-LOG('Indicator Data'!D70))/(D$194-D$195)*10))),1)</f>
        <v>0.1</v>
      </c>
      <c r="E68" s="59">
        <f t="shared" ref="E68:E131" si="31">ROUND((10-GEOMEAN(((10-C68)/10*9+1),((10-D68)/10*9+1)))/9*10,1)</f>
        <v>1.9</v>
      </c>
      <c r="F68" s="59">
        <f>ROUND(IF('Indicator Data'!E70="No data",0.1,IF('Indicator Data'!E70=0,0,IF(LOG('Indicator Data'!E70)&gt;F$194,10,IF(LOG('Indicator Data'!E70)&lt;F$195,0,10-(F$194-LOG('Indicator Data'!E70))/(F$194-F$195)*10)))),1)</f>
        <v>0.1</v>
      </c>
      <c r="G68" s="59">
        <f>ROUND(IF('Indicator Data'!F70=0,0,IF(LOG('Indicator Data'!F70)&gt;G$194,10,IF(LOG('Indicator Data'!F70)&lt;G$195,0,10-(G$194-LOG('Indicator Data'!F70))/(G$194-G$195)*10))),1)</f>
        <v>0</v>
      </c>
      <c r="H68" s="59">
        <f>ROUND(IF('Indicator Data'!G70=0,0,IF(LOG('Indicator Data'!G70)&gt;H$194,10,IF(LOG('Indicator Data'!G70)&lt;H$195,0,10-(H$194-LOG('Indicator Data'!G70))/(H$194-H$195)*10))),1)</f>
        <v>2.1</v>
      </c>
      <c r="I68" s="59">
        <f>ROUND(IF('Indicator Data'!H70=0,0,IF(LOG('Indicator Data'!H70)&gt;I$194,10,IF(LOG('Indicator Data'!H70)&lt;I$195,0,10-(I$194-LOG('Indicator Data'!H70))/(I$194-I$195)*10))),1)</f>
        <v>2.9</v>
      </c>
      <c r="J68" s="59">
        <f t="shared" ref="J68:J131" si="32">ROUND((10-GEOMEAN(((10-H68)/10*9+1),((10-I68)/10*9+1)))/9*10,1)</f>
        <v>2.5</v>
      </c>
      <c r="K68" s="59">
        <f>ROUND(IF('Indicator Data'!I70=0,0,IF(LOG('Indicator Data'!I70)&gt;K$194,10,IF(LOG('Indicator Data'!I70)&lt;K$195,0,10-(K$194-LOG('Indicator Data'!I70))/(K$194-K$195)*10))),1)</f>
        <v>0</v>
      </c>
      <c r="L68" s="59">
        <f t="shared" ref="L68:L131" si="33">ROUND((10-GEOMEAN(((10-J68)/10*9+1),((10-K68)/10*9+1)))/9*10,1)</f>
        <v>1.3</v>
      </c>
      <c r="M68" s="59">
        <f>ROUND(IF('Indicator Data'!J70=0,0,IF(LOG('Indicator Data'!J70)&gt;M$194,10,IF(LOG('Indicator Data'!J70)&lt;M$195,0,10-(M$194-LOG('Indicator Data'!J70))/(M$194-M$195)*10))),1)</f>
        <v>0</v>
      </c>
      <c r="N68" s="60">
        <f>'Indicator Data'!C70/'Indicator Data'!$BC70</f>
        <v>2.0712224031197621E-3</v>
      </c>
      <c r="O68" s="60">
        <f>'Indicator Data'!D70/'Indicator Data'!$BC70</f>
        <v>0</v>
      </c>
      <c r="P68" s="60">
        <f>IF(F68=0.1,0,'Indicator Data'!E70/'Indicator Data'!$BC70)</f>
        <v>0</v>
      </c>
      <c r="Q68" s="60">
        <f>'Indicator Data'!F70/'Indicator Data'!$BC70</f>
        <v>0</v>
      </c>
      <c r="R68" s="60">
        <f>'Indicator Data'!G70/'Indicator Data'!$BC70</f>
        <v>6.4804817957842872E-3</v>
      </c>
      <c r="S68" s="60">
        <f>'Indicator Data'!H70/'Indicator Data'!$BC70</f>
        <v>5.0000000000000001E-4</v>
      </c>
      <c r="T68" s="60">
        <f>'Indicator Data'!I70/'Indicator Data'!$BC70</f>
        <v>0</v>
      </c>
      <c r="U68" s="60">
        <f>'Indicator Data'!J70/'Indicator Data'!$BC70</f>
        <v>0</v>
      </c>
      <c r="V68" s="59">
        <f t="shared" ref="V68:V131" si="34">ROUND(IF(N68&gt;V$194,10,IF(N68&lt;V$195,0,10-(V$194-N68)/(V$194-V$195)*10)),1)</f>
        <v>10</v>
      </c>
      <c r="W68" s="59">
        <f t="shared" ref="W68:W131" si="35">ROUND(IF(O68&gt;W$194,10,IF(O68&lt;W$195,0,10-(W$194-O68)/(W$194-W$195)*10)),1)</f>
        <v>0</v>
      </c>
      <c r="X68" s="59">
        <f t="shared" ref="X68:X131" si="36">ROUND(((10-GEOMEAN(((10-V68)/10*9+1),((10-W68)/10*9+1)))/9*10),1)</f>
        <v>7.6</v>
      </c>
      <c r="Y68" s="59">
        <f t="shared" ref="Y68:Y131" si="37">ROUND(IF(P68=0,0.1,IF(P68&gt;Y$194,10,IF(P68&lt;Y$195,0,10-(Y$194-P68)/(Y$194-Y$195)*10))),1)</f>
        <v>0.1</v>
      </c>
      <c r="Z68" s="59">
        <f t="shared" ref="Z68:Z131" si="38">ROUND(IF(Q68=0,0,IF(LOG(Q68)&gt;Z$194,10,IF(LOG(Q68)&lt;=Z$195,0,10-(Z$194-LOG(Q68))/(Z$194-Z$195)*10))),1)</f>
        <v>0</v>
      </c>
      <c r="AA68" s="59">
        <f t="shared" ref="AA68:AA131" si="39">ROUND(IF(R68&gt;AA$194,10,IF(R68&lt;AA$195,0,10-(AA$194-R68)/(AA$194-AA$195)*10)),1)</f>
        <v>3.2</v>
      </c>
      <c r="AB68" s="59">
        <f t="shared" ref="AB68:AB131" si="40">ROUND(IF(S68&gt;AB$194,10,IF(S68&lt;AB$195,0,10-(AB$194-S68)/(AB$194-AB$195)*10)),1)</f>
        <v>1</v>
      </c>
      <c r="AC68" s="59">
        <f t="shared" ref="AC68:AC131" si="41">ROUND(((10-GEOMEAN(((10-AA68)/10*9+1),((10-AB68)/10*9+1)))/9*10),1)</f>
        <v>2.2000000000000002</v>
      </c>
      <c r="AD68" s="59">
        <f t="shared" ref="AD68:AD131" si="42">ROUND(IF(T68=0,0,IF(LOG(T68)&gt;AD$194,10,IF(LOG(T68)&lt;=AD$195,0,10-(AD$194-LOG(T68))/(AD$194-AD$195)*10))),1)</f>
        <v>0</v>
      </c>
      <c r="AE68" s="59">
        <f t="shared" ref="AE68:AE131" si="43">ROUND((10-GEOMEAN(((10-AC68)/10*9+1),((10-AD68)/10*9+1)))/9*10,1)</f>
        <v>1.2</v>
      </c>
      <c r="AF68" s="59">
        <f t="shared" ref="AF68:AF131" si="44">ROUND(IF(U68&gt;AF$194,10,IF(U68&lt;AF$195,0,10-(AF$194-U68)/(AF$194-AF$195)*10)),1)</f>
        <v>0</v>
      </c>
      <c r="AG68" s="59">
        <f>ROUND(IF('Indicator Data'!K70=0,0,IF('Indicator Data'!K70&gt;AG$194,10,IF('Indicator Data'!K70&lt;AG$195,0,10-(AG$194-'Indicator Data'!K70)/(AG$194-AG$195)*10))),1)</f>
        <v>1.3</v>
      </c>
      <c r="AH68" s="59">
        <f t="shared" ref="AH68:AH131" si="45">ROUND(AVERAGE(C68,V68),1)</f>
        <v>6.7</v>
      </c>
      <c r="AI68" s="59">
        <f t="shared" ref="AI68:AI131" si="46">ROUND(AVERAGE(D68,W68),1)</f>
        <v>0.1</v>
      </c>
      <c r="AJ68" s="59">
        <f t="shared" ref="AJ68:AJ131" si="47">ROUND(AVERAGE(AA68,H68),1)</f>
        <v>2.7</v>
      </c>
      <c r="AK68" s="59">
        <f t="shared" ref="AK68:AK131" si="48">ROUND(AVERAGE(AB68,I68),1)</f>
        <v>2</v>
      </c>
      <c r="AL68" s="59">
        <f t="shared" ref="AL68:AL131" si="49">ROUND((10-GEOMEAN(((10-AJ68)/10*9+1),((10-AK68)/10*9+1)))/9*10,1)</f>
        <v>2.4</v>
      </c>
      <c r="AM68" s="59">
        <f t="shared" ref="AM68:AM131" si="50">ROUND(AVERAGE(AD68,K68),1)</f>
        <v>0</v>
      </c>
      <c r="AN68" s="59">
        <f t="shared" ref="AN68:AN131" si="51">ROUND((10-GEOMEAN(((10-M68)/10*9+1),((10-AF68)/10*9+1)))/9*10,1)</f>
        <v>0</v>
      </c>
      <c r="AO68" s="61">
        <f t="shared" ref="AO68:AO131" si="52">ROUND((10-GEOMEAN(((10-E68)/10*9+1),((10-X68)/10*9+1)))/9*10,1)</f>
        <v>5.4</v>
      </c>
      <c r="AP68" s="61">
        <f t="shared" ref="AP68:AP131" si="53">ROUND(IF(AND(Y68="x",F68="x"),"x",(10-GEOMEAN(((10-F68)/10*9+1),((10-Y68)/10*9+1)))/9*10),1)</f>
        <v>0.1</v>
      </c>
      <c r="AQ68" s="61">
        <f t="shared" ref="AQ68:AQ131" si="54">ROUND((10-GEOMEAN(((10-G68)/10*9+1),((10-Z68)/10*9+1)))/9*10,1)</f>
        <v>0</v>
      </c>
      <c r="AR68" s="61">
        <f t="shared" ref="AR68:AR131" si="55">ROUND((10-GEOMEAN(((10-L68)/10*9+1),((10-AE68)/10*9+1)))/9*10,1)</f>
        <v>1.3</v>
      </c>
      <c r="AS68" s="59">
        <f t="shared" ref="AS68:AS131" si="56">ROUND(AVERAGE(AG68,AN68),1)</f>
        <v>0.7</v>
      </c>
      <c r="AT68" s="59" t="str">
        <f>IF('Indicator Data'!BD70&lt;1000,"x",ROUND((IF('Indicator Data'!L70&gt;AT$194,10,IF('Indicator Data'!L70&lt;AT$195,0,10-(AT$194-'Indicator Data'!L70)/(AT$194-AT$195)*10))),1))</f>
        <v>x</v>
      </c>
      <c r="AU68" s="61">
        <f t="shared" ref="AU68:AU131" si="57">ROUND(AVERAGE(AS68,AT68),1)</f>
        <v>0.7</v>
      </c>
      <c r="AV68" s="62">
        <f t="shared" ref="AV68:AV131" si="58">IF(ROUND(IF(AP68="x",(10-GEOMEAN(((10-AO68)/10*9+1),((10-AU68)/10*9+1),((10-AQ68)/10*9+1),((10-AR68)/10*9+1)))/9*10,(10-GEOMEAN(((10-AO68)/10*9+1),((10-AP68)/10*9+1),((10-AQ68)/10*9+1),((10-AR68)/10*9+1),((10-AU68)/10*9+1)))/9*10),1)=0,0.1,ROUND(IF(AP68="x",(10-GEOMEAN(((10-AO68)/10*9+1),((10-AU68)/10*9+1),((10-AQ68)/10*9+1),((10-AR68)/10*9+1)))/9*10,(10-GEOMEAN(((10-AO68)/10*9+1),((10-AP68)/10*9+1),((10-AQ68)/10*9+1),((10-AR68)/10*9+1),((10-AU68)/10*9+1)))/9*10),1))</f>
        <v>1.8</v>
      </c>
      <c r="AW68" s="59">
        <f>ROUND(IF('Indicator Data'!M70=0,0,IF('Indicator Data'!M70&gt;AW$194,10,IF('Indicator Data'!M70&lt;AW$195,0,10-(AW$194-'Indicator Data'!M70)/(AW$194-AW$195)*10))),1)</f>
        <v>0</v>
      </c>
      <c r="AX68" s="59">
        <f>ROUND(IF('Indicator Data'!N70=0,0,IF(LOG('Indicator Data'!N70)&gt;LOG(AX$194),10,IF(LOG('Indicator Data'!N70)&lt;LOG(AX$195),0,10-(LOG(AX$194)-LOG('Indicator Data'!N70))/(LOG(AX$194)-LOG(AX$195))*10))),1)</f>
        <v>0</v>
      </c>
      <c r="AY68" s="61">
        <f t="shared" ref="AY68:AY131" si="59">ROUND((10-GEOMEAN(((10-AW68)/10*9+1),((10-AX68)/10*9+1)))/9*10,1)</f>
        <v>0</v>
      </c>
      <c r="AZ68" s="59">
        <f>'Indicator Data'!O70</f>
        <v>0</v>
      </c>
      <c r="BA68" s="59">
        <f>'Indicator Data'!P70</f>
        <v>0</v>
      </c>
      <c r="BB68" s="61">
        <f t="shared" ref="BB68:BB131" si="60">ROUND(IF(AZ68=5,10,IF(BA68=5,9,IF(AZ68=4,8,IF(BA68=4,7,0)))),1)</f>
        <v>0</v>
      </c>
      <c r="BC68" s="62">
        <f t="shared" ref="BC68:BC131" si="61">ROUND(IF(BB68&gt;5,BB68,AY68/10*7),1)</f>
        <v>0</v>
      </c>
      <c r="BD68" s="16"/>
      <c r="BE68" s="108"/>
    </row>
    <row r="69" spans="1:57" s="4" customFormat="1" x14ac:dyDescent="0.25">
      <c r="A69" s="131" t="s">
        <v>127</v>
      </c>
      <c r="B69" s="63" t="s">
        <v>126</v>
      </c>
      <c r="C69" s="59">
        <f>ROUND(IF('Indicator Data'!C71=0,0.1,IF(LOG('Indicator Data'!C71)&gt;C$194,10,IF(LOG('Indicator Data'!C71)&lt;C$195,0,10-(C$194-LOG('Indicator Data'!C71))/(C$194-C$195)*10))),1)</f>
        <v>8.6</v>
      </c>
      <c r="D69" s="59">
        <f>ROUND(IF('Indicator Data'!D71=0,0.1,IF(LOG('Indicator Data'!D71)&gt;D$194,10,IF(LOG('Indicator Data'!D71)&lt;D$195,0,10-(D$194-LOG('Indicator Data'!D71))/(D$194-D$195)*10))),1)</f>
        <v>10</v>
      </c>
      <c r="E69" s="59">
        <f t="shared" si="31"/>
        <v>9.4</v>
      </c>
      <c r="F69" s="59">
        <f>ROUND(IF('Indicator Data'!E71="No data",0.1,IF('Indicator Data'!E71=0,0,IF(LOG('Indicator Data'!E71)&gt;F$194,10,IF(LOG('Indicator Data'!E71)&lt;F$195,0,10-(F$194-LOG('Indicator Data'!E71))/(F$194-F$195)*10)))),1)</f>
        <v>6.2</v>
      </c>
      <c r="G69" s="59">
        <f>ROUND(IF('Indicator Data'!F71=0,0,IF(LOG('Indicator Data'!F71)&gt;G$194,10,IF(LOG('Indicator Data'!F71)&lt;G$195,0,10-(G$194-LOG('Indicator Data'!F71))/(G$194-G$195)*10))),1)</f>
        <v>7.9</v>
      </c>
      <c r="H69" s="59">
        <f>ROUND(IF('Indicator Data'!G71=0,0,IF(LOG('Indicator Data'!G71)&gt;H$194,10,IF(LOG('Indicator Data'!G71)&lt;H$195,0,10-(H$194-LOG('Indicator Data'!G71))/(H$194-H$195)*10))),1)</f>
        <v>7.5</v>
      </c>
      <c r="I69" s="59">
        <f>ROUND(IF('Indicator Data'!H71=0,0,IF(LOG('Indicator Data'!H71)&gt;I$194,10,IF(LOG('Indicator Data'!H71)&lt;I$195,0,10-(I$194-LOG('Indicator Data'!H71))/(I$194-I$195)*10))),1)</f>
        <v>6.4</v>
      </c>
      <c r="J69" s="59">
        <f t="shared" si="32"/>
        <v>7</v>
      </c>
      <c r="K69" s="59">
        <f>ROUND(IF('Indicator Data'!I71=0,0,IF(LOG('Indicator Data'!I71)&gt;K$194,10,IF(LOG('Indicator Data'!I71)&lt;K$195,0,10-(K$194-LOG('Indicator Data'!I71))/(K$194-K$195)*10))),1)</f>
        <v>0</v>
      </c>
      <c r="L69" s="59">
        <f t="shared" si="33"/>
        <v>4.4000000000000004</v>
      </c>
      <c r="M69" s="59">
        <f>ROUND(IF('Indicator Data'!J71=0,0,IF(LOG('Indicator Data'!J71)&gt;M$194,10,IF(LOG('Indicator Data'!J71)&lt;M$195,0,10-(M$194-LOG('Indicator Data'!J71))/(M$194-M$195)*10))),1)</f>
        <v>10</v>
      </c>
      <c r="N69" s="60">
        <f>'Indicator Data'!C71/'Indicator Data'!$BC71</f>
        <v>1.9841176124577569E-3</v>
      </c>
      <c r="O69" s="60">
        <f>'Indicator Data'!D71/'Indicator Data'!$BC71</f>
        <v>8.2413021930810787E-4</v>
      </c>
      <c r="P69" s="60">
        <f>IF(F69=0.1,0,'Indicator Data'!E71/'Indicator Data'!$BC71)</f>
        <v>2.0710239321438829E-3</v>
      </c>
      <c r="Q69" s="60">
        <f>'Indicator Data'!F71/'Indicator Data'!$BC71</f>
        <v>6.2708578692747308E-6</v>
      </c>
      <c r="R69" s="60">
        <f>'Indicator Data'!G71/'Indicator Data'!$BC71</f>
        <v>6.7580976955324357E-3</v>
      </c>
      <c r="S69" s="60">
        <f>'Indicator Data'!H71/'Indicator Data'!$BC71</f>
        <v>5.0743233785128605E-4</v>
      </c>
      <c r="T69" s="60">
        <f>'Indicator Data'!I71/'Indicator Data'!$BC71</f>
        <v>0</v>
      </c>
      <c r="U69" s="60">
        <f>'Indicator Data'!J71/'Indicator Data'!$BC71</f>
        <v>1.1298817710849542E-2</v>
      </c>
      <c r="V69" s="59">
        <f t="shared" si="34"/>
        <v>9.9</v>
      </c>
      <c r="W69" s="59">
        <f t="shared" si="35"/>
        <v>8.1999999999999993</v>
      </c>
      <c r="X69" s="59">
        <f t="shared" si="36"/>
        <v>9.1999999999999993</v>
      </c>
      <c r="Y69" s="59">
        <f t="shared" si="37"/>
        <v>2.1</v>
      </c>
      <c r="Z69" s="59">
        <f t="shared" si="38"/>
        <v>8.4</v>
      </c>
      <c r="AA69" s="59">
        <f t="shared" si="39"/>
        <v>3.4</v>
      </c>
      <c r="AB69" s="59">
        <f t="shared" si="40"/>
        <v>1</v>
      </c>
      <c r="AC69" s="59">
        <f t="shared" si="41"/>
        <v>2.2999999999999998</v>
      </c>
      <c r="AD69" s="59">
        <f t="shared" si="42"/>
        <v>0</v>
      </c>
      <c r="AE69" s="59">
        <f t="shared" si="43"/>
        <v>1.2</v>
      </c>
      <c r="AF69" s="59">
        <f t="shared" si="44"/>
        <v>3.8</v>
      </c>
      <c r="AG69" s="59">
        <f>ROUND(IF('Indicator Data'!K71=0,0,IF('Indicator Data'!K71&gt;AG$194,10,IF('Indicator Data'!K71&lt;AG$195,0,10-(AG$194-'Indicator Data'!K71)/(AG$194-AG$195)*10))),1)</f>
        <v>6.7</v>
      </c>
      <c r="AH69" s="59">
        <f t="shared" si="45"/>
        <v>9.3000000000000007</v>
      </c>
      <c r="AI69" s="59">
        <f t="shared" si="46"/>
        <v>9.1</v>
      </c>
      <c r="AJ69" s="59">
        <f t="shared" si="47"/>
        <v>5.5</v>
      </c>
      <c r="AK69" s="59">
        <f t="shared" si="48"/>
        <v>3.7</v>
      </c>
      <c r="AL69" s="59">
        <f t="shared" si="49"/>
        <v>4.7</v>
      </c>
      <c r="AM69" s="59">
        <f t="shared" si="50"/>
        <v>0</v>
      </c>
      <c r="AN69" s="59">
        <f t="shared" si="51"/>
        <v>8.3000000000000007</v>
      </c>
      <c r="AO69" s="61">
        <f t="shared" si="52"/>
        <v>9.3000000000000007</v>
      </c>
      <c r="AP69" s="61">
        <f t="shared" si="53"/>
        <v>4.5</v>
      </c>
      <c r="AQ69" s="61">
        <f t="shared" si="54"/>
        <v>8.1999999999999993</v>
      </c>
      <c r="AR69" s="61">
        <f t="shared" si="55"/>
        <v>3</v>
      </c>
      <c r="AS69" s="59">
        <f t="shared" si="56"/>
        <v>7.5</v>
      </c>
      <c r="AT69" s="59">
        <f>IF('Indicator Data'!BD71&lt;1000,"x",ROUND((IF('Indicator Data'!L71&gt;AT$194,10,IF('Indicator Data'!L71&lt;AT$195,0,10-(AT$194-'Indicator Data'!L71)/(AT$194-AT$195)*10))),1))</f>
        <v>0</v>
      </c>
      <c r="AU69" s="61">
        <f t="shared" si="57"/>
        <v>3.8</v>
      </c>
      <c r="AV69" s="62">
        <f t="shared" si="58"/>
        <v>6.5</v>
      </c>
      <c r="AW69" s="59">
        <f>ROUND(IF('Indicator Data'!M71=0,0,IF('Indicator Data'!M71&gt;AW$194,10,IF('Indicator Data'!M71&lt;AW$195,0,10-(AW$194-'Indicator Data'!M71)/(AW$194-AW$195)*10))),1)</f>
        <v>2.9</v>
      </c>
      <c r="AX69" s="59">
        <f>ROUND(IF('Indicator Data'!N71=0,0,IF(LOG('Indicator Data'!N71)&gt;LOG(AX$194),10,IF(LOG('Indicator Data'!N71)&lt;LOG(AX$195),0,10-(LOG(AX$194)-LOG('Indicator Data'!N71))/(LOG(AX$194)-LOG(AX$195))*10))),1)</f>
        <v>0</v>
      </c>
      <c r="AY69" s="61">
        <f t="shared" si="59"/>
        <v>1.6</v>
      </c>
      <c r="AZ69" s="59">
        <f>'Indicator Data'!O71</f>
        <v>0</v>
      </c>
      <c r="BA69" s="59">
        <f>'Indicator Data'!P71</f>
        <v>0</v>
      </c>
      <c r="BB69" s="61">
        <f t="shared" si="60"/>
        <v>0</v>
      </c>
      <c r="BC69" s="62">
        <f t="shared" si="61"/>
        <v>1.1000000000000001</v>
      </c>
      <c r="BD69" s="16"/>
      <c r="BE69" s="108"/>
    </row>
    <row r="70" spans="1:57" s="4" customFormat="1" x14ac:dyDescent="0.25">
      <c r="A70" s="131" t="s">
        <v>129</v>
      </c>
      <c r="B70" s="63" t="s">
        <v>128</v>
      </c>
      <c r="C70" s="59">
        <f>ROUND(IF('Indicator Data'!C72=0,0.1,IF(LOG('Indicator Data'!C72)&gt;C$194,10,IF(LOG('Indicator Data'!C72)&lt;C$195,0,10-(C$194-LOG('Indicator Data'!C72))/(C$194-C$195)*10))),1)</f>
        <v>0.1</v>
      </c>
      <c r="D70" s="59">
        <f>ROUND(IF('Indicator Data'!D72=0,0.1,IF(LOG('Indicator Data'!D72)&gt;D$194,10,IF(LOG('Indicator Data'!D72)&lt;D$195,0,10-(D$194-LOG('Indicator Data'!D72))/(D$194-D$195)*10))),1)</f>
        <v>0.1</v>
      </c>
      <c r="E70" s="59">
        <f t="shared" si="31"/>
        <v>0.1</v>
      </c>
      <c r="F70" s="59">
        <f>ROUND(IF('Indicator Data'!E72="No data",0.1,IF('Indicator Data'!E72=0,0,IF(LOG('Indicator Data'!E72)&gt;F$194,10,IF(LOG('Indicator Data'!E72)&lt;F$195,0,10-(F$194-LOG('Indicator Data'!E72))/(F$194-F$195)*10)))),1)</f>
        <v>6.2</v>
      </c>
      <c r="G70" s="59">
        <f>ROUND(IF('Indicator Data'!F72=0,0,IF(LOG('Indicator Data'!F72)&gt;G$194,10,IF(LOG('Indicator Data'!F72)&lt;G$195,0,10-(G$194-LOG('Indicator Data'!F72))/(G$194-G$195)*10))),1)</f>
        <v>6.6</v>
      </c>
      <c r="H70" s="59">
        <f>ROUND(IF('Indicator Data'!G72=0,0,IF(LOG('Indicator Data'!G72)&gt;H$194,10,IF(LOG('Indicator Data'!G72)&lt;H$195,0,10-(H$194-LOG('Indicator Data'!G72))/(H$194-H$195)*10))),1)</f>
        <v>0</v>
      </c>
      <c r="I70" s="59">
        <f>ROUND(IF('Indicator Data'!H72=0,0,IF(LOG('Indicator Data'!H72)&gt;I$194,10,IF(LOG('Indicator Data'!H72)&lt;I$195,0,10-(I$194-LOG('Indicator Data'!H72))/(I$194-I$195)*10))),1)</f>
        <v>0</v>
      </c>
      <c r="J70" s="59">
        <f t="shared" si="32"/>
        <v>0</v>
      </c>
      <c r="K70" s="59">
        <f>ROUND(IF('Indicator Data'!I72=0,0,IF(LOG('Indicator Data'!I72)&gt;K$194,10,IF(LOG('Indicator Data'!I72)&lt;K$195,0,10-(K$194-LOG('Indicator Data'!I72))/(K$194-K$195)*10))),1)</f>
        <v>0</v>
      </c>
      <c r="L70" s="59">
        <f t="shared" si="33"/>
        <v>0</v>
      </c>
      <c r="M70" s="59">
        <f>ROUND(IF('Indicator Data'!J72=0,0,IF(LOG('Indicator Data'!J72)&gt;M$194,10,IF(LOG('Indicator Data'!J72)&lt;M$195,0,10-(M$194-LOG('Indicator Data'!J72))/(M$194-M$195)*10))),1)</f>
        <v>0</v>
      </c>
      <c r="N70" s="60">
        <f>'Indicator Data'!C72/'Indicator Data'!$BC72</f>
        <v>0</v>
      </c>
      <c r="O70" s="60">
        <f>'Indicator Data'!D72/'Indicator Data'!$BC72</f>
        <v>0</v>
      </c>
      <c r="P70" s="60">
        <f>IF(F70=0.1,0,'Indicator Data'!E72/'Indicator Data'!$BC72)</f>
        <v>2.6104120104946072E-3</v>
      </c>
      <c r="Q70" s="60">
        <f>'Indicator Data'!F72/'Indicator Data'!$BC72</f>
        <v>1.851999986399459E-6</v>
      </c>
      <c r="R70" s="60">
        <f>'Indicator Data'!G72/'Indicator Data'!$BC72</f>
        <v>0</v>
      </c>
      <c r="S70" s="60">
        <f>'Indicator Data'!H72/'Indicator Data'!$BC72</f>
        <v>0</v>
      </c>
      <c r="T70" s="60">
        <f>'Indicator Data'!I72/'Indicator Data'!$BC72</f>
        <v>0</v>
      </c>
      <c r="U70" s="60">
        <f>'Indicator Data'!J72/'Indicator Data'!$BC72</f>
        <v>0</v>
      </c>
      <c r="V70" s="59">
        <f t="shared" si="34"/>
        <v>0</v>
      </c>
      <c r="W70" s="59">
        <f t="shared" si="35"/>
        <v>0</v>
      </c>
      <c r="X70" s="59">
        <f t="shared" si="36"/>
        <v>0</v>
      </c>
      <c r="Y70" s="59">
        <f t="shared" si="37"/>
        <v>2.6</v>
      </c>
      <c r="Z70" s="59">
        <f t="shared" si="38"/>
        <v>7.3</v>
      </c>
      <c r="AA70" s="59">
        <f t="shared" si="39"/>
        <v>0</v>
      </c>
      <c r="AB70" s="59">
        <f t="shared" si="40"/>
        <v>0</v>
      </c>
      <c r="AC70" s="59">
        <f t="shared" si="41"/>
        <v>0</v>
      </c>
      <c r="AD70" s="59">
        <f t="shared" si="42"/>
        <v>0</v>
      </c>
      <c r="AE70" s="59">
        <f t="shared" si="43"/>
        <v>0</v>
      </c>
      <c r="AF70" s="59">
        <f t="shared" si="44"/>
        <v>0</v>
      </c>
      <c r="AG70" s="59">
        <f>ROUND(IF('Indicator Data'!K72=0,0,IF('Indicator Data'!K72&gt;AG$194,10,IF('Indicator Data'!K72&lt;AG$195,0,10-(AG$194-'Indicator Data'!K72)/(AG$194-AG$195)*10))),1)</f>
        <v>1.3</v>
      </c>
      <c r="AH70" s="59">
        <f t="shared" si="45"/>
        <v>0.1</v>
      </c>
      <c r="AI70" s="59">
        <f t="shared" si="46"/>
        <v>0.1</v>
      </c>
      <c r="AJ70" s="59">
        <f t="shared" si="47"/>
        <v>0</v>
      </c>
      <c r="AK70" s="59">
        <f t="shared" si="48"/>
        <v>0</v>
      </c>
      <c r="AL70" s="59">
        <f t="shared" si="49"/>
        <v>0</v>
      </c>
      <c r="AM70" s="59">
        <f t="shared" si="50"/>
        <v>0</v>
      </c>
      <c r="AN70" s="59">
        <f t="shared" si="51"/>
        <v>0</v>
      </c>
      <c r="AO70" s="61">
        <f t="shared" si="52"/>
        <v>0.1</v>
      </c>
      <c r="AP70" s="61">
        <f t="shared" si="53"/>
        <v>4.5999999999999996</v>
      </c>
      <c r="AQ70" s="61">
        <f t="shared" si="54"/>
        <v>7</v>
      </c>
      <c r="AR70" s="61">
        <f t="shared" si="55"/>
        <v>0</v>
      </c>
      <c r="AS70" s="59">
        <f t="shared" si="56"/>
        <v>0.7</v>
      </c>
      <c r="AT70" s="59">
        <f>IF('Indicator Data'!BD72&lt;1000,"x",ROUND((IF('Indicator Data'!L72&gt;AT$194,10,IF('Indicator Data'!L72&lt;AT$195,0,10-(AT$194-'Indicator Data'!L72)/(AT$194-AT$195)*10))),1))</f>
        <v>1.1000000000000001</v>
      </c>
      <c r="AU70" s="61">
        <f t="shared" si="57"/>
        <v>0.9</v>
      </c>
      <c r="AV70" s="62">
        <f t="shared" si="58"/>
        <v>3.1</v>
      </c>
      <c r="AW70" s="59">
        <f>ROUND(IF('Indicator Data'!M72=0,0,IF('Indicator Data'!M72&gt;AW$194,10,IF('Indicator Data'!M72&lt;AW$195,0,10-(AW$194-'Indicator Data'!M72)/(AW$194-AW$195)*10))),1)</f>
        <v>6.4</v>
      </c>
      <c r="AX70" s="59">
        <f>ROUND(IF('Indicator Data'!N72=0,0,IF(LOG('Indicator Data'!N72)&gt;LOG(AX$194),10,IF(LOG('Indicator Data'!N72)&lt;LOG(AX$195),0,10-(LOG(AX$194)-LOG('Indicator Data'!N72))/(LOG(AX$194)-LOG(AX$195))*10))),1)</f>
        <v>4.7</v>
      </c>
      <c r="AY70" s="61">
        <f t="shared" si="59"/>
        <v>5.6</v>
      </c>
      <c r="AZ70" s="59">
        <f>'Indicator Data'!O72</f>
        <v>0</v>
      </c>
      <c r="BA70" s="59">
        <f>'Indicator Data'!P72</f>
        <v>0</v>
      </c>
      <c r="BB70" s="61">
        <f t="shared" si="60"/>
        <v>0</v>
      </c>
      <c r="BC70" s="62">
        <f t="shared" si="61"/>
        <v>3.9</v>
      </c>
      <c r="BD70" s="16"/>
      <c r="BE70" s="108"/>
    </row>
    <row r="71" spans="1:57" s="4" customFormat="1" x14ac:dyDescent="0.25">
      <c r="A71" s="131" t="s">
        <v>372</v>
      </c>
      <c r="B71" s="63" t="s">
        <v>130</v>
      </c>
      <c r="C71" s="59">
        <f>ROUND(IF('Indicator Data'!C73=0,0.1,IF(LOG('Indicator Data'!C73)&gt;C$194,10,IF(LOG('Indicator Data'!C73)&lt;C$195,0,10-(C$194-LOG('Indicator Data'!C73))/(C$194-C$195)*10))),1)</f>
        <v>0.1</v>
      </c>
      <c r="D71" s="59">
        <f>ROUND(IF('Indicator Data'!D73=0,0.1,IF(LOG('Indicator Data'!D73)&gt;D$194,10,IF(LOG('Indicator Data'!D73)&lt;D$195,0,10-(D$194-LOG('Indicator Data'!D73))/(D$194-D$195)*10))),1)</f>
        <v>0.1</v>
      </c>
      <c r="E71" s="59">
        <f t="shared" si="31"/>
        <v>0.1</v>
      </c>
      <c r="F71" s="59">
        <f>ROUND(IF('Indicator Data'!E73="No data",0.1,IF('Indicator Data'!E73=0,0,IF(LOG('Indicator Data'!E73)&gt;F$194,10,IF(LOG('Indicator Data'!E73)&lt;F$195,0,10-(F$194-LOG('Indicator Data'!E73))/(F$194-F$195)*10)))),1)</f>
        <v>3.7</v>
      </c>
      <c r="G71" s="59">
        <f>ROUND(IF('Indicator Data'!F73=0,0,IF(LOG('Indicator Data'!F73)&gt;G$194,10,IF(LOG('Indicator Data'!F73)&lt;G$195,0,10-(G$194-LOG('Indicator Data'!F73))/(G$194-G$195)*10))),1)</f>
        <v>1.6</v>
      </c>
      <c r="H71" s="59">
        <f>ROUND(IF('Indicator Data'!G73=0,0,IF(LOG('Indicator Data'!G73)&gt;H$194,10,IF(LOG('Indicator Data'!G73)&lt;H$195,0,10-(H$194-LOG('Indicator Data'!G73))/(H$194-H$195)*10))),1)</f>
        <v>0</v>
      </c>
      <c r="I71" s="59">
        <f>ROUND(IF('Indicator Data'!H73=0,0,IF(LOG('Indicator Data'!H73)&gt;I$194,10,IF(LOG('Indicator Data'!H73)&lt;I$195,0,10-(I$194-LOG('Indicator Data'!H73))/(I$194-I$195)*10))),1)</f>
        <v>0</v>
      </c>
      <c r="J71" s="59">
        <f t="shared" si="32"/>
        <v>0</v>
      </c>
      <c r="K71" s="59">
        <f>ROUND(IF('Indicator Data'!I73=0,0,IF(LOG('Indicator Data'!I73)&gt;K$194,10,IF(LOG('Indicator Data'!I73)&lt;K$195,0,10-(K$194-LOG('Indicator Data'!I73))/(K$194-K$195)*10))),1)</f>
        <v>0</v>
      </c>
      <c r="L71" s="59">
        <f t="shared" si="33"/>
        <v>0</v>
      </c>
      <c r="M71" s="59">
        <f>ROUND(IF('Indicator Data'!J73=0,0,IF(LOG('Indicator Data'!J73)&gt;M$194,10,IF(LOG('Indicator Data'!J73)&lt;M$195,0,10-(M$194-LOG('Indicator Data'!J73))/(M$194-M$195)*10))),1)</f>
        <v>6.8</v>
      </c>
      <c r="N71" s="60">
        <f>'Indicator Data'!C73/'Indicator Data'!$BC73</f>
        <v>0</v>
      </c>
      <c r="O71" s="60">
        <f>'Indicator Data'!D73/'Indicator Data'!$BC73</f>
        <v>0</v>
      </c>
      <c r="P71" s="60">
        <f>IF(F71=0.1,0,'Indicator Data'!E73/'Indicator Data'!$BC73)</f>
        <v>1.8454081294743115E-3</v>
      </c>
      <c r="Q71" s="60">
        <f>'Indicator Data'!F73/'Indicator Data'!$BC73</f>
        <v>3.7329833159729536E-8</v>
      </c>
      <c r="R71" s="60">
        <f>'Indicator Data'!G73/'Indicator Data'!$BC73</f>
        <v>0</v>
      </c>
      <c r="S71" s="60">
        <f>'Indicator Data'!H73/'Indicator Data'!$BC73</f>
        <v>0</v>
      </c>
      <c r="T71" s="60">
        <f>'Indicator Data'!I73/'Indicator Data'!$BC73</f>
        <v>0</v>
      </c>
      <c r="U71" s="60">
        <f>'Indicator Data'!J73/'Indicator Data'!$BC73</f>
        <v>3.1790567594092252E-3</v>
      </c>
      <c r="V71" s="59">
        <f t="shared" si="34"/>
        <v>0</v>
      </c>
      <c r="W71" s="59">
        <f t="shared" si="35"/>
        <v>0</v>
      </c>
      <c r="X71" s="59">
        <f t="shared" si="36"/>
        <v>0</v>
      </c>
      <c r="Y71" s="59">
        <f t="shared" si="37"/>
        <v>1.8</v>
      </c>
      <c r="Z71" s="59">
        <f t="shared" si="38"/>
        <v>3.5</v>
      </c>
      <c r="AA71" s="59">
        <f t="shared" si="39"/>
        <v>0</v>
      </c>
      <c r="AB71" s="59">
        <f t="shared" si="40"/>
        <v>0</v>
      </c>
      <c r="AC71" s="59">
        <f t="shared" si="41"/>
        <v>0</v>
      </c>
      <c r="AD71" s="59">
        <f t="shared" si="42"/>
        <v>0</v>
      </c>
      <c r="AE71" s="59">
        <f t="shared" si="43"/>
        <v>0</v>
      </c>
      <c r="AF71" s="59">
        <f t="shared" si="44"/>
        <v>1.1000000000000001</v>
      </c>
      <c r="AG71" s="59">
        <f>ROUND(IF('Indicator Data'!K73=0,0,IF('Indicator Data'!K73&gt;AG$194,10,IF('Indicator Data'!K73&lt;AG$195,0,10-(AG$194-'Indicator Data'!K73)/(AG$194-AG$195)*10))),1)</f>
        <v>2.7</v>
      </c>
      <c r="AH71" s="59">
        <f t="shared" si="45"/>
        <v>0.1</v>
      </c>
      <c r="AI71" s="59">
        <f t="shared" si="46"/>
        <v>0.1</v>
      </c>
      <c r="AJ71" s="59">
        <f t="shared" si="47"/>
        <v>0</v>
      </c>
      <c r="AK71" s="59">
        <f t="shared" si="48"/>
        <v>0</v>
      </c>
      <c r="AL71" s="59">
        <f t="shared" si="49"/>
        <v>0</v>
      </c>
      <c r="AM71" s="59">
        <f t="shared" si="50"/>
        <v>0</v>
      </c>
      <c r="AN71" s="59">
        <f t="shared" si="51"/>
        <v>4.5</v>
      </c>
      <c r="AO71" s="61">
        <f t="shared" si="52"/>
        <v>0.1</v>
      </c>
      <c r="AP71" s="61">
        <f t="shared" si="53"/>
        <v>2.8</v>
      </c>
      <c r="AQ71" s="61">
        <f t="shared" si="54"/>
        <v>2.6</v>
      </c>
      <c r="AR71" s="61">
        <f t="shared" si="55"/>
        <v>0</v>
      </c>
      <c r="AS71" s="59">
        <f t="shared" si="56"/>
        <v>3.6</v>
      </c>
      <c r="AT71" s="59">
        <f>IF('Indicator Data'!BD73&lt;1000,"x",ROUND((IF('Indicator Data'!L73&gt;AT$194,10,IF('Indicator Data'!L73&lt;AT$195,0,10-(AT$194-'Indicator Data'!L73)/(AT$194-AT$195)*10))),1))</f>
        <v>1.1000000000000001</v>
      </c>
      <c r="AU71" s="61">
        <f t="shared" si="57"/>
        <v>2.4</v>
      </c>
      <c r="AV71" s="62">
        <f t="shared" si="58"/>
        <v>1.7</v>
      </c>
      <c r="AW71" s="59">
        <f>ROUND(IF('Indicator Data'!M73=0,0,IF('Indicator Data'!M73&gt;AW$194,10,IF('Indicator Data'!M73&lt;AW$195,0,10-(AW$194-'Indicator Data'!M73)/(AW$194-AW$195)*10))),1)</f>
        <v>1.1000000000000001</v>
      </c>
      <c r="AX71" s="59">
        <f>ROUND(IF('Indicator Data'!N73=0,0,IF(LOG('Indicator Data'!N73)&gt;LOG(AX$194),10,IF(LOG('Indicator Data'!N73)&lt;LOG(AX$195),0,10-(LOG(AX$194)-LOG('Indicator Data'!N73))/(LOG(AX$194)-LOG(AX$195))*10))),1)</f>
        <v>0.6</v>
      </c>
      <c r="AY71" s="61">
        <f t="shared" si="59"/>
        <v>0.9</v>
      </c>
      <c r="AZ71" s="59">
        <f>'Indicator Data'!O73</f>
        <v>0</v>
      </c>
      <c r="BA71" s="59">
        <f>'Indicator Data'!P73</f>
        <v>0</v>
      </c>
      <c r="BB71" s="61">
        <f t="shared" si="60"/>
        <v>0</v>
      </c>
      <c r="BC71" s="62">
        <f t="shared" si="61"/>
        <v>0.6</v>
      </c>
      <c r="BD71" s="16"/>
      <c r="BE71" s="108"/>
    </row>
    <row r="72" spans="1:57" s="4" customFormat="1" x14ac:dyDescent="0.25">
      <c r="A72" s="131" t="s">
        <v>132</v>
      </c>
      <c r="B72" s="63" t="s">
        <v>131</v>
      </c>
      <c r="C72" s="59">
        <f>ROUND(IF('Indicator Data'!C74=0,0.1,IF(LOG('Indicator Data'!C74)&gt;C$194,10,IF(LOG('Indicator Data'!C74)&lt;C$195,0,10-(C$194-LOG('Indicator Data'!C74))/(C$194-C$195)*10))),1)</f>
        <v>0.1</v>
      </c>
      <c r="D72" s="59">
        <f>ROUND(IF('Indicator Data'!D74=0,0.1,IF(LOG('Indicator Data'!D74)&gt;D$194,10,IF(LOG('Indicator Data'!D74)&lt;D$195,0,10-(D$194-LOG('Indicator Data'!D74))/(D$194-D$195)*10))),1)</f>
        <v>0.1</v>
      </c>
      <c r="E72" s="59">
        <f t="shared" si="31"/>
        <v>0.1</v>
      </c>
      <c r="F72" s="59">
        <f>ROUND(IF('Indicator Data'!E74="No data",0.1,IF('Indicator Data'!E74=0,0,IF(LOG('Indicator Data'!E74)&gt;F$194,10,IF(LOG('Indicator Data'!E74)&lt;F$195,0,10-(F$194-LOG('Indicator Data'!E74))/(F$194-F$195)*10)))),1)</f>
        <v>4.0999999999999996</v>
      </c>
      <c r="G72" s="59">
        <f>ROUND(IF('Indicator Data'!F74=0,0,IF(LOG('Indicator Data'!F74)&gt;G$194,10,IF(LOG('Indicator Data'!F74)&lt;G$195,0,10-(G$194-LOG('Indicator Data'!F74))/(G$194-G$195)*10))),1)</f>
        <v>2.5</v>
      </c>
      <c r="H72" s="59">
        <f>ROUND(IF('Indicator Data'!G74=0,0,IF(LOG('Indicator Data'!G74)&gt;H$194,10,IF(LOG('Indicator Data'!G74)&lt;H$195,0,10-(H$194-LOG('Indicator Data'!G74))/(H$194-H$195)*10))),1)</f>
        <v>0</v>
      </c>
      <c r="I72" s="59">
        <f>ROUND(IF('Indicator Data'!H74=0,0,IF(LOG('Indicator Data'!H74)&gt;I$194,10,IF(LOG('Indicator Data'!H74)&lt;I$195,0,10-(I$194-LOG('Indicator Data'!H74))/(I$194-I$195)*10))),1)</f>
        <v>0</v>
      </c>
      <c r="J72" s="59">
        <f t="shared" si="32"/>
        <v>0</v>
      </c>
      <c r="K72" s="59">
        <f>ROUND(IF('Indicator Data'!I74=0,0,IF(LOG('Indicator Data'!I74)&gt;K$194,10,IF(LOG('Indicator Data'!I74)&lt;K$195,0,10-(K$194-LOG('Indicator Data'!I74))/(K$194-K$195)*10))),1)</f>
        <v>0</v>
      </c>
      <c r="L72" s="59">
        <f t="shared" si="33"/>
        <v>0</v>
      </c>
      <c r="M72" s="59">
        <f>ROUND(IF('Indicator Data'!J74=0,0,IF(LOG('Indicator Data'!J74)&gt;M$194,10,IF(LOG('Indicator Data'!J74)&lt;M$195,0,10-(M$194-LOG('Indicator Data'!J74))/(M$194-M$195)*10))),1)</f>
        <v>8.5</v>
      </c>
      <c r="N72" s="60">
        <f>'Indicator Data'!C74/'Indicator Data'!$BC74</f>
        <v>0</v>
      </c>
      <c r="O72" s="60">
        <f>'Indicator Data'!D74/'Indicator Data'!$BC74</f>
        <v>0</v>
      </c>
      <c r="P72" s="60">
        <f>IF(F72=0.1,0,'Indicator Data'!E74/'Indicator Data'!$BC74)</f>
        <v>5.6375572203383418E-3</v>
      </c>
      <c r="Q72" s="60">
        <f>'Indicator Data'!F74/'Indicator Data'!$BC74</f>
        <v>2.4868124605522617E-7</v>
      </c>
      <c r="R72" s="60">
        <f>'Indicator Data'!G74/'Indicator Data'!$BC74</f>
        <v>0</v>
      </c>
      <c r="S72" s="60">
        <f>'Indicator Data'!H74/'Indicator Data'!$BC74</f>
        <v>0</v>
      </c>
      <c r="T72" s="60">
        <f>'Indicator Data'!I74/'Indicator Data'!$BC74</f>
        <v>0</v>
      </c>
      <c r="U72" s="60">
        <f>'Indicator Data'!J74/'Indicator Data'!$BC74</f>
        <v>3.282592447928985E-2</v>
      </c>
      <c r="V72" s="59">
        <f t="shared" si="34"/>
        <v>0</v>
      </c>
      <c r="W72" s="59">
        <f t="shared" si="35"/>
        <v>0</v>
      </c>
      <c r="X72" s="59">
        <f t="shared" si="36"/>
        <v>0</v>
      </c>
      <c r="Y72" s="59">
        <f t="shared" si="37"/>
        <v>5.6</v>
      </c>
      <c r="Z72" s="59">
        <f t="shared" si="38"/>
        <v>5.3</v>
      </c>
      <c r="AA72" s="59">
        <f t="shared" si="39"/>
        <v>0</v>
      </c>
      <c r="AB72" s="59">
        <f t="shared" si="40"/>
        <v>0</v>
      </c>
      <c r="AC72" s="59">
        <f t="shared" si="41"/>
        <v>0</v>
      </c>
      <c r="AD72" s="59">
        <f t="shared" si="42"/>
        <v>0</v>
      </c>
      <c r="AE72" s="59">
        <f t="shared" si="43"/>
        <v>0</v>
      </c>
      <c r="AF72" s="59">
        <f t="shared" si="44"/>
        <v>10</v>
      </c>
      <c r="AG72" s="59">
        <f>ROUND(IF('Indicator Data'!K74=0,0,IF('Indicator Data'!K74&gt;AG$194,10,IF('Indicator Data'!K74&lt;AG$195,0,10-(AG$194-'Indicator Data'!K74)/(AG$194-AG$195)*10))),1)</f>
        <v>2.7</v>
      </c>
      <c r="AH72" s="59">
        <f t="shared" si="45"/>
        <v>0.1</v>
      </c>
      <c r="AI72" s="59">
        <f t="shared" si="46"/>
        <v>0.1</v>
      </c>
      <c r="AJ72" s="59">
        <f t="shared" si="47"/>
        <v>0</v>
      </c>
      <c r="AK72" s="59">
        <f t="shared" si="48"/>
        <v>0</v>
      </c>
      <c r="AL72" s="59">
        <f t="shared" si="49"/>
        <v>0</v>
      </c>
      <c r="AM72" s="59">
        <f t="shared" si="50"/>
        <v>0</v>
      </c>
      <c r="AN72" s="59">
        <f t="shared" si="51"/>
        <v>9.4</v>
      </c>
      <c r="AO72" s="61">
        <f t="shared" si="52"/>
        <v>0.1</v>
      </c>
      <c r="AP72" s="61">
        <f t="shared" si="53"/>
        <v>4.9000000000000004</v>
      </c>
      <c r="AQ72" s="61">
        <f t="shared" si="54"/>
        <v>4</v>
      </c>
      <c r="AR72" s="61">
        <f t="shared" si="55"/>
        <v>0</v>
      </c>
      <c r="AS72" s="59">
        <f t="shared" si="56"/>
        <v>6.1</v>
      </c>
      <c r="AT72" s="59">
        <f>IF('Indicator Data'!BD74&lt;1000,"x",ROUND((IF('Indicator Data'!L74&gt;AT$194,10,IF('Indicator Data'!L74&lt;AT$195,0,10-(AT$194-'Indicator Data'!L74)/(AT$194-AT$195)*10))),1))</f>
        <v>1.1000000000000001</v>
      </c>
      <c r="AU72" s="61">
        <f t="shared" si="57"/>
        <v>3.6</v>
      </c>
      <c r="AV72" s="62">
        <f t="shared" si="58"/>
        <v>2.8</v>
      </c>
      <c r="AW72" s="59">
        <f>ROUND(IF('Indicator Data'!M74=0,0,IF('Indicator Data'!M74&gt;AW$194,10,IF('Indicator Data'!M74&lt;AW$195,0,10-(AW$194-'Indicator Data'!M74)/(AW$194-AW$195)*10))),1)</f>
        <v>0.4</v>
      </c>
      <c r="AX72" s="59">
        <f>ROUND(IF('Indicator Data'!N74=0,0,IF(LOG('Indicator Data'!N74)&gt;LOG(AX$194),10,IF(LOG('Indicator Data'!N74)&lt;LOG(AX$195),0,10-(LOG(AX$194)-LOG('Indicator Data'!N74))/(LOG(AX$194)-LOG(AX$195))*10))),1)</f>
        <v>0</v>
      </c>
      <c r="AY72" s="61">
        <f t="shared" si="59"/>
        <v>0.2</v>
      </c>
      <c r="AZ72" s="59">
        <f>'Indicator Data'!O74</f>
        <v>0</v>
      </c>
      <c r="BA72" s="59">
        <f>'Indicator Data'!P74</f>
        <v>0</v>
      </c>
      <c r="BB72" s="61">
        <f t="shared" si="60"/>
        <v>0</v>
      </c>
      <c r="BC72" s="62">
        <f t="shared" si="61"/>
        <v>0.1</v>
      </c>
      <c r="BD72" s="16"/>
      <c r="BE72" s="108"/>
    </row>
    <row r="73" spans="1:57" s="4" customFormat="1" x14ac:dyDescent="0.25">
      <c r="A73" s="131" t="s">
        <v>134</v>
      </c>
      <c r="B73" s="63" t="s">
        <v>133</v>
      </c>
      <c r="C73" s="59">
        <f>ROUND(IF('Indicator Data'!C75=0,0.1,IF(LOG('Indicator Data'!C75)&gt;C$194,10,IF(LOG('Indicator Data'!C75)&lt;C$195,0,10-(C$194-LOG('Indicator Data'!C75))/(C$194-C$195)*10))),1)</f>
        <v>8.3000000000000007</v>
      </c>
      <c r="D73" s="59">
        <f>ROUND(IF('Indicator Data'!D75=0,0.1,IF(LOG('Indicator Data'!D75)&gt;D$194,10,IF(LOG('Indicator Data'!D75)&lt;D$195,0,10-(D$194-LOG('Indicator Data'!D75))/(D$194-D$195)*10))),1)</f>
        <v>0.1</v>
      </c>
      <c r="E73" s="59">
        <f t="shared" si="31"/>
        <v>5.5</v>
      </c>
      <c r="F73" s="59">
        <f>ROUND(IF('Indicator Data'!E75="No data",0.1,IF('Indicator Data'!E75=0,0,IF(LOG('Indicator Data'!E75)&gt;F$194,10,IF(LOG('Indicator Data'!E75)&lt;F$195,0,10-(F$194-LOG('Indicator Data'!E75))/(F$194-F$195)*10)))),1)</f>
        <v>5.6</v>
      </c>
      <c r="G73" s="59">
        <f>ROUND(IF('Indicator Data'!F75=0,0,IF(LOG('Indicator Data'!F75)&gt;G$194,10,IF(LOG('Indicator Data'!F75)&lt;G$195,0,10-(G$194-LOG('Indicator Data'!F75))/(G$194-G$195)*10))),1)</f>
        <v>5.8</v>
      </c>
      <c r="H73" s="59">
        <f>ROUND(IF('Indicator Data'!G75=0,0,IF(LOG('Indicator Data'!G75)&gt;H$194,10,IF(LOG('Indicator Data'!G75)&lt;H$195,0,10-(H$194-LOG('Indicator Data'!G75))/(H$194-H$195)*10))),1)</f>
        <v>8.1999999999999993</v>
      </c>
      <c r="I73" s="59">
        <f>ROUND(IF('Indicator Data'!H75=0,0,IF(LOG('Indicator Data'!H75)&gt;I$194,10,IF(LOG('Indicator Data'!H75)&lt;I$195,0,10-(I$194-LOG('Indicator Data'!H75))/(I$194-I$195)*10))),1)</f>
        <v>7.2</v>
      </c>
      <c r="J73" s="59">
        <f t="shared" si="32"/>
        <v>7.7</v>
      </c>
      <c r="K73" s="59">
        <f>ROUND(IF('Indicator Data'!I75=0,0,IF(LOG('Indicator Data'!I75)&gt;K$194,10,IF(LOG('Indicator Data'!I75)&lt;K$195,0,10-(K$194-LOG('Indicator Data'!I75))/(K$194-K$195)*10))),1)</f>
        <v>9.4</v>
      </c>
      <c r="L73" s="59">
        <f t="shared" si="33"/>
        <v>8.6999999999999993</v>
      </c>
      <c r="M73" s="59">
        <f>ROUND(IF('Indicator Data'!J75=0,0,IF(LOG('Indicator Data'!J75)&gt;M$194,10,IF(LOG('Indicator Data'!J75)&lt;M$195,0,10-(M$194-LOG('Indicator Data'!J75))/(M$194-M$195)*10))),1)</f>
        <v>9</v>
      </c>
      <c r="N73" s="60">
        <f>'Indicator Data'!C75/'Indicator Data'!$BC75</f>
        <v>2.0531291405952693E-3</v>
      </c>
      <c r="O73" s="60">
        <f>'Indicator Data'!D75/'Indicator Data'!$BC75</f>
        <v>0</v>
      </c>
      <c r="P73" s="60">
        <f>IF(F73=0.1,0,'Indicator Data'!E75/'Indicator Data'!$BC75)</f>
        <v>1.7022977917580612E-3</v>
      </c>
      <c r="Q73" s="60">
        <f>'Indicator Data'!F75/'Indicator Data'!$BC75</f>
        <v>7.6936029692536864E-7</v>
      </c>
      <c r="R73" s="60">
        <f>'Indicator Data'!G75/'Indicator Data'!$BC75</f>
        <v>1.9E-2</v>
      </c>
      <c r="S73" s="60">
        <f>'Indicator Data'!H75/'Indicator Data'!$BC75</f>
        <v>2.1546802313417495E-3</v>
      </c>
      <c r="T73" s="60">
        <f>'Indicator Data'!I75/'Indicator Data'!$BC75</f>
        <v>4.9384804871348451E-5</v>
      </c>
      <c r="U73" s="60">
        <f>'Indicator Data'!J75/'Indicator Data'!$BC75</f>
        <v>4.1843820668300393E-3</v>
      </c>
      <c r="V73" s="59">
        <f t="shared" si="34"/>
        <v>10</v>
      </c>
      <c r="W73" s="59">
        <f t="shared" si="35"/>
        <v>0</v>
      </c>
      <c r="X73" s="59">
        <f t="shared" si="36"/>
        <v>7.6</v>
      </c>
      <c r="Y73" s="59">
        <f t="shared" si="37"/>
        <v>1.7</v>
      </c>
      <c r="Z73" s="59">
        <f t="shared" si="38"/>
        <v>6.4</v>
      </c>
      <c r="AA73" s="59">
        <f t="shared" si="39"/>
        <v>9.5</v>
      </c>
      <c r="AB73" s="59">
        <f t="shared" si="40"/>
        <v>4.3</v>
      </c>
      <c r="AC73" s="59">
        <f t="shared" si="41"/>
        <v>7.8</v>
      </c>
      <c r="AD73" s="59">
        <f t="shared" si="42"/>
        <v>9.4</v>
      </c>
      <c r="AE73" s="59">
        <f t="shared" si="43"/>
        <v>8.6999999999999993</v>
      </c>
      <c r="AF73" s="59">
        <f t="shared" si="44"/>
        <v>1.4</v>
      </c>
      <c r="AG73" s="59">
        <f>ROUND(IF('Indicator Data'!K75=0,0,IF('Indicator Data'!K75&gt;AG$194,10,IF('Indicator Data'!K75&lt;AG$195,0,10-(AG$194-'Indicator Data'!K75)/(AG$194-AG$195)*10))),1)</f>
        <v>4</v>
      </c>
      <c r="AH73" s="59">
        <f t="shared" si="45"/>
        <v>9.1999999999999993</v>
      </c>
      <c r="AI73" s="59">
        <f t="shared" si="46"/>
        <v>0.1</v>
      </c>
      <c r="AJ73" s="59">
        <f t="shared" si="47"/>
        <v>8.9</v>
      </c>
      <c r="AK73" s="59">
        <f t="shared" si="48"/>
        <v>5.8</v>
      </c>
      <c r="AL73" s="59">
        <f t="shared" si="49"/>
        <v>7.7</v>
      </c>
      <c r="AM73" s="59">
        <f t="shared" si="50"/>
        <v>9.4</v>
      </c>
      <c r="AN73" s="59">
        <f t="shared" si="51"/>
        <v>6.6</v>
      </c>
      <c r="AO73" s="61">
        <f t="shared" si="52"/>
        <v>6.7</v>
      </c>
      <c r="AP73" s="61">
        <f t="shared" si="53"/>
        <v>3.9</v>
      </c>
      <c r="AQ73" s="61">
        <f t="shared" si="54"/>
        <v>6.1</v>
      </c>
      <c r="AR73" s="61">
        <f t="shared" si="55"/>
        <v>8.6999999999999993</v>
      </c>
      <c r="AS73" s="59">
        <f t="shared" si="56"/>
        <v>5.3</v>
      </c>
      <c r="AT73" s="59">
        <f>IF('Indicator Data'!BD75&lt;1000,"x",ROUND((IF('Indicator Data'!L75&gt;AT$194,10,IF('Indicator Data'!L75&lt;AT$195,0,10-(AT$194-'Indicator Data'!L75)/(AT$194-AT$195)*10))),1))</f>
        <v>1.1000000000000001</v>
      </c>
      <c r="AU73" s="61">
        <f t="shared" si="57"/>
        <v>3.2</v>
      </c>
      <c r="AV73" s="62">
        <f t="shared" si="58"/>
        <v>6.1</v>
      </c>
      <c r="AW73" s="59">
        <f>ROUND(IF('Indicator Data'!M75=0,0,IF('Indicator Data'!M75&gt;AW$194,10,IF('Indicator Data'!M75&lt;AW$195,0,10-(AW$194-'Indicator Data'!M75)/(AW$194-AW$195)*10))),1)</f>
        <v>4.2</v>
      </c>
      <c r="AX73" s="59">
        <f>ROUND(IF('Indicator Data'!N75=0,0,IF(LOG('Indicator Data'!N75)&gt;LOG(AX$194),10,IF(LOG('Indicator Data'!N75)&lt;LOG(AX$195),0,10-(LOG(AX$194)-LOG('Indicator Data'!N75))/(LOG(AX$194)-LOG(AX$195))*10))),1)</f>
        <v>3.5</v>
      </c>
      <c r="AY73" s="61">
        <f t="shared" si="59"/>
        <v>3.9</v>
      </c>
      <c r="AZ73" s="59">
        <f>'Indicator Data'!O75</f>
        <v>0</v>
      </c>
      <c r="BA73" s="59">
        <f>'Indicator Data'!P75</f>
        <v>0</v>
      </c>
      <c r="BB73" s="61">
        <f t="shared" si="60"/>
        <v>0</v>
      </c>
      <c r="BC73" s="62">
        <f t="shared" si="61"/>
        <v>2.7</v>
      </c>
      <c r="BD73" s="16"/>
      <c r="BE73" s="108"/>
    </row>
    <row r="74" spans="1:57" s="4" customFormat="1" x14ac:dyDescent="0.25">
      <c r="A74" s="131" t="s">
        <v>136</v>
      </c>
      <c r="B74" s="63" t="s">
        <v>135</v>
      </c>
      <c r="C74" s="59">
        <f>ROUND(IF('Indicator Data'!C76=0,0.1,IF(LOG('Indicator Data'!C76)&gt;C$194,10,IF(LOG('Indicator Data'!C76)&lt;C$195,0,10-(C$194-LOG('Indicator Data'!C76))/(C$194-C$195)*10))),1)</f>
        <v>8.1</v>
      </c>
      <c r="D74" s="59">
        <f>ROUND(IF('Indicator Data'!D76=0,0.1,IF(LOG('Indicator Data'!D76)&gt;D$194,10,IF(LOG('Indicator Data'!D76)&lt;D$195,0,10-(D$194-LOG('Indicator Data'!D76))/(D$194-D$195)*10))),1)</f>
        <v>0.1</v>
      </c>
      <c r="E74" s="59">
        <f t="shared" si="31"/>
        <v>5.4</v>
      </c>
      <c r="F74" s="59">
        <f>ROUND(IF('Indicator Data'!E76="No data",0.1,IF('Indicator Data'!E76=0,0,IF(LOG('Indicator Data'!E76)&gt;F$194,10,IF(LOG('Indicator Data'!E76)&lt;F$195,0,10-(F$194-LOG('Indicator Data'!E76))/(F$194-F$195)*10)))),1)</f>
        <v>6.4</v>
      </c>
      <c r="G74" s="59">
        <f>ROUND(IF('Indicator Data'!F76=0,0,IF(LOG('Indicator Data'!F76)&gt;G$194,10,IF(LOG('Indicator Data'!F76)&lt;G$195,0,10-(G$194-LOG('Indicator Data'!F76))/(G$194-G$195)*10))),1)</f>
        <v>7.1</v>
      </c>
      <c r="H74" s="59">
        <f>ROUND(IF('Indicator Data'!G76=0,0,IF(LOG('Indicator Data'!G76)&gt;H$194,10,IF(LOG('Indicator Data'!G76)&lt;H$195,0,10-(H$194-LOG('Indicator Data'!G76))/(H$194-H$195)*10))),1)</f>
        <v>6.9</v>
      </c>
      <c r="I74" s="59">
        <f>ROUND(IF('Indicator Data'!H76=0,0,IF(LOG('Indicator Data'!H76)&gt;I$194,10,IF(LOG('Indicator Data'!H76)&lt;I$195,0,10-(I$194-LOG('Indicator Data'!H76))/(I$194-I$195)*10))),1)</f>
        <v>6</v>
      </c>
      <c r="J74" s="59">
        <f t="shared" si="32"/>
        <v>6.5</v>
      </c>
      <c r="K74" s="59">
        <f>ROUND(IF('Indicator Data'!I76=0,0,IF(LOG('Indicator Data'!I76)&gt;K$194,10,IF(LOG('Indicator Data'!I76)&lt;K$195,0,10-(K$194-LOG('Indicator Data'!I76))/(K$194-K$195)*10))),1)</f>
        <v>4.2</v>
      </c>
      <c r="L74" s="59">
        <f t="shared" si="33"/>
        <v>5.5</v>
      </c>
      <c r="M74" s="59">
        <f>ROUND(IF('Indicator Data'!J76=0,0,IF(LOG('Indicator Data'!J76)&gt;M$194,10,IF(LOG('Indicator Data'!J76)&lt;M$195,0,10-(M$194-LOG('Indicator Data'!J76))/(M$194-M$195)*10))),1)</f>
        <v>9.5</v>
      </c>
      <c r="N74" s="60">
        <f>'Indicator Data'!C76/'Indicator Data'!$BC76</f>
        <v>1.9836684751857914E-3</v>
      </c>
      <c r="O74" s="60">
        <f>'Indicator Data'!D76/'Indicator Data'!$BC76</f>
        <v>0</v>
      </c>
      <c r="P74" s="60">
        <f>IF(F74=0.1,0,'Indicator Data'!E76/'Indicator Data'!$BC76)</f>
        <v>4.2752383421130339E-3</v>
      </c>
      <c r="Q74" s="60">
        <f>'Indicator Data'!F76/'Indicator Data'!$BC76</f>
        <v>4.0151672522760052E-6</v>
      </c>
      <c r="R74" s="60">
        <f>'Indicator Data'!G76/'Indicator Data'!$BC76</f>
        <v>6.5927713495883564E-3</v>
      </c>
      <c r="S74" s="60">
        <f>'Indicator Data'!H76/'Indicator Data'!$BC76</f>
        <v>4.606540951521963E-4</v>
      </c>
      <c r="T74" s="60">
        <f>'Indicator Data'!I76/'Indicator Data'!$BC76</f>
        <v>1.5612303536796331E-7</v>
      </c>
      <c r="U74" s="60">
        <f>'Indicator Data'!J76/'Indicator Data'!$BC76</f>
        <v>7.183222040926961E-3</v>
      </c>
      <c r="V74" s="59">
        <f t="shared" si="34"/>
        <v>9.9</v>
      </c>
      <c r="W74" s="59">
        <f t="shared" si="35"/>
        <v>0</v>
      </c>
      <c r="X74" s="59">
        <f t="shared" si="36"/>
        <v>7.4</v>
      </c>
      <c r="Y74" s="59">
        <f t="shared" si="37"/>
        <v>4.3</v>
      </c>
      <c r="Z74" s="59">
        <f t="shared" si="38"/>
        <v>8</v>
      </c>
      <c r="AA74" s="59">
        <f t="shared" si="39"/>
        <v>3.3</v>
      </c>
      <c r="AB74" s="59">
        <f t="shared" si="40"/>
        <v>0.9</v>
      </c>
      <c r="AC74" s="59">
        <f t="shared" si="41"/>
        <v>2.2000000000000002</v>
      </c>
      <c r="AD74" s="59">
        <f t="shared" si="42"/>
        <v>4.4000000000000004</v>
      </c>
      <c r="AE74" s="59">
        <f t="shared" si="43"/>
        <v>3.4</v>
      </c>
      <c r="AF74" s="59">
        <f t="shared" si="44"/>
        <v>2.4</v>
      </c>
      <c r="AG74" s="59">
        <f>ROUND(IF('Indicator Data'!K76=0,0,IF('Indicator Data'!K76&gt;AG$194,10,IF('Indicator Data'!K76&lt;AG$195,0,10-(AG$194-'Indicator Data'!K76)/(AG$194-AG$195)*10))),1)</f>
        <v>10</v>
      </c>
      <c r="AH74" s="59">
        <f t="shared" si="45"/>
        <v>9</v>
      </c>
      <c r="AI74" s="59">
        <f t="shared" si="46"/>
        <v>0.1</v>
      </c>
      <c r="AJ74" s="59">
        <f t="shared" si="47"/>
        <v>5.0999999999999996</v>
      </c>
      <c r="AK74" s="59">
        <f t="shared" si="48"/>
        <v>3.5</v>
      </c>
      <c r="AL74" s="59">
        <f t="shared" si="49"/>
        <v>4.3</v>
      </c>
      <c r="AM74" s="59">
        <f t="shared" si="50"/>
        <v>4.3</v>
      </c>
      <c r="AN74" s="59">
        <f t="shared" si="51"/>
        <v>7.4</v>
      </c>
      <c r="AO74" s="61">
        <f t="shared" si="52"/>
        <v>6.5</v>
      </c>
      <c r="AP74" s="61">
        <f t="shared" si="53"/>
        <v>5.4</v>
      </c>
      <c r="AQ74" s="61">
        <f t="shared" si="54"/>
        <v>7.6</v>
      </c>
      <c r="AR74" s="61">
        <f t="shared" si="55"/>
        <v>4.5</v>
      </c>
      <c r="AS74" s="59">
        <f t="shared" si="56"/>
        <v>8.6999999999999993</v>
      </c>
      <c r="AT74" s="59">
        <f>IF('Indicator Data'!BD76&lt;1000,"x",ROUND((IF('Indicator Data'!L76&gt;AT$194,10,IF('Indicator Data'!L76&lt;AT$195,0,10-(AT$194-'Indicator Data'!L76)/(AT$194-AT$195)*10))),1))</f>
        <v>1.1000000000000001</v>
      </c>
      <c r="AU74" s="61">
        <f t="shared" si="57"/>
        <v>4.9000000000000004</v>
      </c>
      <c r="AV74" s="62">
        <f t="shared" si="58"/>
        <v>5.9</v>
      </c>
      <c r="AW74" s="59">
        <f>ROUND(IF('Indicator Data'!M76=0,0,IF('Indicator Data'!M76&gt;AW$194,10,IF('Indicator Data'!M76&lt;AW$195,0,10-(AW$194-'Indicator Data'!M76)/(AW$194-AW$195)*10))),1)</f>
        <v>2.7</v>
      </c>
      <c r="AX74" s="59">
        <f>ROUND(IF('Indicator Data'!N76=0,0,IF(LOG('Indicator Data'!N76)&gt;LOG(AX$194),10,IF(LOG('Indicator Data'!N76)&lt;LOG(AX$195),0,10-(LOG(AX$194)-LOG('Indicator Data'!N76))/(LOG(AX$194)-LOG(AX$195))*10))),1)</f>
        <v>0</v>
      </c>
      <c r="AY74" s="61">
        <f t="shared" si="59"/>
        <v>1.4</v>
      </c>
      <c r="AZ74" s="59">
        <f>'Indicator Data'!O76</f>
        <v>0</v>
      </c>
      <c r="BA74" s="59">
        <f>'Indicator Data'!P76</f>
        <v>0</v>
      </c>
      <c r="BB74" s="61">
        <f t="shared" si="60"/>
        <v>0</v>
      </c>
      <c r="BC74" s="62">
        <f t="shared" si="61"/>
        <v>1</v>
      </c>
      <c r="BD74" s="16"/>
      <c r="BE74" s="108"/>
    </row>
    <row r="75" spans="1:57" s="4" customFormat="1" x14ac:dyDescent="0.25">
      <c r="A75" s="131" t="s">
        <v>138</v>
      </c>
      <c r="B75" s="63" t="s">
        <v>137</v>
      </c>
      <c r="C75" s="59">
        <f>ROUND(IF('Indicator Data'!C77=0,0.1,IF(LOG('Indicator Data'!C77)&gt;C$194,10,IF(LOG('Indicator Data'!C77)&lt;C$195,0,10-(C$194-LOG('Indicator Data'!C77))/(C$194-C$195)*10))),1)</f>
        <v>7.3</v>
      </c>
      <c r="D75" s="59">
        <f>ROUND(IF('Indicator Data'!D77=0,0.1,IF(LOG('Indicator Data'!D77)&gt;D$194,10,IF(LOG('Indicator Data'!D77)&lt;D$195,0,10-(D$194-LOG('Indicator Data'!D77))/(D$194-D$195)*10))),1)</f>
        <v>0.1</v>
      </c>
      <c r="E75" s="59">
        <f t="shared" si="31"/>
        <v>4.5999999999999996</v>
      </c>
      <c r="F75" s="59">
        <f>ROUND(IF('Indicator Data'!E77="No data",0.1,IF('Indicator Data'!E77=0,0,IF(LOG('Indicator Data'!E77)&gt;F$194,10,IF(LOG('Indicator Data'!E77)&lt;F$195,0,10-(F$194-LOG('Indicator Data'!E77))/(F$194-F$195)*10)))),1)</f>
        <v>7.3</v>
      </c>
      <c r="G75" s="59">
        <f>ROUND(IF('Indicator Data'!F77=0,0,IF(LOG('Indicator Data'!F77)&gt;G$194,10,IF(LOG('Indicator Data'!F77)&lt;G$195,0,10-(G$194-LOG('Indicator Data'!F77))/(G$194-G$195)*10))),1)</f>
        <v>0</v>
      </c>
      <c r="H75" s="59">
        <f>ROUND(IF('Indicator Data'!G77=0,0,IF(LOG('Indicator Data'!G77)&gt;H$194,10,IF(LOG('Indicator Data'!G77)&lt;H$195,0,10-(H$194-LOG('Indicator Data'!G77))/(H$194-H$195)*10))),1)</f>
        <v>0</v>
      </c>
      <c r="I75" s="59">
        <f>ROUND(IF('Indicator Data'!H77=0,0,IF(LOG('Indicator Data'!H77)&gt;I$194,10,IF(LOG('Indicator Data'!H77)&lt;I$195,0,10-(I$194-LOG('Indicator Data'!H77))/(I$194-I$195)*10))),1)</f>
        <v>0</v>
      </c>
      <c r="J75" s="59">
        <f t="shared" si="32"/>
        <v>0</v>
      </c>
      <c r="K75" s="59">
        <f>ROUND(IF('Indicator Data'!I77=0,0,IF(LOG('Indicator Data'!I77)&gt;K$194,10,IF(LOG('Indicator Data'!I77)&lt;K$195,0,10-(K$194-LOG('Indicator Data'!I77))/(K$194-K$195)*10))),1)</f>
        <v>0</v>
      </c>
      <c r="L75" s="59">
        <f t="shared" si="33"/>
        <v>0</v>
      </c>
      <c r="M75" s="59">
        <f>ROUND(IF('Indicator Data'!J77=0,0,IF(LOG('Indicator Data'!J77)&gt;M$194,10,IF(LOG('Indicator Data'!J77)&lt;M$195,0,10-(M$194-LOG('Indicator Data'!J77))/(M$194-M$195)*10))),1)</f>
        <v>0</v>
      </c>
      <c r="N75" s="60">
        <f>'Indicator Data'!C77/'Indicator Data'!$BC77</f>
        <v>8.0531478089507366E-4</v>
      </c>
      <c r="O75" s="60">
        <f>'Indicator Data'!D77/'Indicator Data'!$BC77</f>
        <v>0</v>
      </c>
      <c r="P75" s="60">
        <f>IF(F75=0.1,0,'Indicator Data'!E77/'Indicator Data'!$BC77)</f>
        <v>8.5880273797295046E-3</v>
      </c>
      <c r="Q75" s="60">
        <f>'Indicator Data'!F77/'Indicator Data'!$BC77</f>
        <v>0</v>
      </c>
      <c r="R75" s="60">
        <f>'Indicator Data'!G77/'Indicator Data'!$BC77</f>
        <v>0</v>
      </c>
      <c r="S75" s="60">
        <f>'Indicator Data'!H77/'Indicator Data'!$BC77</f>
        <v>0</v>
      </c>
      <c r="T75" s="60">
        <f>'Indicator Data'!I77/'Indicator Data'!$BC77</f>
        <v>0</v>
      </c>
      <c r="U75" s="60">
        <f>'Indicator Data'!J77/'Indicator Data'!$BC77</f>
        <v>0</v>
      </c>
      <c r="V75" s="59">
        <f t="shared" si="34"/>
        <v>4</v>
      </c>
      <c r="W75" s="59">
        <f t="shared" si="35"/>
        <v>0</v>
      </c>
      <c r="X75" s="59">
        <f t="shared" si="36"/>
        <v>2.2000000000000002</v>
      </c>
      <c r="Y75" s="59">
        <f t="shared" si="37"/>
        <v>8.6</v>
      </c>
      <c r="Z75" s="59">
        <f t="shared" si="38"/>
        <v>0</v>
      </c>
      <c r="AA75" s="59">
        <f t="shared" si="39"/>
        <v>0</v>
      </c>
      <c r="AB75" s="59">
        <f t="shared" si="40"/>
        <v>0</v>
      </c>
      <c r="AC75" s="59">
        <f t="shared" si="41"/>
        <v>0</v>
      </c>
      <c r="AD75" s="59">
        <f t="shared" si="42"/>
        <v>0</v>
      </c>
      <c r="AE75" s="59">
        <f t="shared" si="43"/>
        <v>0</v>
      </c>
      <c r="AF75" s="59">
        <f t="shared" si="44"/>
        <v>0</v>
      </c>
      <c r="AG75" s="59">
        <f>ROUND(IF('Indicator Data'!K77=0,0,IF('Indicator Data'!K77&gt;AG$194,10,IF('Indicator Data'!K77&lt;AG$195,0,10-(AG$194-'Indicator Data'!K77)/(AG$194-AG$195)*10))),1)</f>
        <v>2.7</v>
      </c>
      <c r="AH75" s="59">
        <f t="shared" si="45"/>
        <v>5.7</v>
      </c>
      <c r="AI75" s="59">
        <f t="shared" si="46"/>
        <v>0.1</v>
      </c>
      <c r="AJ75" s="59">
        <f t="shared" si="47"/>
        <v>0</v>
      </c>
      <c r="AK75" s="59">
        <f t="shared" si="48"/>
        <v>0</v>
      </c>
      <c r="AL75" s="59">
        <f t="shared" si="49"/>
        <v>0</v>
      </c>
      <c r="AM75" s="59">
        <f t="shared" si="50"/>
        <v>0</v>
      </c>
      <c r="AN75" s="59">
        <f t="shared" si="51"/>
        <v>0</v>
      </c>
      <c r="AO75" s="61">
        <f t="shared" si="52"/>
        <v>3.5</v>
      </c>
      <c r="AP75" s="61">
        <f t="shared" si="53"/>
        <v>8</v>
      </c>
      <c r="AQ75" s="61">
        <f t="shared" si="54"/>
        <v>0</v>
      </c>
      <c r="AR75" s="61">
        <f t="shared" si="55"/>
        <v>0</v>
      </c>
      <c r="AS75" s="59">
        <f t="shared" si="56"/>
        <v>1.4</v>
      </c>
      <c r="AT75" s="59">
        <f>IF('Indicator Data'!BD77&lt;1000,"x",ROUND((IF('Indicator Data'!L77&gt;AT$194,10,IF('Indicator Data'!L77&lt;AT$195,0,10-(AT$194-'Indicator Data'!L77)/(AT$194-AT$195)*10))),1))</f>
        <v>3.3</v>
      </c>
      <c r="AU75" s="61">
        <f t="shared" si="57"/>
        <v>2.4</v>
      </c>
      <c r="AV75" s="62">
        <f t="shared" si="58"/>
        <v>3.5</v>
      </c>
      <c r="AW75" s="59">
        <f>ROUND(IF('Indicator Data'!M77=0,0,IF('Indicator Data'!M77&gt;AW$194,10,IF('Indicator Data'!M77&lt;AW$195,0,10-(AW$194-'Indicator Data'!M77)/(AW$194-AW$195)*10))),1)</f>
        <v>0.5</v>
      </c>
      <c r="AX75" s="59">
        <f>ROUND(IF('Indicator Data'!N77=0,0,IF(LOG('Indicator Data'!N77)&gt;LOG(AX$194),10,IF(LOG('Indicator Data'!N77)&lt;LOG(AX$195),0,10-(LOG(AX$194)-LOG('Indicator Data'!N77))/(LOG(AX$194)-LOG(AX$195))*10))),1)</f>
        <v>0.7</v>
      </c>
      <c r="AY75" s="61">
        <f t="shared" si="59"/>
        <v>0.6</v>
      </c>
      <c r="AZ75" s="59">
        <f>'Indicator Data'!O77</f>
        <v>0</v>
      </c>
      <c r="BA75" s="59">
        <f>'Indicator Data'!P77</f>
        <v>0</v>
      </c>
      <c r="BB75" s="61">
        <f t="shared" si="60"/>
        <v>0</v>
      </c>
      <c r="BC75" s="62">
        <f t="shared" si="61"/>
        <v>0.4</v>
      </c>
      <c r="BD75" s="16"/>
      <c r="BE75" s="108"/>
    </row>
    <row r="76" spans="1:57" s="4" customFormat="1" x14ac:dyDescent="0.25">
      <c r="A76" s="131" t="s">
        <v>140</v>
      </c>
      <c r="B76" s="63" t="s">
        <v>139</v>
      </c>
      <c r="C76" s="59">
        <f>ROUND(IF('Indicator Data'!C78=0,0.1,IF(LOG('Indicator Data'!C78)&gt;C$194,10,IF(LOG('Indicator Data'!C78)&lt;C$195,0,10-(C$194-LOG('Indicator Data'!C78))/(C$194-C$195)*10))),1)</f>
        <v>4.4000000000000004</v>
      </c>
      <c r="D76" s="59">
        <f>ROUND(IF('Indicator Data'!D78=0,0.1,IF(LOG('Indicator Data'!D78)&gt;D$194,10,IF(LOG('Indicator Data'!D78)&lt;D$195,0,10-(D$194-LOG('Indicator Data'!D78))/(D$194-D$195)*10))),1)</f>
        <v>3.8</v>
      </c>
      <c r="E76" s="59">
        <f t="shared" si="31"/>
        <v>4.0999999999999996</v>
      </c>
      <c r="F76" s="59">
        <f>ROUND(IF('Indicator Data'!E78="No data",0.1,IF('Indicator Data'!E78=0,0,IF(LOG('Indicator Data'!E78)&gt;F$194,10,IF(LOG('Indicator Data'!E78)&lt;F$195,0,10-(F$194-LOG('Indicator Data'!E78))/(F$194-F$195)*10)))),1)</f>
        <v>0.1</v>
      </c>
      <c r="G76" s="59">
        <f>ROUND(IF('Indicator Data'!F78=0,0,IF(LOG('Indicator Data'!F78)&gt;G$194,10,IF(LOG('Indicator Data'!F78)&lt;G$195,0,10-(G$194-LOG('Indicator Data'!F78))/(G$194-G$195)*10))),1)</f>
        <v>0</v>
      </c>
      <c r="H76" s="59">
        <f>ROUND(IF('Indicator Data'!G78=0,0,IF(LOG('Indicator Data'!G78)&gt;H$194,10,IF(LOG('Indicator Data'!G78)&lt;H$195,0,10-(H$194-LOG('Indicator Data'!G78))/(H$194-H$195)*10))),1)</f>
        <v>0</v>
      </c>
      <c r="I76" s="59">
        <f>ROUND(IF('Indicator Data'!H78=0,0,IF(LOG('Indicator Data'!H78)&gt;I$194,10,IF(LOG('Indicator Data'!H78)&lt;I$195,0,10-(I$194-LOG('Indicator Data'!H78))/(I$194-I$195)*10))),1)</f>
        <v>0</v>
      </c>
      <c r="J76" s="59">
        <f t="shared" si="32"/>
        <v>0</v>
      </c>
      <c r="K76" s="59">
        <f>ROUND(IF('Indicator Data'!I78=0,0,IF(LOG('Indicator Data'!I78)&gt;K$194,10,IF(LOG('Indicator Data'!I78)&lt;K$195,0,10-(K$194-LOG('Indicator Data'!I78))/(K$194-K$195)*10))),1)</f>
        <v>0</v>
      </c>
      <c r="L76" s="59">
        <f t="shared" si="33"/>
        <v>0</v>
      </c>
      <c r="M76" s="59">
        <f>ROUND(IF('Indicator Data'!J78=0,0,IF(LOG('Indicator Data'!J78)&gt;M$194,10,IF(LOG('Indicator Data'!J78)&lt;M$195,0,10-(M$194-LOG('Indicator Data'!J78))/(M$194-M$195)*10))),1)</f>
        <v>0</v>
      </c>
      <c r="N76" s="60">
        <f>'Indicator Data'!C78/'Indicator Data'!$BC78</f>
        <v>1.8218067458285751E-3</v>
      </c>
      <c r="O76" s="60">
        <f>'Indicator Data'!D78/'Indicator Data'!$BC78</f>
        <v>4.4961729210984556E-4</v>
      </c>
      <c r="P76" s="60">
        <f>IF(F76=0.1,0,'Indicator Data'!E78/'Indicator Data'!$BC78)</f>
        <v>0</v>
      </c>
      <c r="Q76" s="60">
        <f>'Indicator Data'!F78/'Indicator Data'!$BC78</f>
        <v>0</v>
      </c>
      <c r="R76" s="60">
        <f>'Indicator Data'!G78/'Indicator Data'!$BC78</f>
        <v>0</v>
      </c>
      <c r="S76" s="60">
        <f>'Indicator Data'!H78/'Indicator Data'!$BC78</f>
        <v>0</v>
      </c>
      <c r="T76" s="60">
        <f>'Indicator Data'!I78/'Indicator Data'!$BC78</f>
        <v>0</v>
      </c>
      <c r="U76" s="60">
        <f>'Indicator Data'!J78/'Indicator Data'!$BC78</f>
        <v>0</v>
      </c>
      <c r="V76" s="59">
        <f t="shared" si="34"/>
        <v>9.1</v>
      </c>
      <c r="W76" s="59">
        <f t="shared" si="35"/>
        <v>4.5</v>
      </c>
      <c r="X76" s="59">
        <f t="shared" si="36"/>
        <v>7.5</v>
      </c>
      <c r="Y76" s="59">
        <f t="shared" si="37"/>
        <v>0.1</v>
      </c>
      <c r="Z76" s="59">
        <f t="shared" si="38"/>
        <v>0</v>
      </c>
      <c r="AA76" s="59">
        <f t="shared" si="39"/>
        <v>0</v>
      </c>
      <c r="AB76" s="59">
        <f t="shared" si="40"/>
        <v>0</v>
      </c>
      <c r="AC76" s="59">
        <f t="shared" si="41"/>
        <v>0</v>
      </c>
      <c r="AD76" s="59">
        <f t="shared" si="42"/>
        <v>0</v>
      </c>
      <c r="AE76" s="59">
        <f t="shared" si="43"/>
        <v>0</v>
      </c>
      <c r="AF76" s="59">
        <f t="shared" si="44"/>
        <v>0</v>
      </c>
      <c r="AG76" s="59">
        <f>ROUND(IF('Indicator Data'!K78=0,0,IF('Indicator Data'!K78&gt;AG$194,10,IF('Indicator Data'!K78&lt;AG$195,0,10-(AG$194-'Indicator Data'!K78)/(AG$194-AG$195)*10))),1)</f>
        <v>0</v>
      </c>
      <c r="AH76" s="59">
        <f t="shared" si="45"/>
        <v>6.8</v>
      </c>
      <c r="AI76" s="59">
        <f t="shared" si="46"/>
        <v>4.2</v>
      </c>
      <c r="AJ76" s="59">
        <f t="shared" si="47"/>
        <v>0</v>
      </c>
      <c r="AK76" s="59">
        <f t="shared" si="48"/>
        <v>0</v>
      </c>
      <c r="AL76" s="59">
        <f t="shared" si="49"/>
        <v>0</v>
      </c>
      <c r="AM76" s="59">
        <f t="shared" si="50"/>
        <v>0</v>
      </c>
      <c r="AN76" s="59">
        <f t="shared" si="51"/>
        <v>0</v>
      </c>
      <c r="AO76" s="61">
        <f t="shared" si="52"/>
        <v>6.1</v>
      </c>
      <c r="AP76" s="61">
        <f t="shared" si="53"/>
        <v>0.1</v>
      </c>
      <c r="AQ76" s="61">
        <f t="shared" si="54"/>
        <v>0</v>
      </c>
      <c r="AR76" s="61">
        <f t="shared" si="55"/>
        <v>0</v>
      </c>
      <c r="AS76" s="59">
        <f t="shared" si="56"/>
        <v>0</v>
      </c>
      <c r="AT76" s="59">
        <f>IF('Indicator Data'!BD78&lt;1000,"x",ROUND((IF('Indicator Data'!L78&gt;AT$194,10,IF('Indicator Data'!L78&lt;AT$195,0,10-(AT$194-'Indicator Data'!L78)/(AT$194-AT$195)*10))),1))</f>
        <v>0</v>
      </c>
      <c r="AU76" s="61">
        <f t="shared" si="57"/>
        <v>0</v>
      </c>
      <c r="AV76" s="62">
        <f t="shared" si="58"/>
        <v>1.7</v>
      </c>
      <c r="AW76" s="59">
        <f>ROUND(IF('Indicator Data'!M78=0,0,IF('Indicator Data'!M78&gt;AW$194,10,IF('Indicator Data'!M78&lt;AW$195,0,10-(AW$194-'Indicator Data'!M78)/(AW$194-AW$195)*10))),1)</f>
        <v>0</v>
      </c>
      <c r="AX76" s="59">
        <f>ROUND(IF('Indicator Data'!N78=0,0,IF(LOG('Indicator Data'!N78)&gt;LOG(AX$194),10,IF(LOG('Indicator Data'!N78)&lt;LOG(AX$195),0,10-(LOG(AX$194)-LOG('Indicator Data'!N78))/(LOG(AX$194)-LOG(AX$195))*10))),1)</f>
        <v>0</v>
      </c>
      <c r="AY76" s="61">
        <f t="shared" si="59"/>
        <v>0</v>
      </c>
      <c r="AZ76" s="59">
        <f>'Indicator Data'!O78</f>
        <v>0</v>
      </c>
      <c r="BA76" s="59">
        <f>'Indicator Data'!P78</f>
        <v>0</v>
      </c>
      <c r="BB76" s="61">
        <f t="shared" si="60"/>
        <v>0</v>
      </c>
      <c r="BC76" s="62">
        <f t="shared" si="61"/>
        <v>0</v>
      </c>
      <c r="BD76" s="16"/>
      <c r="BE76" s="108"/>
    </row>
    <row r="77" spans="1:57" s="4" customFormat="1" x14ac:dyDescent="0.25">
      <c r="A77" s="131" t="s">
        <v>142</v>
      </c>
      <c r="B77" s="63" t="s">
        <v>141</v>
      </c>
      <c r="C77" s="59">
        <f>ROUND(IF('Indicator Data'!C79=0,0.1,IF(LOG('Indicator Data'!C79)&gt;C$194,10,IF(LOG('Indicator Data'!C79)&lt;C$195,0,10-(C$194-LOG('Indicator Data'!C79))/(C$194-C$195)*10))),1)</f>
        <v>10</v>
      </c>
      <c r="D77" s="59">
        <f>ROUND(IF('Indicator Data'!D79=0,0.1,IF(LOG('Indicator Data'!D79)&gt;D$194,10,IF(LOG('Indicator Data'!D79)&lt;D$195,0,10-(D$194-LOG('Indicator Data'!D79))/(D$194-D$195)*10))),1)</f>
        <v>10</v>
      </c>
      <c r="E77" s="59">
        <f t="shared" si="31"/>
        <v>10</v>
      </c>
      <c r="F77" s="59">
        <f>ROUND(IF('Indicator Data'!E79="No data",0.1,IF('Indicator Data'!E79=0,0,IF(LOG('Indicator Data'!E79)&gt;F$194,10,IF(LOG('Indicator Data'!E79)&lt;F$195,0,10-(F$194-LOG('Indicator Data'!E79))/(F$194-F$195)*10)))),1)</f>
        <v>10</v>
      </c>
      <c r="G77" s="59">
        <f>ROUND(IF('Indicator Data'!F79=0,0,IF(LOG('Indicator Data'!F79)&gt;G$194,10,IF(LOG('Indicator Data'!F79)&lt;G$195,0,10-(G$194-LOG('Indicator Data'!F79))/(G$194-G$195)*10))),1)</f>
        <v>10</v>
      </c>
      <c r="H77" s="59">
        <f>ROUND(IF('Indicator Data'!G79=0,0,IF(LOG('Indicator Data'!G79)&gt;H$194,10,IF(LOG('Indicator Data'!G79)&lt;H$195,0,10-(H$194-LOG('Indicator Data'!G79))/(H$194-H$195)*10))),1)</f>
        <v>10</v>
      </c>
      <c r="I77" s="59">
        <f>ROUND(IF('Indicator Data'!H79=0,0,IF(LOG('Indicator Data'!H79)&gt;I$194,10,IF(LOG('Indicator Data'!H79)&lt;I$195,0,10-(I$194-LOG('Indicator Data'!H79))/(I$194-I$195)*10))),1)</f>
        <v>7.5</v>
      </c>
      <c r="J77" s="59">
        <f t="shared" si="32"/>
        <v>9.1</v>
      </c>
      <c r="K77" s="59">
        <f>ROUND(IF('Indicator Data'!I79=0,0,IF(LOG('Indicator Data'!I79)&gt;K$194,10,IF(LOG('Indicator Data'!I79)&lt;K$195,0,10-(K$194-LOG('Indicator Data'!I79))/(K$194-K$195)*10))),1)</f>
        <v>9.6999999999999993</v>
      </c>
      <c r="L77" s="59">
        <f t="shared" si="33"/>
        <v>9.4</v>
      </c>
      <c r="M77" s="59">
        <f>ROUND(IF('Indicator Data'!J79=0,0,IF(LOG('Indicator Data'!J79)&gt;M$194,10,IF(LOG('Indicator Data'!J79)&lt;M$195,0,10-(M$194-LOG('Indicator Data'!J79))/(M$194-M$195)*10))),1)</f>
        <v>10</v>
      </c>
      <c r="N77" s="60">
        <f>'Indicator Data'!C79/'Indicator Data'!$BC79</f>
        <v>5.8612597442724056E-4</v>
      </c>
      <c r="O77" s="60">
        <f>'Indicator Data'!D79/'Indicator Data'!$BC79</f>
        <v>5.3819364045066127E-5</v>
      </c>
      <c r="P77" s="60">
        <f>IF(F77=0.1,0,'Indicator Data'!E79/'Indicator Data'!$BC79)</f>
        <v>5.0604078520753455E-3</v>
      </c>
      <c r="Q77" s="60">
        <f>'Indicator Data'!F79/'Indicator Data'!$BC79</f>
        <v>1.0366609009163963E-6</v>
      </c>
      <c r="R77" s="60">
        <f>'Indicator Data'!G79/'Indicator Data'!$BC79</f>
        <v>1.2559865687260992E-3</v>
      </c>
      <c r="S77" s="60">
        <f>'Indicator Data'!H79/'Indicator Data'!$BC79</f>
        <v>2.5546936294765622E-5</v>
      </c>
      <c r="T77" s="60">
        <f>'Indicator Data'!I79/'Indicator Data'!$BC79</f>
        <v>5.8268495315866801E-7</v>
      </c>
      <c r="U77" s="60">
        <f>'Indicator Data'!J79/'Indicator Data'!$BC79</f>
        <v>1.1506385869272176E-2</v>
      </c>
      <c r="V77" s="59">
        <f t="shared" si="34"/>
        <v>2.9</v>
      </c>
      <c r="W77" s="59">
        <f t="shared" si="35"/>
        <v>0.5</v>
      </c>
      <c r="X77" s="59">
        <f t="shared" si="36"/>
        <v>1.8</v>
      </c>
      <c r="Y77" s="59">
        <f t="shared" si="37"/>
        <v>5.0999999999999996</v>
      </c>
      <c r="Z77" s="59">
        <f t="shared" si="38"/>
        <v>6.7</v>
      </c>
      <c r="AA77" s="59">
        <f t="shared" si="39"/>
        <v>0.6</v>
      </c>
      <c r="AB77" s="59">
        <f t="shared" si="40"/>
        <v>0.1</v>
      </c>
      <c r="AC77" s="59">
        <f t="shared" si="41"/>
        <v>0.4</v>
      </c>
      <c r="AD77" s="59">
        <f t="shared" si="42"/>
        <v>5.5</v>
      </c>
      <c r="AE77" s="59">
        <f t="shared" si="43"/>
        <v>3.4</v>
      </c>
      <c r="AF77" s="59">
        <f t="shared" si="44"/>
        <v>3.8</v>
      </c>
      <c r="AG77" s="59">
        <f>ROUND(IF('Indicator Data'!K79=0,0,IF('Indicator Data'!K79&gt;AG$194,10,IF('Indicator Data'!K79&lt;AG$195,0,10-(AG$194-'Indicator Data'!K79)/(AG$194-AG$195)*10))),1)</f>
        <v>6.7</v>
      </c>
      <c r="AH77" s="59">
        <f t="shared" si="45"/>
        <v>6.5</v>
      </c>
      <c r="AI77" s="59">
        <f t="shared" si="46"/>
        <v>5.3</v>
      </c>
      <c r="AJ77" s="59">
        <f t="shared" si="47"/>
        <v>5.3</v>
      </c>
      <c r="AK77" s="59">
        <f t="shared" si="48"/>
        <v>3.8</v>
      </c>
      <c r="AL77" s="59">
        <f t="shared" si="49"/>
        <v>4.5999999999999996</v>
      </c>
      <c r="AM77" s="59">
        <f t="shared" si="50"/>
        <v>7.6</v>
      </c>
      <c r="AN77" s="59">
        <f t="shared" si="51"/>
        <v>8.3000000000000007</v>
      </c>
      <c r="AO77" s="61">
        <f t="shared" si="52"/>
        <v>7.9</v>
      </c>
      <c r="AP77" s="61">
        <f t="shared" si="53"/>
        <v>8.5</v>
      </c>
      <c r="AQ77" s="61">
        <f t="shared" si="54"/>
        <v>8.9</v>
      </c>
      <c r="AR77" s="61">
        <f t="shared" si="55"/>
        <v>7.5</v>
      </c>
      <c r="AS77" s="59">
        <f t="shared" si="56"/>
        <v>7.5</v>
      </c>
      <c r="AT77" s="59">
        <f>IF('Indicator Data'!BD79&lt;1000,"x",ROUND((IF('Indicator Data'!L79&gt;AT$194,10,IF('Indicator Data'!L79&lt;AT$195,0,10-(AT$194-'Indicator Data'!L79)/(AT$194-AT$195)*10))),1))</f>
        <v>2.2000000000000002</v>
      </c>
      <c r="AU77" s="61">
        <f t="shared" si="57"/>
        <v>4.9000000000000004</v>
      </c>
      <c r="AV77" s="62">
        <f t="shared" si="58"/>
        <v>7.8</v>
      </c>
      <c r="AW77" s="59">
        <f>ROUND(IF('Indicator Data'!M79=0,0,IF('Indicator Data'!M79&gt;AW$194,10,IF('Indicator Data'!M79&lt;AW$195,0,10-(AW$194-'Indicator Data'!M79)/(AW$194-AW$195)*10))),1)</f>
        <v>10</v>
      </c>
      <c r="AX77" s="59">
        <f>ROUND(IF('Indicator Data'!N79=0,0,IF(LOG('Indicator Data'!N79)&gt;LOG(AX$194),10,IF(LOG('Indicator Data'!N79)&lt;LOG(AX$195),0,10-(LOG(AX$194)-LOG('Indicator Data'!N79))/(LOG(AX$194)-LOG(AX$195))*10))),1)</f>
        <v>9.8000000000000007</v>
      </c>
      <c r="AY77" s="61">
        <f t="shared" si="59"/>
        <v>9.9</v>
      </c>
      <c r="AZ77" s="59">
        <f>'Indicator Data'!O79</f>
        <v>0</v>
      </c>
      <c r="BA77" s="59">
        <f>'Indicator Data'!P79</f>
        <v>0</v>
      </c>
      <c r="BB77" s="61">
        <f t="shared" si="60"/>
        <v>0</v>
      </c>
      <c r="BC77" s="62">
        <f t="shared" si="61"/>
        <v>6.9</v>
      </c>
      <c r="BD77" s="16"/>
      <c r="BE77" s="108"/>
    </row>
    <row r="78" spans="1:57" s="4" customFormat="1" x14ac:dyDescent="0.25">
      <c r="A78" s="131" t="s">
        <v>144</v>
      </c>
      <c r="B78" s="63" t="s">
        <v>143</v>
      </c>
      <c r="C78" s="59">
        <f>ROUND(IF('Indicator Data'!C80=0,0.1,IF(LOG('Indicator Data'!C80)&gt;C$194,10,IF(LOG('Indicator Data'!C80)&lt;C$195,0,10-(C$194-LOG('Indicator Data'!C80))/(C$194-C$195)*10))),1)</f>
        <v>10</v>
      </c>
      <c r="D78" s="59">
        <f>ROUND(IF('Indicator Data'!D80=0,0.1,IF(LOG('Indicator Data'!D80)&gt;D$194,10,IF(LOG('Indicator Data'!D80)&lt;D$195,0,10-(D$194-LOG('Indicator Data'!D80))/(D$194-D$195)*10))),1)</f>
        <v>9.4</v>
      </c>
      <c r="E78" s="59">
        <f t="shared" si="31"/>
        <v>9.6999999999999993</v>
      </c>
      <c r="F78" s="59">
        <f>ROUND(IF('Indicator Data'!E80="No data",0.1,IF('Indicator Data'!E80=0,0,IF(LOG('Indicator Data'!E80)&gt;F$194,10,IF(LOG('Indicator Data'!E80)&lt;F$195,0,10-(F$194-LOG('Indicator Data'!E80))/(F$194-F$195)*10)))),1)</f>
        <v>9.9</v>
      </c>
      <c r="G78" s="59">
        <f>ROUND(IF('Indicator Data'!F80=0,0,IF(LOG('Indicator Data'!F80)&gt;G$194,10,IF(LOG('Indicator Data'!F80)&lt;G$195,0,10-(G$194-LOG('Indicator Data'!F80))/(G$194-G$195)*10))),1)</f>
        <v>10</v>
      </c>
      <c r="H78" s="59">
        <f>ROUND(IF('Indicator Data'!G80=0,0,IF(LOG('Indicator Data'!G80)&gt;H$194,10,IF(LOG('Indicator Data'!G80)&lt;H$195,0,10-(H$194-LOG('Indicator Data'!G80))/(H$194-H$195)*10))),1)</f>
        <v>7.6</v>
      </c>
      <c r="I78" s="59">
        <f>ROUND(IF('Indicator Data'!H80=0,0,IF(LOG('Indicator Data'!H80)&gt;I$194,10,IF(LOG('Indicator Data'!H80)&lt;I$195,0,10-(I$194-LOG('Indicator Data'!H80))/(I$194-I$195)*10))),1)</f>
        <v>6.5</v>
      </c>
      <c r="J78" s="59">
        <f t="shared" si="32"/>
        <v>7.1</v>
      </c>
      <c r="K78" s="59">
        <f>ROUND(IF('Indicator Data'!I80=0,0,IF(LOG('Indicator Data'!I80)&gt;K$194,10,IF(LOG('Indicator Data'!I80)&lt;K$195,0,10-(K$194-LOG('Indicator Data'!I80))/(K$194-K$195)*10))),1)</f>
        <v>0</v>
      </c>
      <c r="L78" s="59">
        <f t="shared" si="33"/>
        <v>4.4000000000000004</v>
      </c>
      <c r="M78" s="59">
        <f>ROUND(IF('Indicator Data'!J80=0,0,IF(LOG('Indicator Data'!J80)&gt;M$194,10,IF(LOG('Indicator Data'!J80)&lt;M$195,0,10-(M$194-LOG('Indicator Data'!J80))/(M$194-M$195)*10))),1)</f>
        <v>9.1</v>
      </c>
      <c r="N78" s="60">
        <f>'Indicator Data'!C80/'Indicator Data'!$BC80</f>
        <v>1.8222822329031314E-3</v>
      </c>
      <c r="O78" s="60">
        <f>'Indicator Data'!D80/'Indicator Data'!$BC80</f>
        <v>2.6206615673215957E-5</v>
      </c>
      <c r="P78" s="60">
        <f>IF(F78=0.1,0,'Indicator Data'!E80/'Indicator Data'!$BC80)</f>
        <v>3.5741852775164262E-3</v>
      </c>
      <c r="Q78" s="60">
        <f>'Indicator Data'!F80/'Indicator Data'!$BC80</f>
        <v>2.5223701514019003E-5</v>
      </c>
      <c r="R78" s="60">
        <f>'Indicator Data'!G80/'Indicator Data'!$BC80</f>
        <v>4.4657952350748157E-4</v>
      </c>
      <c r="S78" s="60">
        <f>'Indicator Data'!H80/'Indicator Data'!$BC80</f>
        <v>3.1123678693517449E-5</v>
      </c>
      <c r="T78" s="60">
        <f>'Indicator Data'!I80/'Indicator Data'!$BC80</f>
        <v>0</v>
      </c>
      <c r="U78" s="60">
        <f>'Indicator Data'!J80/'Indicator Data'!$BC80</f>
        <v>1.7200182621346372E-4</v>
      </c>
      <c r="V78" s="59">
        <f t="shared" si="34"/>
        <v>9.1</v>
      </c>
      <c r="W78" s="59">
        <f t="shared" si="35"/>
        <v>0.3</v>
      </c>
      <c r="X78" s="59">
        <f t="shared" si="36"/>
        <v>6.4</v>
      </c>
      <c r="Y78" s="59">
        <f t="shared" si="37"/>
        <v>3.6</v>
      </c>
      <c r="Z78" s="59">
        <f t="shared" si="38"/>
        <v>9.8000000000000007</v>
      </c>
      <c r="AA78" s="59">
        <f t="shared" si="39"/>
        <v>0.2</v>
      </c>
      <c r="AB78" s="59">
        <f t="shared" si="40"/>
        <v>0.1</v>
      </c>
      <c r="AC78" s="59">
        <f t="shared" si="41"/>
        <v>0.2</v>
      </c>
      <c r="AD78" s="59">
        <f t="shared" si="42"/>
        <v>0</v>
      </c>
      <c r="AE78" s="59">
        <f t="shared" si="43"/>
        <v>0.1</v>
      </c>
      <c r="AF78" s="59">
        <f t="shared" si="44"/>
        <v>0.1</v>
      </c>
      <c r="AG78" s="59">
        <f>ROUND(IF('Indicator Data'!K80=0,0,IF('Indicator Data'!K80&gt;AG$194,10,IF('Indicator Data'!K80&lt;AG$195,0,10-(AG$194-'Indicator Data'!K80)/(AG$194-AG$195)*10))),1)</f>
        <v>2.7</v>
      </c>
      <c r="AH78" s="59">
        <f t="shared" si="45"/>
        <v>9.6</v>
      </c>
      <c r="AI78" s="59">
        <f t="shared" si="46"/>
        <v>4.9000000000000004</v>
      </c>
      <c r="AJ78" s="59">
        <f t="shared" si="47"/>
        <v>3.9</v>
      </c>
      <c r="AK78" s="59">
        <f t="shared" si="48"/>
        <v>3.3</v>
      </c>
      <c r="AL78" s="59">
        <f t="shared" si="49"/>
        <v>3.6</v>
      </c>
      <c r="AM78" s="59">
        <f t="shared" si="50"/>
        <v>0</v>
      </c>
      <c r="AN78" s="59">
        <f t="shared" si="51"/>
        <v>6.4</v>
      </c>
      <c r="AO78" s="61">
        <f t="shared" si="52"/>
        <v>8.5</v>
      </c>
      <c r="AP78" s="61">
        <f t="shared" si="53"/>
        <v>8.1</v>
      </c>
      <c r="AQ78" s="61">
        <f t="shared" si="54"/>
        <v>9.9</v>
      </c>
      <c r="AR78" s="61">
        <f t="shared" si="55"/>
        <v>2.5</v>
      </c>
      <c r="AS78" s="59">
        <f t="shared" si="56"/>
        <v>4.5999999999999996</v>
      </c>
      <c r="AT78" s="59">
        <f>IF('Indicator Data'!BD80&lt;1000,"x",ROUND((IF('Indicator Data'!L80&gt;AT$194,10,IF('Indicator Data'!L80&lt;AT$195,0,10-(AT$194-'Indicator Data'!L80)/(AT$194-AT$195)*10))),1))</f>
        <v>0</v>
      </c>
      <c r="AU78" s="61">
        <f t="shared" si="57"/>
        <v>2.2999999999999998</v>
      </c>
      <c r="AV78" s="62">
        <f t="shared" si="58"/>
        <v>7.4</v>
      </c>
      <c r="AW78" s="59">
        <f>ROUND(IF('Indicator Data'!M80=0,0,IF('Indicator Data'!M80&gt;AW$194,10,IF('Indicator Data'!M80&lt;AW$195,0,10-(AW$194-'Indicator Data'!M80)/(AW$194-AW$195)*10))),1)</f>
        <v>7.2</v>
      </c>
      <c r="AX78" s="59">
        <f>ROUND(IF('Indicator Data'!N80=0,0,IF(LOG('Indicator Data'!N80)&gt;LOG(AX$194),10,IF(LOG('Indicator Data'!N80)&lt;LOG(AX$195),0,10-(LOG(AX$194)-LOG('Indicator Data'!N80))/(LOG(AX$194)-LOG(AX$195))*10))),1)</f>
        <v>8.3000000000000007</v>
      </c>
      <c r="AY78" s="61">
        <f t="shared" si="59"/>
        <v>7.8</v>
      </c>
      <c r="AZ78" s="59">
        <f>'Indicator Data'!O80</f>
        <v>0</v>
      </c>
      <c r="BA78" s="59">
        <f>'Indicator Data'!P80</f>
        <v>0</v>
      </c>
      <c r="BB78" s="61">
        <f t="shared" si="60"/>
        <v>0</v>
      </c>
      <c r="BC78" s="62">
        <f t="shared" si="61"/>
        <v>5.5</v>
      </c>
      <c r="BD78" s="16"/>
      <c r="BE78" s="108"/>
    </row>
    <row r="79" spans="1:57" s="4" customFormat="1" x14ac:dyDescent="0.25">
      <c r="A79" s="131" t="s">
        <v>880</v>
      </c>
      <c r="B79" s="63" t="s">
        <v>145</v>
      </c>
      <c r="C79" s="59">
        <f>ROUND(IF('Indicator Data'!C81=0,0.1,IF(LOG('Indicator Data'!C81)&gt;C$194,10,IF(LOG('Indicator Data'!C81)&lt;C$195,0,10-(C$194-LOG('Indicator Data'!C81))/(C$194-C$195)*10))),1)</f>
        <v>10</v>
      </c>
      <c r="D79" s="59">
        <f>ROUND(IF('Indicator Data'!D81=0,0.1,IF(LOG('Indicator Data'!D81)&gt;D$194,10,IF(LOG('Indicator Data'!D81)&lt;D$195,0,10-(D$194-LOG('Indicator Data'!D81))/(D$194-D$195)*10))),1)</f>
        <v>10</v>
      </c>
      <c r="E79" s="59">
        <f t="shared" si="31"/>
        <v>10</v>
      </c>
      <c r="F79" s="59">
        <f>ROUND(IF('Indicator Data'!E81="No data",0.1,IF('Indicator Data'!E81=0,0,IF(LOG('Indicator Data'!E81)&gt;F$194,10,IF(LOG('Indicator Data'!E81)&lt;F$195,0,10-(F$194-LOG('Indicator Data'!E81))/(F$194-F$195)*10)))),1)</f>
        <v>8.4</v>
      </c>
      <c r="G79" s="59">
        <f>ROUND(IF('Indicator Data'!F81=0,0,IF(LOG('Indicator Data'!F81)&gt;G$194,10,IF(LOG('Indicator Data'!F81)&lt;G$195,0,10-(G$194-LOG('Indicator Data'!F81))/(G$194-G$195)*10))),1)</f>
        <v>7.1</v>
      </c>
      <c r="H79" s="59">
        <f>ROUND(IF('Indicator Data'!G81=0,0,IF(LOG('Indicator Data'!G81)&gt;H$194,10,IF(LOG('Indicator Data'!G81)&lt;H$195,0,10-(H$194-LOG('Indicator Data'!G81))/(H$194-H$195)*10))),1)</f>
        <v>2.2999999999999998</v>
      </c>
      <c r="I79" s="59">
        <f>ROUND(IF('Indicator Data'!H81=0,0,IF(LOG('Indicator Data'!H81)&gt;I$194,10,IF(LOG('Indicator Data'!H81)&lt;I$195,0,10-(I$194-LOG('Indicator Data'!H81))/(I$194-I$195)*10))),1)</f>
        <v>0</v>
      </c>
      <c r="J79" s="59">
        <f t="shared" si="32"/>
        <v>1.2</v>
      </c>
      <c r="K79" s="59">
        <f>ROUND(IF('Indicator Data'!I81=0,0,IF(LOG('Indicator Data'!I81)&gt;K$194,10,IF(LOG('Indicator Data'!I81)&lt;K$195,0,10-(K$194-LOG('Indicator Data'!I81))/(K$194-K$195)*10))),1)</f>
        <v>0</v>
      </c>
      <c r="L79" s="59">
        <f t="shared" si="33"/>
        <v>0.6</v>
      </c>
      <c r="M79" s="59">
        <f>ROUND(IF('Indicator Data'!J81=0,0,IF(LOG('Indicator Data'!J81)&gt;M$194,10,IF(LOG('Indicator Data'!J81)&lt;M$195,0,10-(M$194-LOG('Indicator Data'!J81))/(M$194-M$195)*10))),1)</f>
        <v>10</v>
      </c>
      <c r="N79" s="60">
        <f>'Indicator Data'!C81/'Indicator Data'!$BC81</f>
        <v>2.028011893562724E-3</v>
      </c>
      <c r="O79" s="60">
        <f>'Indicator Data'!D81/'Indicator Data'!$BC81</f>
        <v>9.9900329819438026E-4</v>
      </c>
      <c r="P79" s="60">
        <f>IF(F79=0.1,0,'Indicator Data'!E81/'Indicator Data'!$BC81)</f>
        <v>2.8492604619185782E-3</v>
      </c>
      <c r="Q79" s="60">
        <f>'Indicator Data'!F81/'Indicator Data'!$BC81</f>
        <v>4.6532479941493151E-7</v>
      </c>
      <c r="R79" s="60">
        <f>'Indicator Data'!G81/'Indicator Data'!$BC81</f>
        <v>1.0541269743869744E-5</v>
      </c>
      <c r="S79" s="60">
        <f>'Indicator Data'!H81/'Indicator Data'!$BC81</f>
        <v>0</v>
      </c>
      <c r="T79" s="60">
        <f>'Indicator Data'!I81/'Indicator Data'!$BC81</f>
        <v>0</v>
      </c>
      <c r="U79" s="60">
        <f>'Indicator Data'!J81/'Indicator Data'!$BC81</f>
        <v>1.8533847438885264E-2</v>
      </c>
      <c r="V79" s="59">
        <f t="shared" si="34"/>
        <v>10</v>
      </c>
      <c r="W79" s="59">
        <f t="shared" si="35"/>
        <v>10</v>
      </c>
      <c r="X79" s="59">
        <f t="shared" si="36"/>
        <v>10</v>
      </c>
      <c r="Y79" s="59">
        <f t="shared" si="37"/>
        <v>2.8</v>
      </c>
      <c r="Z79" s="59">
        <f t="shared" si="38"/>
        <v>5.9</v>
      </c>
      <c r="AA79" s="59">
        <f t="shared" si="39"/>
        <v>0</v>
      </c>
      <c r="AB79" s="59">
        <f t="shared" si="40"/>
        <v>0</v>
      </c>
      <c r="AC79" s="59">
        <f t="shared" si="41"/>
        <v>0</v>
      </c>
      <c r="AD79" s="59">
        <f t="shared" si="42"/>
        <v>0</v>
      </c>
      <c r="AE79" s="59">
        <f t="shared" si="43"/>
        <v>0</v>
      </c>
      <c r="AF79" s="59">
        <f t="shared" si="44"/>
        <v>6.2</v>
      </c>
      <c r="AG79" s="59">
        <f>ROUND(IF('Indicator Data'!K81=0,0,IF('Indicator Data'!K81&gt;AG$194,10,IF('Indicator Data'!K81&lt;AG$195,0,10-(AG$194-'Indicator Data'!K81)/(AG$194-AG$195)*10))),1)</f>
        <v>1.3</v>
      </c>
      <c r="AH79" s="59">
        <f t="shared" si="45"/>
        <v>10</v>
      </c>
      <c r="AI79" s="59">
        <f t="shared" si="46"/>
        <v>10</v>
      </c>
      <c r="AJ79" s="59">
        <f t="shared" si="47"/>
        <v>1.2</v>
      </c>
      <c r="AK79" s="59">
        <f t="shared" si="48"/>
        <v>0</v>
      </c>
      <c r="AL79" s="59">
        <f t="shared" si="49"/>
        <v>0.6</v>
      </c>
      <c r="AM79" s="59">
        <f t="shared" si="50"/>
        <v>0</v>
      </c>
      <c r="AN79" s="59">
        <f t="shared" si="51"/>
        <v>8.8000000000000007</v>
      </c>
      <c r="AO79" s="61">
        <f t="shared" si="52"/>
        <v>10</v>
      </c>
      <c r="AP79" s="61">
        <f t="shared" si="53"/>
        <v>6.4</v>
      </c>
      <c r="AQ79" s="61">
        <f t="shared" si="54"/>
        <v>6.5</v>
      </c>
      <c r="AR79" s="61">
        <f t="shared" si="55"/>
        <v>0.3</v>
      </c>
      <c r="AS79" s="59">
        <f t="shared" si="56"/>
        <v>5.0999999999999996</v>
      </c>
      <c r="AT79" s="59">
        <f>IF('Indicator Data'!BD81&lt;1000,"x",ROUND((IF('Indicator Data'!L81&gt;AT$194,10,IF('Indicator Data'!L81&lt;AT$195,0,10-(AT$194-'Indicator Data'!L81)/(AT$194-AT$195)*10))),1))</f>
        <v>4.4000000000000004</v>
      </c>
      <c r="AU79" s="61">
        <f t="shared" si="57"/>
        <v>4.8</v>
      </c>
      <c r="AV79" s="62">
        <f t="shared" si="58"/>
        <v>6.7</v>
      </c>
      <c r="AW79" s="59">
        <f>ROUND(IF('Indicator Data'!M81=0,0,IF('Indicator Data'!M81&gt;AW$194,10,IF('Indicator Data'!M81&lt;AW$195,0,10-(AW$194-'Indicator Data'!M81)/(AW$194-AW$195)*10))),1)</f>
        <v>1.8</v>
      </c>
      <c r="AX79" s="59">
        <f>ROUND(IF('Indicator Data'!N81=0,0,IF(LOG('Indicator Data'!N81)&gt;LOG(AX$194),10,IF(LOG('Indicator Data'!N81)&lt;LOG(AX$195),0,10-(LOG(AX$194)-LOG('Indicator Data'!N81))/(LOG(AX$194)-LOG(AX$195))*10))),1)</f>
        <v>2.1</v>
      </c>
      <c r="AY79" s="61">
        <f t="shared" si="59"/>
        <v>2</v>
      </c>
      <c r="AZ79" s="59">
        <f>'Indicator Data'!O81</f>
        <v>0</v>
      </c>
      <c r="BA79" s="59">
        <f>'Indicator Data'!P81</f>
        <v>0</v>
      </c>
      <c r="BB79" s="61">
        <f t="shared" si="60"/>
        <v>0</v>
      </c>
      <c r="BC79" s="62">
        <f t="shared" si="61"/>
        <v>1.4</v>
      </c>
      <c r="BD79" s="16"/>
      <c r="BE79" s="108"/>
    </row>
    <row r="80" spans="1:57" s="4" customFormat="1" x14ac:dyDescent="0.25">
      <c r="A80" s="131" t="s">
        <v>147</v>
      </c>
      <c r="B80" s="63" t="s">
        <v>146</v>
      </c>
      <c r="C80" s="59">
        <f>ROUND(IF('Indicator Data'!C82=0,0.1,IF(LOG('Indicator Data'!C82)&gt;C$194,10,IF(LOG('Indicator Data'!C82)&lt;C$195,0,10-(C$194-LOG('Indicator Data'!C82))/(C$194-C$195)*10))),1)</f>
        <v>8.6</v>
      </c>
      <c r="D80" s="59">
        <f>ROUND(IF('Indicator Data'!D82=0,0.1,IF(LOG('Indicator Data'!D82)&gt;D$194,10,IF(LOG('Indicator Data'!D82)&lt;D$195,0,10-(D$194-LOG('Indicator Data'!D82))/(D$194-D$195)*10))),1)</f>
        <v>8.8000000000000007</v>
      </c>
      <c r="E80" s="59">
        <f t="shared" si="31"/>
        <v>8.6999999999999993</v>
      </c>
      <c r="F80" s="59">
        <f>ROUND(IF('Indicator Data'!E82="No data",0.1,IF('Indicator Data'!E82=0,0,IF(LOG('Indicator Data'!E82)&gt;F$194,10,IF(LOG('Indicator Data'!E82)&lt;F$195,0,10-(F$194-LOG('Indicator Data'!E82))/(F$194-F$195)*10)))),1)</f>
        <v>8.8000000000000007</v>
      </c>
      <c r="G80" s="59">
        <f>ROUND(IF('Indicator Data'!F82=0,0,IF(LOG('Indicator Data'!F82)&gt;G$194,10,IF(LOG('Indicator Data'!F82)&lt;G$195,0,10-(G$194-LOG('Indicator Data'!F82))/(G$194-G$195)*10))),1)</f>
        <v>0</v>
      </c>
      <c r="H80" s="59">
        <f>ROUND(IF('Indicator Data'!G82=0,0,IF(LOG('Indicator Data'!G82)&gt;H$194,10,IF(LOG('Indicator Data'!G82)&lt;H$195,0,10-(H$194-LOG('Indicator Data'!G82))/(H$194-H$195)*10))),1)</f>
        <v>0</v>
      </c>
      <c r="I80" s="59">
        <f>ROUND(IF('Indicator Data'!H82=0,0,IF(LOG('Indicator Data'!H82)&gt;I$194,10,IF(LOG('Indicator Data'!H82)&lt;I$195,0,10-(I$194-LOG('Indicator Data'!H82))/(I$194-I$195)*10))),1)</f>
        <v>0</v>
      </c>
      <c r="J80" s="59">
        <f t="shared" si="32"/>
        <v>0</v>
      </c>
      <c r="K80" s="59">
        <f>ROUND(IF('Indicator Data'!I82=0,0,IF(LOG('Indicator Data'!I82)&gt;K$194,10,IF(LOG('Indicator Data'!I82)&lt;K$195,0,10-(K$194-LOG('Indicator Data'!I82))/(K$194-K$195)*10))),1)</f>
        <v>0</v>
      </c>
      <c r="L80" s="59">
        <f t="shared" si="33"/>
        <v>0</v>
      </c>
      <c r="M80" s="59">
        <f>ROUND(IF('Indicator Data'!J82=0,0,IF(LOG('Indicator Data'!J82)&gt;M$194,10,IF(LOG('Indicator Data'!J82)&lt;M$195,0,10-(M$194-LOG('Indicator Data'!J82))/(M$194-M$195)*10))),1)</f>
        <v>0</v>
      </c>
      <c r="N80" s="60">
        <f>'Indicator Data'!C82/'Indicator Data'!$BC82</f>
        <v>8.6463830958841809E-4</v>
      </c>
      <c r="O80" s="60">
        <f>'Indicator Data'!D82/'Indicator Data'!$BC82</f>
        <v>1.3374701832473629E-4</v>
      </c>
      <c r="P80" s="60">
        <f>IF(F80=0.1,0,'Indicator Data'!E82/'Indicator Data'!$BC82)</f>
        <v>1.0192873633868485E-2</v>
      </c>
      <c r="Q80" s="60">
        <f>'Indicator Data'!F82/'Indicator Data'!$BC82</f>
        <v>0</v>
      </c>
      <c r="R80" s="60">
        <f>'Indicator Data'!G82/'Indicator Data'!$BC82</f>
        <v>0</v>
      </c>
      <c r="S80" s="60">
        <f>'Indicator Data'!H82/'Indicator Data'!$BC82</f>
        <v>0</v>
      </c>
      <c r="T80" s="60">
        <f>'Indicator Data'!I82/'Indicator Data'!$BC82</f>
        <v>0</v>
      </c>
      <c r="U80" s="60">
        <f>'Indicator Data'!J82/'Indicator Data'!$BC82</f>
        <v>0</v>
      </c>
      <c r="V80" s="59">
        <f t="shared" si="34"/>
        <v>4.3</v>
      </c>
      <c r="W80" s="59">
        <f t="shared" si="35"/>
        <v>1.3</v>
      </c>
      <c r="X80" s="59">
        <f t="shared" si="36"/>
        <v>2.9</v>
      </c>
      <c r="Y80" s="59">
        <f t="shared" si="37"/>
        <v>10</v>
      </c>
      <c r="Z80" s="59">
        <f t="shared" si="38"/>
        <v>0</v>
      </c>
      <c r="AA80" s="59">
        <f t="shared" si="39"/>
        <v>0</v>
      </c>
      <c r="AB80" s="59">
        <f t="shared" si="40"/>
        <v>0</v>
      </c>
      <c r="AC80" s="59">
        <f t="shared" si="41"/>
        <v>0</v>
      </c>
      <c r="AD80" s="59">
        <f t="shared" si="42"/>
        <v>0</v>
      </c>
      <c r="AE80" s="59">
        <f t="shared" si="43"/>
        <v>0</v>
      </c>
      <c r="AF80" s="59">
        <f t="shared" si="44"/>
        <v>0</v>
      </c>
      <c r="AG80" s="59">
        <f>ROUND(IF('Indicator Data'!K82=0,0,IF('Indicator Data'!K82&gt;AG$194,10,IF('Indicator Data'!K82&lt;AG$195,0,10-(AG$194-'Indicator Data'!K82)/(AG$194-AG$195)*10))),1)</f>
        <v>1.3</v>
      </c>
      <c r="AH80" s="59">
        <f t="shared" si="45"/>
        <v>6.5</v>
      </c>
      <c r="AI80" s="59">
        <f t="shared" si="46"/>
        <v>5.0999999999999996</v>
      </c>
      <c r="AJ80" s="59">
        <f t="shared" si="47"/>
        <v>0</v>
      </c>
      <c r="AK80" s="59">
        <f t="shared" si="48"/>
        <v>0</v>
      </c>
      <c r="AL80" s="59">
        <f t="shared" si="49"/>
        <v>0</v>
      </c>
      <c r="AM80" s="59">
        <f t="shared" si="50"/>
        <v>0</v>
      </c>
      <c r="AN80" s="59">
        <f t="shared" si="51"/>
        <v>0</v>
      </c>
      <c r="AO80" s="61">
        <f t="shared" si="52"/>
        <v>6.7</v>
      </c>
      <c r="AP80" s="61">
        <f t="shared" si="53"/>
        <v>9.5</v>
      </c>
      <c r="AQ80" s="61">
        <f t="shared" si="54"/>
        <v>0</v>
      </c>
      <c r="AR80" s="61">
        <f t="shared" si="55"/>
        <v>0</v>
      </c>
      <c r="AS80" s="59">
        <f t="shared" si="56"/>
        <v>0.7</v>
      </c>
      <c r="AT80" s="59">
        <f>IF('Indicator Data'!BD82&lt;1000,"x",ROUND((IF('Indicator Data'!L82&gt;AT$194,10,IF('Indicator Data'!L82&lt;AT$195,0,10-(AT$194-'Indicator Data'!L82)/(AT$194-AT$195)*10))),1))</f>
        <v>3.3</v>
      </c>
      <c r="AU80" s="61">
        <f t="shared" si="57"/>
        <v>2</v>
      </c>
      <c r="AV80" s="62">
        <f t="shared" si="58"/>
        <v>5.0999999999999996</v>
      </c>
      <c r="AW80" s="59">
        <f>ROUND(IF('Indicator Data'!M82=0,0,IF('Indicator Data'!M82&gt;AW$194,10,IF('Indicator Data'!M82&lt;AW$195,0,10-(AW$194-'Indicator Data'!M82)/(AW$194-AW$195)*10))),1)</f>
        <v>8.6</v>
      </c>
      <c r="AX80" s="59">
        <f>ROUND(IF('Indicator Data'!N82=0,0,IF(LOG('Indicator Data'!N82)&gt;LOG(AX$194),10,IF(LOG('Indicator Data'!N82)&lt;LOG(AX$195),0,10-(LOG(AX$194)-LOG('Indicator Data'!N82))/(LOG(AX$194)-LOG(AX$195))*10))),1)</f>
        <v>8</v>
      </c>
      <c r="AY80" s="61">
        <f t="shared" si="59"/>
        <v>8.3000000000000007</v>
      </c>
      <c r="AZ80" s="59">
        <f>'Indicator Data'!O82</f>
        <v>0</v>
      </c>
      <c r="BA80" s="59">
        <f>'Indicator Data'!P82</f>
        <v>5</v>
      </c>
      <c r="BB80" s="61">
        <f t="shared" si="60"/>
        <v>9</v>
      </c>
      <c r="BC80" s="62">
        <f t="shared" si="61"/>
        <v>9</v>
      </c>
      <c r="BD80" s="16"/>
      <c r="BE80" s="108"/>
    </row>
    <row r="81" spans="1:57" s="4" customFormat="1" x14ac:dyDescent="0.25">
      <c r="A81" s="131" t="s">
        <v>149</v>
      </c>
      <c r="B81" s="63" t="s">
        <v>148</v>
      </c>
      <c r="C81" s="59">
        <f>ROUND(IF('Indicator Data'!C83=0,0.1,IF(LOG('Indicator Data'!C83)&gt;C$194,10,IF(LOG('Indicator Data'!C83)&lt;C$195,0,10-(C$194-LOG('Indicator Data'!C83))/(C$194-C$195)*10))),1)</f>
        <v>0.1</v>
      </c>
      <c r="D81" s="59">
        <f>ROUND(IF('Indicator Data'!D83=0,0.1,IF(LOG('Indicator Data'!D83)&gt;D$194,10,IF(LOG('Indicator Data'!D83)&lt;D$195,0,10-(D$194-LOG('Indicator Data'!D83))/(D$194-D$195)*10))),1)</f>
        <v>0.1</v>
      </c>
      <c r="E81" s="59">
        <f t="shared" si="31"/>
        <v>0.1</v>
      </c>
      <c r="F81" s="59">
        <f>ROUND(IF('Indicator Data'!E83="No data",0.1,IF('Indicator Data'!E83=0,0,IF(LOG('Indicator Data'!E83)&gt;F$194,10,IF(LOG('Indicator Data'!E83)&lt;F$195,0,10-(F$194-LOG('Indicator Data'!E83))/(F$194-F$195)*10)))),1)</f>
        <v>5.0999999999999996</v>
      </c>
      <c r="G81" s="59">
        <f>ROUND(IF('Indicator Data'!F83=0,0,IF(LOG('Indicator Data'!F83)&gt;G$194,10,IF(LOG('Indicator Data'!F83)&lt;G$195,0,10-(G$194-LOG('Indicator Data'!F83))/(G$194-G$195)*10))),1)</f>
        <v>5.3</v>
      </c>
      <c r="H81" s="59">
        <f>ROUND(IF('Indicator Data'!G83=0,0,IF(LOG('Indicator Data'!G83)&gt;H$194,10,IF(LOG('Indicator Data'!G83)&lt;H$195,0,10-(H$194-LOG('Indicator Data'!G83))/(H$194-H$195)*10))),1)</f>
        <v>0</v>
      </c>
      <c r="I81" s="59">
        <f>ROUND(IF('Indicator Data'!H83=0,0,IF(LOG('Indicator Data'!H83)&gt;I$194,10,IF(LOG('Indicator Data'!H83)&lt;I$195,0,10-(I$194-LOG('Indicator Data'!H83))/(I$194-I$195)*10))),1)</f>
        <v>0</v>
      </c>
      <c r="J81" s="59">
        <f t="shared" si="32"/>
        <v>0</v>
      </c>
      <c r="K81" s="59">
        <f>ROUND(IF('Indicator Data'!I83=0,0,IF(LOG('Indicator Data'!I83)&gt;K$194,10,IF(LOG('Indicator Data'!I83)&lt;K$195,0,10-(K$194-LOG('Indicator Data'!I83))/(K$194-K$195)*10))),1)</f>
        <v>0</v>
      </c>
      <c r="L81" s="59">
        <f t="shared" si="33"/>
        <v>0</v>
      </c>
      <c r="M81" s="59">
        <f>ROUND(IF('Indicator Data'!J83=0,0,IF(LOG('Indicator Data'!J83)&gt;M$194,10,IF(LOG('Indicator Data'!J83)&lt;M$195,0,10-(M$194-LOG('Indicator Data'!J83))/(M$194-M$195)*10))),1)</f>
        <v>0</v>
      </c>
      <c r="N81" s="60">
        <f>'Indicator Data'!C83/'Indicator Data'!$BC83</f>
        <v>0</v>
      </c>
      <c r="O81" s="60">
        <f>'Indicator Data'!D83/'Indicator Data'!$BC83</f>
        <v>0</v>
      </c>
      <c r="P81" s="60">
        <f>IF(F81=0.1,0,'Indicator Data'!E83/'Indicator Data'!$BC83)</f>
        <v>2.3192079660266729E-3</v>
      </c>
      <c r="Q81" s="60">
        <f>'Indicator Data'!F83/'Indicator Data'!$BC83</f>
        <v>9.2211402806794495E-7</v>
      </c>
      <c r="R81" s="60">
        <f>'Indicator Data'!G83/'Indicator Data'!$BC83</f>
        <v>0</v>
      </c>
      <c r="S81" s="60">
        <f>'Indicator Data'!H83/'Indicator Data'!$BC83</f>
        <v>0</v>
      </c>
      <c r="T81" s="60">
        <f>'Indicator Data'!I83/'Indicator Data'!$BC83</f>
        <v>0</v>
      </c>
      <c r="U81" s="60">
        <f>'Indicator Data'!J83/'Indicator Data'!$BC83</f>
        <v>0</v>
      </c>
      <c r="V81" s="59">
        <f t="shared" si="34"/>
        <v>0</v>
      </c>
      <c r="W81" s="59">
        <f t="shared" si="35"/>
        <v>0</v>
      </c>
      <c r="X81" s="59">
        <f t="shared" si="36"/>
        <v>0</v>
      </c>
      <c r="Y81" s="59">
        <f t="shared" si="37"/>
        <v>2.2999999999999998</v>
      </c>
      <c r="Z81" s="59">
        <f t="shared" si="38"/>
        <v>6.6</v>
      </c>
      <c r="AA81" s="59">
        <f t="shared" si="39"/>
        <v>0</v>
      </c>
      <c r="AB81" s="59">
        <f t="shared" si="40"/>
        <v>0</v>
      </c>
      <c r="AC81" s="59">
        <f t="shared" si="41"/>
        <v>0</v>
      </c>
      <c r="AD81" s="59">
        <f t="shared" si="42"/>
        <v>0</v>
      </c>
      <c r="AE81" s="59">
        <f t="shared" si="43"/>
        <v>0</v>
      </c>
      <c r="AF81" s="59">
        <f t="shared" si="44"/>
        <v>0</v>
      </c>
      <c r="AG81" s="59">
        <f>ROUND(IF('Indicator Data'!K83=0,0,IF('Indicator Data'!K83&gt;AG$194,10,IF('Indicator Data'!K83&lt;AG$195,0,10-(AG$194-'Indicator Data'!K83)/(AG$194-AG$195)*10))),1)</f>
        <v>0</v>
      </c>
      <c r="AH81" s="59">
        <f t="shared" si="45"/>
        <v>0.1</v>
      </c>
      <c r="AI81" s="59">
        <f t="shared" si="46"/>
        <v>0.1</v>
      </c>
      <c r="AJ81" s="59">
        <f t="shared" si="47"/>
        <v>0</v>
      </c>
      <c r="AK81" s="59">
        <f t="shared" si="48"/>
        <v>0</v>
      </c>
      <c r="AL81" s="59">
        <f t="shared" si="49"/>
        <v>0</v>
      </c>
      <c r="AM81" s="59">
        <f t="shared" si="50"/>
        <v>0</v>
      </c>
      <c r="AN81" s="59">
        <f t="shared" si="51"/>
        <v>0</v>
      </c>
      <c r="AO81" s="61">
        <f t="shared" si="52"/>
        <v>0.1</v>
      </c>
      <c r="AP81" s="61">
        <f t="shared" si="53"/>
        <v>3.8</v>
      </c>
      <c r="AQ81" s="61">
        <f t="shared" si="54"/>
        <v>6</v>
      </c>
      <c r="AR81" s="61">
        <f t="shared" si="55"/>
        <v>0</v>
      </c>
      <c r="AS81" s="59">
        <f t="shared" si="56"/>
        <v>0</v>
      </c>
      <c r="AT81" s="59">
        <f>IF('Indicator Data'!BD83&lt;1000,"x",ROUND((IF('Indicator Data'!L83&gt;AT$194,10,IF('Indicator Data'!L83&lt;AT$195,0,10-(AT$194-'Indicator Data'!L83)/(AT$194-AT$195)*10))),1))</f>
        <v>0</v>
      </c>
      <c r="AU81" s="61">
        <f t="shared" si="57"/>
        <v>0</v>
      </c>
      <c r="AV81" s="62">
        <f t="shared" si="58"/>
        <v>2.4</v>
      </c>
      <c r="AW81" s="59">
        <f>ROUND(IF('Indicator Data'!M83=0,0,IF('Indicator Data'!M83&gt;AW$194,10,IF('Indicator Data'!M83&lt;AW$195,0,10-(AW$194-'Indicator Data'!M83)/(AW$194-AW$195)*10))),1)</f>
        <v>0.2</v>
      </c>
      <c r="AX81" s="59">
        <f>ROUND(IF('Indicator Data'!N83=0,0,IF(LOG('Indicator Data'!N83)&gt;LOG(AX$194),10,IF(LOG('Indicator Data'!N83)&lt;LOG(AX$195),0,10-(LOG(AX$194)-LOG('Indicator Data'!N83))/(LOG(AX$194)-LOG(AX$195))*10))),1)</f>
        <v>0</v>
      </c>
      <c r="AY81" s="61">
        <f t="shared" si="59"/>
        <v>0.1</v>
      </c>
      <c r="AZ81" s="59">
        <f>'Indicator Data'!O83</f>
        <v>0</v>
      </c>
      <c r="BA81" s="59">
        <f>'Indicator Data'!P83</f>
        <v>0</v>
      </c>
      <c r="BB81" s="61">
        <f t="shared" si="60"/>
        <v>0</v>
      </c>
      <c r="BC81" s="62">
        <f t="shared" si="61"/>
        <v>0.1</v>
      </c>
      <c r="BD81" s="16"/>
      <c r="BE81" s="108"/>
    </row>
    <row r="82" spans="1:57" s="4" customFormat="1" x14ac:dyDescent="0.25">
      <c r="A82" s="131" t="s">
        <v>151</v>
      </c>
      <c r="B82" s="63" t="s">
        <v>150</v>
      </c>
      <c r="C82" s="59">
        <f>ROUND(IF('Indicator Data'!C84=0,0.1,IF(LOG('Indicator Data'!C84)&gt;C$194,10,IF(LOG('Indicator Data'!C84)&lt;C$195,0,10-(C$194-LOG('Indicator Data'!C84))/(C$194-C$195)*10))),1)</f>
        <v>8</v>
      </c>
      <c r="D82" s="59">
        <f>ROUND(IF('Indicator Data'!D84=0,0.1,IF(LOG('Indicator Data'!D84)&gt;D$194,10,IF(LOG('Indicator Data'!D84)&lt;D$195,0,10-(D$194-LOG('Indicator Data'!D84))/(D$194-D$195)*10))),1)</f>
        <v>0.1</v>
      </c>
      <c r="E82" s="59">
        <f t="shared" si="31"/>
        <v>5.3</v>
      </c>
      <c r="F82" s="59">
        <f>ROUND(IF('Indicator Data'!E84="No data",0.1,IF('Indicator Data'!E84=0,0,IF(LOG('Indicator Data'!E84)&gt;F$194,10,IF(LOG('Indicator Data'!E84)&lt;F$195,0,10-(F$194-LOG('Indicator Data'!E84))/(F$194-F$195)*10)))),1)</f>
        <v>3.6</v>
      </c>
      <c r="G82" s="59">
        <f>ROUND(IF('Indicator Data'!F84=0,0,IF(LOG('Indicator Data'!F84)&gt;G$194,10,IF(LOG('Indicator Data'!F84)&lt;G$195,0,10-(G$194-LOG('Indicator Data'!F84))/(G$194-G$195)*10))),1)</f>
        <v>3.9</v>
      </c>
      <c r="H82" s="59">
        <f>ROUND(IF('Indicator Data'!G84=0,0,IF(LOG('Indicator Data'!G84)&gt;H$194,10,IF(LOG('Indicator Data'!G84)&lt;H$195,0,10-(H$194-LOG('Indicator Data'!G84))/(H$194-H$195)*10))),1)</f>
        <v>0</v>
      </c>
      <c r="I82" s="59">
        <f>ROUND(IF('Indicator Data'!H84=0,0,IF(LOG('Indicator Data'!H84)&gt;I$194,10,IF(LOG('Indicator Data'!H84)&lt;I$195,0,10-(I$194-LOG('Indicator Data'!H84))/(I$194-I$195)*10))),1)</f>
        <v>0</v>
      </c>
      <c r="J82" s="59">
        <f t="shared" si="32"/>
        <v>0</v>
      </c>
      <c r="K82" s="59">
        <f>ROUND(IF('Indicator Data'!I84=0,0,IF(LOG('Indicator Data'!I84)&gt;K$194,10,IF(LOG('Indicator Data'!I84)&lt;K$195,0,10-(K$194-LOG('Indicator Data'!I84))/(K$194-K$195)*10))),1)</f>
        <v>0</v>
      </c>
      <c r="L82" s="59">
        <f t="shared" si="33"/>
        <v>0</v>
      </c>
      <c r="M82" s="59">
        <f>ROUND(IF('Indicator Data'!J84=0,0,IF(LOG('Indicator Data'!J84)&gt;M$194,10,IF(LOG('Indicator Data'!J84)&lt;M$195,0,10-(M$194-LOG('Indicator Data'!J84))/(M$194-M$195)*10))),1)</f>
        <v>0</v>
      </c>
      <c r="N82" s="60">
        <f>'Indicator Data'!C84/'Indicator Data'!$BC84</f>
        <v>1.9682505264256001E-3</v>
      </c>
      <c r="O82" s="60">
        <f>'Indicator Data'!D84/'Indicator Data'!$BC84</f>
        <v>0</v>
      </c>
      <c r="P82" s="60">
        <f>IF(F82=0.1,0,'Indicator Data'!E84/'Indicator Data'!$BC84)</f>
        <v>3.4555345617683157E-4</v>
      </c>
      <c r="Q82" s="60">
        <f>'Indicator Data'!F84/'Indicator Data'!$BC84</f>
        <v>1.21447372416032E-7</v>
      </c>
      <c r="R82" s="60">
        <f>'Indicator Data'!G84/'Indicator Data'!$BC84</f>
        <v>0</v>
      </c>
      <c r="S82" s="60">
        <f>'Indicator Data'!H84/'Indicator Data'!$BC84</f>
        <v>0</v>
      </c>
      <c r="T82" s="60">
        <f>'Indicator Data'!I84/'Indicator Data'!$BC84</f>
        <v>0</v>
      </c>
      <c r="U82" s="60">
        <f>'Indicator Data'!J84/'Indicator Data'!$BC84</f>
        <v>0</v>
      </c>
      <c r="V82" s="59">
        <f t="shared" si="34"/>
        <v>9.8000000000000007</v>
      </c>
      <c r="W82" s="59">
        <f t="shared" si="35"/>
        <v>0</v>
      </c>
      <c r="X82" s="59">
        <f t="shared" si="36"/>
        <v>7.3</v>
      </c>
      <c r="Y82" s="59">
        <f t="shared" si="37"/>
        <v>0.3</v>
      </c>
      <c r="Z82" s="59">
        <f t="shared" si="38"/>
        <v>4.5999999999999996</v>
      </c>
      <c r="AA82" s="59">
        <f t="shared" si="39"/>
        <v>0</v>
      </c>
      <c r="AB82" s="59">
        <f t="shared" si="40"/>
        <v>0</v>
      </c>
      <c r="AC82" s="59">
        <f t="shared" si="41"/>
        <v>0</v>
      </c>
      <c r="AD82" s="59">
        <f t="shared" si="42"/>
        <v>0</v>
      </c>
      <c r="AE82" s="59">
        <f t="shared" si="43"/>
        <v>0</v>
      </c>
      <c r="AF82" s="59">
        <f t="shared" si="44"/>
        <v>0</v>
      </c>
      <c r="AG82" s="59">
        <f>ROUND(IF('Indicator Data'!K84=0,0,IF('Indicator Data'!K84&gt;AG$194,10,IF('Indicator Data'!K84&lt;AG$195,0,10-(AG$194-'Indicator Data'!K84)/(AG$194-AG$195)*10))),1)</f>
        <v>1.3</v>
      </c>
      <c r="AH82" s="59">
        <f t="shared" si="45"/>
        <v>8.9</v>
      </c>
      <c r="AI82" s="59">
        <f t="shared" si="46"/>
        <v>0.1</v>
      </c>
      <c r="AJ82" s="59">
        <f t="shared" si="47"/>
        <v>0</v>
      </c>
      <c r="AK82" s="59">
        <f t="shared" si="48"/>
        <v>0</v>
      </c>
      <c r="AL82" s="59">
        <f t="shared" si="49"/>
        <v>0</v>
      </c>
      <c r="AM82" s="59">
        <f t="shared" si="50"/>
        <v>0</v>
      </c>
      <c r="AN82" s="59">
        <f t="shared" si="51"/>
        <v>0</v>
      </c>
      <c r="AO82" s="61">
        <f t="shared" si="52"/>
        <v>6.4</v>
      </c>
      <c r="AP82" s="61">
        <f t="shared" si="53"/>
        <v>2.1</v>
      </c>
      <c r="AQ82" s="61">
        <f t="shared" si="54"/>
        <v>4.3</v>
      </c>
      <c r="AR82" s="61">
        <f t="shared" si="55"/>
        <v>0</v>
      </c>
      <c r="AS82" s="59">
        <f t="shared" si="56"/>
        <v>0.7</v>
      </c>
      <c r="AT82" s="59">
        <f>IF('Indicator Data'!BD84&lt;1000,"x",ROUND((IF('Indicator Data'!L84&gt;AT$194,10,IF('Indicator Data'!L84&lt;AT$195,0,10-(AT$194-'Indicator Data'!L84)/(AT$194-AT$195)*10))),1))</f>
        <v>3.3</v>
      </c>
      <c r="AU82" s="61">
        <f t="shared" si="57"/>
        <v>2</v>
      </c>
      <c r="AV82" s="62">
        <f t="shared" si="58"/>
        <v>3.3</v>
      </c>
      <c r="AW82" s="59">
        <f>ROUND(IF('Indicator Data'!M84=0,0,IF('Indicator Data'!M84&gt;AW$194,10,IF('Indicator Data'!M84&lt;AW$195,0,10-(AW$194-'Indicator Data'!M84)/(AW$194-AW$195)*10))),1)</f>
        <v>1.8</v>
      </c>
      <c r="AX82" s="59">
        <f>ROUND(IF('Indicator Data'!N84=0,0,IF(LOG('Indicator Data'!N84)&gt;LOG(AX$194),10,IF(LOG('Indicator Data'!N84)&lt;LOG(AX$195),0,10-(LOG(AX$194)-LOG('Indicator Data'!N84))/(LOG(AX$194)-LOG(AX$195))*10))),1)</f>
        <v>4.7</v>
      </c>
      <c r="AY82" s="61">
        <f t="shared" si="59"/>
        <v>3.4</v>
      </c>
      <c r="AZ82" s="59">
        <f>'Indicator Data'!O84</f>
        <v>0</v>
      </c>
      <c r="BA82" s="59">
        <f>'Indicator Data'!P84</f>
        <v>0</v>
      </c>
      <c r="BB82" s="61">
        <f t="shared" si="60"/>
        <v>0</v>
      </c>
      <c r="BC82" s="62">
        <f t="shared" si="61"/>
        <v>2.4</v>
      </c>
      <c r="BD82" s="16"/>
      <c r="BE82" s="108"/>
    </row>
    <row r="83" spans="1:57" s="4" customFormat="1" x14ac:dyDescent="0.25">
      <c r="A83" s="131" t="s">
        <v>153</v>
      </c>
      <c r="B83" s="63" t="s">
        <v>152</v>
      </c>
      <c r="C83" s="59">
        <f>ROUND(IF('Indicator Data'!C85=0,0.1,IF(LOG('Indicator Data'!C85)&gt;C$194,10,IF(LOG('Indicator Data'!C85)&lt;C$195,0,10-(C$194-LOG('Indicator Data'!C85))/(C$194-C$195)*10))),1)</f>
        <v>10</v>
      </c>
      <c r="D83" s="59">
        <f>ROUND(IF('Indicator Data'!D85=0,0.1,IF(LOG('Indicator Data'!D85)&gt;D$194,10,IF(LOG('Indicator Data'!D85)&lt;D$195,0,10-(D$194-LOG('Indicator Data'!D85))/(D$194-D$195)*10))),1)</f>
        <v>0.1</v>
      </c>
      <c r="E83" s="59">
        <f t="shared" si="31"/>
        <v>7.6</v>
      </c>
      <c r="F83" s="59">
        <f>ROUND(IF('Indicator Data'!E85="No data",0.1,IF('Indicator Data'!E85=0,0,IF(LOG('Indicator Data'!E85)&gt;F$194,10,IF(LOG('Indicator Data'!E85)&lt;F$195,0,10-(F$194-LOG('Indicator Data'!E85))/(F$194-F$195)*10)))),1)</f>
        <v>7.4</v>
      </c>
      <c r="G83" s="59">
        <f>ROUND(IF('Indicator Data'!F85=0,0,IF(LOG('Indicator Data'!F85)&gt;G$194,10,IF(LOG('Indicator Data'!F85)&lt;G$195,0,10-(G$194-LOG('Indicator Data'!F85))/(G$194-G$195)*10))),1)</f>
        <v>8.9</v>
      </c>
      <c r="H83" s="59">
        <f>ROUND(IF('Indicator Data'!G85=0,0,IF(LOG('Indicator Data'!G85)&gt;H$194,10,IF(LOG('Indicator Data'!G85)&lt;H$195,0,10-(H$194-LOG('Indicator Data'!G85))/(H$194-H$195)*10))),1)</f>
        <v>0</v>
      </c>
      <c r="I83" s="59">
        <f>ROUND(IF('Indicator Data'!H85=0,0,IF(LOG('Indicator Data'!H85)&gt;I$194,10,IF(LOG('Indicator Data'!H85)&lt;I$195,0,10-(I$194-LOG('Indicator Data'!H85))/(I$194-I$195)*10))),1)</f>
        <v>0</v>
      </c>
      <c r="J83" s="59">
        <f t="shared" si="32"/>
        <v>0</v>
      </c>
      <c r="K83" s="59">
        <f>ROUND(IF('Indicator Data'!I85=0,0,IF(LOG('Indicator Data'!I85)&gt;K$194,10,IF(LOG('Indicator Data'!I85)&lt;K$195,0,10-(K$194-LOG('Indicator Data'!I85))/(K$194-K$195)*10))),1)</f>
        <v>0</v>
      </c>
      <c r="L83" s="59">
        <f t="shared" si="33"/>
        <v>0</v>
      </c>
      <c r="M83" s="59">
        <f>ROUND(IF('Indicator Data'!J85=0,0,IF(LOG('Indicator Data'!J85)&gt;M$194,10,IF(LOG('Indicator Data'!J85)&lt;M$195,0,10-(M$194-LOG('Indicator Data'!J85))/(M$194-M$195)*10))),1)</f>
        <v>0</v>
      </c>
      <c r="N83" s="60">
        <f>'Indicator Data'!C85/'Indicator Data'!$BC85</f>
        <v>1.5890294233373945E-3</v>
      </c>
      <c r="O83" s="60">
        <f>'Indicator Data'!D85/'Indicator Data'!$BC85</f>
        <v>0</v>
      </c>
      <c r="P83" s="60">
        <f>IF(F83=0.1,0,'Indicator Data'!E85/'Indicator Data'!$BC85)</f>
        <v>1.432562522834825E-3</v>
      </c>
      <c r="Q83" s="60">
        <f>'Indicator Data'!F85/'Indicator Data'!$BC85</f>
        <v>4.5649237861103335E-6</v>
      </c>
      <c r="R83" s="60">
        <f>'Indicator Data'!G85/'Indicator Data'!$BC85</f>
        <v>0</v>
      </c>
      <c r="S83" s="60">
        <f>'Indicator Data'!H85/'Indicator Data'!$BC85</f>
        <v>0</v>
      </c>
      <c r="T83" s="60">
        <f>'Indicator Data'!I85/'Indicator Data'!$BC85</f>
        <v>0</v>
      </c>
      <c r="U83" s="60">
        <f>'Indicator Data'!J85/'Indicator Data'!$BC85</f>
        <v>0</v>
      </c>
      <c r="V83" s="59">
        <f t="shared" si="34"/>
        <v>7.9</v>
      </c>
      <c r="W83" s="59">
        <f t="shared" si="35"/>
        <v>0</v>
      </c>
      <c r="X83" s="59">
        <f t="shared" si="36"/>
        <v>5.0999999999999996</v>
      </c>
      <c r="Y83" s="59">
        <f t="shared" si="37"/>
        <v>1.4</v>
      </c>
      <c r="Z83" s="59">
        <f t="shared" si="38"/>
        <v>8.1</v>
      </c>
      <c r="AA83" s="59">
        <f t="shared" si="39"/>
        <v>0</v>
      </c>
      <c r="AB83" s="59">
        <f t="shared" si="40"/>
        <v>0</v>
      </c>
      <c r="AC83" s="59">
        <f t="shared" si="41"/>
        <v>0</v>
      </c>
      <c r="AD83" s="59">
        <f t="shared" si="42"/>
        <v>0</v>
      </c>
      <c r="AE83" s="59">
        <f t="shared" si="43"/>
        <v>0</v>
      </c>
      <c r="AF83" s="59">
        <f t="shared" si="44"/>
        <v>0</v>
      </c>
      <c r="AG83" s="59">
        <f>ROUND(IF('Indicator Data'!K85=0,0,IF('Indicator Data'!K85&gt;AG$194,10,IF('Indicator Data'!K85&lt;AG$195,0,10-(AG$194-'Indicator Data'!K85)/(AG$194-AG$195)*10))),1)</f>
        <v>4</v>
      </c>
      <c r="AH83" s="59">
        <f t="shared" si="45"/>
        <v>9</v>
      </c>
      <c r="AI83" s="59">
        <f t="shared" si="46"/>
        <v>0.1</v>
      </c>
      <c r="AJ83" s="59">
        <f t="shared" si="47"/>
        <v>0</v>
      </c>
      <c r="AK83" s="59">
        <f t="shared" si="48"/>
        <v>0</v>
      </c>
      <c r="AL83" s="59">
        <f t="shared" si="49"/>
        <v>0</v>
      </c>
      <c r="AM83" s="59">
        <f t="shared" si="50"/>
        <v>0</v>
      </c>
      <c r="AN83" s="59">
        <f t="shared" si="51"/>
        <v>0</v>
      </c>
      <c r="AO83" s="61">
        <f t="shared" si="52"/>
        <v>6.5</v>
      </c>
      <c r="AP83" s="61">
        <f t="shared" si="53"/>
        <v>5.0999999999999996</v>
      </c>
      <c r="AQ83" s="61">
        <f t="shared" si="54"/>
        <v>8.5</v>
      </c>
      <c r="AR83" s="61">
        <f t="shared" si="55"/>
        <v>0</v>
      </c>
      <c r="AS83" s="59">
        <f t="shared" si="56"/>
        <v>2</v>
      </c>
      <c r="AT83" s="59">
        <f>IF('Indicator Data'!BD85&lt;1000,"x",ROUND((IF('Indicator Data'!L85&gt;AT$194,10,IF('Indicator Data'!L85&lt;AT$195,0,10-(AT$194-'Indicator Data'!L85)/(AT$194-AT$195)*10))),1))</f>
        <v>1.1000000000000001</v>
      </c>
      <c r="AU83" s="61">
        <f t="shared" si="57"/>
        <v>1.6</v>
      </c>
      <c r="AV83" s="62">
        <f t="shared" si="58"/>
        <v>5.0999999999999996</v>
      </c>
      <c r="AW83" s="59">
        <f>ROUND(IF('Indicator Data'!M85=0,0,IF('Indicator Data'!M85&gt;AW$194,10,IF('Indicator Data'!M85&lt;AW$195,0,10-(AW$194-'Indicator Data'!M85)/(AW$194-AW$195)*10))),1)</f>
        <v>3</v>
      </c>
      <c r="AX83" s="59">
        <f>ROUND(IF('Indicator Data'!N85=0,0,IF(LOG('Indicator Data'!N85)&gt;LOG(AX$194),10,IF(LOG('Indicator Data'!N85)&lt;LOG(AX$195),0,10-(LOG(AX$194)-LOG('Indicator Data'!N85))/(LOG(AX$194)-LOG(AX$195))*10))),1)</f>
        <v>6.7</v>
      </c>
      <c r="AY83" s="61">
        <f t="shared" si="59"/>
        <v>5.0999999999999996</v>
      </c>
      <c r="AZ83" s="59">
        <f>'Indicator Data'!O85</f>
        <v>0</v>
      </c>
      <c r="BA83" s="59">
        <f>'Indicator Data'!P85</f>
        <v>0</v>
      </c>
      <c r="BB83" s="61">
        <f t="shared" si="60"/>
        <v>0</v>
      </c>
      <c r="BC83" s="62">
        <f t="shared" si="61"/>
        <v>3.6</v>
      </c>
      <c r="BD83" s="16"/>
      <c r="BE83" s="108"/>
    </row>
    <row r="84" spans="1:57" s="4" customFormat="1" x14ac:dyDescent="0.25">
      <c r="A84" s="131" t="s">
        <v>155</v>
      </c>
      <c r="B84" s="63" t="s">
        <v>154</v>
      </c>
      <c r="C84" s="59">
        <f>ROUND(IF('Indicator Data'!C86=0,0.1,IF(LOG('Indicator Data'!C86)&gt;C$194,10,IF(LOG('Indicator Data'!C86)&lt;C$195,0,10-(C$194-LOG('Indicator Data'!C86))/(C$194-C$195)*10))),1)</f>
        <v>6.9</v>
      </c>
      <c r="D84" s="59">
        <f>ROUND(IF('Indicator Data'!D86=0,0.1,IF(LOG('Indicator Data'!D86)&gt;D$194,10,IF(LOG('Indicator Data'!D86)&lt;D$195,0,10-(D$194-LOG('Indicator Data'!D86))/(D$194-D$195)*10))),1)</f>
        <v>0.1</v>
      </c>
      <c r="E84" s="59">
        <f t="shared" si="31"/>
        <v>4.3</v>
      </c>
      <c r="F84" s="59">
        <f>ROUND(IF('Indicator Data'!E86="No data",0.1,IF('Indicator Data'!E86=0,0,IF(LOG('Indicator Data'!E86)&gt;F$194,10,IF(LOG('Indicator Data'!E86)&lt;F$195,0,10-(F$194-LOG('Indicator Data'!E86))/(F$194-F$195)*10)))),1)</f>
        <v>4.2</v>
      </c>
      <c r="G84" s="59">
        <f>ROUND(IF('Indicator Data'!F86=0,0,IF(LOG('Indicator Data'!F86)&gt;G$194,10,IF(LOG('Indicator Data'!F86)&lt;G$195,0,10-(G$194-LOG('Indicator Data'!F86))/(G$194-G$195)*10))),1)</f>
        <v>0</v>
      </c>
      <c r="H84" s="59">
        <f>ROUND(IF('Indicator Data'!G86=0,0,IF(LOG('Indicator Data'!G86)&gt;H$194,10,IF(LOG('Indicator Data'!G86)&lt;H$195,0,10-(H$194-LOG('Indicator Data'!G86))/(H$194-H$195)*10))),1)</f>
        <v>6.9</v>
      </c>
      <c r="I84" s="59">
        <f>ROUND(IF('Indicator Data'!H86=0,0,IF(LOG('Indicator Data'!H86)&gt;I$194,10,IF(LOG('Indicator Data'!H86)&lt;I$195,0,10-(I$194-LOG('Indicator Data'!H86))/(I$194-I$195)*10))),1)</f>
        <v>6.3</v>
      </c>
      <c r="J84" s="59">
        <f t="shared" si="32"/>
        <v>6.6</v>
      </c>
      <c r="K84" s="59">
        <f>ROUND(IF('Indicator Data'!I86=0,0,IF(LOG('Indicator Data'!I86)&gt;K$194,10,IF(LOG('Indicator Data'!I86)&lt;K$195,0,10-(K$194-LOG('Indicator Data'!I86))/(K$194-K$195)*10))),1)</f>
        <v>6</v>
      </c>
      <c r="L84" s="59">
        <f t="shared" si="33"/>
        <v>6.3</v>
      </c>
      <c r="M84" s="59">
        <f>ROUND(IF('Indicator Data'!J86=0,0,IF(LOG('Indicator Data'!J86)&gt;M$194,10,IF(LOG('Indicator Data'!J86)&lt;M$195,0,10-(M$194-LOG('Indicator Data'!J86))/(M$194-M$195)*10))),1)</f>
        <v>0</v>
      </c>
      <c r="N84" s="60">
        <f>'Indicator Data'!C86/'Indicator Data'!$BC86</f>
        <v>2.0600556039455931E-3</v>
      </c>
      <c r="O84" s="60">
        <f>'Indicator Data'!D86/'Indicator Data'!$BC86</f>
        <v>0</v>
      </c>
      <c r="P84" s="60">
        <f>IF(F84=0.1,0,'Indicator Data'!E86/'Indicator Data'!$BC86)</f>
        <v>1.6165294939640119E-3</v>
      </c>
      <c r="Q84" s="60">
        <f>'Indicator Data'!F86/'Indicator Data'!$BC86</f>
        <v>0</v>
      </c>
      <c r="R84" s="60">
        <f>'Indicator Data'!G86/'Indicator Data'!$BC86</f>
        <v>1.9E-2</v>
      </c>
      <c r="S84" s="60">
        <f>'Indicator Data'!H86/'Indicator Data'!$BC86</f>
        <v>2.2148980965139529E-3</v>
      </c>
      <c r="T84" s="60">
        <f>'Indicator Data'!I86/'Indicator Data'!$BC86</f>
        <v>3.5625494464404404E-6</v>
      </c>
      <c r="U84" s="60">
        <f>'Indicator Data'!J86/'Indicator Data'!$BC86</f>
        <v>0</v>
      </c>
      <c r="V84" s="59">
        <f t="shared" si="34"/>
        <v>10</v>
      </c>
      <c r="W84" s="59">
        <f t="shared" si="35"/>
        <v>0</v>
      </c>
      <c r="X84" s="59">
        <f t="shared" si="36"/>
        <v>7.6</v>
      </c>
      <c r="Y84" s="59">
        <f t="shared" si="37"/>
        <v>1.6</v>
      </c>
      <c r="Z84" s="59">
        <f t="shared" si="38"/>
        <v>0</v>
      </c>
      <c r="AA84" s="59">
        <f t="shared" si="39"/>
        <v>9.5</v>
      </c>
      <c r="AB84" s="59">
        <f t="shared" si="40"/>
        <v>4.4000000000000004</v>
      </c>
      <c r="AC84" s="59">
        <f t="shared" si="41"/>
        <v>7.8</v>
      </c>
      <c r="AD84" s="59">
        <f t="shared" si="42"/>
        <v>7.1</v>
      </c>
      <c r="AE84" s="59">
        <f t="shared" si="43"/>
        <v>7.5</v>
      </c>
      <c r="AF84" s="59">
        <f t="shared" si="44"/>
        <v>0</v>
      </c>
      <c r="AG84" s="59">
        <f>ROUND(IF('Indicator Data'!K86=0,0,IF('Indicator Data'!K86&gt;AG$194,10,IF('Indicator Data'!K86&lt;AG$195,0,10-(AG$194-'Indicator Data'!K86)/(AG$194-AG$195)*10))),1)</f>
        <v>1.3</v>
      </c>
      <c r="AH84" s="59">
        <f t="shared" si="45"/>
        <v>8.5</v>
      </c>
      <c r="AI84" s="59">
        <f t="shared" si="46"/>
        <v>0.1</v>
      </c>
      <c r="AJ84" s="59">
        <f t="shared" si="47"/>
        <v>8.1999999999999993</v>
      </c>
      <c r="AK84" s="59">
        <f t="shared" si="48"/>
        <v>5.4</v>
      </c>
      <c r="AL84" s="59">
        <f t="shared" si="49"/>
        <v>7</v>
      </c>
      <c r="AM84" s="59">
        <f t="shared" si="50"/>
        <v>6.6</v>
      </c>
      <c r="AN84" s="59">
        <f t="shared" si="51"/>
        <v>0</v>
      </c>
      <c r="AO84" s="61">
        <f t="shared" si="52"/>
        <v>6.2</v>
      </c>
      <c r="AP84" s="61">
        <f t="shared" si="53"/>
        <v>3</v>
      </c>
      <c r="AQ84" s="61">
        <f t="shared" si="54"/>
        <v>0</v>
      </c>
      <c r="AR84" s="61">
        <f t="shared" si="55"/>
        <v>6.9</v>
      </c>
      <c r="AS84" s="59">
        <f t="shared" si="56"/>
        <v>0.7</v>
      </c>
      <c r="AT84" s="59">
        <f>IF('Indicator Data'!BD86&lt;1000,"x",ROUND((IF('Indicator Data'!L86&gt;AT$194,10,IF('Indicator Data'!L86&lt;AT$195,0,10-(AT$194-'Indicator Data'!L86)/(AT$194-AT$195)*10))),1))</f>
        <v>0</v>
      </c>
      <c r="AU84" s="61">
        <f t="shared" si="57"/>
        <v>0.4</v>
      </c>
      <c r="AV84" s="62">
        <f t="shared" si="58"/>
        <v>3.9</v>
      </c>
      <c r="AW84" s="59">
        <f>ROUND(IF('Indicator Data'!M86=0,0,IF('Indicator Data'!M86&gt;AW$194,10,IF('Indicator Data'!M86&lt;AW$195,0,10-(AW$194-'Indicator Data'!M86)/(AW$194-AW$195)*10))),1)</f>
        <v>0.5</v>
      </c>
      <c r="AX84" s="59">
        <f>ROUND(IF('Indicator Data'!N86=0,0,IF(LOG('Indicator Data'!N86)&gt;LOG(AX$194),10,IF(LOG('Indicator Data'!N86)&lt;LOG(AX$195),0,10-(LOG(AX$194)-LOG('Indicator Data'!N86))/(LOG(AX$194)-LOG(AX$195))*10))),1)</f>
        <v>0</v>
      </c>
      <c r="AY84" s="61">
        <f t="shared" si="59"/>
        <v>0.3</v>
      </c>
      <c r="AZ84" s="59">
        <f>'Indicator Data'!O86</f>
        <v>0</v>
      </c>
      <c r="BA84" s="59">
        <f>'Indicator Data'!P86</f>
        <v>0</v>
      </c>
      <c r="BB84" s="61">
        <f t="shared" si="60"/>
        <v>0</v>
      </c>
      <c r="BC84" s="62">
        <f t="shared" si="61"/>
        <v>0.2</v>
      </c>
      <c r="BD84" s="16"/>
      <c r="BE84" s="108"/>
    </row>
    <row r="85" spans="1:57" s="4" customFormat="1" x14ac:dyDescent="0.25">
      <c r="A85" s="131" t="s">
        <v>157</v>
      </c>
      <c r="B85" s="58" t="s">
        <v>156</v>
      </c>
      <c r="C85" s="59">
        <f>ROUND(IF('Indicator Data'!C87=0,0.1,IF(LOG('Indicator Data'!C87)&gt;C$194,10,IF(LOG('Indicator Data'!C87)&lt;C$195,0,10-(C$194-LOG('Indicator Data'!C87))/(C$194-C$195)*10))),1)</f>
        <v>10</v>
      </c>
      <c r="D85" s="59">
        <f>ROUND(IF('Indicator Data'!D87=0,0.1,IF(LOG('Indicator Data'!D87)&gt;D$194,10,IF(LOG('Indicator Data'!D87)&lt;D$195,0,10-(D$194-LOG('Indicator Data'!D87))/(D$194-D$195)*10))),1)</f>
        <v>10</v>
      </c>
      <c r="E85" s="59">
        <f t="shared" si="31"/>
        <v>10</v>
      </c>
      <c r="F85" s="59">
        <f>ROUND(IF('Indicator Data'!E87="No data",0.1,IF('Indicator Data'!E87=0,0,IF(LOG('Indicator Data'!E87)&gt;F$194,10,IF(LOG('Indicator Data'!E87)&lt;F$195,0,10-(F$194-LOG('Indicator Data'!E87))/(F$194-F$195)*10)))),1)</f>
        <v>5.9</v>
      </c>
      <c r="G85" s="59">
        <f>ROUND(IF('Indicator Data'!F87=0,0,IF(LOG('Indicator Data'!F87)&gt;G$194,10,IF(LOG('Indicator Data'!F87)&lt;G$195,0,10-(G$194-LOG('Indicator Data'!F87))/(G$194-G$195)*10))),1)</f>
        <v>10</v>
      </c>
      <c r="H85" s="59">
        <f>ROUND(IF('Indicator Data'!G87=0,0,IF(LOG('Indicator Data'!G87)&gt;H$194,10,IF(LOG('Indicator Data'!G87)&lt;H$195,0,10-(H$194-LOG('Indicator Data'!G87))/(H$194-H$195)*10))),1)</f>
        <v>10</v>
      </c>
      <c r="I85" s="59">
        <f>ROUND(IF('Indicator Data'!H87=0,0,IF(LOG('Indicator Data'!H87)&gt;I$194,10,IF(LOG('Indicator Data'!H87)&lt;I$195,0,10-(I$194-LOG('Indicator Data'!H87))/(I$194-I$195)*10))),1)</f>
        <v>10</v>
      </c>
      <c r="J85" s="59">
        <f t="shared" si="32"/>
        <v>10</v>
      </c>
      <c r="K85" s="59">
        <f>ROUND(IF('Indicator Data'!I87=0,0,IF(LOG('Indicator Data'!I87)&gt;K$194,10,IF(LOG('Indicator Data'!I87)&lt;K$195,0,10-(K$194-LOG('Indicator Data'!I87))/(K$194-K$195)*10))),1)</f>
        <v>10</v>
      </c>
      <c r="L85" s="59">
        <f t="shared" si="33"/>
        <v>10</v>
      </c>
      <c r="M85" s="59">
        <f>ROUND(IF('Indicator Data'!J87=0,0,IF(LOG('Indicator Data'!J87)&gt;M$194,10,IF(LOG('Indicator Data'!J87)&lt;M$195,0,10-(M$194-LOG('Indicator Data'!J87))/(M$194-M$195)*10))),1)</f>
        <v>0</v>
      </c>
      <c r="N85" s="60">
        <f>'Indicator Data'!C87/'Indicator Data'!$BC87</f>
        <v>2.063948122771555E-3</v>
      </c>
      <c r="O85" s="60">
        <f>'Indicator Data'!D87/'Indicator Data'!$BC87</f>
        <v>1.1388099782967708E-3</v>
      </c>
      <c r="P85" s="60">
        <f>IF(F85=0.1,0,'Indicator Data'!E87/'Indicator Data'!$BC87)</f>
        <v>1.7749495640871548E-4</v>
      </c>
      <c r="Q85" s="60">
        <f>'Indicator Data'!F87/'Indicator Data'!$BC87</f>
        <v>2.6417019785180047E-4</v>
      </c>
      <c r="R85" s="60">
        <f>'Indicator Data'!G87/'Indicator Data'!$BC87</f>
        <v>1.8898879276591153E-2</v>
      </c>
      <c r="S85" s="60">
        <f>'Indicator Data'!H87/'Indicator Data'!$BC87</f>
        <v>1.1983469715761291E-2</v>
      </c>
      <c r="T85" s="60">
        <f>'Indicator Data'!I87/'Indicator Data'!$BC87</f>
        <v>9.1042562232779051E-5</v>
      </c>
      <c r="U85" s="60">
        <f>'Indicator Data'!J87/'Indicator Data'!$BC87</f>
        <v>0</v>
      </c>
      <c r="V85" s="59">
        <f t="shared" si="34"/>
        <v>10</v>
      </c>
      <c r="W85" s="59">
        <f t="shared" si="35"/>
        <v>10</v>
      </c>
      <c r="X85" s="59">
        <f t="shared" si="36"/>
        <v>10</v>
      </c>
      <c r="Y85" s="59">
        <f t="shared" si="37"/>
        <v>0.2</v>
      </c>
      <c r="Z85" s="59">
        <f t="shared" si="38"/>
        <v>10</v>
      </c>
      <c r="AA85" s="59">
        <f t="shared" si="39"/>
        <v>9.4</v>
      </c>
      <c r="AB85" s="59">
        <f t="shared" si="40"/>
        <v>10</v>
      </c>
      <c r="AC85" s="59">
        <f t="shared" si="41"/>
        <v>9.6999999999999993</v>
      </c>
      <c r="AD85" s="59">
        <f t="shared" si="42"/>
        <v>9.9</v>
      </c>
      <c r="AE85" s="59">
        <f t="shared" si="43"/>
        <v>9.8000000000000007</v>
      </c>
      <c r="AF85" s="59">
        <f t="shared" si="44"/>
        <v>0</v>
      </c>
      <c r="AG85" s="59">
        <f>ROUND(IF('Indicator Data'!K87=0,0,IF('Indicator Data'!K87&gt;AG$194,10,IF('Indicator Data'!K87&lt;AG$195,0,10-(AG$194-'Indicator Data'!K87)/(AG$194-AG$195)*10))),1)</f>
        <v>0</v>
      </c>
      <c r="AH85" s="59">
        <f t="shared" si="45"/>
        <v>10</v>
      </c>
      <c r="AI85" s="59">
        <f t="shared" si="46"/>
        <v>10</v>
      </c>
      <c r="AJ85" s="59">
        <f t="shared" si="47"/>
        <v>9.6999999999999993</v>
      </c>
      <c r="AK85" s="59">
        <f t="shared" si="48"/>
        <v>10</v>
      </c>
      <c r="AL85" s="59">
        <f t="shared" si="49"/>
        <v>9.9</v>
      </c>
      <c r="AM85" s="59">
        <f t="shared" si="50"/>
        <v>10</v>
      </c>
      <c r="AN85" s="59">
        <f t="shared" si="51"/>
        <v>0</v>
      </c>
      <c r="AO85" s="61">
        <f t="shared" si="52"/>
        <v>10</v>
      </c>
      <c r="AP85" s="61">
        <f t="shared" si="53"/>
        <v>3.6</v>
      </c>
      <c r="AQ85" s="61">
        <f t="shared" si="54"/>
        <v>10</v>
      </c>
      <c r="AR85" s="61">
        <f t="shared" si="55"/>
        <v>9.9</v>
      </c>
      <c r="AS85" s="59">
        <f t="shared" si="56"/>
        <v>0</v>
      </c>
      <c r="AT85" s="59">
        <f>IF('Indicator Data'!BD87&lt;1000,"x",ROUND((IF('Indicator Data'!L87&gt;AT$194,10,IF('Indicator Data'!L87&lt;AT$195,0,10-(AT$194-'Indicator Data'!L87)/(AT$194-AT$195)*10))),1))</f>
        <v>0</v>
      </c>
      <c r="AU85" s="61">
        <f t="shared" si="57"/>
        <v>0</v>
      </c>
      <c r="AV85" s="62">
        <f t="shared" si="58"/>
        <v>8.5</v>
      </c>
      <c r="AW85" s="59">
        <f>ROUND(IF('Indicator Data'!M87=0,0,IF('Indicator Data'!M87&gt;AW$194,10,IF('Indicator Data'!M87&lt;AW$195,0,10-(AW$194-'Indicator Data'!M87)/(AW$194-AW$195)*10))),1)</f>
        <v>1</v>
      </c>
      <c r="AX85" s="59">
        <f>ROUND(IF('Indicator Data'!N87=0,0,IF(LOG('Indicator Data'!N87)&gt;LOG(AX$194),10,IF(LOG('Indicator Data'!N87)&lt;LOG(AX$195),0,10-(LOG(AX$194)-LOG('Indicator Data'!N87))/(LOG(AX$194)-LOG(AX$195))*10))),1)</f>
        <v>3.7</v>
      </c>
      <c r="AY85" s="61">
        <f t="shared" si="59"/>
        <v>2.5</v>
      </c>
      <c r="AZ85" s="59">
        <f>'Indicator Data'!O87</f>
        <v>0</v>
      </c>
      <c r="BA85" s="59">
        <f>'Indicator Data'!P87</f>
        <v>0</v>
      </c>
      <c r="BB85" s="61">
        <f t="shared" si="60"/>
        <v>0</v>
      </c>
      <c r="BC85" s="62">
        <f t="shared" si="61"/>
        <v>1.8</v>
      </c>
      <c r="BD85" s="16"/>
      <c r="BE85" s="108"/>
    </row>
    <row r="86" spans="1:57" s="4" customFormat="1" x14ac:dyDescent="0.25">
      <c r="A86" s="131" t="s">
        <v>159</v>
      </c>
      <c r="B86" s="63" t="s">
        <v>158</v>
      </c>
      <c r="C86" s="59">
        <f>ROUND(IF('Indicator Data'!C88=0,0.1,IF(LOG('Indicator Data'!C88)&gt;C$194,10,IF(LOG('Indicator Data'!C88)&lt;C$195,0,10-(C$194-LOG('Indicator Data'!C88))/(C$194-C$195)*10))),1)</f>
        <v>7.8</v>
      </c>
      <c r="D86" s="59">
        <f>ROUND(IF('Indicator Data'!D88=0,0.1,IF(LOG('Indicator Data'!D88)&gt;D$194,10,IF(LOG('Indicator Data'!D88)&lt;D$195,0,10-(D$194-LOG('Indicator Data'!D88))/(D$194-D$195)*10))),1)</f>
        <v>0.1</v>
      </c>
      <c r="E86" s="59">
        <f t="shared" si="31"/>
        <v>5.0999999999999996</v>
      </c>
      <c r="F86" s="59">
        <f>ROUND(IF('Indicator Data'!E88="No data",0.1,IF('Indicator Data'!E88=0,0,IF(LOG('Indicator Data'!E88)&gt;F$194,10,IF(LOG('Indicator Data'!E88)&lt;F$195,0,10-(F$194-LOG('Indicator Data'!E88))/(F$194-F$195)*10)))),1)</f>
        <v>3</v>
      </c>
      <c r="G86" s="59">
        <f>ROUND(IF('Indicator Data'!F88=0,0,IF(LOG('Indicator Data'!F88)&gt;G$194,10,IF(LOG('Indicator Data'!F88)&lt;G$195,0,10-(G$194-LOG('Indicator Data'!F88))/(G$194-G$195)*10))),1)</f>
        <v>0</v>
      </c>
      <c r="H86" s="59">
        <f>ROUND(IF('Indicator Data'!G88=0,0,IF(LOG('Indicator Data'!G88)&gt;H$194,10,IF(LOG('Indicator Data'!G88)&lt;H$195,0,10-(H$194-LOG('Indicator Data'!G88))/(H$194-H$195)*10))),1)</f>
        <v>0</v>
      </c>
      <c r="I86" s="59">
        <f>ROUND(IF('Indicator Data'!H88=0,0,IF(LOG('Indicator Data'!H88)&gt;I$194,10,IF(LOG('Indicator Data'!H88)&lt;I$195,0,10-(I$194-LOG('Indicator Data'!H88))/(I$194-I$195)*10))),1)</f>
        <v>0</v>
      </c>
      <c r="J86" s="59">
        <f t="shared" si="32"/>
        <v>0</v>
      </c>
      <c r="K86" s="59">
        <f>ROUND(IF('Indicator Data'!I88=0,0,IF(LOG('Indicator Data'!I88)&gt;K$194,10,IF(LOG('Indicator Data'!I88)&lt;K$195,0,10-(K$194-LOG('Indicator Data'!I88))/(K$194-K$195)*10))),1)</f>
        <v>0</v>
      </c>
      <c r="L86" s="59">
        <f t="shared" si="33"/>
        <v>0</v>
      </c>
      <c r="M86" s="59">
        <f>ROUND(IF('Indicator Data'!J88=0,0,IF(LOG('Indicator Data'!J88)&gt;M$194,10,IF(LOG('Indicator Data'!J88)&lt;M$195,0,10-(M$194-LOG('Indicator Data'!J88))/(M$194-M$195)*10))),1)</f>
        <v>7.8</v>
      </c>
      <c r="N86" s="60">
        <f>'Indicator Data'!C88/'Indicator Data'!$BC88</f>
        <v>2.0496257297617847E-3</v>
      </c>
      <c r="O86" s="60">
        <f>'Indicator Data'!D88/'Indicator Data'!$BC88</f>
        <v>0</v>
      </c>
      <c r="P86" s="60">
        <f>IF(F86=0.1,0,'Indicator Data'!E88/'Indicator Data'!$BC88)</f>
        <v>2.4361127236762395E-4</v>
      </c>
      <c r="Q86" s="60">
        <f>'Indicator Data'!F88/'Indicator Data'!$BC88</f>
        <v>0</v>
      </c>
      <c r="R86" s="60">
        <f>'Indicator Data'!G88/'Indicator Data'!$BC88</f>
        <v>0</v>
      </c>
      <c r="S86" s="60">
        <f>'Indicator Data'!H88/'Indicator Data'!$BC88</f>
        <v>0</v>
      </c>
      <c r="T86" s="60">
        <f>'Indicator Data'!I88/'Indicator Data'!$BC88</f>
        <v>0</v>
      </c>
      <c r="U86" s="60">
        <f>'Indicator Data'!J88/'Indicator Data'!$BC88</f>
        <v>2.0363830689557874E-3</v>
      </c>
      <c r="V86" s="59">
        <f t="shared" si="34"/>
        <v>10</v>
      </c>
      <c r="W86" s="59">
        <f t="shared" si="35"/>
        <v>0</v>
      </c>
      <c r="X86" s="59">
        <f t="shared" si="36"/>
        <v>7.6</v>
      </c>
      <c r="Y86" s="59">
        <f t="shared" si="37"/>
        <v>0.2</v>
      </c>
      <c r="Z86" s="59">
        <f t="shared" si="38"/>
        <v>0</v>
      </c>
      <c r="AA86" s="59">
        <f t="shared" si="39"/>
        <v>0</v>
      </c>
      <c r="AB86" s="59">
        <f t="shared" si="40"/>
        <v>0</v>
      </c>
      <c r="AC86" s="59">
        <f t="shared" si="41"/>
        <v>0</v>
      </c>
      <c r="AD86" s="59">
        <f t="shared" si="42"/>
        <v>0</v>
      </c>
      <c r="AE86" s="59">
        <f t="shared" si="43"/>
        <v>0</v>
      </c>
      <c r="AF86" s="59">
        <f t="shared" si="44"/>
        <v>0.7</v>
      </c>
      <c r="AG86" s="59">
        <f>ROUND(IF('Indicator Data'!K88=0,0,IF('Indicator Data'!K88&gt;AG$194,10,IF('Indicator Data'!K88&lt;AG$195,0,10-(AG$194-'Indicator Data'!K88)/(AG$194-AG$195)*10))),1)</f>
        <v>2.7</v>
      </c>
      <c r="AH86" s="59">
        <f t="shared" si="45"/>
        <v>8.9</v>
      </c>
      <c r="AI86" s="59">
        <f t="shared" si="46"/>
        <v>0.1</v>
      </c>
      <c r="AJ86" s="59">
        <f t="shared" si="47"/>
        <v>0</v>
      </c>
      <c r="AK86" s="59">
        <f t="shared" si="48"/>
        <v>0</v>
      </c>
      <c r="AL86" s="59">
        <f t="shared" si="49"/>
        <v>0</v>
      </c>
      <c r="AM86" s="59">
        <f t="shared" si="50"/>
        <v>0</v>
      </c>
      <c r="AN86" s="59">
        <f t="shared" si="51"/>
        <v>5.2</v>
      </c>
      <c r="AO86" s="61">
        <f t="shared" si="52"/>
        <v>6.5</v>
      </c>
      <c r="AP86" s="61">
        <f t="shared" si="53"/>
        <v>1.7</v>
      </c>
      <c r="AQ86" s="61">
        <f t="shared" si="54"/>
        <v>0</v>
      </c>
      <c r="AR86" s="61">
        <f t="shared" si="55"/>
        <v>0</v>
      </c>
      <c r="AS86" s="59">
        <f t="shared" si="56"/>
        <v>4</v>
      </c>
      <c r="AT86" s="59">
        <f>IF('Indicator Data'!BD88&lt;1000,"x",ROUND((IF('Indicator Data'!L88&gt;AT$194,10,IF('Indicator Data'!L88&lt;AT$195,0,10-(AT$194-'Indicator Data'!L88)/(AT$194-AT$195)*10))),1))</f>
        <v>3.3</v>
      </c>
      <c r="AU86" s="61">
        <f t="shared" si="57"/>
        <v>3.7</v>
      </c>
      <c r="AV86" s="62">
        <f t="shared" si="58"/>
        <v>2.8</v>
      </c>
      <c r="AW86" s="59">
        <f>ROUND(IF('Indicator Data'!M88=0,0,IF('Indicator Data'!M88&gt;AW$194,10,IF('Indicator Data'!M88&lt;AW$195,0,10-(AW$194-'Indicator Data'!M88)/(AW$194-AW$195)*10))),1)</f>
        <v>2.4</v>
      </c>
      <c r="AX86" s="59">
        <f>ROUND(IF('Indicator Data'!N88=0,0,IF(LOG('Indicator Data'!N88)&gt;LOG(AX$194),10,IF(LOG('Indicator Data'!N88)&lt;LOG(AX$195),0,10-(LOG(AX$194)-LOG('Indicator Data'!N88))/(LOG(AX$194)-LOG(AX$195))*10))),1)</f>
        <v>1.3</v>
      </c>
      <c r="AY86" s="61">
        <f t="shared" si="59"/>
        <v>1.9</v>
      </c>
      <c r="AZ86" s="59">
        <f>'Indicator Data'!O88</f>
        <v>0</v>
      </c>
      <c r="BA86" s="59">
        <f>'Indicator Data'!P88</f>
        <v>0</v>
      </c>
      <c r="BB86" s="61">
        <f t="shared" si="60"/>
        <v>0</v>
      </c>
      <c r="BC86" s="62">
        <f t="shared" si="61"/>
        <v>1.3</v>
      </c>
      <c r="BD86" s="16"/>
      <c r="BE86" s="108"/>
    </row>
    <row r="87" spans="1:57" s="4" customFormat="1" x14ac:dyDescent="0.25">
      <c r="A87" s="131" t="s">
        <v>161</v>
      </c>
      <c r="B87" s="63" t="s">
        <v>160</v>
      </c>
      <c r="C87" s="59">
        <f>ROUND(IF('Indicator Data'!C89=0,0.1,IF(LOG('Indicator Data'!C89)&gt;C$194,10,IF(LOG('Indicator Data'!C89)&lt;C$195,0,10-(C$194-LOG('Indicator Data'!C89))/(C$194-C$195)*10))),1)</f>
        <v>7.7</v>
      </c>
      <c r="D87" s="59">
        <f>ROUND(IF('Indicator Data'!D89=0,0.1,IF(LOG('Indicator Data'!D89)&gt;D$194,10,IF(LOG('Indicator Data'!D89)&lt;D$195,0,10-(D$194-LOG('Indicator Data'!D89))/(D$194-D$195)*10))),1)</f>
        <v>9.3000000000000007</v>
      </c>
      <c r="E87" s="59">
        <f t="shared" si="31"/>
        <v>8.6</v>
      </c>
      <c r="F87" s="59">
        <f>ROUND(IF('Indicator Data'!E89="No data",0.1,IF('Indicator Data'!E89=0,0,IF(LOG('Indicator Data'!E89)&gt;F$194,10,IF(LOG('Indicator Data'!E89)&lt;F$195,0,10-(F$194-LOG('Indicator Data'!E89))/(F$194-F$195)*10)))),1)</f>
        <v>7</v>
      </c>
      <c r="G87" s="59">
        <f>ROUND(IF('Indicator Data'!F89=0,0,IF(LOG('Indicator Data'!F89)&gt;G$194,10,IF(LOG('Indicator Data'!F89)&lt;G$195,0,10-(G$194-LOG('Indicator Data'!F89))/(G$194-G$195)*10))),1)</f>
        <v>0</v>
      </c>
      <c r="H87" s="59">
        <f>ROUND(IF('Indicator Data'!G89=0,0,IF(LOG('Indicator Data'!G89)&gt;H$194,10,IF(LOG('Indicator Data'!G89)&lt;H$195,0,10-(H$194-LOG('Indicator Data'!G89))/(H$194-H$195)*10))),1)</f>
        <v>0</v>
      </c>
      <c r="I87" s="59">
        <f>ROUND(IF('Indicator Data'!H89=0,0,IF(LOG('Indicator Data'!H89)&gt;I$194,10,IF(LOG('Indicator Data'!H89)&lt;I$195,0,10-(I$194-LOG('Indicator Data'!H89))/(I$194-I$195)*10))),1)</f>
        <v>0</v>
      </c>
      <c r="J87" s="59">
        <f t="shared" si="32"/>
        <v>0</v>
      </c>
      <c r="K87" s="59">
        <f>ROUND(IF('Indicator Data'!I89=0,0,IF(LOG('Indicator Data'!I89)&gt;K$194,10,IF(LOG('Indicator Data'!I89)&lt;K$195,0,10-(K$194-LOG('Indicator Data'!I89))/(K$194-K$195)*10))),1)</f>
        <v>0</v>
      </c>
      <c r="L87" s="59">
        <f t="shared" si="33"/>
        <v>0</v>
      </c>
      <c r="M87" s="59">
        <f>ROUND(IF('Indicator Data'!J89=0,0,IF(LOG('Indicator Data'!J89)&gt;M$194,10,IF(LOG('Indicator Data'!J89)&lt;M$195,0,10-(M$194-LOG('Indicator Data'!J89))/(M$194-M$195)*10))),1)</f>
        <v>0</v>
      </c>
      <c r="N87" s="60">
        <f>'Indicator Data'!C89/'Indicator Data'!$BC89</f>
        <v>6.7007404701535862E-4</v>
      </c>
      <c r="O87" s="60">
        <f>'Indicator Data'!D89/'Indicator Data'!$BC89</f>
        <v>3.4444275160422063E-4</v>
      </c>
      <c r="P87" s="60">
        <f>IF(F87=0.1,0,'Indicator Data'!E89/'Indicator Data'!$BC89)</f>
        <v>3.6278437050090389E-3</v>
      </c>
      <c r="Q87" s="60">
        <f>'Indicator Data'!F89/'Indicator Data'!$BC89</f>
        <v>0</v>
      </c>
      <c r="R87" s="60">
        <f>'Indicator Data'!G89/'Indicator Data'!$BC89</f>
        <v>0</v>
      </c>
      <c r="S87" s="60">
        <f>'Indicator Data'!H89/'Indicator Data'!$BC89</f>
        <v>0</v>
      </c>
      <c r="T87" s="60">
        <f>'Indicator Data'!I89/'Indicator Data'!$BC89</f>
        <v>0</v>
      </c>
      <c r="U87" s="60">
        <f>'Indicator Data'!J89/'Indicator Data'!$BC89</f>
        <v>0</v>
      </c>
      <c r="V87" s="59">
        <f t="shared" si="34"/>
        <v>3.4</v>
      </c>
      <c r="W87" s="59">
        <f t="shared" si="35"/>
        <v>3.4</v>
      </c>
      <c r="X87" s="59">
        <f t="shared" si="36"/>
        <v>3.4</v>
      </c>
      <c r="Y87" s="59">
        <f t="shared" si="37"/>
        <v>3.6</v>
      </c>
      <c r="Z87" s="59">
        <f t="shared" si="38"/>
        <v>0</v>
      </c>
      <c r="AA87" s="59">
        <f t="shared" si="39"/>
        <v>0</v>
      </c>
      <c r="AB87" s="59">
        <f t="shared" si="40"/>
        <v>0</v>
      </c>
      <c r="AC87" s="59">
        <f t="shared" si="41"/>
        <v>0</v>
      </c>
      <c r="AD87" s="59">
        <f t="shared" si="42"/>
        <v>0</v>
      </c>
      <c r="AE87" s="59">
        <f t="shared" si="43"/>
        <v>0</v>
      </c>
      <c r="AF87" s="59">
        <f t="shared" si="44"/>
        <v>0</v>
      </c>
      <c r="AG87" s="59">
        <f>ROUND(IF('Indicator Data'!K89=0,0,IF('Indicator Data'!K89&gt;AG$194,10,IF('Indicator Data'!K89&lt;AG$195,0,10-(AG$194-'Indicator Data'!K89)/(AG$194-AG$195)*10))),1)</f>
        <v>0</v>
      </c>
      <c r="AH87" s="59">
        <f t="shared" si="45"/>
        <v>5.6</v>
      </c>
      <c r="AI87" s="59">
        <f t="shared" si="46"/>
        <v>6.4</v>
      </c>
      <c r="AJ87" s="59">
        <f t="shared" si="47"/>
        <v>0</v>
      </c>
      <c r="AK87" s="59">
        <f t="shared" si="48"/>
        <v>0</v>
      </c>
      <c r="AL87" s="59">
        <f t="shared" si="49"/>
        <v>0</v>
      </c>
      <c r="AM87" s="59">
        <f t="shared" si="50"/>
        <v>0</v>
      </c>
      <c r="AN87" s="59">
        <f t="shared" si="51"/>
        <v>0</v>
      </c>
      <c r="AO87" s="61">
        <f t="shared" si="52"/>
        <v>6.7</v>
      </c>
      <c r="AP87" s="61">
        <f t="shared" si="53"/>
        <v>5.6</v>
      </c>
      <c r="AQ87" s="61">
        <f t="shared" si="54"/>
        <v>0</v>
      </c>
      <c r="AR87" s="61">
        <f t="shared" si="55"/>
        <v>0</v>
      </c>
      <c r="AS87" s="59">
        <f t="shared" si="56"/>
        <v>0</v>
      </c>
      <c r="AT87" s="59">
        <f>IF('Indicator Data'!BD89&lt;1000,"x",ROUND((IF('Indicator Data'!L89&gt;AT$194,10,IF('Indicator Data'!L89&lt;AT$195,0,10-(AT$194-'Indicator Data'!L89)/(AT$194-AT$195)*10))),1))</f>
        <v>5.6</v>
      </c>
      <c r="AU87" s="61">
        <f t="shared" si="57"/>
        <v>2.8</v>
      </c>
      <c r="AV87" s="62">
        <f t="shared" si="58"/>
        <v>3.5</v>
      </c>
      <c r="AW87" s="59">
        <f>ROUND(IF('Indicator Data'!M89=0,0,IF('Indicator Data'!M89&gt;AW$194,10,IF('Indicator Data'!M89&lt;AW$195,0,10-(AW$194-'Indicator Data'!M89)/(AW$194-AW$195)*10))),1)</f>
        <v>0.7</v>
      </c>
      <c r="AX87" s="59">
        <f>ROUND(IF('Indicator Data'!N89=0,0,IF(LOG('Indicator Data'!N89)&gt;LOG(AX$194),10,IF(LOG('Indicator Data'!N89)&lt;LOG(AX$195),0,10-(LOG(AX$194)-LOG('Indicator Data'!N89))/(LOG(AX$194)-LOG(AX$195))*10))),1)</f>
        <v>1.1000000000000001</v>
      </c>
      <c r="AY87" s="61">
        <f t="shared" si="59"/>
        <v>0.9</v>
      </c>
      <c r="AZ87" s="59">
        <f>'Indicator Data'!O89</f>
        <v>0</v>
      </c>
      <c r="BA87" s="59">
        <f>'Indicator Data'!P89</f>
        <v>0</v>
      </c>
      <c r="BB87" s="61">
        <f t="shared" si="60"/>
        <v>0</v>
      </c>
      <c r="BC87" s="62">
        <f t="shared" si="61"/>
        <v>0.6</v>
      </c>
      <c r="BD87" s="16"/>
      <c r="BE87" s="108"/>
    </row>
    <row r="88" spans="1:57" s="4" customFormat="1" x14ac:dyDescent="0.25">
      <c r="A88" s="131" t="s">
        <v>163</v>
      </c>
      <c r="B88" s="63" t="s">
        <v>162</v>
      </c>
      <c r="C88" s="59">
        <f>ROUND(IF('Indicator Data'!C90=0,0.1,IF(LOG('Indicator Data'!C90)&gt;C$194,10,IF(LOG('Indicator Data'!C90)&lt;C$195,0,10-(C$194-LOG('Indicator Data'!C90))/(C$194-C$195)*10))),1)</f>
        <v>8.6</v>
      </c>
      <c r="D88" s="59">
        <f>ROUND(IF('Indicator Data'!D90=0,0.1,IF(LOG('Indicator Data'!D90)&gt;D$194,10,IF(LOG('Indicator Data'!D90)&lt;D$195,0,10-(D$194-LOG('Indicator Data'!D90))/(D$194-D$195)*10))),1)</f>
        <v>0.1</v>
      </c>
      <c r="E88" s="59">
        <f t="shared" si="31"/>
        <v>5.9</v>
      </c>
      <c r="F88" s="59">
        <f>ROUND(IF('Indicator Data'!E90="No data",0.1,IF('Indicator Data'!E90=0,0,IF(LOG('Indicator Data'!E90)&gt;F$194,10,IF(LOG('Indicator Data'!E90)&lt;F$195,0,10-(F$194-LOG('Indicator Data'!E90))/(F$194-F$195)*10)))),1)</f>
        <v>7.3</v>
      </c>
      <c r="G88" s="59">
        <f>ROUND(IF('Indicator Data'!F90=0,0,IF(LOG('Indicator Data'!F90)&gt;G$194,10,IF(LOG('Indicator Data'!F90)&lt;G$195,0,10-(G$194-LOG('Indicator Data'!F90))/(G$194-G$195)*10))),1)</f>
        <v>5.4</v>
      </c>
      <c r="H88" s="59">
        <f>ROUND(IF('Indicator Data'!G90=0,0,IF(LOG('Indicator Data'!G90)&gt;H$194,10,IF(LOG('Indicator Data'!G90)&lt;H$195,0,10-(H$194-LOG('Indicator Data'!G90))/(H$194-H$195)*10))),1)</f>
        <v>0</v>
      </c>
      <c r="I88" s="59">
        <f>ROUND(IF('Indicator Data'!H90=0,0,IF(LOG('Indicator Data'!H90)&gt;I$194,10,IF(LOG('Indicator Data'!H90)&lt;I$195,0,10-(I$194-LOG('Indicator Data'!H90))/(I$194-I$195)*10))),1)</f>
        <v>0</v>
      </c>
      <c r="J88" s="59">
        <f t="shared" si="32"/>
        <v>0</v>
      </c>
      <c r="K88" s="59">
        <f>ROUND(IF('Indicator Data'!I90=0,0,IF(LOG('Indicator Data'!I90)&gt;K$194,10,IF(LOG('Indicator Data'!I90)&lt;K$195,0,10-(K$194-LOG('Indicator Data'!I90))/(K$194-K$195)*10))),1)</f>
        <v>0</v>
      </c>
      <c r="L88" s="59">
        <f t="shared" si="33"/>
        <v>0</v>
      </c>
      <c r="M88" s="59">
        <f>ROUND(IF('Indicator Data'!J90=0,0,IF(LOG('Indicator Data'!J90)&gt;M$194,10,IF(LOG('Indicator Data'!J90)&lt;M$195,0,10-(M$194-LOG('Indicator Data'!J90))/(M$194-M$195)*10))),1)</f>
        <v>10</v>
      </c>
      <c r="N88" s="60">
        <f>'Indicator Data'!C90/'Indicator Data'!$BC90</f>
        <v>6.393287838170038E-4</v>
      </c>
      <c r="O88" s="60">
        <f>'Indicator Data'!D90/'Indicator Data'!$BC90</f>
        <v>0</v>
      </c>
      <c r="P88" s="60">
        <f>IF(F88=0.1,0,'Indicator Data'!E90/'Indicator Data'!$BC90)</f>
        <v>1.8552411486206259E-3</v>
      </c>
      <c r="Q88" s="60">
        <f>'Indicator Data'!F90/'Indicator Data'!$BC90</f>
        <v>1.0808931338216548E-7</v>
      </c>
      <c r="R88" s="60">
        <f>'Indicator Data'!G90/'Indicator Data'!$BC90</f>
        <v>0</v>
      </c>
      <c r="S88" s="60">
        <f>'Indicator Data'!H90/'Indicator Data'!$BC90</f>
        <v>0</v>
      </c>
      <c r="T88" s="60">
        <f>'Indicator Data'!I90/'Indicator Data'!$BC90</f>
        <v>0</v>
      </c>
      <c r="U88" s="60">
        <f>'Indicator Data'!J90/'Indicator Data'!$BC90</f>
        <v>4.337197238654119E-2</v>
      </c>
      <c r="V88" s="59">
        <f t="shared" si="34"/>
        <v>3.2</v>
      </c>
      <c r="W88" s="59">
        <f t="shared" si="35"/>
        <v>0</v>
      </c>
      <c r="X88" s="59">
        <f t="shared" si="36"/>
        <v>1.7</v>
      </c>
      <c r="Y88" s="59">
        <f t="shared" si="37"/>
        <v>1.9</v>
      </c>
      <c r="Z88" s="59">
        <f t="shared" si="38"/>
        <v>4.5</v>
      </c>
      <c r="AA88" s="59">
        <f t="shared" si="39"/>
        <v>0</v>
      </c>
      <c r="AB88" s="59">
        <f t="shared" si="40"/>
        <v>0</v>
      </c>
      <c r="AC88" s="59">
        <f t="shared" si="41"/>
        <v>0</v>
      </c>
      <c r="AD88" s="59">
        <f t="shared" si="42"/>
        <v>0</v>
      </c>
      <c r="AE88" s="59">
        <f t="shared" si="43"/>
        <v>0</v>
      </c>
      <c r="AF88" s="59">
        <f t="shared" si="44"/>
        <v>10</v>
      </c>
      <c r="AG88" s="59">
        <f>ROUND(IF('Indicator Data'!K90=0,0,IF('Indicator Data'!K90&gt;AG$194,10,IF('Indicator Data'!K90&lt;AG$195,0,10-(AG$194-'Indicator Data'!K90)/(AG$194-AG$195)*10))),1)</f>
        <v>10</v>
      </c>
      <c r="AH88" s="59">
        <f t="shared" si="45"/>
        <v>5.9</v>
      </c>
      <c r="AI88" s="59">
        <f t="shared" si="46"/>
        <v>0.1</v>
      </c>
      <c r="AJ88" s="59">
        <f t="shared" si="47"/>
        <v>0</v>
      </c>
      <c r="AK88" s="59">
        <f t="shared" si="48"/>
        <v>0</v>
      </c>
      <c r="AL88" s="59">
        <f t="shared" si="49"/>
        <v>0</v>
      </c>
      <c r="AM88" s="59">
        <f t="shared" si="50"/>
        <v>0</v>
      </c>
      <c r="AN88" s="59">
        <f t="shared" si="51"/>
        <v>10</v>
      </c>
      <c r="AO88" s="61">
        <f t="shared" si="52"/>
        <v>4.0999999999999996</v>
      </c>
      <c r="AP88" s="61">
        <f t="shared" si="53"/>
        <v>5.2</v>
      </c>
      <c r="AQ88" s="61">
        <f t="shared" si="54"/>
        <v>5</v>
      </c>
      <c r="AR88" s="61">
        <f t="shared" si="55"/>
        <v>0</v>
      </c>
      <c r="AS88" s="59">
        <f t="shared" si="56"/>
        <v>10</v>
      </c>
      <c r="AT88" s="59">
        <f>IF('Indicator Data'!BD90&lt;1000,"x",ROUND((IF('Indicator Data'!L90&gt;AT$194,10,IF('Indicator Data'!L90&lt;AT$195,0,10-(AT$194-'Indicator Data'!L90)/(AT$194-AT$195)*10))),1))</f>
        <v>1.1000000000000001</v>
      </c>
      <c r="AU88" s="61">
        <f t="shared" si="57"/>
        <v>5.6</v>
      </c>
      <c r="AV88" s="62">
        <f t="shared" si="58"/>
        <v>4.2</v>
      </c>
      <c r="AW88" s="59">
        <f>ROUND(IF('Indicator Data'!M90=0,0,IF('Indicator Data'!M90&gt;AW$194,10,IF('Indicator Data'!M90&lt;AW$195,0,10-(AW$194-'Indicator Data'!M90)/(AW$194-AW$195)*10))),1)</f>
        <v>9.6</v>
      </c>
      <c r="AX88" s="59">
        <f>ROUND(IF('Indicator Data'!N90=0,0,IF(LOG('Indicator Data'!N90)&gt;LOG(AX$194),10,IF(LOG('Indicator Data'!N90)&lt;LOG(AX$195),0,10-(LOG(AX$194)-LOG('Indicator Data'!N90))/(LOG(AX$194)-LOG(AX$195))*10))),1)</f>
        <v>6.5</v>
      </c>
      <c r="AY88" s="61">
        <f t="shared" si="59"/>
        <v>8.5</v>
      </c>
      <c r="AZ88" s="59">
        <f>'Indicator Data'!O90</f>
        <v>0</v>
      </c>
      <c r="BA88" s="59">
        <f>'Indicator Data'!P90</f>
        <v>4</v>
      </c>
      <c r="BB88" s="61">
        <f t="shared" si="60"/>
        <v>7</v>
      </c>
      <c r="BC88" s="62">
        <f t="shared" si="61"/>
        <v>7</v>
      </c>
      <c r="BD88" s="16"/>
      <c r="BE88" s="108"/>
    </row>
    <row r="89" spans="1:57" s="4" customFormat="1" x14ac:dyDescent="0.25">
      <c r="A89" s="131" t="s">
        <v>165</v>
      </c>
      <c r="B89" s="63" t="s">
        <v>164</v>
      </c>
      <c r="C89" s="59">
        <f>ROUND(IF('Indicator Data'!C91=0,0.1,IF(LOG('Indicator Data'!C91)&gt;C$194,10,IF(LOG('Indicator Data'!C91)&lt;C$195,0,10-(C$194-LOG('Indicator Data'!C91))/(C$194-C$195)*10))),1)</f>
        <v>3.2</v>
      </c>
      <c r="D89" s="59">
        <f>ROUND(IF('Indicator Data'!D91=0,0.1,IF(LOG('Indicator Data'!D91)&gt;D$194,10,IF(LOG('Indicator Data'!D91)&lt;D$195,0,10-(D$194-LOG('Indicator Data'!D91))/(D$194-D$195)*10))),1)</f>
        <v>0.1</v>
      </c>
      <c r="E89" s="59">
        <f t="shared" si="31"/>
        <v>1.8</v>
      </c>
      <c r="F89" s="59">
        <f>ROUND(IF('Indicator Data'!E91="No data",0.1,IF('Indicator Data'!E91=0,0,IF(LOG('Indicator Data'!E91)&gt;F$194,10,IF(LOG('Indicator Data'!E91)&lt;F$195,0,10-(F$194-LOG('Indicator Data'!E91))/(F$194-F$195)*10)))),1)</f>
        <v>0.1</v>
      </c>
      <c r="G89" s="59">
        <f>ROUND(IF('Indicator Data'!F91=0,0,IF(LOG('Indicator Data'!F91)&gt;G$194,10,IF(LOG('Indicator Data'!F91)&lt;G$195,0,10-(G$194-LOG('Indicator Data'!F91))/(G$194-G$195)*10))),1)</f>
        <v>6.5</v>
      </c>
      <c r="H89" s="59">
        <f>ROUND(IF('Indicator Data'!G91=0,0,IF(LOG('Indicator Data'!G91)&gt;H$194,10,IF(LOG('Indicator Data'!G91)&lt;H$195,0,10-(H$194-LOG('Indicator Data'!G91))/(H$194-H$195)*10))),1)</f>
        <v>0</v>
      </c>
      <c r="I89" s="59">
        <f>ROUND(IF('Indicator Data'!H91=0,0,IF(LOG('Indicator Data'!H91)&gt;I$194,10,IF(LOG('Indicator Data'!H91)&lt;I$195,0,10-(I$194-LOG('Indicator Data'!H91))/(I$194-I$195)*10))),1)</f>
        <v>0</v>
      </c>
      <c r="J89" s="59">
        <f t="shared" si="32"/>
        <v>0</v>
      </c>
      <c r="K89" s="59">
        <f>ROUND(IF('Indicator Data'!I91=0,0,IF(LOG('Indicator Data'!I91)&gt;K$194,10,IF(LOG('Indicator Data'!I91)&lt;K$195,0,10-(K$194-LOG('Indicator Data'!I91))/(K$194-K$195)*10))),1)</f>
        <v>0</v>
      </c>
      <c r="L89" s="59">
        <f t="shared" si="33"/>
        <v>0</v>
      </c>
      <c r="M89" s="59">
        <f>ROUND(IF('Indicator Data'!J91=0,0,IF(LOG('Indicator Data'!J91)&gt;M$194,10,IF(LOG('Indicator Data'!J91)&lt;M$195,0,10-(M$194-LOG('Indicator Data'!J91))/(M$194-M$195)*10))),1)</f>
        <v>6.3</v>
      </c>
      <c r="N89" s="60">
        <f>'Indicator Data'!C91/'Indicator Data'!$BC91</f>
        <v>1.8299322224669065E-3</v>
      </c>
      <c r="O89" s="60">
        <f>'Indicator Data'!D91/'Indicator Data'!$BC91</f>
        <v>0</v>
      </c>
      <c r="P89" s="60">
        <f>IF(F89=0.1,0,'Indicator Data'!E91/'Indicator Data'!$BC91)</f>
        <v>0</v>
      </c>
      <c r="Q89" s="60">
        <f>'Indicator Data'!F91/'Indicator Data'!$BC91</f>
        <v>1.7185805051913837E-4</v>
      </c>
      <c r="R89" s="60">
        <f>'Indicator Data'!G91/'Indicator Data'!$BC91</f>
        <v>1.7675887184255385E-6</v>
      </c>
      <c r="S89" s="60">
        <f>'Indicator Data'!H91/'Indicator Data'!$BC91</f>
        <v>0</v>
      </c>
      <c r="T89" s="60">
        <f>'Indicator Data'!I91/'Indicator Data'!$BC91</f>
        <v>0</v>
      </c>
      <c r="U89" s="60">
        <f>'Indicator Data'!J91/'Indicator Data'!$BC91</f>
        <v>3.2543003254300325E-2</v>
      </c>
      <c r="V89" s="59">
        <f t="shared" si="34"/>
        <v>9.1</v>
      </c>
      <c r="W89" s="59">
        <f t="shared" si="35"/>
        <v>0</v>
      </c>
      <c r="X89" s="59">
        <f t="shared" si="36"/>
        <v>6.4</v>
      </c>
      <c r="Y89" s="59">
        <f t="shared" si="37"/>
        <v>0.1</v>
      </c>
      <c r="Z89" s="59">
        <f t="shared" si="38"/>
        <v>10</v>
      </c>
      <c r="AA89" s="59">
        <f t="shared" si="39"/>
        <v>0</v>
      </c>
      <c r="AB89" s="59">
        <f t="shared" si="40"/>
        <v>0</v>
      </c>
      <c r="AC89" s="59">
        <f t="shared" si="41"/>
        <v>0</v>
      </c>
      <c r="AD89" s="59">
        <f t="shared" si="42"/>
        <v>0</v>
      </c>
      <c r="AE89" s="59">
        <f t="shared" si="43"/>
        <v>0</v>
      </c>
      <c r="AF89" s="59">
        <f t="shared" si="44"/>
        <v>10</v>
      </c>
      <c r="AG89" s="59">
        <f>ROUND(IF('Indicator Data'!K91=0,0,IF('Indicator Data'!K91&gt;AG$194,10,IF('Indicator Data'!K91&lt;AG$195,0,10-(AG$194-'Indicator Data'!K91)/(AG$194-AG$195)*10))),1)</f>
        <v>1.3</v>
      </c>
      <c r="AH89" s="59">
        <f t="shared" si="45"/>
        <v>6.2</v>
      </c>
      <c r="AI89" s="59">
        <f t="shared" si="46"/>
        <v>0.1</v>
      </c>
      <c r="AJ89" s="59">
        <f t="shared" si="47"/>
        <v>0</v>
      </c>
      <c r="AK89" s="59">
        <f t="shared" si="48"/>
        <v>0</v>
      </c>
      <c r="AL89" s="59">
        <f t="shared" si="49"/>
        <v>0</v>
      </c>
      <c r="AM89" s="59">
        <f t="shared" si="50"/>
        <v>0</v>
      </c>
      <c r="AN89" s="59">
        <f t="shared" si="51"/>
        <v>8.8000000000000007</v>
      </c>
      <c r="AO89" s="61">
        <f t="shared" si="52"/>
        <v>4.5</v>
      </c>
      <c r="AP89" s="61">
        <f t="shared" si="53"/>
        <v>0.1</v>
      </c>
      <c r="AQ89" s="61">
        <f t="shared" si="54"/>
        <v>8.8000000000000007</v>
      </c>
      <c r="AR89" s="61">
        <f t="shared" si="55"/>
        <v>0</v>
      </c>
      <c r="AS89" s="59">
        <f t="shared" si="56"/>
        <v>5.0999999999999996</v>
      </c>
      <c r="AT89" s="59" t="str">
        <f>IF('Indicator Data'!BD91&lt;1000,"x",ROUND((IF('Indicator Data'!L91&gt;AT$194,10,IF('Indicator Data'!L91&lt;AT$195,0,10-(AT$194-'Indicator Data'!L91)/(AT$194-AT$195)*10))),1))</f>
        <v>x</v>
      </c>
      <c r="AU89" s="61">
        <f t="shared" si="57"/>
        <v>5.0999999999999996</v>
      </c>
      <c r="AV89" s="62">
        <f t="shared" si="58"/>
        <v>4.7</v>
      </c>
      <c r="AW89" s="59">
        <f>ROUND(IF('Indicator Data'!M91=0,0,IF('Indicator Data'!M91&gt;AW$194,10,IF('Indicator Data'!M91&lt;AW$195,0,10-(AW$194-'Indicator Data'!M91)/(AW$194-AW$195)*10))),1)</f>
        <v>0.1</v>
      </c>
      <c r="AX89" s="59">
        <f>ROUND(IF('Indicator Data'!N91=0,0,IF(LOG('Indicator Data'!N91)&gt;LOG(AX$194),10,IF(LOG('Indicator Data'!N91)&lt;LOG(AX$195),0,10-(LOG(AX$194)-LOG('Indicator Data'!N91))/(LOG(AX$194)-LOG(AX$195))*10))),1)</f>
        <v>0</v>
      </c>
      <c r="AY89" s="61">
        <f t="shared" si="59"/>
        <v>0.1</v>
      </c>
      <c r="AZ89" s="59">
        <f>'Indicator Data'!O91</f>
        <v>0</v>
      </c>
      <c r="BA89" s="59">
        <f>'Indicator Data'!P91</f>
        <v>0</v>
      </c>
      <c r="BB89" s="61">
        <f t="shared" si="60"/>
        <v>0</v>
      </c>
      <c r="BC89" s="62">
        <f t="shared" si="61"/>
        <v>0.1</v>
      </c>
      <c r="BD89" s="16"/>
      <c r="BE89" s="108"/>
    </row>
    <row r="90" spans="1:57" s="4" customFormat="1" x14ac:dyDescent="0.25">
      <c r="A90" s="131" t="s">
        <v>878</v>
      </c>
      <c r="B90" s="63" t="s">
        <v>166</v>
      </c>
      <c r="C90" s="59">
        <f>ROUND(IF('Indicator Data'!C92=0,0.1,IF(LOG('Indicator Data'!C92)&gt;C$194,10,IF(LOG('Indicator Data'!C92)&lt;C$195,0,10-(C$194-LOG('Indicator Data'!C92))/(C$194-C$195)*10))),1)</f>
        <v>0.1</v>
      </c>
      <c r="D90" s="59">
        <f>ROUND(IF('Indicator Data'!D92=0,0.1,IF(LOG('Indicator Data'!D92)&gt;D$194,10,IF(LOG('Indicator Data'!D92)&lt;D$195,0,10-(D$194-LOG('Indicator Data'!D92))/(D$194-D$195)*10))),1)</f>
        <v>0.1</v>
      </c>
      <c r="E90" s="59">
        <f t="shared" si="31"/>
        <v>0.1</v>
      </c>
      <c r="F90" s="59">
        <f>ROUND(IF('Indicator Data'!E92="No data",0.1,IF('Indicator Data'!E92=0,0,IF(LOG('Indicator Data'!E92)&gt;F$194,10,IF(LOG('Indicator Data'!E92)&lt;F$195,0,10-(F$194-LOG('Indicator Data'!E92))/(F$194-F$195)*10)))),1)</f>
        <v>8</v>
      </c>
      <c r="G90" s="59">
        <f>ROUND(IF('Indicator Data'!F92=0,0,IF(LOG('Indicator Data'!F92)&gt;G$194,10,IF(LOG('Indicator Data'!F92)&lt;G$195,0,10-(G$194-LOG('Indicator Data'!F92))/(G$194-G$195)*10))),1)</f>
        <v>3.3</v>
      </c>
      <c r="H90" s="59">
        <f>ROUND(IF('Indicator Data'!G92=0,0,IF(LOG('Indicator Data'!G92)&gt;H$194,10,IF(LOG('Indicator Data'!G92)&lt;H$195,0,10-(H$194-LOG('Indicator Data'!G92))/(H$194-H$195)*10))),1)</f>
        <v>8.6999999999999993</v>
      </c>
      <c r="I90" s="59">
        <f>ROUND(IF('Indicator Data'!H92=0,0,IF(LOG('Indicator Data'!H92)&gt;I$194,10,IF(LOG('Indicator Data'!H92)&lt;I$195,0,10-(I$194-LOG('Indicator Data'!H92))/(I$194-I$195)*10))),1)</f>
        <v>7.6</v>
      </c>
      <c r="J90" s="59">
        <f t="shared" si="32"/>
        <v>8.1999999999999993</v>
      </c>
      <c r="K90" s="59">
        <f>ROUND(IF('Indicator Data'!I92=0,0,IF(LOG('Indicator Data'!I92)&gt;K$194,10,IF(LOG('Indicator Data'!I92)&lt;K$195,0,10-(K$194-LOG('Indicator Data'!I92))/(K$194-K$195)*10))),1)</f>
        <v>3.5</v>
      </c>
      <c r="L90" s="59">
        <f t="shared" si="33"/>
        <v>6.4</v>
      </c>
      <c r="M90" s="59">
        <f>ROUND(IF('Indicator Data'!J92=0,0,IF(LOG('Indicator Data'!J92)&gt;M$194,10,IF(LOG('Indicator Data'!J92)&lt;M$195,0,10-(M$194-LOG('Indicator Data'!J92))/(M$194-M$195)*10))),1)</f>
        <v>10</v>
      </c>
      <c r="N90" s="60">
        <f>'Indicator Data'!C92/'Indicator Data'!$BC92</f>
        <v>0</v>
      </c>
      <c r="O90" s="60">
        <f>'Indicator Data'!D92/'Indicator Data'!$BC92</f>
        <v>0</v>
      </c>
      <c r="P90" s="60">
        <f>IF(F90=0.1,0,'Indicator Data'!E92/'Indicator Data'!$BC92)</f>
        <v>6.5933723299944061E-3</v>
      </c>
      <c r="Q90" s="60">
        <f>'Indicator Data'!F92/'Indicator Data'!$BC92</f>
        <v>1.8284488600855156E-8</v>
      </c>
      <c r="R90" s="60">
        <f>'Indicator Data'!G92/'Indicator Data'!$BC92</f>
        <v>1.2662690707317239E-2</v>
      </c>
      <c r="S90" s="60">
        <f>'Indicator Data'!H92/'Indicator Data'!$BC92</f>
        <v>1.3991774690440978E-3</v>
      </c>
      <c r="T90" s="60">
        <f>'Indicator Data'!I92/'Indicator Data'!$BC92</f>
        <v>2.382646855288426E-8</v>
      </c>
      <c r="U90" s="60">
        <f>'Indicator Data'!J92/'Indicator Data'!$BC92</f>
        <v>4.8542890090765897E-3</v>
      </c>
      <c r="V90" s="59">
        <f t="shared" si="34"/>
        <v>0</v>
      </c>
      <c r="W90" s="59">
        <f t="shared" si="35"/>
        <v>0</v>
      </c>
      <c r="X90" s="59">
        <f t="shared" si="36"/>
        <v>0</v>
      </c>
      <c r="Y90" s="59">
        <f t="shared" si="37"/>
        <v>6.6</v>
      </c>
      <c r="Z90" s="59">
        <f t="shared" si="38"/>
        <v>2.8</v>
      </c>
      <c r="AA90" s="59">
        <f t="shared" si="39"/>
        <v>6.3</v>
      </c>
      <c r="AB90" s="59">
        <f t="shared" si="40"/>
        <v>2.8</v>
      </c>
      <c r="AC90" s="59">
        <f t="shared" si="41"/>
        <v>4.8</v>
      </c>
      <c r="AD90" s="59">
        <f t="shared" si="42"/>
        <v>2.8</v>
      </c>
      <c r="AE90" s="59">
        <f t="shared" si="43"/>
        <v>3.9</v>
      </c>
      <c r="AF90" s="59">
        <f t="shared" si="44"/>
        <v>1.6</v>
      </c>
      <c r="AG90" s="59">
        <f>ROUND(IF('Indicator Data'!K92=0,0,IF('Indicator Data'!K92&gt;AG$194,10,IF('Indicator Data'!K92&lt;AG$195,0,10-(AG$194-'Indicator Data'!K92)/(AG$194-AG$195)*10))),1)</f>
        <v>1.3</v>
      </c>
      <c r="AH90" s="59">
        <f t="shared" si="45"/>
        <v>0.1</v>
      </c>
      <c r="AI90" s="59">
        <f t="shared" si="46"/>
        <v>0.1</v>
      </c>
      <c r="AJ90" s="59">
        <f t="shared" si="47"/>
        <v>7.5</v>
      </c>
      <c r="AK90" s="59">
        <f t="shared" si="48"/>
        <v>5.2</v>
      </c>
      <c r="AL90" s="59">
        <f t="shared" si="49"/>
        <v>6.5</v>
      </c>
      <c r="AM90" s="59">
        <f t="shared" si="50"/>
        <v>3.2</v>
      </c>
      <c r="AN90" s="59">
        <f t="shared" si="51"/>
        <v>7.9</v>
      </c>
      <c r="AO90" s="61">
        <f t="shared" si="52"/>
        <v>0.1</v>
      </c>
      <c r="AP90" s="61">
        <f t="shared" si="53"/>
        <v>7.4</v>
      </c>
      <c r="AQ90" s="61">
        <f t="shared" si="54"/>
        <v>3.1</v>
      </c>
      <c r="AR90" s="61">
        <f t="shared" si="55"/>
        <v>5.3</v>
      </c>
      <c r="AS90" s="59">
        <f t="shared" si="56"/>
        <v>4.5999999999999996</v>
      </c>
      <c r="AT90" s="59">
        <f>IF('Indicator Data'!BD92&lt;1000,"x",ROUND((IF('Indicator Data'!L92&gt;AT$194,10,IF('Indicator Data'!L92&lt;AT$195,0,10-(AT$194-'Indicator Data'!L92)/(AT$194-AT$195)*10))),1))</f>
        <v>0</v>
      </c>
      <c r="AU90" s="61">
        <f t="shared" si="57"/>
        <v>2.2999999999999998</v>
      </c>
      <c r="AV90" s="62">
        <f t="shared" si="58"/>
        <v>4.0999999999999996</v>
      </c>
      <c r="AW90" s="59">
        <f>ROUND(IF('Indicator Data'!M92=0,0,IF('Indicator Data'!M92&gt;AW$194,10,IF('Indicator Data'!M92&lt;AW$195,0,10-(AW$194-'Indicator Data'!M92)/(AW$194-AW$195)*10))),1)</f>
        <v>1.2</v>
      </c>
      <c r="AX90" s="59">
        <f>ROUND(IF('Indicator Data'!N92=0,0,IF(LOG('Indicator Data'!N92)&gt;LOG(AX$194),10,IF(LOG('Indicator Data'!N92)&lt;LOG(AX$195),0,10-(LOG(AX$194)-LOG('Indicator Data'!N92))/(LOG(AX$194)-LOG(AX$195))*10))),1)</f>
        <v>3.8</v>
      </c>
      <c r="AY90" s="61">
        <f t="shared" si="59"/>
        <v>2.6</v>
      </c>
      <c r="AZ90" s="59">
        <f>'Indicator Data'!O92</f>
        <v>0</v>
      </c>
      <c r="BA90" s="59">
        <f>'Indicator Data'!P92</f>
        <v>0</v>
      </c>
      <c r="BB90" s="61">
        <f t="shared" si="60"/>
        <v>0</v>
      </c>
      <c r="BC90" s="62">
        <f t="shared" si="61"/>
        <v>1.8</v>
      </c>
      <c r="BD90" s="16"/>
      <c r="BE90" s="108"/>
    </row>
    <row r="91" spans="1:57" s="4" customFormat="1" x14ac:dyDescent="0.25">
      <c r="A91" s="131" t="s">
        <v>882</v>
      </c>
      <c r="B91" s="63" t="s">
        <v>297</v>
      </c>
      <c r="C91" s="59">
        <f>ROUND(IF('Indicator Data'!C93=0,0.1,IF(LOG('Indicator Data'!C93)&gt;C$194,10,IF(LOG('Indicator Data'!C93)&lt;C$195,0,10-(C$194-LOG('Indicator Data'!C93))/(C$194-C$195)*10))),1)</f>
        <v>5.9</v>
      </c>
      <c r="D91" s="59">
        <f>ROUND(IF('Indicator Data'!D93=0,0.1,IF(LOG('Indicator Data'!D93)&gt;D$194,10,IF(LOG('Indicator Data'!D93)&lt;D$195,0,10-(D$194-LOG('Indicator Data'!D93))/(D$194-D$195)*10))),1)</f>
        <v>0.1</v>
      </c>
      <c r="E91" s="59">
        <f t="shared" si="31"/>
        <v>3.5</v>
      </c>
      <c r="F91" s="59">
        <f>ROUND(IF('Indicator Data'!E93="No data",0.1,IF('Indicator Data'!E93=0,0,IF(LOG('Indicator Data'!E93)&gt;F$194,10,IF(LOG('Indicator Data'!E93)&lt;F$195,0,10-(F$194-LOG('Indicator Data'!E93))/(F$194-F$195)*10)))),1)</f>
        <v>6.9</v>
      </c>
      <c r="G91" s="59">
        <f>ROUND(IF('Indicator Data'!F93=0,0,IF(LOG('Indicator Data'!F93)&gt;G$194,10,IF(LOG('Indicator Data'!F93)&lt;G$195,0,10-(G$194-LOG('Indicator Data'!F93))/(G$194-G$195)*10))),1)</f>
        <v>8.1</v>
      </c>
      <c r="H91" s="59">
        <f>ROUND(IF('Indicator Data'!G93=0,0,IF(LOG('Indicator Data'!G93)&gt;H$194,10,IF(LOG('Indicator Data'!G93)&lt;H$195,0,10-(H$194-LOG('Indicator Data'!G93))/(H$194-H$195)*10))),1)</f>
        <v>9.9</v>
      </c>
      <c r="I91" s="59">
        <f>ROUND(IF('Indicator Data'!H93=0,0,IF(LOG('Indicator Data'!H93)&gt;I$194,10,IF(LOG('Indicator Data'!H93)&lt;I$195,0,10-(I$194-LOG('Indicator Data'!H93))/(I$194-I$195)*10))),1)</f>
        <v>9</v>
      </c>
      <c r="J91" s="59">
        <f t="shared" si="32"/>
        <v>9.5</v>
      </c>
      <c r="K91" s="59">
        <f>ROUND(IF('Indicator Data'!I93=0,0,IF(LOG('Indicator Data'!I93)&gt;K$194,10,IF(LOG('Indicator Data'!I93)&lt;K$195,0,10-(K$194-LOG('Indicator Data'!I93))/(K$194-K$195)*10))),1)</f>
        <v>9.4</v>
      </c>
      <c r="L91" s="59">
        <f t="shared" si="33"/>
        <v>9.5</v>
      </c>
      <c r="M91" s="59">
        <f>ROUND(IF('Indicator Data'!J93=0,0,IF(LOG('Indicator Data'!J93)&gt;M$194,10,IF(LOG('Indicator Data'!J93)&lt;M$195,0,10-(M$194-LOG('Indicator Data'!J93))/(M$194-M$195)*10))),1)</f>
        <v>0</v>
      </c>
      <c r="N91" s="60">
        <f>'Indicator Data'!C93/'Indicator Data'!$BC93</f>
        <v>4.573366905723134E-5</v>
      </c>
      <c r="O91" s="60">
        <f>'Indicator Data'!D93/'Indicator Data'!$BC93</f>
        <v>0</v>
      </c>
      <c r="P91" s="60">
        <f>IF(F91=0.1,0,'Indicator Data'!E93/'Indicator Data'!$BC93)</f>
        <v>1.2292957093855785E-3</v>
      </c>
      <c r="Q91" s="60">
        <f>'Indicator Data'!F93/'Indicator Data'!$BC93</f>
        <v>2.203483866668881E-6</v>
      </c>
      <c r="R91" s="60">
        <f>'Indicator Data'!G93/'Indicator Data'!$BC93</f>
        <v>1.8995998178171172E-2</v>
      </c>
      <c r="S91" s="60">
        <f>'Indicator Data'!H93/'Indicator Data'!$BC93</f>
        <v>5.0599220270825963E-3</v>
      </c>
      <c r="T91" s="60">
        <f>'Indicator Data'!I93/'Indicator Data'!$BC93</f>
        <v>1.0786371368943153E-5</v>
      </c>
      <c r="U91" s="60">
        <f>'Indicator Data'!J93/'Indicator Data'!$BC93</f>
        <v>0</v>
      </c>
      <c r="V91" s="59">
        <f t="shared" si="34"/>
        <v>0.2</v>
      </c>
      <c r="W91" s="59">
        <f t="shared" si="35"/>
        <v>0</v>
      </c>
      <c r="X91" s="59">
        <f t="shared" si="36"/>
        <v>0.1</v>
      </c>
      <c r="Y91" s="59">
        <f t="shared" si="37"/>
        <v>1.2</v>
      </c>
      <c r="Z91" s="59">
        <f t="shared" si="38"/>
        <v>7.4</v>
      </c>
      <c r="AA91" s="59">
        <f t="shared" si="39"/>
        <v>9.5</v>
      </c>
      <c r="AB91" s="59">
        <f t="shared" si="40"/>
        <v>10</v>
      </c>
      <c r="AC91" s="59">
        <f t="shared" si="41"/>
        <v>9.8000000000000007</v>
      </c>
      <c r="AD91" s="59">
        <f t="shared" si="42"/>
        <v>8.1</v>
      </c>
      <c r="AE91" s="59">
        <f t="shared" si="43"/>
        <v>9.1</v>
      </c>
      <c r="AF91" s="59">
        <f t="shared" si="44"/>
        <v>0</v>
      </c>
      <c r="AG91" s="59">
        <f>ROUND(IF('Indicator Data'!K93=0,0,IF('Indicator Data'!K93&gt;AG$194,10,IF('Indicator Data'!K93&lt;AG$195,0,10-(AG$194-'Indicator Data'!K93)/(AG$194-AG$195)*10))),1)</f>
        <v>1.3</v>
      </c>
      <c r="AH91" s="59">
        <f t="shared" si="45"/>
        <v>3.1</v>
      </c>
      <c r="AI91" s="59">
        <f t="shared" si="46"/>
        <v>0.1</v>
      </c>
      <c r="AJ91" s="59">
        <f t="shared" si="47"/>
        <v>9.6999999999999993</v>
      </c>
      <c r="AK91" s="59">
        <f t="shared" si="48"/>
        <v>9.5</v>
      </c>
      <c r="AL91" s="59">
        <f t="shared" si="49"/>
        <v>9.6</v>
      </c>
      <c r="AM91" s="59">
        <f t="shared" si="50"/>
        <v>8.8000000000000007</v>
      </c>
      <c r="AN91" s="59">
        <f t="shared" si="51"/>
        <v>0</v>
      </c>
      <c r="AO91" s="61">
        <f t="shared" si="52"/>
        <v>2</v>
      </c>
      <c r="AP91" s="61">
        <f t="shared" si="53"/>
        <v>4.7</v>
      </c>
      <c r="AQ91" s="61">
        <f t="shared" si="54"/>
        <v>7.8</v>
      </c>
      <c r="AR91" s="61">
        <f t="shared" si="55"/>
        <v>9.3000000000000007</v>
      </c>
      <c r="AS91" s="59">
        <f t="shared" si="56"/>
        <v>0.7</v>
      </c>
      <c r="AT91" s="59">
        <f>IF('Indicator Data'!BD93&lt;1000,"x",ROUND((IF('Indicator Data'!L93&gt;AT$194,10,IF('Indicator Data'!L93&lt;AT$195,0,10-(AT$194-'Indicator Data'!L93)/(AT$194-AT$195)*10))),1))</f>
        <v>0</v>
      </c>
      <c r="AU91" s="61">
        <f t="shared" si="57"/>
        <v>0.4</v>
      </c>
      <c r="AV91" s="62">
        <f t="shared" si="58"/>
        <v>5.9</v>
      </c>
      <c r="AW91" s="59">
        <f>ROUND(IF('Indicator Data'!M93=0,0,IF('Indicator Data'!M93&gt;AW$194,10,IF('Indicator Data'!M93&lt;AW$195,0,10-(AW$194-'Indicator Data'!M93)/(AW$194-AW$195)*10))),1)</f>
        <v>0.5</v>
      </c>
      <c r="AX91" s="59">
        <f>ROUND(IF('Indicator Data'!N93=0,0,IF(LOG('Indicator Data'!N93)&gt;LOG(AX$194),10,IF(LOG('Indicator Data'!N93)&lt;LOG(AX$195),0,10-(LOG(AX$194)-LOG('Indicator Data'!N93))/(LOG(AX$194)-LOG(AX$195))*10))),1)</f>
        <v>0.5</v>
      </c>
      <c r="AY91" s="61">
        <f t="shared" si="59"/>
        <v>0.5</v>
      </c>
      <c r="AZ91" s="59">
        <f>'Indicator Data'!O93</f>
        <v>0</v>
      </c>
      <c r="BA91" s="59">
        <f>'Indicator Data'!P93</f>
        <v>0</v>
      </c>
      <c r="BB91" s="61">
        <f t="shared" si="60"/>
        <v>0</v>
      </c>
      <c r="BC91" s="62">
        <f t="shared" si="61"/>
        <v>0.4</v>
      </c>
      <c r="BD91" s="16"/>
      <c r="BE91" s="108"/>
    </row>
    <row r="92" spans="1:57" s="4" customFormat="1" x14ac:dyDescent="0.25">
      <c r="A92" s="131" t="s">
        <v>168</v>
      </c>
      <c r="B92" s="63" t="s">
        <v>167</v>
      </c>
      <c r="C92" s="59">
        <f>ROUND(IF('Indicator Data'!C94=0,0.1,IF(LOG('Indicator Data'!C94)&gt;C$194,10,IF(LOG('Indicator Data'!C94)&lt;C$195,0,10-(C$194-LOG('Indicator Data'!C94))/(C$194-C$195)*10))),1)</f>
        <v>6.8</v>
      </c>
      <c r="D92" s="59">
        <f>ROUND(IF('Indicator Data'!D94=0,0.1,IF(LOG('Indicator Data'!D94)&gt;D$194,10,IF(LOG('Indicator Data'!D94)&lt;D$195,0,10-(D$194-LOG('Indicator Data'!D94))/(D$194-D$195)*10))),1)</f>
        <v>0.1</v>
      </c>
      <c r="E92" s="59">
        <f t="shared" si="31"/>
        <v>4.2</v>
      </c>
      <c r="F92" s="59">
        <f>ROUND(IF('Indicator Data'!E94="No data",0.1,IF('Indicator Data'!E94=0,0,IF(LOG('Indicator Data'!E94)&gt;F$194,10,IF(LOG('Indicator Data'!E94)&lt;F$195,0,10-(F$194-LOG('Indicator Data'!E94))/(F$194-F$195)*10)))),1)</f>
        <v>0.4</v>
      </c>
      <c r="G92" s="59">
        <f>ROUND(IF('Indicator Data'!F94=0,0,IF(LOG('Indicator Data'!F94)&gt;G$194,10,IF(LOG('Indicator Data'!F94)&lt;G$195,0,10-(G$194-LOG('Indicator Data'!F94))/(G$194-G$195)*10))),1)</f>
        <v>0</v>
      </c>
      <c r="H92" s="59">
        <f>ROUND(IF('Indicator Data'!G94=0,0,IF(LOG('Indicator Data'!G94)&gt;H$194,10,IF(LOG('Indicator Data'!G94)&lt;H$195,0,10-(H$194-LOG('Indicator Data'!G94))/(H$194-H$195)*10))),1)</f>
        <v>0</v>
      </c>
      <c r="I92" s="59">
        <f>ROUND(IF('Indicator Data'!H94=0,0,IF(LOG('Indicator Data'!H94)&gt;I$194,10,IF(LOG('Indicator Data'!H94)&lt;I$195,0,10-(I$194-LOG('Indicator Data'!H94))/(I$194-I$195)*10))),1)</f>
        <v>0</v>
      </c>
      <c r="J92" s="59">
        <f t="shared" si="32"/>
        <v>0</v>
      </c>
      <c r="K92" s="59">
        <f>ROUND(IF('Indicator Data'!I94=0,0,IF(LOG('Indicator Data'!I94)&gt;K$194,10,IF(LOG('Indicator Data'!I94)&lt;K$195,0,10-(K$194-LOG('Indicator Data'!I94))/(K$194-K$195)*10))),1)</f>
        <v>0</v>
      </c>
      <c r="L92" s="59">
        <f t="shared" si="33"/>
        <v>0</v>
      </c>
      <c r="M92" s="59">
        <f>ROUND(IF('Indicator Data'!J94=0,0,IF(LOG('Indicator Data'!J94)&gt;M$194,10,IF(LOG('Indicator Data'!J94)&lt;M$195,0,10-(M$194-LOG('Indicator Data'!J94))/(M$194-M$195)*10))),1)</f>
        <v>0</v>
      </c>
      <c r="N92" s="60">
        <f>'Indicator Data'!C94/'Indicator Data'!$BC94</f>
        <v>1.9130380650221191E-3</v>
      </c>
      <c r="O92" s="60">
        <f>'Indicator Data'!D94/'Indicator Data'!$BC94</f>
        <v>0</v>
      </c>
      <c r="P92" s="60">
        <f>IF(F92=0.1,0,'Indicator Data'!E94/'Indicator Data'!$BC94)</f>
        <v>5.3045357204869482E-5</v>
      </c>
      <c r="Q92" s="60">
        <f>'Indicator Data'!F94/'Indicator Data'!$BC94</f>
        <v>0</v>
      </c>
      <c r="R92" s="60">
        <f>'Indicator Data'!G94/'Indicator Data'!$BC94</f>
        <v>0</v>
      </c>
      <c r="S92" s="60">
        <f>'Indicator Data'!H94/'Indicator Data'!$BC94</f>
        <v>0</v>
      </c>
      <c r="T92" s="60">
        <f>'Indicator Data'!I94/'Indicator Data'!$BC94</f>
        <v>0</v>
      </c>
      <c r="U92" s="60">
        <f>'Indicator Data'!J94/'Indicator Data'!$BC94</f>
        <v>0</v>
      </c>
      <c r="V92" s="59">
        <f t="shared" si="34"/>
        <v>9.6</v>
      </c>
      <c r="W92" s="59">
        <f t="shared" si="35"/>
        <v>0</v>
      </c>
      <c r="X92" s="59">
        <f t="shared" si="36"/>
        <v>7</v>
      </c>
      <c r="Y92" s="59">
        <f t="shared" si="37"/>
        <v>0.1</v>
      </c>
      <c r="Z92" s="59">
        <f t="shared" si="38"/>
        <v>0</v>
      </c>
      <c r="AA92" s="59">
        <f t="shared" si="39"/>
        <v>0</v>
      </c>
      <c r="AB92" s="59">
        <f t="shared" si="40"/>
        <v>0</v>
      </c>
      <c r="AC92" s="59">
        <f t="shared" si="41"/>
        <v>0</v>
      </c>
      <c r="AD92" s="59">
        <f t="shared" si="42"/>
        <v>0</v>
      </c>
      <c r="AE92" s="59">
        <f t="shared" si="43"/>
        <v>0</v>
      </c>
      <c r="AF92" s="59">
        <f t="shared" si="44"/>
        <v>0</v>
      </c>
      <c r="AG92" s="59">
        <f>ROUND(IF('Indicator Data'!K94=0,0,IF('Indicator Data'!K94&gt;AG$194,10,IF('Indicator Data'!K94&lt;AG$195,0,10-(AG$194-'Indicator Data'!K94)/(AG$194-AG$195)*10))),1)</f>
        <v>0</v>
      </c>
      <c r="AH92" s="59">
        <f t="shared" si="45"/>
        <v>8.1999999999999993</v>
      </c>
      <c r="AI92" s="59">
        <f t="shared" si="46"/>
        <v>0.1</v>
      </c>
      <c r="AJ92" s="59">
        <f t="shared" si="47"/>
        <v>0</v>
      </c>
      <c r="AK92" s="59">
        <f t="shared" si="48"/>
        <v>0</v>
      </c>
      <c r="AL92" s="59">
        <f t="shared" si="49"/>
        <v>0</v>
      </c>
      <c r="AM92" s="59">
        <f t="shared" si="50"/>
        <v>0</v>
      </c>
      <c r="AN92" s="59">
        <f t="shared" si="51"/>
        <v>0</v>
      </c>
      <c r="AO92" s="61">
        <f t="shared" si="52"/>
        <v>5.8</v>
      </c>
      <c r="AP92" s="61">
        <f t="shared" si="53"/>
        <v>0.3</v>
      </c>
      <c r="AQ92" s="61">
        <f t="shared" si="54"/>
        <v>0</v>
      </c>
      <c r="AR92" s="61">
        <f t="shared" si="55"/>
        <v>0</v>
      </c>
      <c r="AS92" s="59">
        <f t="shared" si="56"/>
        <v>0</v>
      </c>
      <c r="AT92" s="59">
        <f>IF('Indicator Data'!BD94&lt;1000,"x",ROUND((IF('Indicator Data'!L94&gt;AT$194,10,IF('Indicator Data'!L94&lt;AT$195,0,10-(AT$194-'Indicator Data'!L94)/(AT$194-AT$195)*10))),1))</f>
        <v>6.7</v>
      </c>
      <c r="AU92" s="61">
        <f t="shared" si="57"/>
        <v>3.4</v>
      </c>
      <c r="AV92" s="62">
        <f t="shared" si="58"/>
        <v>2.2000000000000002</v>
      </c>
      <c r="AW92" s="59">
        <f>ROUND(IF('Indicator Data'!M94=0,0,IF('Indicator Data'!M94&gt;AW$194,10,IF('Indicator Data'!M94&lt;AW$195,0,10-(AW$194-'Indicator Data'!M94)/(AW$194-AW$195)*10))),1)</f>
        <v>1</v>
      </c>
      <c r="AX92" s="59">
        <f>ROUND(IF('Indicator Data'!N94=0,0,IF(LOG('Indicator Data'!N94)&gt;LOG(AX$194),10,IF(LOG('Indicator Data'!N94)&lt;LOG(AX$195),0,10-(LOG(AX$194)-LOG('Indicator Data'!N94))/(LOG(AX$194)-LOG(AX$195))*10))),1)</f>
        <v>0.4</v>
      </c>
      <c r="AY92" s="61">
        <f t="shared" si="59"/>
        <v>0.7</v>
      </c>
      <c r="AZ92" s="59">
        <f>'Indicator Data'!O94</f>
        <v>0</v>
      </c>
      <c r="BA92" s="59">
        <f>'Indicator Data'!P94</f>
        <v>0</v>
      </c>
      <c r="BB92" s="61">
        <f t="shared" si="60"/>
        <v>0</v>
      </c>
      <c r="BC92" s="62">
        <f t="shared" si="61"/>
        <v>0.5</v>
      </c>
      <c r="BD92" s="16"/>
      <c r="BE92" s="108"/>
    </row>
    <row r="93" spans="1:57" s="4" customFormat="1" x14ac:dyDescent="0.25">
      <c r="A93" s="131" t="s">
        <v>170</v>
      </c>
      <c r="B93" s="63" t="s">
        <v>169</v>
      </c>
      <c r="C93" s="59">
        <f>ROUND(IF('Indicator Data'!C95=0,0.1,IF(LOG('Indicator Data'!C95)&gt;C$194,10,IF(LOG('Indicator Data'!C95)&lt;C$195,0,10-(C$194-LOG('Indicator Data'!C95))/(C$194-C$195)*10))),1)</f>
        <v>7.7</v>
      </c>
      <c r="D93" s="59">
        <f>ROUND(IF('Indicator Data'!D95=0,0.1,IF(LOG('Indicator Data'!D95)&gt;D$194,10,IF(LOG('Indicator Data'!D95)&lt;D$195,0,10-(D$194-LOG('Indicator Data'!D95))/(D$194-D$195)*10))),1)</f>
        <v>10</v>
      </c>
      <c r="E93" s="59">
        <f t="shared" si="31"/>
        <v>9.1999999999999993</v>
      </c>
      <c r="F93" s="59">
        <f>ROUND(IF('Indicator Data'!E95="No data",0.1,IF('Indicator Data'!E95=0,0,IF(LOG('Indicator Data'!E95)&gt;F$194,10,IF(LOG('Indicator Data'!E95)&lt;F$195,0,10-(F$194-LOG('Indicator Data'!E95))/(F$194-F$195)*10)))),1)</f>
        <v>6</v>
      </c>
      <c r="G93" s="59">
        <f>ROUND(IF('Indicator Data'!F95=0,0,IF(LOG('Indicator Data'!F95)&gt;G$194,10,IF(LOG('Indicator Data'!F95)&lt;G$195,0,10-(G$194-LOG('Indicator Data'!F95))/(G$194-G$195)*10))),1)</f>
        <v>0</v>
      </c>
      <c r="H93" s="59">
        <f>ROUND(IF('Indicator Data'!G95=0,0,IF(LOG('Indicator Data'!G95)&gt;H$194,10,IF(LOG('Indicator Data'!G95)&lt;H$195,0,10-(H$194-LOG('Indicator Data'!G95))/(H$194-H$195)*10))),1)</f>
        <v>0</v>
      </c>
      <c r="I93" s="59">
        <f>ROUND(IF('Indicator Data'!H95=0,0,IF(LOG('Indicator Data'!H95)&gt;I$194,10,IF(LOG('Indicator Data'!H95)&lt;I$195,0,10-(I$194-LOG('Indicator Data'!H95))/(I$194-I$195)*10))),1)</f>
        <v>0</v>
      </c>
      <c r="J93" s="59">
        <f t="shared" si="32"/>
        <v>0</v>
      </c>
      <c r="K93" s="59">
        <f>ROUND(IF('Indicator Data'!I95=0,0,IF(LOG('Indicator Data'!I95)&gt;K$194,10,IF(LOG('Indicator Data'!I95)&lt;K$195,0,10-(K$194-LOG('Indicator Data'!I95))/(K$194-K$195)*10))),1)</f>
        <v>0</v>
      </c>
      <c r="L93" s="59">
        <f t="shared" si="33"/>
        <v>0</v>
      </c>
      <c r="M93" s="59">
        <f>ROUND(IF('Indicator Data'!J95=0,0,IF(LOG('Indicator Data'!J95)&gt;M$194,10,IF(LOG('Indicator Data'!J95)&lt;M$195,0,10-(M$194-LOG('Indicator Data'!J95))/(M$194-M$195)*10))),1)</f>
        <v>9.8000000000000007</v>
      </c>
      <c r="N93" s="60">
        <f>'Indicator Data'!C95/'Indicator Data'!$BC95</f>
        <v>2.090987092478088E-3</v>
      </c>
      <c r="O93" s="60">
        <f>'Indicator Data'!D95/'Indicator Data'!$BC95</f>
        <v>2.0388674248073748E-3</v>
      </c>
      <c r="P93" s="60">
        <f>IF(F93=0.1,0,'Indicator Data'!E95/'Indicator Data'!$BC95)</f>
        <v>4.4482194799534682E-3</v>
      </c>
      <c r="Q93" s="60">
        <f>'Indicator Data'!F95/'Indicator Data'!$BC95</f>
        <v>0</v>
      </c>
      <c r="R93" s="60">
        <f>'Indicator Data'!G95/'Indicator Data'!$BC95</f>
        <v>0</v>
      </c>
      <c r="S93" s="60">
        <f>'Indicator Data'!H95/'Indicator Data'!$BC95</f>
        <v>0</v>
      </c>
      <c r="T93" s="60">
        <f>'Indicator Data'!I95/'Indicator Data'!$BC95</f>
        <v>0</v>
      </c>
      <c r="U93" s="60">
        <f>'Indicator Data'!J95/'Indicator Data'!$BC95</f>
        <v>1.4419501510623028E-2</v>
      </c>
      <c r="V93" s="59">
        <f t="shared" si="34"/>
        <v>10</v>
      </c>
      <c r="W93" s="59">
        <f t="shared" si="35"/>
        <v>10</v>
      </c>
      <c r="X93" s="59">
        <f t="shared" si="36"/>
        <v>10</v>
      </c>
      <c r="Y93" s="59">
        <f t="shared" si="37"/>
        <v>4.4000000000000004</v>
      </c>
      <c r="Z93" s="59">
        <f t="shared" si="38"/>
        <v>0</v>
      </c>
      <c r="AA93" s="59">
        <f t="shared" si="39"/>
        <v>0</v>
      </c>
      <c r="AB93" s="59">
        <f t="shared" si="40"/>
        <v>0</v>
      </c>
      <c r="AC93" s="59">
        <f t="shared" si="41"/>
        <v>0</v>
      </c>
      <c r="AD93" s="59">
        <f t="shared" si="42"/>
        <v>0</v>
      </c>
      <c r="AE93" s="59">
        <f t="shared" si="43"/>
        <v>0</v>
      </c>
      <c r="AF93" s="59">
        <f t="shared" si="44"/>
        <v>4.8</v>
      </c>
      <c r="AG93" s="59">
        <f>ROUND(IF('Indicator Data'!K95=0,0,IF('Indicator Data'!K95&gt;AG$194,10,IF('Indicator Data'!K95&lt;AG$195,0,10-(AG$194-'Indicator Data'!K95)/(AG$194-AG$195)*10))),1)</f>
        <v>1.3</v>
      </c>
      <c r="AH93" s="59">
        <f t="shared" si="45"/>
        <v>8.9</v>
      </c>
      <c r="AI93" s="59">
        <f t="shared" si="46"/>
        <v>10</v>
      </c>
      <c r="AJ93" s="59">
        <f t="shared" si="47"/>
        <v>0</v>
      </c>
      <c r="AK93" s="59">
        <f t="shared" si="48"/>
        <v>0</v>
      </c>
      <c r="AL93" s="59">
        <f t="shared" si="49"/>
        <v>0</v>
      </c>
      <c r="AM93" s="59">
        <f t="shared" si="50"/>
        <v>0</v>
      </c>
      <c r="AN93" s="59">
        <f t="shared" si="51"/>
        <v>8.1999999999999993</v>
      </c>
      <c r="AO93" s="61">
        <f t="shared" si="52"/>
        <v>9.6999999999999993</v>
      </c>
      <c r="AP93" s="61">
        <f t="shared" si="53"/>
        <v>5.3</v>
      </c>
      <c r="AQ93" s="61">
        <f t="shared" si="54"/>
        <v>0</v>
      </c>
      <c r="AR93" s="61">
        <f t="shared" si="55"/>
        <v>0</v>
      </c>
      <c r="AS93" s="59">
        <f t="shared" si="56"/>
        <v>4.8</v>
      </c>
      <c r="AT93" s="59">
        <f>IF('Indicator Data'!BD95&lt;1000,"x",ROUND((IF('Indicator Data'!L95&gt;AT$194,10,IF('Indicator Data'!L95&lt;AT$195,0,10-(AT$194-'Indicator Data'!L95)/(AT$194-AT$195)*10))),1))</f>
        <v>5.6</v>
      </c>
      <c r="AU93" s="61">
        <f t="shared" si="57"/>
        <v>5.2</v>
      </c>
      <c r="AV93" s="62">
        <f t="shared" si="58"/>
        <v>5.4</v>
      </c>
      <c r="AW93" s="59">
        <f>ROUND(IF('Indicator Data'!M95=0,0,IF('Indicator Data'!M95&gt;AW$194,10,IF('Indicator Data'!M95&lt;AW$195,0,10-(AW$194-'Indicator Data'!M95)/(AW$194-AW$195)*10))),1)</f>
        <v>2.8</v>
      </c>
      <c r="AX93" s="59">
        <f>ROUND(IF('Indicator Data'!N95=0,0,IF(LOG('Indicator Data'!N95)&gt;LOG(AX$194),10,IF(LOG('Indicator Data'!N95)&lt;LOG(AX$195),0,10-(LOG(AX$194)-LOG('Indicator Data'!N95))/(LOG(AX$194)-LOG(AX$195))*10))),1)</f>
        <v>0</v>
      </c>
      <c r="AY93" s="61">
        <f t="shared" si="59"/>
        <v>1.5</v>
      </c>
      <c r="AZ93" s="59">
        <f>'Indicator Data'!O95</f>
        <v>0</v>
      </c>
      <c r="BA93" s="59">
        <f>'Indicator Data'!P95</f>
        <v>0</v>
      </c>
      <c r="BB93" s="61">
        <f t="shared" si="60"/>
        <v>0</v>
      </c>
      <c r="BC93" s="62">
        <f t="shared" si="61"/>
        <v>1.1000000000000001</v>
      </c>
      <c r="BD93" s="16"/>
      <c r="BE93" s="108"/>
    </row>
    <row r="94" spans="1:57" s="4" customFormat="1" x14ac:dyDescent="0.25">
      <c r="A94" s="131" t="s">
        <v>881</v>
      </c>
      <c r="B94" s="63" t="s">
        <v>171</v>
      </c>
      <c r="C94" s="59">
        <f>ROUND(IF('Indicator Data'!C96=0,0.1,IF(LOG('Indicator Data'!C96)&gt;C$194,10,IF(LOG('Indicator Data'!C96)&lt;C$195,0,10-(C$194-LOG('Indicator Data'!C96))/(C$194-C$195)*10))),1)</f>
        <v>7.1</v>
      </c>
      <c r="D94" s="59">
        <f>ROUND(IF('Indicator Data'!D96=0,0.1,IF(LOG('Indicator Data'!D96)&gt;D$194,10,IF(LOG('Indicator Data'!D96)&lt;D$195,0,10-(D$194-LOG('Indicator Data'!D96))/(D$194-D$195)*10))),1)</f>
        <v>0</v>
      </c>
      <c r="E94" s="59">
        <f t="shared" si="31"/>
        <v>4.4000000000000004</v>
      </c>
      <c r="F94" s="59">
        <f>ROUND(IF('Indicator Data'!E96="No data",0.1,IF('Indicator Data'!E96=0,0,IF(LOG('Indicator Data'!E96)&gt;F$194,10,IF(LOG('Indicator Data'!E96)&lt;F$195,0,10-(F$194-LOG('Indicator Data'!E96))/(F$194-F$195)*10)))),1)</f>
        <v>7.5</v>
      </c>
      <c r="G94" s="59">
        <f>ROUND(IF('Indicator Data'!F96=0,0,IF(LOG('Indicator Data'!F96)&gt;G$194,10,IF(LOG('Indicator Data'!F96)&lt;G$195,0,10-(G$194-LOG('Indicator Data'!F96))/(G$194-G$195)*10))),1)</f>
        <v>0</v>
      </c>
      <c r="H94" s="59">
        <f>ROUND(IF('Indicator Data'!G96=0,0,IF(LOG('Indicator Data'!G96)&gt;H$194,10,IF(LOG('Indicator Data'!G96)&lt;H$195,0,10-(H$194-LOG('Indicator Data'!G96))/(H$194-H$195)*10))),1)</f>
        <v>6.9</v>
      </c>
      <c r="I94" s="59">
        <f>ROUND(IF('Indicator Data'!H96=0,0,IF(LOG('Indicator Data'!H96)&gt;I$194,10,IF(LOG('Indicator Data'!H96)&lt;I$195,0,10-(I$194-LOG('Indicator Data'!H96))/(I$194-I$195)*10))),1)</f>
        <v>5.8</v>
      </c>
      <c r="J94" s="59">
        <f t="shared" si="32"/>
        <v>6.4</v>
      </c>
      <c r="K94" s="59">
        <f>ROUND(IF('Indicator Data'!I96=0,0,IF(LOG('Indicator Data'!I96)&gt;K$194,10,IF(LOG('Indicator Data'!I96)&lt;K$195,0,10-(K$194-LOG('Indicator Data'!I96))/(K$194-K$195)*10))),1)</f>
        <v>0</v>
      </c>
      <c r="L94" s="59">
        <f t="shared" si="33"/>
        <v>3.9</v>
      </c>
      <c r="M94" s="59">
        <f>ROUND(IF('Indicator Data'!J96=0,0,IF(LOG('Indicator Data'!J96)&gt;M$194,10,IF(LOG('Indicator Data'!J96)&lt;M$195,0,10-(M$194-LOG('Indicator Data'!J96))/(M$194-M$195)*10))),1)</f>
        <v>4.8</v>
      </c>
      <c r="N94" s="60">
        <f>'Indicator Data'!C96/'Indicator Data'!$BC96</f>
        <v>1.0048110595174582E-3</v>
      </c>
      <c r="O94" s="60">
        <f>'Indicator Data'!D96/'Indicator Data'!$BC96</f>
        <v>1.8866715100668783E-9</v>
      </c>
      <c r="P94" s="60">
        <f>IF(F94=0.1,0,'Indicator Data'!E96/'Indicator Data'!$BC96)</f>
        <v>1.4557455856957096E-2</v>
      </c>
      <c r="Q94" s="60">
        <f>'Indicator Data'!F96/'Indicator Data'!$BC96</f>
        <v>0</v>
      </c>
      <c r="R94" s="60">
        <f>'Indicator Data'!G96/'Indicator Data'!$BC96</f>
        <v>8.7224999350277495E-3</v>
      </c>
      <c r="S94" s="60">
        <f>'Indicator Data'!H96/'Indicator Data'!$BC96</f>
        <v>4.3031128727801524E-4</v>
      </c>
      <c r="T94" s="60">
        <f>'Indicator Data'!I96/'Indicator Data'!$BC96</f>
        <v>0</v>
      </c>
      <c r="U94" s="60">
        <f>'Indicator Data'!J96/'Indicator Data'!$BC96</f>
        <v>1.1948919563756895E-4</v>
      </c>
      <c r="V94" s="59">
        <f t="shared" si="34"/>
        <v>5</v>
      </c>
      <c r="W94" s="59">
        <f t="shared" si="35"/>
        <v>0</v>
      </c>
      <c r="X94" s="59">
        <f t="shared" si="36"/>
        <v>2.9</v>
      </c>
      <c r="Y94" s="59">
        <f t="shared" si="37"/>
        <v>10</v>
      </c>
      <c r="Z94" s="59">
        <f t="shared" si="38"/>
        <v>0</v>
      </c>
      <c r="AA94" s="59">
        <f t="shared" si="39"/>
        <v>4.4000000000000004</v>
      </c>
      <c r="AB94" s="59">
        <f t="shared" si="40"/>
        <v>0.9</v>
      </c>
      <c r="AC94" s="59">
        <f t="shared" si="41"/>
        <v>2.8</v>
      </c>
      <c r="AD94" s="59">
        <f t="shared" si="42"/>
        <v>0</v>
      </c>
      <c r="AE94" s="59">
        <f t="shared" si="43"/>
        <v>1.5</v>
      </c>
      <c r="AF94" s="59">
        <f t="shared" si="44"/>
        <v>0</v>
      </c>
      <c r="AG94" s="59">
        <f>ROUND(IF('Indicator Data'!K96=0,0,IF('Indicator Data'!K96&gt;AG$194,10,IF('Indicator Data'!K96&lt;AG$195,0,10-(AG$194-'Indicator Data'!K96)/(AG$194-AG$195)*10))),1)</f>
        <v>2.7</v>
      </c>
      <c r="AH94" s="59">
        <f t="shared" si="45"/>
        <v>6.1</v>
      </c>
      <c r="AI94" s="59">
        <f t="shared" si="46"/>
        <v>0</v>
      </c>
      <c r="AJ94" s="59">
        <f t="shared" si="47"/>
        <v>5.7</v>
      </c>
      <c r="AK94" s="59">
        <f t="shared" si="48"/>
        <v>3.4</v>
      </c>
      <c r="AL94" s="59">
        <f t="shared" si="49"/>
        <v>4.7</v>
      </c>
      <c r="AM94" s="59">
        <f t="shared" si="50"/>
        <v>0</v>
      </c>
      <c r="AN94" s="59">
        <f t="shared" si="51"/>
        <v>2.7</v>
      </c>
      <c r="AO94" s="61">
        <f t="shared" si="52"/>
        <v>3.7</v>
      </c>
      <c r="AP94" s="61">
        <f t="shared" si="53"/>
        <v>9.1</v>
      </c>
      <c r="AQ94" s="61">
        <f t="shared" si="54"/>
        <v>0</v>
      </c>
      <c r="AR94" s="61">
        <f t="shared" si="55"/>
        <v>2.8</v>
      </c>
      <c r="AS94" s="59">
        <f t="shared" si="56"/>
        <v>2.7</v>
      </c>
      <c r="AT94" s="59">
        <f>IF('Indicator Data'!BD96&lt;1000,"x",ROUND((IF('Indicator Data'!L96&gt;AT$194,10,IF('Indicator Data'!L96&lt;AT$195,0,10-(AT$194-'Indicator Data'!L96)/(AT$194-AT$195)*10))),1))</f>
        <v>0</v>
      </c>
      <c r="AU94" s="61">
        <f t="shared" si="57"/>
        <v>1.4</v>
      </c>
      <c r="AV94" s="62">
        <f t="shared" si="58"/>
        <v>4.4000000000000004</v>
      </c>
      <c r="AW94" s="59">
        <f>ROUND(IF('Indicator Data'!M96=0,0,IF('Indicator Data'!M96&gt;AW$194,10,IF('Indicator Data'!M96&lt;AW$195,0,10-(AW$194-'Indicator Data'!M96)/(AW$194-AW$195)*10))),1)</f>
        <v>1.1000000000000001</v>
      </c>
      <c r="AX94" s="59">
        <f>ROUND(IF('Indicator Data'!N96=0,0,IF(LOG('Indicator Data'!N96)&gt;LOG(AX$194),10,IF(LOG('Indicator Data'!N96)&lt;LOG(AX$195),0,10-(LOG(AX$194)-LOG('Indicator Data'!N96))/(LOG(AX$194)-LOG(AX$195))*10))),1)</f>
        <v>2</v>
      </c>
      <c r="AY94" s="61">
        <f t="shared" si="59"/>
        <v>1.6</v>
      </c>
      <c r="AZ94" s="59">
        <f>'Indicator Data'!O96</f>
        <v>0</v>
      </c>
      <c r="BA94" s="59">
        <f>'Indicator Data'!P96</f>
        <v>0</v>
      </c>
      <c r="BB94" s="61">
        <f t="shared" si="60"/>
        <v>0</v>
      </c>
      <c r="BC94" s="62">
        <f t="shared" si="61"/>
        <v>1.1000000000000001</v>
      </c>
      <c r="BD94" s="16"/>
      <c r="BE94" s="108"/>
    </row>
    <row r="95" spans="1:57" s="4" customFormat="1" x14ac:dyDescent="0.25">
      <c r="A95" s="131" t="s">
        <v>378</v>
      </c>
      <c r="B95" s="63" t="s">
        <v>172</v>
      </c>
      <c r="C95" s="59">
        <f>ROUND(IF('Indicator Data'!C97=0,0.1,IF(LOG('Indicator Data'!C97)&gt;C$194,10,IF(LOG('Indicator Data'!C97)&lt;C$195,0,10-(C$194-LOG('Indicator Data'!C97))/(C$194-C$195)*10))),1)</f>
        <v>0.1</v>
      </c>
      <c r="D95" s="59">
        <f>ROUND(IF('Indicator Data'!D97=0,0.1,IF(LOG('Indicator Data'!D97)&gt;D$194,10,IF(LOG('Indicator Data'!D97)&lt;D$195,0,10-(D$194-LOG('Indicator Data'!D97))/(D$194-D$195)*10))),1)</f>
        <v>0.1</v>
      </c>
      <c r="E95" s="59">
        <f t="shared" si="31"/>
        <v>0.1</v>
      </c>
      <c r="F95" s="59">
        <f>ROUND(IF('Indicator Data'!E97="No data",0.1,IF('Indicator Data'!E97=0,0,IF(LOG('Indicator Data'!E97)&gt;F$194,10,IF(LOG('Indicator Data'!E97)&lt;F$195,0,10-(F$194-LOG('Indicator Data'!E97))/(F$194-F$195)*10)))),1)</f>
        <v>5.5</v>
      </c>
      <c r="G95" s="59">
        <f>ROUND(IF('Indicator Data'!F97=0,0,IF(LOG('Indicator Data'!F97)&gt;G$194,10,IF(LOG('Indicator Data'!F97)&lt;G$195,0,10-(G$194-LOG('Indicator Data'!F97))/(G$194-G$195)*10))),1)</f>
        <v>0</v>
      </c>
      <c r="H95" s="59">
        <f>ROUND(IF('Indicator Data'!G97=0,0,IF(LOG('Indicator Data'!G97)&gt;H$194,10,IF(LOG('Indicator Data'!G97)&lt;H$195,0,10-(H$194-LOG('Indicator Data'!G97))/(H$194-H$195)*10))),1)</f>
        <v>0</v>
      </c>
      <c r="I95" s="59">
        <f>ROUND(IF('Indicator Data'!H97=0,0,IF(LOG('Indicator Data'!H97)&gt;I$194,10,IF(LOG('Indicator Data'!H97)&lt;I$195,0,10-(I$194-LOG('Indicator Data'!H97))/(I$194-I$195)*10))),1)</f>
        <v>0</v>
      </c>
      <c r="J95" s="59">
        <f t="shared" si="32"/>
        <v>0</v>
      </c>
      <c r="K95" s="59">
        <f>ROUND(IF('Indicator Data'!I97=0,0,IF(LOG('Indicator Data'!I97)&gt;K$194,10,IF(LOG('Indicator Data'!I97)&lt;K$195,0,10-(K$194-LOG('Indicator Data'!I97))/(K$194-K$195)*10))),1)</f>
        <v>0</v>
      </c>
      <c r="L95" s="59">
        <f t="shared" si="33"/>
        <v>0</v>
      </c>
      <c r="M95" s="59">
        <f>ROUND(IF('Indicator Data'!J97=0,0,IF(LOG('Indicator Data'!J97)&gt;M$194,10,IF(LOG('Indicator Data'!J97)&lt;M$195,0,10-(M$194-LOG('Indicator Data'!J97))/(M$194-M$195)*10))),1)</f>
        <v>0</v>
      </c>
      <c r="N95" s="60">
        <f>'Indicator Data'!C97/'Indicator Data'!$BC97</f>
        <v>0</v>
      </c>
      <c r="O95" s="60">
        <f>'Indicator Data'!D97/'Indicator Data'!$BC97</f>
        <v>0</v>
      </c>
      <c r="P95" s="60">
        <f>IF(F95=0.1,0,'Indicator Data'!E97/'Indicator Data'!$BC97)</f>
        <v>7.1585485596823055E-3</v>
      </c>
      <c r="Q95" s="60">
        <f>'Indicator Data'!F97/'Indicator Data'!$BC97</f>
        <v>0</v>
      </c>
      <c r="R95" s="60">
        <f>'Indicator Data'!G97/'Indicator Data'!$BC97</f>
        <v>0</v>
      </c>
      <c r="S95" s="60">
        <f>'Indicator Data'!H97/'Indicator Data'!$BC97</f>
        <v>0</v>
      </c>
      <c r="T95" s="60">
        <f>'Indicator Data'!I97/'Indicator Data'!$BC97</f>
        <v>0</v>
      </c>
      <c r="U95" s="60">
        <f>'Indicator Data'!J97/'Indicator Data'!$BC97</f>
        <v>0</v>
      </c>
      <c r="V95" s="59">
        <f t="shared" si="34"/>
        <v>0</v>
      </c>
      <c r="W95" s="59">
        <f t="shared" si="35"/>
        <v>0</v>
      </c>
      <c r="X95" s="59">
        <f t="shared" si="36"/>
        <v>0</v>
      </c>
      <c r="Y95" s="59">
        <f t="shared" si="37"/>
        <v>7.2</v>
      </c>
      <c r="Z95" s="59">
        <f t="shared" si="38"/>
        <v>0</v>
      </c>
      <c r="AA95" s="59">
        <f t="shared" si="39"/>
        <v>0</v>
      </c>
      <c r="AB95" s="59">
        <f t="shared" si="40"/>
        <v>0</v>
      </c>
      <c r="AC95" s="59">
        <f t="shared" si="41"/>
        <v>0</v>
      </c>
      <c r="AD95" s="59">
        <f t="shared" si="42"/>
        <v>0</v>
      </c>
      <c r="AE95" s="59">
        <f t="shared" si="43"/>
        <v>0</v>
      </c>
      <c r="AF95" s="59">
        <f t="shared" si="44"/>
        <v>0</v>
      </c>
      <c r="AG95" s="59">
        <f>ROUND(IF('Indicator Data'!K97=0,0,IF('Indicator Data'!K97&gt;AG$194,10,IF('Indicator Data'!K97&lt;AG$195,0,10-(AG$194-'Indicator Data'!K97)/(AG$194-AG$195)*10))),1)</f>
        <v>0</v>
      </c>
      <c r="AH95" s="59">
        <f t="shared" si="45"/>
        <v>0.1</v>
      </c>
      <c r="AI95" s="59">
        <f t="shared" si="46"/>
        <v>0.1</v>
      </c>
      <c r="AJ95" s="59">
        <f t="shared" si="47"/>
        <v>0</v>
      </c>
      <c r="AK95" s="59">
        <f t="shared" si="48"/>
        <v>0</v>
      </c>
      <c r="AL95" s="59">
        <f t="shared" si="49"/>
        <v>0</v>
      </c>
      <c r="AM95" s="59">
        <f t="shared" si="50"/>
        <v>0</v>
      </c>
      <c r="AN95" s="59">
        <f t="shared" si="51"/>
        <v>0</v>
      </c>
      <c r="AO95" s="61">
        <f t="shared" si="52"/>
        <v>0.1</v>
      </c>
      <c r="AP95" s="61">
        <f t="shared" si="53"/>
        <v>6.4</v>
      </c>
      <c r="AQ95" s="61">
        <f t="shared" si="54"/>
        <v>0</v>
      </c>
      <c r="AR95" s="61">
        <f t="shared" si="55"/>
        <v>0</v>
      </c>
      <c r="AS95" s="59">
        <f t="shared" si="56"/>
        <v>0</v>
      </c>
      <c r="AT95" s="59">
        <f>IF('Indicator Data'!BD97&lt;1000,"x",ROUND((IF('Indicator Data'!L97&gt;AT$194,10,IF('Indicator Data'!L97&lt;AT$195,0,10-(AT$194-'Indicator Data'!L97)/(AT$194-AT$195)*10))),1))</f>
        <v>0</v>
      </c>
      <c r="AU95" s="61">
        <f t="shared" si="57"/>
        <v>0</v>
      </c>
      <c r="AV95" s="62">
        <f t="shared" si="58"/>
        <v>1.8</v>
      </c>
      <c r="AW95" s="59">
        <f>ROUND(IF('Indicator Data'!M97=0,0,IF('Indicator Data'!M97&gt;AW$194,10,IF('Indicator Data'!M97&lt;AW$195,0,10-(AW$194-'Indicator Data'!M97)/(AW$194-AW$195)*10))),1)</f>
        <v>0.1</v>
      </c>
      <c r="AX95" s="59">
        <f>ROUND(IF('Indicator Data'!N97=0,0,IF(LOG('Indicator Data'!N97)&gt;LOG(AX$194),10,IF(LOG('Indicator Data'!N97)&lt;LOG(AX$195),0,10-(LOG(AX$194)-LOG('Indicator Data'!N97))/(LOG(AX$194)-LOG(AX$195))*10))),1)</f>
        <v>0</v>
      </c>
      <c r="AY95" s="61">
        <f t="shared" si="59"/>
        <v>0.1</v>
      </c>
      <c r="AZ95" s="59">
        <f>'Indicator Data'!O97</f>
        <v>0</v>
      </c>
      <c r="BA95" s="59">
        <f>'Indicator Data'!P97</f>
        <v>0</v>
      </c>
      <c r="BB95" s="61">
        <f t="shared" si="60"/>
        <v>0</v>
      </c>
      <c r="BC95" s="62">
        <f t="shared" si="61"/>
        <v>0.1</v>
      </c>
      <c r="BD95" s="16"/>
      <c r="BE95" s="108"/>
    </row>
    <row r="96" spans="1:57" s="4" customFormat="1" x14ac:dyDescent="0.25">
      <c r="A96" s="131" t="s">
        <v>174</v>
      </c>
      <c r="B96" s="63" t="s">
        <v>173</v>
      </c>
      <c r="C96" s="59">
        <f>ROUND(IF('Indicator Data'!C98=0,0.1,IF(LOG('Indicator Data'!C98)&gt;C$194,10,IF(LOG('Indicator Data'!C98)&lt;C$195,0,10-(C$194-LOG('Indicator Data'!C98))/(C$194-C$195)*10))),1)</f>
        <v>7.3</v>
      </c>
      <c r="D96" s="59">
        <f>ROUND(IF('Indicator Data'!D98=0,0.1,IF(LOG('Indicator Data'!D98)&gt;D$194,10,IF(LOG('Indicator Data'!D98)&lt;D$195,0,10-(D$194-LOG('Indicator Data'!D98))/(D$194-D$195)*10))),1)</f>
        <v>0.1</v>
      </c>
      <c r="E96" s="59">
        <f t="shared" si="31"/>
        <v>4.5999999999999996</v>
      </c>
      <c r="F96" s="59">
        <f>ROUND(IF('Indicator Data'!E98="No data",0.1,IF('Indicator Data'!E98=0,0,IF(LOG('Indicator Data'!E98)&gt;F$194,10,IF(LOG('Indicator Data'!E98)&lt;F$195,0,10-(F$194-LOG('Indicator Data'!E98))/(F$194-F$195)*10)))),1)</f>
        <v>2.6</v>
      </c>
      <c r="G96" s="59">
        <f>ROUND(IF('Indicator Data'!F98=0,0,IF(LOG('Indicator Data'!F98)&gt;G$194,10,IF(LOG('Indicator Data'!F98)&lt;G$195,0,10-(G$194-LOG('Indicator Data'!F98))/(G$194-G$195)*10))),1)</f>
        <v>6.6</v>
      </c>
      <c r="H96" s="59">
        <f>ROUND(IF('Indicator Data'!G98=0,0,IF(LOG('Indicator Data'!G98)&gt;H$194,10,IF(LOG('Indicator Data'!G98)&lt;H$195,0,10-(H$194-LOG('Indicator Data'!G98))/(H$194-H$195)*10))),1)</f>
        <v>0</v>
      </c>
      <c r="I96" s="59">
        <f>ROUND(IF('Indicator Data'!H98=0,0,IF(LOG('Indicator Data'!H98)&gt;I$194,10,IF(LOG('Indicator Data'!H98)&lt;I$195,0,10-(I$194-LOG('Indicator Data'!H98))/(I$194-I$195)*10))),1)</f>
        <v>0</v>
      </c>
      <c r="J96" s="59">
        <f t="shared" si="32"/>
        <v>0</v>
      </c>
      <c r="K96" s="59">
        <f>ROUND(IF('Indicator Data'!I98=0,0,IF(LOG('Indicator Data'!I98)&gt;K$194,10,IF(LOG('Indicator Data'!I98)&lt;K$195,0,10-(K$194-LOG('Indicator Data'!I98))/(K$194-K$195)*10))),1)</f>
        <v>0</v>
      </c>
      <c r="L96" s="59">
        <f t="shared" si="33"/>
        <v>0</v>
      </c>
      <c r="M96" s="59">
        <f>ROUND(IF('Indicator Data'!J98=0,0,IF(LOG('Indicator Data'!J98)&gt;M$194,10,IF(LOG('Indicator Data'!J98)&lt;M$195,0,10-(M$194-LOG('Indicator Data'!J98))/(M$194-M$195)*10))),1)</f>
        <v>0</v>
      </c>
      <c r="N96" s="60">
        <f>'Indicator Data'!C98/'Indicator Data'!$BC98</f>
        <v>2.1020855813937609E-3</v>
      </c>
      <c r="O96" s="60">
        <f>'Indicator Data'!D98/'Indicator Data'!$BC98</f>
        <v>0</v>
      </c>
      <c r="P96" s="60">
        <f>IF(F96=0.1,0,'Indicator Data'!E98/'Indicator Data'!$BC98)</f>
        <v>2.5887341486301982E-4</v>
      </c>
      <c r="Q96" s="60">
        <f>'Indicator Data'!F98/'Indicator Data'!$BC98</f>
        <v>4.6655240860464377E-6</v>
      </c>
      <c r="R96" s="60">
        <f>'Indicator Data'!G98/'Indicator Data'!$BC98</f>
        <v>0</v>
      </c>
      <c r="S96" s="60">
        <f>'Indicator Data'!H98/'Indicator Data'!$BC98</f>
        <v>0</v>
      </c>
      <c r="T96" s="60">
        <f>'Indicator Data'!I98/'Indicator Data'!$BC98</f>
        <v>0</v>
      </c>
      <c r="U96" s="60">
        <f>'Indicator Data'!J98/'Indicator Data'!$BC98</f>
        <v>0</v>
      </c>
      <c r="V96" s="59">
        <f t="shared" si="34"/>
        <v>10</v>
      </c>
      <c r="W96" s="59">
        <f t="shared" si="35"/>
        <v>0</v>
      </c>
      <c r="X96" s="59">
        <f t="shared" si="36"/>
        <v>7.6</v>
      </c>
      <c r="Y96" s="59">
        <f t="shared" si="37"/>
        <v>0.3</v>
      </c>
      <c r="Z96" s="59">
        <f t="shared" si="38"/>
        <v>8.1999999999999993</v>
      </c>
      <c r="AA96" s="59">
        <f t="shared" si="39"/>
        <v>0</v>
      </c>
      <c r="AB96" s="59">
        <f t="shared" si="40"/>
        <v>0</v>
      </c>
      <c r="AC96" s="59">
        <f t="shared" si="41"/>
        <v>0</v>
      </c>
      <c r="AD96" s="59">
        <f t="shared" si="42"/>
        <v>0</v>
      </c>
      <c r="AE96" s="59">
        <f t="shared" si="43"/>
        <v>0</v>
      </c>
      <c r="AF96" s="59">
        <f t="shared" si="44"/>
        <v>0</v>
      </c>
      <c r="AG96" s="59">
        <f>ROUND(IF('Indicator Data'!K98=0,0,IF('Indicator Data'!K98&gt;AG$194,10,IF('Indicator Data'!K98&lt;AG$195,0,10-(AG$194-'Indicator Data'!K98)/(AG$194-AG$195)*10))),1)</f>
        <v>0</v>
      </c>
      <c r="AH96" s="59">
        <f t="shared" si="45"/>
        <v>8.6999999999999993</v>
      </c>
      <c r="AI96" s="59">
        <f t="shared" si="46"/>
        <v>0.1</v>
      </c>
      <c r="AJ96" s="59">
        <f t="shared" si="47"/>
        <v>0</v>
      </c>
      <c r="AK96" s="59">
        <f t="shared" si="48"/>
        <v>0</v>
      </c>
      <c r="AL96" s="59">
        <f t="shared" si="49"/>
        <v>0</v>
      </c>
      <c r="AM96" s="59">
        <f t="shared" si="50"/>
        <v>0</v>
      </c>
      <c r="AN96" s="59">
        <f t="shared" si="51"/>
        <v>0</v>
      </c>
      <c r="AO96" s="61">
        <f t="shared" si="52"/>
        <v>6.3</v>
      </c>
      <c r="AP96" s="61">
        <f t="shared" si="53"/>
        <v>1.5</v>
      </c>
      <c r="AQ96" s="61">
        <f t="shared" si="54"/>
        <v>7.5</v>
      </c>
      <c r="AR96" s="61">
        <f t="shared" si="55"/>
        <v>0</v>
      </c>
      <c r="AS96" s="59">
        <f t="shared" si="56"/>
        <v>0</v>
      </c>
      <c r="AT96" s="59">
        <f>IF('Indicator Data'!BD98&lt;1000,"x",ROUND((IF('Indicator Data'!L98&gt;AT$194,10,IF('Indicator Data'!L98&lt;AT$195,0,10-(AT$194-'Indicator Data'!L98)/(AT$194-AT$195)*10))),1))</f>
        <v>3.3</v>
      </c>
      <c r="AU96" s="61">
        <f t="shared" si="57"/>
        <v>1.7</v>
      </c>
      <c r="AV96" s="62">
        <f t="shared" si="58"/>
        <v>4.0999999999999996</v>
      </c>
      <c r="AW96" s="59">
        <f>ROUND(IF('Indicator Data'!M98=0,0,IF('Indicator Data'!M98&gt;AW$194,10,IF('Indicator Data'!M98&lt;AW$195,0,10-(AW$194-'Indicator Data'!M98)/(AW$194-AW$195)*10))),1)</f>
        <v>8.1</v>
      </c>
      <c r="AX96" s="59">
        <f>ROUND(IF('Indicator Data'!N98=0,0,IF(LOG('Indicator Data'!N98)&gt;LOG(AX$194),10,IF(LOG('Indicator Data'!N98)&lt;LOG(AX$195),0,10-(LOG(AX$194)-LOG('Indicator Data'!N98))/(LOG(AX$194)-LOG(AX$195))*10))),1)</f>
        <v>4.8</v>
      </c>
      <c r="AY96" s="61">
        <f t="shared" si="59"/>
        <v>6.8</v>
      </c>
      <c r="AZ96" s="59">
        <f>'Indicator Data'!O98</f>
        <v>0</v>
      </c>
      <c r="BA96" s="59">
        <f>'Indicator Data'!P98</f>
        <v>4</v>
      </c>
      <c r="BB96" s="61">
        <f t="shared" si="60"/>
        <v>7</v>
      </c>
      <c r="BC96" s="62">
        <f t="shared" si="61"/>
        <v>7</v>
      </c>
      <c r="BD96" s="16"/>
      <c r="BE96" s="108"/>
    </row>
    <row r="97" spans="1:57" s="4" customFormat="1" x14ac:dyDescent="0.25">
      <c r="A97" s="131" t="s">
        <v>176</v>
      </c>
      <c r="B97" s="63" t="s">
        <v>175</v>
      </c>
      <c r="C97" s="59">
        <f>ROUND(IF('Indicator Data'!C99=0,0.1,IF(LOG('Indicator Data'!C99)&gt;C$194,10,IF(LOG('Indicator Data'!C99)&lt;C$195,0,10-(C$194-LOG('Indicator Data'!C99))/(C$194-C$195)*10))),1)</f>
        <v>0.1</v>
      </c>
      <c r="D97" s="59">
        <f>ROUND(IF('Indicator Data'!D99=0,0.1,IF(LOG('Indicator Data'!D99)&gt;D$194,10,IF(LOG('Indicator Data'!D99)&lt;D$195,0,10-(D$194-LOG('Indicator Data'!D99))/(D$194-D$195)*10))),1)</f>
        <v>0.1</v>
      </c>
      <c r="E97" s="59">
        <f t="shared" si="31"/>
        <v>0.1</v>
      </c>
      <c r="F97" s="59">
        <f>ROUND(IF('Indicator Data'!E99="No data",0.1,IF('Indicator Data'!E99=0,0,IF(LOG('Indicator Data'!E99)&gt;F$194,10,IF(LOG('Indicator Data'!E99)&lt;F$195,0,10-(F$194-LOG('Indicator Data'!E99))/(F$194-F$195)*10)))),1)</f>
        <v>4.3</v>
      </c>
      <c r="G97" s="59">
        <f>ROUND(IF('Indicator Data'!F99=0,0,IF(LOG('Indicator Data'!F99)&gt;G$194,10,IF(LOG('Indicator Data'!F99)&lt;G$195,0,10-(G$194-LOG('Indicator Data'!F99))/(G$194-G$195)*10))),1)</f>
        <v>0</v>
      </c>
      <c r="H97" s="59">
        <f>ROUND(IF('Indicator Data'!G99=0,0,IF(LOG('Indicator Data'!G99)&gt;H$194,10,IF(LOG('Indicator Data'!G99)&lt;H$195,0,10-(H$194-LOG('Indicator Data'!G99))/(H$194-H$195)*10))),1)</f>
        <v>0</v>
      </c>
      <c r="I97" s="59">
        <f>ROUND(IF('Indicator Data'!H99=0,0,IF(LOG('Indicator Data'!H99)&gt;I$194,10,IF(LOG('Indicator Data'!H99)&lt;I$195,0,10-(I$194-LOG('Indicator Data'!H99))/(I$194-I$195)*10))),1)</f>
        <v>0</v>
      </c>
      <c r="J97" s="59">
        <f t="shared" si="32"/>
        <v>0</v>
      </c>
      <c r="K97" s="59">
        <f>ROUND(IF('Indicator Data'!I99=0,0,IF(LOG('Indicator Data'!I99)&gt;K$194,10,IF(LOG('Indicator Data'!I99)&lt;K$195,0,10-(K$194-LOG('Indicator Data'!I99))/(K$194-K$195)*10))),1)</f>
        <v>0</v>
      </c>
      <c r="L97" s="59">
        <f t="shared" si="33"/>
        <v>0</v>
      </c>
      <c r="M97" s="59">
        <f>ROUND(IF('Indicator Data'!J99=0,0,IF(LOG('Indicator Data'!J99)&gt;M$194,10,IF(LOG('Indicator Data'!J99)&lt;M$195,0,10-(M$194-LOG('Indicator Data'!J99))/(M$194-M$195)*10))),1)</f>
        <v>9.8000000000000007</v>
      </c>
      <c r="N97" s="60">
        <f>'Indicator Data'!C99/'Indicator Data'!$BC99</f>
        <v>0</v>
      </c>
      <c r="O97" s="60">
        <f>'Indicator Data'!D99/'Indicator Data'!$BC99</f>
        <v>0</v>
      </c>
      <c r="P97" s="60">
        <f>IF(F97=0.1,0,'Indicator Data'!E99/'Indicator Data'!$BC99)</f>
        <v>2.7732993454640865E-3</v>
      </c>
      <c r="Q97" s="60">
        <f>'Indicator Data'!F99/'Indicator Data'!$BC99</f>
        <v>0</v>
      </c>
      <c r="R97" s="60">
        <f>'Indicator Data'!G99/'Indicator Data'!$BC99</f>
        <v>0</v>
      </c>
      <c r="S97" s="60">
        <f>'Indicator Data'!H99/'Indicator Data'!$BC99</f>
        <v>0</v>
      </c>
      <c r="T97" s="60">
        <f>'Indicator Data'!I99/'Indicator Data'!$BC99</f>
        <v>0</v>
      </c>
      <c r="U97" s="60">
        <f>'Indicator Data'!J99/'Indicator Data'!$BC99</f>
        <v>4.1979856222119735E-2</v>
      </c>
      <c r="V97" s="59">
        <f t="shared" si="34"/>
        <v>0</v>
      </c>
      <c r="W97" s="59">
        <f t="shared" si="35"/>
        <v>0</v>
      </c>
      <c r="X97" s="59">
        <f t="shared" si="36"/>
        <v>0</v>
      </c>
      <c r="Y97" s="59">
        <f t="shared" si="37"/>
        <v>2.8</v>
      </c>
      <c r="Z97" s="59">
        <f t="shared" si="38"/>
        <v>0</v>
      </c>
      <c r="AA97" s="59">
        <f t="shared" si="39"/>
        <v>0</v>
      </c>
      <c r="AB97" s="59">
        <f t="shared" si="40"/>
        <v>0</v>
      </c>
      <c r="AC97" s="59">
        <f t="shared" si="41"/>
        <v>0</v>
      </c>
      <c r="AD97" s="59">
        <f t="shared" si="42"/>
        <v>0</v>
      </c>
      <c r="AE97" s="59">
        <f t="shared" si="43"/>
        <v>0</v>
      </c>
      <c r="AF97" s="59">
        <f t="shared" si="44"/>
        <v>10</v>
      </c>
      <c r="AG97" s="59">
        <f>ROUND(IF('Indicator Data'!K99=0,0,IF('Indicator Data'!K99&gt;AG$194,10,IF('Indicator Data'!K99&lt;AG$195,0,10-(AG$194-'Indicator Data'!K99)/(AG$194-AG$195)*10))),1)</f>
        <v>5.3</v>
      </c>
      <c r="AH97" s="59">
        <f t="shared" si="45"/>
        <v>0.1</v>
      </c>
      <c r="AI97" s="59">
        <f t="shared" si="46"/>
        <v>0.1</v>
      </c>
      <c r="AJ97" s="59">
        <f t="shared" si="47"/>
        <v>0</v>
      </c>
      <c r="AK97" s="59">
        <f t="shared" si="48"/>
        <v>0</v>
      </c>
      <c r="AL97" s="59">
        <f t="shared" si="49"/>
        <v>0</v>
      </c>
      <c r="AM97" s="59">
        <f t="shared" si="50"/>
        <v>0</v>
      </c>
      <c r="AN97" s="59">
        <f t="shared" si="51"/>
        <v>9.9</v>
      </c>
      <c r="AO97" s="61">
        <f t="shared" si="52"/>
        <v>0.1</v>
      </c>
      <c r="AP97" s="61">
        <f t="shared" si="53"/>
        <v>3.6</v>
      </c>
      <c r="AQ97" s="61">
        <f t="shared" si="54"/>
        <v>0</v>
      </c>
      <c r="AR97" s="61">
        <f t="shared" si="55"/>
        <v>0</v>
      </c>
      <c r="AS97" s="59">
        <f t="shared" si="56"/>
        <v>7.6</v>
      </c>
      <c r="AT97" s="59">
        <f>IF('Indicator Data'!BD99&lt;1000,"x",ROUND((IF('Indicator Data'!L99&gt;AT$194,10,IF('Indicator Data'!L99&lt;AT$195,0,10-(AT$194-'Indicator Data'!L99)/(AT$194-AT$195)*10))),1))</f>
        <v>2.2000000000000002</v>
      </c>
      <c r="AU97" s="61">
        <f t="shared" si="57"/>
        <v>4.9000000000000004</v>
      </c>
      <c r="AV97" s="62">
        <f t="shared" si="58"/>
        <v>2</v>
      </c>
      <c r="AW97" s="59">
        <f>ROUND(IF('Indicator Data'!M99=0,0,IF('Indicator Data'!M99&gt;AW$194,10,IF('Indicator Data'!M99&lt;AW$195,0,10-(AW$194-'Indicator Data'!M99)/(AW$194-AW$195)*10))),1)</f>
        <v>2.8</v>
      </c>
      <c r="AX97" s="59">
        <f>ROUND(IF('Indicator Data'!N99=0,0,IF(LOG('Indicator Data'!N99)&gt;LOG(AX$194),10,IF(LOG('Indicator Data'!N99)&lt;LOG(AX$195),0,10-(LOG(AX$194)-LOG('Indicator Data'!N99))/(LOG(AX$194)-LOG(AX$195))*10))),1)</f>
        <v>0.9</v>
      </c>
      <c r="AY97" s="61">
        <f t="shared" si="59"/>
        <v>1.9</v>
      </c>
      <c r="AZ97" s="59">
        <f>'Indicator Data'!O99</f>
        <v>0</v>
      </c>
      <c r="BA97" s="59">
        <f>'Indicator Data'!P99</f>
        <v>0</v>
      </c>
      <c r="BB97" s="61">
        <f t="shared" si="60"/>
        <v>0</v>
      </c>
      <c r="BC97" s="62">
        <f t="shared" si="61"/>
        <v>1.3</v>
      </c>
      <c r="BD97" s="16"/>
      <c r="BE97" s="108"/>
    </row>
    <row r="98" spans="1:57" s="4" customFormat="1" x14ac:dyDescent="0.25">
      <c r="A98" s="131" t="s">
        <v>178</v>
      </c>
      <c r="B98" s="63" t="s">
        <v>177</v>
      </c>
      <c r="C98" s="59">
        <f>ROUND(IF('Indicator Data'!C100=0,0.1,IF(LOG('Indicator Data'!C100)&gt;C$194,10,IF(LOG('Indicator Data'!C100)&lt;C$195,0,10-(C$194-LOG('Indicator Data'!C100))/(C$194-C$195)*10))),1)</f>
        <v>0.1</v>
      </c>
      <c r="D98" s="59">
        <f>ROUND(IF('Indicator Data'!D100=0,0.1,IF(LOG('Indicator Data'!D100)&gt;D$194,10,IF(LOG('Indicator Data'!D100)&lt;D$195,0,10-(D$194-LOG('Indicator Data'!D100))/(D$194-D$195)*10))),1)</f>
        <v>0.1</v>
      </c>
      <c r="E98" s="59">
        <f t="shared" si="31"/>
        <v>0.1</v>
      </c>
      <c r="F98" s="59">
        <f>ROUND(IF('Indicator Data'!E100="No data",0.1,IF('Indicator Data'!E100=0,0,IF(LOG('Indicator Data'!E100)&gt;F$194,10,IF(LOG('Indicator Data'!E100)&lt;F$195,0,10-(F$194-LOG('Indicator Data'!E100))/(F$194-F$195)*10)))),1)</f>
        <v>5.8</v>
      </c>
      <c r="G98" s="59">
        <f>ROUND(IF('Indicator Data'!F100=0,0,IF(LOG('Indicator Data'!F100)&gt;G$194,10,IF(LOG('Indicator Data'!F100)&lt;G$195,0,10-(G$194-LOG('Indicator Data'!F100))/(G$194-G$195)*10))),1)</f>
        <v>0</v>
      </c>
      <c r="H98" s="59">
        <f>ROUND(IF('Indicator Data'!G100=0,0,IF(LOG('Indicator Data'!G100)&gt;H$194,10,IF(LOG('Indicator Data'!G100)&lt;H$195,0,10-(H$194-LOG('Indicator Data'!G100))/(H$194-H$195)*10))),1)</f>
        <v>0</v>
      </c>
      <c r="I98" s="59">
        <f>ROUND(IF('Indicator Data'!H100=0,0,IF(LOG('Indicator Data'!H100)&gt;I$194,10,IF(LOG('Indicator Data'!H100)&lt;I$195,0,10-(I$194-LOG('Indicator Data'!H100))/(I$194-I$195)*10))),1)</f>
        <v>0</v>
      </c>
      <c r="J98" s="59">
        <f t="shared" si="32"/>
        <v>0</v>
      </c>
      <c r="K98" s="59">
        <f>ROUND(IF('Indicator Data'!I100=0,0,IF(LOG('Indicator Data'!I100)&gt;K$194,10,IF(LOG('Indicator Data'!I100)&lt;K$195,0,10-(K$194-LOG('Indicator Data'!I100))/(K$194-K$195)*10))),1)</f>
        <v>0</v>
      </c>
      <c r="L98" s="59">
        <f t="shared" si="33"/>
        <v>0</v>
      </c>
      <c r="M98" s="59">
        <f>ROUND(IF('Indicator Data'!J100=0,0,IF(LOG('Indicator Data'!J100)&gt;M$194,10,IF(LOG('Indicator Data'!J100)&lt;M$195,0,10-(M$194-LOG('Indicator Data'!J100))/(M$194-M$195)*10))),1)</f>
        <v>0</v>
      </c>
      <c r="N98" s="60">
        <f>'Indicator Data'!C100/'Indicator Data'!$BC100</f>
        <v>0</v>
      </c>
      <c r="O98" s="60">
        <f>'Indicator Data'!D100/'Indicator Data'!$BC100</f>
        <v>0</v>
      </c>
      <c r="P98" s="60">
        <f>IF(F98=0.1,0,'Indicator Data'!E100/'Indicator Data'!$BC100)</f>
        <v>5.4385296349126755E-3</v>
      </c>
      <c r="Q98" s="60">
        <f>'Indicator Data'!F100/'Indicator Data'!$BC100</f>
        <v>0</v>
      </c>
      <c r="R98" s="60">
        <f>'Indicator Data'!G100/'Indicator Data'!$BC100</f>
        <v>0</v>
      </c>
      <c r="S98" s="60">
        <f>'Indicator Data'!H100/'Indicator Data'!$BC100</f>
        <v>0</v>
      </c>
      <c r="T98" s="60">
        <f>'Indicator Data'!I100/'Indicator Data'!$BC100</f>
        <v>0</v>
      </c>
      <c r="U98" s="60">
        <f>'Indicator Data'!J100/'Indicator Data'!$BC100</f>
        <v>0</v>
      </c>
      <c r="V98" s="59">
        <f t="shared" si="34"/>
        <v>0</v>
      </c>
      <c r="W98" s="59">
        <f t="shared" si="35"/>
        <v>0</v>
      </c>
      <c r="X98" s="59">
        <f t="shared" si="36"/>
        <v>0</v>
      </c>
      <c r="Y98" s="59">
        <f t="shared" si="37"/>
        <v>5.4</v>
      </c>
      <c r="Z98" s="59">
        <f t="shared" si="38"/>
        <v>0</v>
      </c>
      <c r="AA98" s="59">
        <f t="shared" si="39"/>
        <v>0</v>
      </c>
      <c r="AB98" s="59">
        <f t="shared" si="40"/>
        <v>0</v>
      </c>
      <c r="AC98" s="59">
        <f t="shared" si="41"/>
        <v>0</v>
      </c>
      <c r="AD98" s="59">
        <f t="shared" si="42"/>
        <v>0</v>
      </c>
      <c r="AE98" s="59">
        <f t="shared" si="43"/>
        <v>0</v>
      </c>
      <c r="AF98" s="59">
        <f t="shared" si="44"/>
        <v>0</v>
      </c>
      <c r="AG98" s="59">
        <f>ROUND(IF('Indicator Data'!K100=0,0,IF('Indicator Data'!K100&gt;AG$194,10,IF('Indicator Data'!K100&lt;AG$195,0,10-(AG$194-'Indicator Data'!K100)/(AG$194-AG$195)*10))),1)</f>
        <v>0</v>
      </c>
      <c r="AH98" s="59">
        <f t="shared" si="45"/>
        <v>0.1</v>
      </c>
      <c r="AI98" s="59">
        <f t="shared" si="46"/>
        <v>0.1</v>
      </c>
      <c r="AJ98" s="59">
        <f t="shared" si="47"/>
        <v>0</v>
      </c>
      <c r="AK98" s="59">
        <f t="shared" si="48"/>
        <v>0</v>
      </c>
      <c r="AL98" s="59">
        <f t="shared" si="49"/>
        <v>0</v>
      </c>
      <c r="AM98" s="59">
        <f t="shared" si="50"/>
        <v>0</v>
      </c>
      <c r="AN98" s="59">
        <f t="shared" si="51"/>
        <v>0</v>
      </c>
      <c r="AO98" s="61">
        <f t="shared" si="52"/>
        <v>0.1</v>
      </c>
      <c r="AP98" s="61">
        <f t="shared" si="53"/>
        <v>5.6</v>
      </c>
      <c r="AQ98" s="61">
        <f t="shared" si="54"/>
        <v>0</v>
      </c>
      <c r="AR98" s="61">
        <f t="shared" si="55"/>
        <v>0</v>
      </c>
      <c r="AS98" s="59">
        <f t="shared" si="56"/>
        <v>0</v>
      </c>
      <c r="AT98" s="59">
        <f>IF('Indicator Data'!BD100&lt;1000,"x",ROUND((IF('Indicator Data'!L100&gt;AT$194,10,IF('Indicator Data'!L100&lt;AT$195,0,10-(AT$194-'Indicator Data'!L100)/(AT$194-AT$195)*10))),1))</f>
        <v>1.1000000000000001</v>
      </c>
      <c r="AU98" s="61">
        <f t="shared" si="57"/>
        <v>0.6</v>
      </c>
      <c r="AV98" s="62">
        <f t="shared" si="58"/>
        <v>1.6</v>
      </c>
      <c r="AW98" s="59">
        <f>ROUND(IF('Indicator Data'!M100=0,0,IF('Indicator Data'!M100&gt;AW$194,10,IF('Indicator Data'!M100&lt;AW$195,0,10-(AW$194-'Indicator Data'!M100)/(AW$194-AW$195)*10))),1)</f>
        <v>1.1000000000000001</v>
      </c>
      <c r="AX98" s="59">
        <f>ROUND(IF('Indicator Data'!N100=0,0,IF(LOG('Indicator Data'!N100)&gt;LOG(AX$194),10,IF(LOG('Indicator Data'!N100)&lt;LOG(AX$195),0,10-(LOG(AX$194)-LOG('Indicator Data'!N100))/(LOG(AX$194)-LOG(AX$195))*10))),1)</f>
        <v>0.7</v>
      </c>
      <c r="AY98" s="61">
        <f t="shared" si="59"/>
        <v>0.9</v>
      </c>
      <c r="AZ98" s="59">
        <f>'Indicator Data'!O100</f>
        <v>0</v>
      </c>
      <c r="BA98" s="59">
        <f>'Indicator Data'!P100</f>
        <v>0</v>
      </c>
      <c r="BB98" s="61">
        <f t="shared" si="60"/>
        <v>0</v>
      </c>
      <c r="BC98" s="62">
        <f t="shared" si="61"/>
        <v>0.6</v>
      </c>
      <c r="BD98" s="16"/>
      <c r="BE98" s="108"/>
    </row>
    <row r="99" spans="1:57" s="4" customFormat="1" x14ac:dyDescent="0.25">
      <c r="A99" s="131" t="s">
        <v>180</v>
      </c>
      <c r="B99" s="63" t="s">
        <v>179</v>
      </c>
      <c r="C99" s="59">
        <f>ROUND(IF('Indicator Data'!C101=0,0.1,IF(LOG('Indicator Data'!C101)&gt;C$194,10,IF(LOG('Indicator Data'!C101)&lt;C$195,0,10-(C$194-LOG('Indicator Data'!C101))/(C$194-C$195)*10))),1)</f>
        <v>7.6</v>
      </c>
      <c r="D99" s="59">
        <f>ROUND(IF('Indicator Data'!D101=0,0.1,IF(LOG('Indicator Data'!D101)&gt;D$194,10,IF(LOG('Indicator Data'!D101)&lt;D$195,0,10-(D$194-LOG('Indicator Data'!D101))/(D$194-D$195)*10))),1)</f>
        <v>0.1</v>
      </c>
      <c r="E99" s="59">
        <f t="shared" si="31"/>
        <v>4.9000000000000004</v>
      </c>
      <c r="F99" s="59">
        <f>ROUND(IF('Indicator Data'!E101="No data",0.1,IF('Indicator Data'!E101=0,0,IF(LOG('Indicator Data'!E101)&gt;F$194,10,IF(LOG('Indicator Data'!E101)&lt;F$195,0,10-(F$194-LOG('Indicator Data'!E101))/(F$194-F$195)*10)))),1)</f>
        <v>4.2</v>
      </c>
      <c r="G99" s="59">
        <f>ROUND(IF('Indicator Data'!F101=0,0,IF(LOG('Indicator Data'!F101)&gt;G$194,10,IF(LOG('Indicator Data'!F101)&lt;G$195,0,10-(G$194-LOG('Indicator Data'!F101))/(G$194-G$195)*10))),1)</f>
        <v>6.3</v>
      </c>
      <c r="H99" s="59">
        <f>ROUND(IF('Indicator Data'!G101=0,0,IF(LOG('Indicator Data'!G101)&gt;H$194,10,IF(LOG('Indicator Data'!G101)&lt;H$195,0,10-(H$194-LOG('Indicator Data'!G101))/(H$194-H$195)*10))),1)</f>
        <v>0</v>
      </c>
      <c r="I99" s="59">
        <f>ROUND(IF('Indicator Data'!H101=0,0,IF(LOG('Indicator Data'!H101)&gt;I$194,10,IF(LOG('Indicator Data'!H101)&lt;I$195,0,10-(I$194-LOG('Indicator Data'!H101))/(I$194-I$195)*10))),1)</f>
        <v>0</v>
      </c>
      <c r="J99" s="59">
        <f t="shared" si="32"/>
        <v>0</v>
      </c>
      <c r="K99" s="59">
        <f>ROUND(IF('Indicator Data'!I101=0,0,IF(LOG('Indicator Data'!I101)&gt;K$194,10,IF(LOG('Indicator Data'!I101)&lt;K$195,0,10-(K$194-LOG('Indicator Data'!I101))/(K$194-K$195)*10))),1)</f>
        <v>0</v>
      </c>
      <c r="L99" s="59">
        <f t="shared" si="33"/>
        <v>0</v>
      </c>
      <c r="M99" s="59">
        <f>ROUND(IF('Indicator Data'!J101=0,0,IF(LOG('Indicator Data'!J101)&gt;M$194,10,IF(LOG('Indicator Data'!J101)&lt;M$195,0,10-(M$194-LOG('Indicator Data'!J101))/(M$194-M$195)*10))),1)</f>
        <v>0</v>
      </c>
      <c r="N99" s="60">
        <f>'Indicator Data'!C101/'Indicator Data'!$BC101</f>
        <v>1.8387417981315431E-3</v>
      </c>
      <c r="O99" s="60">
        <f>'Indicator Data'!D101/'Indicator Data'!$BC101</f>
        <v>0</v>
      </c>
      <c r="P99" s="60">
        <f>IF(F99=0.1,0,'Indicator Data'!E101/'Indicator Data'!$BC101)</f>
        <v>8.1233824035831324E-4</v>
      </c>
      <c r="Q99" s="60">
        <f>'Indicator Data'!F101/'Indicator Data'!$BC101</f>
        <v>2.3090967583180379E-6</v>
      </c>
      <c r="R99" s="60">
        <f>'Indicator Data'!G101/'Indicator Data'!$BC101</f>
        <v>0</v>
      </c>
      <c r="S99" s="60">
        <f>'Indicator Data'!H101/'Indicator Data'!$BC101</f>
        <v>0</v>
      </c>
      <c r="T99" s="60">
        <f>'Indicator Data'!I101/'Indicator Data'!$BC101</f>
        <v>0</v>
      </c>
      <c r="U99" s="60">
        <f>'Indicator Data'!J101/'Indicator Data'!$BC101</f>
        <v>0</v>
      </c>
      <c r="V99" s="59">
        <f t="shared" si="34"/>
        <v>9.1999999999999993</v>
      </c>
      <c r="W99" s="59">
        <f t="shared" si="35"/>
        <v>0</v>
      </c>
      <c r="X99" s="59">
        <f t="shared" si="36"/>
        <v>6.5</v>
      </c>
      <c r="Y99" s="59">
        <f t="shared" si="37"/>
        <v>0.8</v>
      </c>
      <c r="Z99" s="59">
        <f t="shared" si="38"/>
        <v>7.5</v>
      </c>
      <c r="AA99" s="59">
        <f t="shared" si="39"/>
        <v>0</v>
      </c>
      <c r="AB99" s="59">
        <f t="shared" si="40"/>
        <v>0</v>
      </c>
      <c r="AC99" s="59">
        <f t="shared" si="41"/>
        <v>0</v>
      </c>
      <c r="AD99" s="59">
        <f t="shared" si="42"/>
        <v>0</v>
      </c>
      <c r="AE99" s="59">
        <f t="shared" si="43"/>
        <v>0</v>
      </c>
      <c r="AF99" s="59">
        <f t="shared" si="44"/>
        <v>0</v>
      </c>
      <c r="AG99" s="59">
        <f>ROUND(IF('Indicator Data'!K101=0,0,IF('Indicator Data'!K101&gt;AG$194,10,IF('Indicator Data'!K101&lt;AG$195,0,10-(AG$194-'Indicator Data'!K101)/(AG$194-AG$195)*10))),1)</f>
        <v>0</v>
      </c>
      <c r="AH99" s="59">
        <f t="shared" si="45"/>
        <v>8.4</v>
      </c>
      <c r="AI99" s="59">
        <f t="shared" si="46"/>
        <v>0.1</v>
      </c>
      <c r="AJ99" s="59">
        <f t="shared" si="47"/>
        <v>0</v>
      </c>
      <c r="AK99" s="59">
        <f t="shared" si="48"/>
        <v>0</v>
      </c>
      <c r="AL99" s="59">
        <f t="shared" si="49"/>
        <v>0</v>
      </c>
      <c r="AM99" s="59">
        <f t="shared" si="50"/>
        <v>0</v>
      </c>
      <c r="AN99" s="59">
        <f t="shared" si="51"/>
        <v>0</v>
      </c>
      <c r="AO99" s="61">
        <f t="shared" si="52"/>
        <v>5.8</v>
      </c>
      <c r="AP99" s="61">
        <f t="shared" si="53"/>
        <v>2.7</v>
      </c>
      <c r="AQ99" s="61">
        <f t="shared" si="54"/>
        <v>6.9</v>
      </c>
      <c r="AR99" s="61">
        <f t="shared" si="55"/>
        <v>0</v>
      </c>
      <c r="AS99" s="59">
        <f t="shared" si="56"/>
        <v>0</v>
      </c>
      <c r="AT99" s="59">
        <f>IF('Indicator Data'!BD101&lt;1000,"x",ROUND((IF('Indicator Data'!L101&gt;AT$194,10,IF('Indicator Data'!L101&lt;AT$195,0,10-(AT$194-'Indicator Data'!L101)/(AT$194-AT$195)*10))),1))</f>
        <v>6.7</v>
      </c>
      <c r="AU99" s="61">
        <f t="shared" si="57"/>
        <v>3.4</v>
      </c>
      <c r="AV99" s="62">
        <f t="shared" si="58"/>
        <v>4.2</v>
      </c>
      <c r="AW99" s="59">
        <f>ROUND(IF('Indicator Data'!M101=0,0,IF('Indicator Data'!M101&gt;AW$194,10,IF('Indicator Data'!M101&lt;AW$195,0,10-(AW$194-'Indicator Data'!M101)/(AW$194-AW$195)*10))),1)</f>
        <v>2.8</v>
      </c>
      <c r="AX99" s="59">
        <f>ROUND(IF('Indicator Data'!N101=0,0,IF(LOG('Indicator Data'!N101)&gt;LOG(AX$194),10,IF(LOG('Indicator Data'!N101)&lt;LOG(AX$195),0,10-(LOG(AX$194)-LOG('Indicator Data'!N101))/(LOG(AX$194)-LOG(AX$195))*10))),1)</f>
        <v>0</v>
      </c>
      <c r="AY99" s="61">
        <f t="shared" si="59"/>
        <v>1.5</v>
      </c>
      <c r="AZ99" s="59">
        <f>'Indicator Data'!O101</f>
        <v>5</v>
      </c>
      <c r="BA99" s="59">
        <f>'Indicator Data'!P101</f>
        <v>4</v>
      </c>
      <c r="BB99" s="61">
        <f t="shared" si="60"/>
        <v>10</v>
      </c>
      <c r="BC99" s="62">
        <f t="shared" si="61"/>
        <v>10</v>
      </c>
      <c r="BD99" s="16"/>
      <c r="BE99" s="108"/>
    </row>
    <row r="100" spans="1:57" s="4" customFormat="1" x14ac:dyDescent="0.25">
      <c r="A100" s="131" t="s">
        <v>182</v>
      </c>
      <c r="B100" s="63" t="s">
        <v>181</v>
      </c>
      <c r="C100" s="59">
        <f>ROUND(IF('Indicator Data'!C102=0,0.1,IF(LOG('Indicator Data'!C102)&gt;C$194,10,IF(LOG('Indicator Data'!C102)&lt;C$195,0,10-(C$194-LOG('Indicator Data'!C102))/(C$194-C$195)*10))),1)</f>
        <v>2.2000000000000002</v>
      </c>
      <c r="D100" s="59">
        <f>ROUND(IF('Indicator Data'!D102=0,0.1,IF(LOG('Indicator Data'!D102)&gt;D$194,10,IF(LOG('Indicator Data'!D102)&lt;D$195,0,10-(D$194-LOG('Indicator Data'!D102))/(D$194-D$195)*10))),1)</f>
        <v>0.1</v>
      </c>
      <c r="E100" s="59">
        <f t="shared" si="31"/>
        <v>1.2</v>
      </c>
      <c r="F100" s="59">
        <f>ROUND(IF('Indicator Data'!E102="No data",0.1,IF('Indicator Data'!E102=0,0,IF(LOG('Indicator Data'!E102)&gt;F$194,10,IF(LOG('Indicator Data'!E102)&lt;F$195,0,10-(F$194-LOG('Indicator Data'!E102))/(F$194-F$195)*10)))),1)</f>
        <v>0.1</v>
      </c>
      <c r="G100" s="59">
        <f>ROUND(IF('Indicator Data'!F102=0,0,IF(LOG('Indicator Data'!F102)&gt;G$194,10,IF(LOG('Indicator Data'!F102)&lt;G$195,0,10-(G$194-LOG('Indicator Data'!F102))/(G$194-G$195)*10))),1)</f>
        <v>0</v>
      </c>
      <c r="H100" s="59">
        <f>ROUND(IF('Indicator Data'!G102=0,0,IF(LOG('Indicator Data'!G102)&gt;H$194,10,IF(LOG('Indicator Data'!G102)&lt;H$195,0,10-(H$194-LOG('Indicator Data'!G102))/(H$194-H$195)*10))),1)</f>
        <v>0</v>
      </c>
      <c r="I100" s="59">
        <f>ROUND(IF('Indicator Data'!H102=0,0,IF(LOG('Indicator Data'!H102)&gt;I$194,10,IF(LOG('Indicator Data'!H102)&lt;I$195,0,10-(I$194-LOG('Indicator Data'!H102))/(I$194-I$195)*10))),1)</f>
        <v>0</v>
      </c>
      <c r="J100" s="59">
        <f t="shared" si="32"/>
        <v>0</v>
      </c>
      <c r="K100" s="59">
        <f>ROUND(IF('Indicator Data'!I102=0,0,IF(LOG('Indicator Data'!I102)&gt;K$194,10,IF(LOG('Indicator Data'!I102)&lt;K$195,0,10-(K$194-LOG('Indicator Data'!I102))/(K$194-K$195)*10))),1)</f>
        <v>0</v>
      </c>
      <c r="L100" s="59">
        <f t="shared" si="33"/>
        <v>0</v>
      </c>
      <c r="M100" s="59">
        <f>ROUND(IF('Indicator Data'!J102=0,0,IF(LOG('Indicator Data'!J102)&gt;M$194,10,IF(LOG('Indicator Data'!J102)&lt;M$195,0,10-(M$194-LOG('Indicator Data'!J102))/(M$194-M$195)*10))),1)</f>
        <v>0</v>
      </c>
      <c r="N100" s="60">
        <f>'Indicator Data'!C102/'Indicator Data'!$BC102</f>
        <v>1.9913221677230718E-3</v>
      </c>
      <c r="O100" s="60">
        <f>'Indicator Data'!D102/'Indicator Data'!$BC102</f>
        <v>0</v>
      </c>
      <c r="P100" s="60">
        <f>IF(F100=0.1,0,'Indicator Data'!E102/'Indicator Data'!$BC102)</f>
        <v>0</v>
      </c>
      <c r="Q100" s="60">
        <f>'Indicator Data'!F102/'Indicator Data'!$BC102</f>
        <v>0</v>
      </c>
      <c r="R100" s="60">
        <f>'Indicator Data'!G102/'Indicator Data'!$BC102</f>
        <v>0</v>
      </c>
      <c r="S100" s="60">
        <f>'Indicator Data'!H102/'Indicator Data'!$BC102</f>
        <v>0</v>
      </c>
      <c r="T100" s="60">
        <f>'Indicator Data'!I102/'Indicator Data'!$BC102</f>
        <v>0</v>
      </c>
      <c r="U100" s="60">
        <f>'Indicator Data'!J102/'Indicator Data'!$BC102</f>
        <v>0</v>
      </c>
      <c r="V100" s="59">
        <f t="shared" si="34"/>
        <v>10</v>
      </c>
      <c r="W100" s="59">
        <f t="shared" si="35"/>
        <v>0</v>
      </c>
      <c r="X100" s="59">
        <f t="shared" si="36"/>
        <v>7.6</v>
      </c>
      <c r="Y100" s="59">
        <f t="shared" si="37"/>
        <v>0.1</v>
      </c>
      <c r="Z100" s="59">
        <f t="shared" si="38"/>
        <v>0</v>
      </c>
      <c r="AA100" s="59">
        <f t="shared" si="39"/>
        <v>0</v>
      </c>
      <c r="AB100" s="59">
        <f t="shared" si="40"/>
        <v>0</v>
      </c>
      <c r="AC100" s="59">
        <f t="shared" si="41"/>
        <v>0</v>
      </c>
      <c r="AD100" s="59">
        <f t="shared" si="42"/>
        <v>0</v>
      </c>
      <c r="AE100" s="59">
        <f t="shared" si="43"/>
        <v>0</v>
      </c>
      <c r="AF100" s="59">
        <f t="shared" si="44"/>
        <v>0</v>
      </c>
      <c r="AG100" s="59">
        <f>ROUND(IF('Indicator Data'!K102=0,0,IF('Indicator Data'!K102&gt;AG$194,10,IF('Indicator Data'!K102&lt;AG$195,0,10-(AG$194-'Indicator Data'!K102)/(AG$194-AG$195)*10))),1)</f>
        <v>0</v>
      </c>
      <c r="AH100" s="59">
        <f t="shared" si="45"/>
        <v>6.1</v>
      </c>
      <c r="AI100" s="59">
        <f t="shared" si="46"/>
        <v>0.1</v>
      </c>
      <c r="AJ100" s="59">
        <f t="shared" si="47"/>
        <v>0</v>
      </c>
      <c r="AK100" s="59">
        <f t="shared" si="48"/>
        <v>0</v>
      </c>
      <c r="AL100" s="59">
        <f t="shared" si="49"/>
        <v>0</v>
      </c>
      <c r="AM100" s="59">
        <f t="shared" si="50"/>
        <v>0</v>
      </c>
      <c r="AN100" s="59">
        <f t="shared" si="51"/>
        <v>0</v>
      </c>
      <c r="AO100" s="61">
        <f t="shared" si="52"/>
        <v>5.2</v>
      </c>
      <c r="AP100" s="61">
        <f t="shared" si="53"/>
        <v>0.1</v>
      </c>
      <c r="AQ100" s="61">
        <f t="shared" si="54"/>
        <v>0</v>
      </c>
      <c r="AR100" s="61">
        <f t="shared" si="55"/>
        <v>0</v>
      </c>
      <c r="AS100" s="59">
        <f t="shared" si="56"/>
        <v>0</v>
      </c>
      <c r="AT100" s="59" t="str">
        <f>IF('Indicator Data'!BD102&lt;1000,"x",ROUND((IF('Indicator Data'!L102&gt;AT$194,10,IF('Indicator Data'!L102&lt;AT$195,0,10-(AT$194-'Indicator Data'!L102)/(AT$194-AT$195)*10))),1))</f>
        <v>x</v>
      </c>
      <c r="AU100" s="61">
        <f t="shared" si="57"/>
        <v>0</v>
      </c>
      <c r="AV100" s="62">
        <f t="shared" si="58"/>
        <v>1.3</v>
      </c>
      <c r="AW100" s="59">
        <f>ROUND(IF('Indicator Data'!M102=0,0,IF('Indicator Data'!M102&gt;AW$194,10,IF('Indicator Data'!M102&lt;AW$195,0,10-(AW$194-'Indicator Data'!M102)/(AW$194-AW$195)*10))),1)</f>
        <v>0</v>
      </c>
      <c r="AX100" s="59">
        <f>ROUND(IF('Indicator Data'!N102=0,0,IF(LOG('Indicator Data'!N102)&gt;LOG(AX$194),10,IF(LOG('Indicator Data'!N102)&lt;LOG(AX$195),0,10-(LOG(AX$194)-LOG('Indicator Data'!N102))/(LOG(AX$194)-LOG(AX$195))*10))),1)</f>
        <v>0</v>
      </c>
      <c r="AY100" s="61">
        <f t="shared" si="59"/>
        <v>0</v>
      </c>
      <c r="AZ100" s="59">
        <f>'Indicator Data'!O102</f>
        <v>0</v>
      </c>
      <c r="BA100" s="59">
        <f>'Indicator Data'!P102</f>
        <v>0</v>
      </c>
      <c r="BB100" s="61">
        <f t="shared" si="60"/>
        <v>0</v>
      </c>
      <c r="BC100" s="62">
        <f t="shared" si="61"/>
        <v>0</v>
      </c>
      <c r="BD100" s="16"/>
      <c r="BE100" s="108"/>
    </row>
    <row r="101" spans="1:57" s="4" customFormat="1" x14ac:dyDescent="0.25">
      <c r="A101" s="131" t="s">
        <v>184</v>
      </c>
      <c r="B101" s="63" t="s">
        <v>183</v>
      </c>
      <c r="C101" s="59">
        <f>ROUND(IF('Indicator Data'!C103=0,0.1,IF(LOG('Indicator Data'!C103)&gt;C$194,10,IF(LOG('Indicator Data'!C103)&lt;C$195,0,10-(C$194-LOG('Indicator Data'!C103))/(C$194-C$195)*10))),1)</f>
        <v>0.1</v>
      </c>
      <c r="D101" s="59">
        <f>ROUND(IF('Indicator Data'!D103=0,0.1,IF(LOG('Indicator Data'!D103)&gt;D$194,10,IF(LOG('Indicator Data'!D103)&lt;D$195,0,10-(D$194-LOG('Indicator Data'!D103))/(D$194-D$195)*10))),1)</f>
        <v>0.1</v>
      </c>
      <c r="E101" s="59">
        <f t="shared" si="31"/>
        <v>0.1</v>
      </c>
      <c r="F101" s="59">
        <f>ROUND(IF('Indicator Data'!E103="No data",0.1,IF('Indicator Data'!E103=0,0,IF(LOG('Indicator Data'!E103)&gt;F$194,10,IF(LOG('Indicator Data'!E103)&lt;F$195,0,10-(F$194-LOG('Indicator Data'!E103))/(F$194-F$195)*10)))),1)</f>
        <v>5.5</v>
      </c>
      <c r="G101" s="59">
        <f>ROUND(IF('Indicator Data'!F103=0,0,IF(LOG('Indicator Data'!F103)&gt;G$194,10,IF(LOG('Indicator Data'!F103)&lt;G$195,0,10-(G$194-LOG('Indicator Data'!F103))/(G$194-G$195)*10))),1)</f>
        <v>0</v>
      </c>
      <c r="H101" s="59">
        <f>ROUND(IF('Indicator Data'!G103=0,0,IF(LOG('Indicator Data'!G103)&gt;H$194,10,IF(LOG('Indicator Data'!G103)&lt;H$195,0,10-(H$194-LOG('Indicator Data'!G103))/(H$194-H$195)*10))),1)</f>
        <v>0</v>
      </c>
      <c r="I101" s="59">
        <f>ROUND(IF('Indicator Data'!H103=0,0,IF(LOG('Indicator Data'!H103)&gt;I$194,10,IF(LOG('Indicator Data'!H103)&lt;I$195,0,10-(I$194-LOG('Indicator Data'!H103))/(I$194-I$195)*10))),1)</f>
        <v>0</v>
      </c>
      <c r="J101" s="59">
        <f t="shared" si="32"/>
        <v>0</v>
      </c>
      <c r="K101" s="59">
        <f>ROUND(IF('Indicator Data'!I103=0,0,IF(LOG('Indicator Data'!I103)&gt;K$194,10,IF(LOG('Indicator Data'!I103)&lt;K$195,0,10-(K$194-LOG('Indicator Data'!I103))/(K$194-K$195)*10))),1)</f>
        <v>0</v>
      </c>
      <c r="L101" s="59">
        <f t="shared" si="33"/>
        <v>0</v>
      </c>
      <c r="M101" s="59">
        <f>ROUND(IF('Indicator Data'!J103=0,0,IF(LOG('Indicator Data'!J103)&gt;M$194,10,IF(LOG('Indicator Data'!J103)&lt;M$195,0,10-(M$194-LOG('Indicator Data'!J103))/(M$194-M$195)*10))),1)</f>
        <v>0</v>
      </c>
      <c r="N101" s="60">
        <f>'Indicator Data'!C103/'Indicator Data'!$BC103</f>
        <v>0</v>
      </c>
      <c r="O101" s="60">
        <f>'Indicator Data'!D103/'Indicator Data'!$BC103</f>
        <v>0</v>
      </c>
      <c r="P101" s="60">
        <f>IF(F101=0.1,0,'Indicator Data'!E103/'Indicator Data'!$BC103)</f>
        <v>4.4123431606168393E-3</v>
      </c>
      <c r="Q101" s="60">
        <f>'Indicator Data'!F103/'Indicator Data'!$BC103</f>
        <v>0</v>
      </c>
      <c r="R101" s="60">
        <f>'Indicator Data'!G103/'Indicator Data'!$BC103</f>
        <v>0</v>
      </c>
      <c r="S101" s="60">
        <f>'Indicator Data'!H103/'Indicator Data'!$BC103</f>
        <v>0</v>
      </c>
      <c r="T101" s="60">
        <f>'Indicator Data'!I103/'Indicator Data'!$BC103</f>
        <v>0</v>
      </c>
      <c r="U101" s="60">
        <f>'Indicator Data'!J103/'Indicator Data'!$BC103</f>
        <v>0</v>
      </c>
      <c r="V101" s="59">
        <f t="shared" si="34"/>
        <v>0</v>
      </c>
      <c r="W101" s="59">
        <f t="shared" si="35"/>
        <v>0</v>
      </c>
      <c r="X101" s="59">
        <f t="shared" si="36"/>
        <v>0</v>
      </c>
      <c r="Y101" s="59">
        <f t="shared" si="37"/>
        <v>4.4000000000000004</v>
      </c>
      <c r="Z101" s="59">
        <f t="shared" si="38"/>
        <v>0</v>
      </c>
      <c r="AA101" s="59">
        <f t="shared" si="39"/>
        <v>0</v>
      </c>
      <c r="AB101" s="59">
        <f t="shared" si="40"/>
        <v>0</v>
      </c>
      <c r="AC101" s="59">
        <f t="shared" si="41"/>
        <v>0</v>
      </c>
      <c r="AD101" s="59">
        <f t="shared" si="42"/>
        <v>0</v>
      </c>
      <c r="AE101" s="59">
        <f t="shared" si="43"/>
        <v>0</v>
      </c>
      <c r="AF101" s="59">
        <f t="shared" si="44"/>
        <v>0</v>
      </c>
      <c r="AG101" s="59">
        <f>ROUND(IF('Indicator Data'!K103=0,0,IF('Indicator Data'!K103&gt;AG$194,10,IF('Indicator Data'!K103&lt;AG$195,0,10-(AG$194-'Indicator Data'!K103)/(AG$194-AG$195)*10))),1)</f>
        <v>2.7</v>
      </c>
      <c r="AH101" s="59">
        <f t="shared" si="45"/>
        <v>0.1</v>
      </c>
      <c r="AI101" s="59">
        <f t="shared" si="46"/>
        <v>0.1</v>
      </c>
      <c r="AJ101" s="59">
        <f t="shared" si="47"/>
        <v>0</v>
      </c>
      <c r="AK101" s="59">
        <f t="shared" si="48"/>
        <v>0</v>
      </c>
      <c r="AL101" s="59">
        <f t="shared" si="49"/>
        <v>0</v>
      </c>
      <c r="AM101" s="59">
        <f t="shared" si="50"/>
        <v>0</v>
      </c>
      <c r="AN101" s="59">
        <f t="shared" si="51"/>
        <v>0</v>
      </c>
      <c r="AO101" s="61">
        <f t="shared" si="52"/>
        <v>0.1</v>
      </c>
      <c r="AP101" s="61">
        <f t="shared" si="53"/>
        <v>5</v>
      </c>
      <c r="AQ101" s="61">
        <f t="shared" si="54"/>
        <v>0</v>
      </c>
      <c r="AR101" s="61">
        <f t="shared" si="55"/>
        <v>0</v>
      </c>
      <c r="AS101" s="59">
        <f t="shared" si="56"/>
        <v>1.4</v>
      </c>
      <c r="AT101" s="59">
        <f>IF('Indicator Data'!BD103&lt;1000,"x",ROUND((IF('Indicator Data'!L103&gt;AT$194,10,IF('Indicator Data'!L103&lt;AT$195,0,10-(AT$194-'Indicator Data'!L103)/(AT$194-AT$195)*10))),1))</f>
        <v>1.1000000000000001</v>
      </c>
      <c r="AU101" s="61">
        <f t="shared" si="57"/>
        <v>1.3</v>
      </c>
      <c r="AV101" s="62">
        <f t="shared" si="58"/>
        <v>1.5</v>
      </c>
      <c r="AW101" s="59">
        <f>ROUND(IF('Indicator Data'!M103=0,0,IF('Indicator Data'!M103&gt;AW$194,10,IF('Indicator Data'!M103&lt;AW$195,0,10-(AW$194-'Indicator Data'!M103)/(AW$194-AW$195)*10))),1)</f>
        <v>0.1</v>
      </c>
      <c r="AX101" s="59">
        <f>ROUND(IF('Indicator Data'!N103=0,0,IF(LOG('Indicator Data'!N103)&gt;LOG(AX$194),10,IF(LOG('Indicator Data'!N103)&lt;LOG(AX$195),0,10-(LOG(AX$194)-LOG('Indicator Data'!N103))/(LOG(AX$194)-LOG(AX$195))*10))),1)</f>
        <v>0</v>
      </c>
      <c r="AY101" s="61">
        <f t="shared" si="59"/>
        <v>0.1</v>
      </c>
      <c r="AZ101" s="59">
        <f>'Indicator Data'!O103</f>
        <v>0</v>
      </c>
      <c r="BA101" s="59">
        <f>'Indicator Data'!P103</f>
        <v>0</v>
      </c>
      <c r="BB101" s="61">
        <f t="shared" si="60"/>
        <v>0</v>
      </c>
      <c r="BC101" s="62">
        <f t="shared" si="61"/>
        <v>0.1</v>
      </c>
      <c r="BD101" s="16"/>
      <c r="BE101" s="108"/>
    </row>
    <row r="102" spans="1:57" s="4" customFormat="1" x14ac:dyDescent="0.25">
      <c r="A102" s="131" t="s">
        <v>186</v>
      </c>
      <c r="B102" s="63" t="s">
        <v>185</v>
      </c>
      <c r="C102" s="59">
        <f>ROUND(IF('Indicator Data'!C104=0,0.1,IF(LOG('Indicator Data'!C104)&gt;C$194,10,IF(LOG('Indicator Data'!C104)&lt;C$195,0,10-(C$194-LOG('Indicator Data'!C104))/(C$194-C$195)*10))),1)</f>
        <v>0.1</v>
      </c>
      <c r="D102" s="59">
        <f>ROUND(IF('Indicator Data'!D104=0,0.1,IF(LOG('Indicator Data'!D104)&gt;D$194,10,IF(LOG('Indicator Data'!D104)&lt;D$195,0,10-(D$194-LOG('Indicator Data'!D104))/(D$194-D$195)*10))),1)</f>
        <v>0.1</v>
      </c>
      <c r="E102" s="59">
        <f t="shared" si="31"/>
        <v>0.1</v>
      </c>
      <c r="F102" s="59">
        <f>ROUND(IF('Indicator Data'!E104="No data",0.1,IF('Indicator Data'!E104=0,0,IF(LOG('Indicator Data'!E104)&gt;F$194,10,IF(LOG('Indicator Data'!E104)&lt;F$195,0,10-(F$194-LOG('Indicator Data'!E104))/(F$194-F$195)*10)))),1)</f>
        <v>1.7</v>
      </c>
      <c r="G102" s="59">
        <f>ROUND(IF('Indicator Data'!F104=0,0,IF(LOG('Indicator Data'!F104)&gt;G$194,10,IF(LOG('Indicator Data'!F104)&lt;G$195,0,10-(G$194-LOG('Indicator Data'!F104))/(G$194-G$195)*10))),1)</f>
        <v>0</v>
      </c>
      <c r="H102" s="59">
        <f>ROUND(IF('Indicator Data'!G104=0,0,IF(LOG('Indicator Data'!G104)&gt;H$194,10,IF(LOG('Indicator Data'!G104)&lt;H$195,0,10-(H$194-LOG('Indicator Data'!G104))/(H$194-H$195)*10))),1)</f>
        <v>0</v>
      </c>
      <c r="I102" s="59">
        <f>ROUND(IF('Indicator Data'!H104=0,0,IF(LOG('Indicator Data'!H104)&gt;I$194,10,IF(LOG('Indicator Data'!H104)&lt;I$195,0,10-(I$194-LOG('Indicator Data'!H104))/(I$194-I$195)*10))),1)</f>
        <v>0</v>
      </c>
      <c r="J102" s="59">
        <f t="shared" si="32"/>
        <v>0</v>
      </c>
      <c r="K102" s="59">
        <f>ROUND(IF('Indicator Data'!I104=0,0,IF(LOG('Indicator Data'!I104)&gt;K$194,10,IF(LOG('Indicator Data'!I104)&lt;K$195,0,10-(K$194-LOG('Indicator Data'!I104))/(K$194-K$195)*10))),1)</f>
        <v>0</v>
      </c>
      <c r="L102" s="59">
        <f t="shared" si="33"/>
        <v>0</v>
      </c>
      <c r="M102" s="59">
        <f>ROUND(IF('Indicator Data'!J104=0,0,IF(LOG('Indicator Data'!J104)&gt;M$194,10,IF(LOG('Indicator Data'!J104)&lt;M$195,0,10-(M$194-LOG('Indicator Data'!J104))/(M$194-M$195)*10))),1)</f>
        <v>0</v>
      </c>
      <c r="N102" s="60">
        <f>'Indicator Data'!C104/'Indicator Data'!$BC104</f>
        <v>0</v>
      </c>
      <c r="O102" s="60">
        <f>'Indicator Data'!D104/'Indicator Data'!$BC104</f>
        <v>0</v>
      </c>
      <c r="P102" s="60">
        <f>IF(F102=0.1,0,'Indicator Data'!E104/'Indicator Data'!$BC104)</f>
        <v>9.0933201518076702E-4</v>
      </c>
      <c r="Q102" s="60">
        <f>'Indicator Data'!F104/'Indicator Data'!$BC104</f>
        <v>0</v>
      </c>
      <c r="R102" s="60">
        <f>'Indicator Data'!G104/'Indicator Data'!$BC104</f>
        <v>0</v>
      </c>
      <c r="S102" s="60">
        <f>'Indicator Data'!H104/'Indicator Data'!$BC104</f>
        <v>0</v>
      </c>
      <c r="T102" s="60">
        <f>'Indicator Data'!I104/'Indicator Data'!$BC104</f>
        <v>0</v>
      </c>
      <c r="U102" s="60">
        <f>'Indicator Data'!J104/'Indicator Data'!$BC104</f>
        <v>0</v>
      </c>
      <c r="V102" s="59">
        <f t="shared" si="34"/>
        <v>0</v>
      </c>
      <c r="W102" s="59">
        <f t="shared" si="35"/>
        <v>0</v>
      </c>
      <c r="X102" s="59">
        <f t="shared" si="36"/>
        <v>0</v>
      </c>
      <c r="Y102" s="59">
        <f t="shared" si="37"/>
        <v>0.9</v>
      </c>
      <c r="Z102" s="59">
        <f t="shared" si="38"/>
        <v>0</v>
      </c>
      <c r="AA102" s="59">
        <f t="shared" si="39"/>
        <v>0</v>
      </c>
      <c r="AB102" s="59">
        <f t="shared" si="40"/>
        <v>0</v>
      </c>
      <c r="AC102" s="59">
        <f t="shared" si="41"/>
        <v>0</v>
      </c>
      <c r="AD102" s="59">
        <f t="shared" si="42"/>
        <v>0</v>
      </c>
      <c r="AE102" s="59">
        <f t="shared" si="43"/>
        <v>0</v>
      </c>
      <c r="AF102" s="59">
        <f t="shared" si="44"/>
        <v>0</v>
      </c>
      <c r="AG102" s="59">
        <f>ROUND(IF('Indicator Data'!K104=0,0,IF('Indicator Data'!K104&gt;AG$194,10,IF('Indicator Data'!K104&lt;AG$195,0,10-(AG$194-'Indicator Data'!K104)/(AG$194-AG$195)*10))),1)</f>
        <v>0</v>
      </c>
      <c r="AH102" s="59">
        <f t="shared" si="45"/>
        <v>0.1</v>
      </c>
      <c r="AI102" s="59">
        <f t="shared" si="46"/>
        <v>0.1</v>
      </c>
      <c r="AJ102" s="59">
        <f t="shared" si="47"/>
        <v>0</v>
      </c>
      <c r="AK102" s="59">
        <f t="shared" si="48"/>
        <v>0</v>
      </c>
      <c r="AL102" s="59">
        <f t="shared" si="49"/>
        <v>0</v>
      </c>
      <c r="AM102" s="59">
        <f t="shared" si="50"/>
        <v>0</v>
      </c>
      <c r="AN102" s="59">
        <f t="shared" si="51"/>
        <v>0</v>
      </c>
      <c r="AO102" s="61">
        <f t="shared" si="52"/>
        <v>0.1</v>
      </c>
      <c r="AP102" s="61">
        <f t="shared" si="53"/>
        <v>1.3</v>
      </c>
      <c r="AQ102" s="61">
        <f t="shared" si="54"/>
        <v>0</v>
      </c>
      <c r="AR102" s="61">
        <f t="shared" si="55"/>
        <v>0</v>
      </c>
      <c r="AS102" s="59">
        <f t="shared" si="56"/>
        <v>0</v>
      </c>
      <c r="AT102" s="59">
        <f>IF('Indicator Data'!BD104&lt;1000,"x",ROUND((IF('Indicator Data'!L104&gt;AT$194,10,IF('Indicator Data'!L104&lt;AT$195,0,10-(AT$194-'Indicator Data'!L104)/(AT$194-AT$195)*10))),1))</f>
        <v>0</v>
      </c>
      <c r="AU102" s="61">
        <f t="shared" si="57"/>
        <v>0</v>
      </c>
      <c r="AV102" s="62">
        <f t="shared" si="58"/>
        <v>0.3</v>
      </c>
      <c r="AW102" s="59">
        <f>ROUND(IF('Indicator Data'!M104=0,0,IF('Indicator Data'!M104&gt;AW$194,10,IF('Indicator Data'!M104&lt;AW$195,0,10-(AW$194-'Indicator Data'!M104)/(AW$194-AW$195)*10))),1)</f>
        <v>0.2</v>
      </c>
      <c r="AX102" s="59">
        <f>ROUND(IF('Indicator Data'!N104=0,0,IF(LOG('Indicator Data'!N104)&gt;LOG(AX$194),10,IF(LOG('Indicator Data'!N104)&lt;LOG(AX$195),0,10-(LOG(AX$194)-LOG('Indicator Data'!N104))/(LOG(AX$194)-LOG(AX$195))*10))),1)</f>
        <v>0</v>
      </c>
      <c r="AY102" s="61">
        <f t="shared" si="59"/>
        <v>0.1</v>
      </c>
      <c r="AZ102" s="59">
        <f>'Indicator Data'!O104</f>
        <v>0</v>
      </c>
      <c r="BA102" s="59">
        <f>'Indicator Data'!P104</f>
        <v>0</v>
      </c>
      <c r="BB102" s="61">
        <f t="shared" si="60"/>
        <v>0</v>
      </c>
      <c r="BC102" s="62">
        <f t="shared" si="61"/>
        <v>0.1</v>
      </c>
      <c r="BD102" s="16"/>
      <c r="BE102" s="108"/>
    </row>
    <row r="103" spans="1:57" s="4" customFormat="1" x14ac:dyDescent="0.25">
      <c r="A103" s="131" t="s">
        <v>189</v>
      </c>
      <c r="B103" s="63" t="s">
        <v>188</v>
      </c>
      <c r="C103" s="59">
        <f>ROUND(IF('Indicator Data'!C105=0,0.1,IF(LOG('Indicator Data'!C105)&gt;C$194,10,IF(LOG('Indicator Data'!C105)&lt;C$195,0,10-(C$194-LOG('Indicator Data'!C105))/(C$194-C$195)*10))),1)</f>
        <v>0.1</v>
      </c>
      <c r="D103" s="59">
        <f>ROUND(IF('Indicator Data'!D105=0,0.1,IF(LOG('Indicator Data'!D105)&gt;D$194,10,IF(LOG('Indicator Data'!D105)&lt;D$195,0,10-(D$194-LOG('Indicator Data'!D105))/(D$194-D$195)*10))),1)</f>
        <v>0.1</v>
      </c>
      <c r="E103" s="59">
        <f t="shared" si="31"/>
        <v>0.1</v>
      </c>
      <c r="F103" s="59">
        <f>ROUND(IF('Indicator Data'!E105="No data",0.1,IF('Indicator Data'!E105=0,0,IF(LOG('Indicator Data'!E105)&gt;F$194,10,IF(LOG('Indicator Data'!E105)&lt;F$195,0,10-(F$194-LOG('Indicator Data'!E105))/(F$194-F$195)*10)))),1)</f>
        <v>7.7</v>
      </c>
      <c r="G103" s="59">
        <f>ROUND(IF('Indicator Data'!F105=0,0,IF(LOG('Indicator Data'!F105)&gt;G$194,10,IF(LOG('Indicator Data'!F105)&lt;G$195,0,10-(G$194-LOG('Indicator Data'!F105))/(G$194-G$195)*10))),1)</f>
        <v>7.4</v>
      </c>
      <c r="H103" s="59">
        <f>ROUND(IF('Indicator Data'!G105=0,0,IF(LOG('Indicator Data'!G105)&gt;H$194,10,IF(LOG('Indicator Data'!G105)&lt;H$195,0,10-(H$194-LOG('Indicator Data'!G105))/(H$194-H$195)*10))),1)</f>
        <v>8.9</v>
      </c>
      <c r="I103" s="59">
        <f>ROUND(IF('Indicator Data'!H105=0,0,IF(LOG('Indicator Data'!H105)&gt;I$194,10,IF(LOG('Indicator Data'!H105)&lt;I$195,0,10-(I$194-LOG('Indicator Data'!H105))/(I$194-I$195)*10))),1)</f>
        <v>8.1</v>
      </c>
      <c r="J103" s="59">
        <f t="shared" si="32"/>
        <v>8.5</v>
      </c>
      <c r="K103" s="59">
        <f>ROUND(IF('Indicator Data'!I105=0,0,IF(LOG('Indicator Data'!I105)&gt;K$194,10,IF(LOG('Indicator Data'!I105)&lt;K$195,0,10-(K$194-LOG('Indicator Data'!I105))/(K$194-K$195)*10))),1)</f>
        <v>7.6</v>
      </c>
      <c r="L103" s="59">
        <f t="shared" si="33"/>
        <v>8.1</v>
      </c>
      <c r="M103" s="59">
        <f>ROUND(IF('Indicator Data'!J105=0,0,IF(LOG('Indicator Data'!J105)&gt;M$194,10,IF(LOG('Indicator Data'!J105)&lt;M$195,0,10-(M$194-LOG('Indicator Data'!J105))/(M$194-M$195)*10))),1)</f>
        <v>9.5</v>
      </c>
      <c r="N103" s="60">
        <f>'Indicator Data'!C105/'Indicator Data'!$BC105</f>
        <v>0</v>
      </c>
      <c r="O103" s="60">
        <f>'Indicator Data'!D105/'Indicator Data'!$BC105</f>
        <v>0</v>
      </c>
      <c r="P103" s="60">
        <f>IF(F103=0.1,0,'Indicator Data'!E105/'Indicator Data'!$BC105)</f>
        <v>5.1348671084129101E-3</v>
      </c>
      <c r="Q103" s="60">
        <f>'Indicator Data'!F105/'Indicator Data'!$BC105</f>
        <v>2.1884944257509746E-6</v>
      </c>
      <c r="R103" s="60">
        <f>'Indicator Data'!G105/'Indicator Data'!$BC105</f>
        <v>1.5609891023084195E-2</v>
      </c>
      <c r="S103" s="60">
        <f>'Indicator Data'!H105/'Indicator Data'!$BC105</f>
        <v>3.1796585421241153E-3</v>
      </c>
      <c r="T103" s="60">
        <f>'Indicator Data'!I105/'Indicator Data'!$BC105</f>
        <v>2.9547196972197742E-6</v>
      </c>
      <c r="U103" s="60">
        <f>'Indicator Data'!J105/'Indicator Data'!$BC105</f>
        <v>2.770535354995142E-3</v>
      </c>
      <c r="V103" s="59">
        <f t="shared" si="34"/>
        <v>0</v>
      </c>
      <c r="W103" s="59">
        <f t="shared" si="35"/>
        <v>0</v>
      </c>
      <c r="X103" s="59">
        <f t="shared" si="36"/>
        <v>0</v>
      </c>
      <c r="Y103" s="59">
        <f t="shared" si="37"/>
        <v>5.0999999999999996</v>
      </c>
      <c r="Z103" s="59">
        <f t="shared" si="38"/>
        <v>7.4</v>
      </c>
      <c r="AA103" s="59">
        <f t="shared" si="39"/>
        <v>7.8</v>
      </c>
      <c r="AB103" s="59">
        <f t="shared" si="40"/>
        <v>6.4</v>
      </c>
      <c r="AC103" s="59">
        <f t="shared" si="41"/>
        <v>7.2</v>
      </c>
      <c r="AD103" s="59">
        <f t="shared" si="42"/>
        <v>6.9</v>
      </c>
      <c r="AE103" s="59">
        <f t="shared" si="43"/>
        <v>7.1</v>
      </c>
      <c r="AF103" s="59">
        <f t="shared" si="44"/>
        <v>0.9</v>
      </c>
      <c r="AG103" s="59">
        <f>ROUND(IF('Indicator Data'!K105=0,0,IF('Indicator Data'!K105&gt;AG$194,10,IF('Indicator Data'!K105&lt;AG$195,0,10-(AG$194-'Indicator Data'!K105)/(AG$194-AG$195)*10))),1)</f>
        <v>5.3</v>
      </c>
      <c r="AH103" s="59">
        <f t="shared" si="45"/>
        <v>0.1</v>
      </c>
      <c r="AI103" s="59">
        <f t="shared" si="46"/>
        <v>0.1</v>
      </c>
      <c r="AJ103" s="59">
        <f t="shared" si="47"/>
        <v>8.4</v>
      </c>
      <c r="AK103" s="59">
        <f t="shared" si="48"/>
        <v>7.3</v>
      </c>
      <c r="AL103" s="59">
        <f t="shared" si="49"/>
        <v>7.9</v>
      </c>
      <c r="AM103" s="59">
        <f t="shared" si="50"/>
        <v>7.3</v>
      </c>
      <c r="AN103" s="59">
        <f t="shared" si="51"/>
        <v>7.1</v>
      </c>
      <c r="AO103" s="61">
        <f t="shared" si="52"/>
        <v>0.1</v>
      </c>
      <c r="AP103" s="61">
        <f t="shared" si="53"/>
        <v>6.6</v>
      </c>
      <c r="AQ103" s="61">
        <f t="shared" si="54"/>
        <v>7.4</v>
      </c>
      <c r="AR103" s="61">
        <f t="shared" si="55"/>
        <v>7.6</v>
      </c>
      <c r="AS103" s="59">
        <f t="shared" si="56"/>
        <v>6.2</v>
      </c>
      <c r="AT103" s="59">
        <f>IF('Indicator Data'!BD105&lt;1000,"x",ROUND((IF('Indicator Data'!L105&gt;AT$194,10,IF('Indicator Data'!L105&lt;AT$195,0,10-(AT$194-'Indicator Data'!L105)/(AT$194-AT$195)*10))),1))</f>
        <v>1.1000000000000001</v>
      </c>
      <c r="AU103" s="61">
        <f t="shared" si="57"/>
        <v>3.7</v>
      </c>
      <c r="AV103" s="62">
        <f t="shared" si="58"/>
        <v>5.7</v>
      </c>
      <c r="AW103" s="59">
        <f>ROUND(IF('Indicator Data'!M105=0,0,IF('Indicator Data'!M105&gt;AW$194,10,IF('Indicator Data'!M105&lt;AW$195,0,10-(AW$194-'Indicator Data'!M105)/(AW$194-AW$195)*10))),1)</f>
        <v>1</v>
      </c>
      <c r="AX103" s="59">
        <f>ROUND(IF('Indicator Data'!N105=0,0,IF(LOG('Indicator Data'!N105)&gt;LOG(AX$194),10,IF(LOG('Indicator Data'!N105)&lt;LOG(AX$195),0,10-(LOG(AX$194)-LOG('Indicator Data'!N105))/(LOG(AX$194)-LOG(AX$195))*10))),1)</f>
        <v>1</v>
      </c>
      <c r="AY103" s="61">
        <f t="shared" si="59"/>
        <v>1</v>
      </c>
      <c r="AZ103" s="59">
        <f>'Indicator Data'!O105</f>
        <v>0</v>
      </c>
      <c r="BA103" s="59">
        <f>'Indicator Data'!P105</f>
        <v>0</v>
      </c>
      <c r="BB103" s="61">
        <f t="shared" si="60"/>
        <v>0</v>
      </c>
      <c r="BC103" s="62">
        <f t="shared" si="61"/>
        <v>0.7</v>
      </c>
      <c r="BD103" s="16"/>
      <c r="BE103" s="108"/>
    </row>
    <row r="104" spans="1:57" s="4" customFormat="1" x14ac:dyDescent="0.25">
      <c r="A104" s="131" t="s">
        <v>191</v>
      </c>
      <c r="B104" s="63" t="s">
        <v>190</v>
      </c>
      <c r="C104" s="59">
        <f>ROUND(IF('Indicator Data'!C106=0,0.1,IF(LOG('Indicator Data'!C106)&gt;C$194,10,IF(LOG('Indicator Data'!C106)&lt;C$195,0,10-(C$194-LOG('Indicator Data'!C106))/(C$194-C$195)*10))),1)</f>
        <v>7.8</v>
      </c>
      <c r="D104" s="59">
        <f>ROUND(IF('Indicator Data'!D106=0,0.1,IF(LOG('Indicator Data'!D106)&gt;D$194,10,IF(LOG('Indicator Data'!D106)&lt;D$195,0,10-(D$194-LOG('Indicator Data'!D106))/(D$194-D$195)*10))),1)</f>
        <v>0.1</v>
      </c>
      <c r="E104" s="59">
        <f t="shared" si="31"/>
        <v>5.0999999999999996</v>
      </c>
      <c r="F104" s="59">
        <f>ROUND(IF('Indicator Data'!E106="No data",0.1,IF('Indicator Data'!E106=0,0,IF(LOG('Indicator Data'!E106)&gt;F$194,10,IF(LOG('Indicator Data'!E106)&lt;F$195,0,10-(F$194-LOG('Indicator Data'!E106))/(F$194-F$195)*10)))),1)</f>
        <v>6.8</v>
      </c>
      <c r="G104" s="59">
        <f>ROUND(IF('Indicator Data'!F106=0,0,IF(LOG('Indicator Data'!F106)&gt;G$194,10,IF(LOG('Indicator Data'!F106)&lt;G$195,0,10-(G$194-LOG('Indicator Data'!F106))/(G$194-G$195)*10))),1)</f>
        <v>0</v>
      </c>
      <c r="H104" s="59">
        <f>ROUND(IF('Indicator Data'!G106=0,0,IF(LOG('Indicator Data'!G106)&gt;H$194,10,IF(LOG('Indicator Data'!G106)&lt;H$195,0,10-(H$194-LOG('Indicator Data'!G106))/(H$194-H$195)*10))),1)</f>
        <v>4.5999999999999996</v>
      </c>
      <c r="I104" s="59">
        <f>ROUND(IF('Indicator Data'!H106=0,0,IF(LOG('Indicator Data'!H106)&gt;I$194,10,IF(LOG('Indicator Data'!H106)&lt;I$195,0,10-(I$194-LOG('Indicator Data'!H106))/(I$194-I$195)*10))),1)</f>
        <v>0</v>
      </c>
      <c r="J104" s="59">
        <f t="shared" si="32"/>
        <v>2.6</v>
      </c>
      <c r="K104" s="59">
        <f>ROUND(IF('Indicator Data'!I106=0,0,IF(LOG('Indicator Data'!I106)&gt;K$194,10,IF(LOG('Indicator Data'!I106)&lt;K$195,0,10-(K$194-LOG('Indicator Data'!I106))/(K$194-K$195)*10))),1)</f>
        <v>0</v>
      </c>
      <c r="L104" s="59">
        <f t="shared" si="33"/>
        <v>1.4</v>
      </c>
      <c r="M104" s="59">
        <f>ROUND(IF('Indicator Data'!J106=0,0,IF(LOG('Indicator Data'!J106)&gt;M$194,10,IF(LOG('Indicator Data'!J106)&lt;M$195,0,10-(M$194-LOG('Indicator Data'!J106))/(M$194-M$195)*10))),1)</f>
        <v>10</v>
      </c>
      <c r="N104" s="60">
        <f>'Indicator Data'!C106/'Indicator Data'!$BC106</f>
        <v>7.9497237085906971E-4</v>
      </c>
      <c r="O104" s="60">
        <f>'Indicator Data'!D106/'Indicator Data'!$BC106</f>
        <v>0</v>
      </c>
      <c r="P104" s="60">
        <f>IF(F104=0.1,0,'Indicator Data'!E106/'Indicator Data'!$BC106)</f>
        <v>3.065908711207902E-3</v>
      </c>
      <c r="Q104" s="60">
        <f>'Indicator Data'!F106/'Indicator Data'!$BC106</f>
        <v>0</v>
      </c>
      <c r="R104" s="60">
        <f>'Indicator Data'!G106/'Indicator Data'!$BC106</f>
        <v>4.0415780089902298E-4</v>
      </c>
      <c r="S104" s="60">
        <f>'Indicator Data'!H106/'Indicator Data'!$BC106</f>
        <v>0</v>
      </c>
      <c r="T104" s="60">
        <f>'Indicator Data'!I106/'Indicator Data'!$BC106</f>
        <v>0</v>
      </c>
      <c r="U104" s="60">
        <f>'Indicator Data'!J106/'Indicator Data'!$BC106</f>
        <v>4.8039048854996505E-2</v>
      </c>
      <c r="V104" s="59">
        <f t="shared" si="34"/>
        <v>4</v>
      </c>
      <c r="W104" s="59">
        <f t="shared" si="35"/>
        <v>0</v>
      </c>
      <c r="X104" s="59">
        <f t="shared" si="36"/>
        <v>2.2000000000000002</v>
      </c>
      <c r="Y104" s="59">
        <f t="shared" si="37"/>
        <v>3.1</v>
      </c>
      <c r="Z104" s="59">
        <f t="shared" si="38"/>
        <v>0</v>
      </c>
      <c r="AA104" s="59">
        <f t="shared" si="39"/>
        <v>0.2</v>
      </c>
      <c r="AB104" s="59">
        <f t="shared" si="40"/>
        <v>0</v>
      </c>
      <c r="AC104" s="59">
        <f t="shared" si="41"/>
        <v>0.1</v>
      </c>
      <c r="AD104" s="59">
        <f t="shared" si="42"/>
        <v>0</v>
      </c>
      <c r="AE104" s="59">
        <f t="shared" si="43"/>
        <v>0.1</v>
      </c>
      <c r="AF104" s="59">
        <f t="shared" si="44"/>
        <v>10</v>
      </c>
      <c r="AG104" s="59">
        <f>ROUND(IF('Indicator Data'!K106=0,0,IF('Indicator Data'!K106&gt;AG$194,10,IF('Indicator Data'!K106&lt;AG$195,0,10-(AG$194-'Indicator Data'!K106)/(AG$194-AG$195)*10))),1)</f>
        <v>8</v>
      </c>
      <c r="AH104" s="59">
        <f t="shared" si="45"/>
        <v>5.9</v>
      </c>
      <c r="AI104" s="59">
        <f t="shared" si="46"/>
        <v>0.1</v>
      </c>
      <c r="AJ104" s="59">
        <f t="shared" si="47"/>
        <v>2.4</v>
      </c>
      <c r="AK104" s="59">
        <f t="shared" si="48"/>
        <v>0</v>
      </c>
      <c r="AL104" s="59">
        <f t="shared" si="49"/>
        <v>1.3</v>
      </c>
      <c r="AM104" s="59">
        <f t="shared" si="50"/>
        <v>0</v>
      </c>
      <c r="AN104" s="59">
        <f t="shared" si="51"/>
        <v>10</v>
      </c>
      <c r="AO104" s="61">
        <f t="shared" si="52"/>
        <v>3.8</v>
      </c>
      <c r="AP104" s="61">
        <f t="shared" si="53"/>
        <v>5.2</v>
      </c>
      <c r="AQ104" s="61">
        <f t="shared" si="54"/>
        <v>0</v>
      </c>
      <c r="AR104" s="61">
        <f t="shared" si="55"/>
        <v>0.8</v>
      </c>
      <c r="AS104" s="59">
        <f t="shared" si="56"/>
        <v>9</v>
      </c>
      <c r="AT104" s="59">
        <f>IF('Indicator Data'!BD106&lt;1000,"x",ROUND((IF('Indicator Data'!L106&gt;AT$194,10,IF('Indicator Data'!L106&lt;AT$195,0,10-(AT$194-'Indicator Data'!L106)/(AT$194-AT$195)*10))),1))</f>
        <v>1.1000000000000001</v>
      </c>
      <c r="AU104" s="61">
        <f t="shared" si="57"/>
        <v>5.0999999999999996</v>
      </c>
      <c r="AV104" s="62">
        <f t="shared" si="58"/>
        <v>3.3</v>
      </c>
      <c r="AW104" s="59">
        <f>ROUND(IF('Indicator Data'!M106=0,0,IF('Indicator Data'!M106&gt;AW$194,10,IF('Indicator Data'!M106&lt;AW$195,0,10-(AW$194-'Indicator Data'!M106)/(AW$194-AW$195)*10))),1)</f>
        <v>0.6</v>
      </c>
      <c r="AX104" s="59">
        <f>ROUND(IF('Indicator Data'!N106=0,0,IF(LOG('Indicator Data'!N106)&gt;LOG(AX$194),10,IF(LOG('Indicator Data'!N106)&lt;LOG(AX$195),0,10-(LOG(AX$194)-LOG('Indicator Data'!N106))/(LOG(AX$194)-LOG(AX$195))*10))),1)</f>
        <v>0.7</v>
      </c>
      <c r="AY104" s="61">
        <f t="shared" si="59"/>
        <v>0.7</v>
      </c>
      <c r="AZ104" s="59">
        <f>'Indicator Data'!O106</f>
        <v>0</v>
      </c>
      <c r="BA104" s="59">
        <f>'Indicator Data'!P106</f>
        <v>0</v>
      </c>
      <c r="BB104" s="61">
        <f t="shared" si="60"/>
        <v>0</v>
      </c>
      <c r="BC104" s="62">
        <f t="shared" si="61"/>
        <v>0.5</v>
      </c>
      <c r="BD104" s="16"/>
      <c r="BE104" s="108"/>
    </row>
    <row r="105" spans="1:57" s="4" customFormat="1" x14ac:dyDescent="0.25">
      <c r="A105" s="131" t="s">
        <v>193</v>
      </c>
      <c r="B105" s="63" t="s">
        <v>192</v>
      </c>
      <c r="C105" s="59">
        <f>ROUND(IF('Indicator Data'!C107=0,0.1,IF(LOG('Indicator Data'!C107)&gt;C$194,10,IF(LOG('Indicator Data'!C107)&lt;C$195,0,10-(C$194-LOG('Indicator Data'!C107))/(C$194-C$195)*10))),1)</f>
        <v>8.5</v>
      </c>
      <c r="D105" s="59">
        <f>ROUND(IF('Indicator Data'!D107=0,0.1,IF(LOG('Indicator Data'!D107)&gt;D$194,10,IF(LOG('Indicator Data'!D107)&lt;D$195,0,10-(D$194-LOG('Indicator Data'!D107))/(D$194-D$195)*10))),1)</f>
        <v>0.1</v>
      </c>
      <c r="E105" s="59">
        <f t="shared" si="31"/>
        <v>5.7</v>
      </c>
      <c r="F105" s="59">
        <f>ROUND(IF('Indicator Data'!E107="No data",0.1,IF('Indicator Data'!E107=0,0,IF(LOG('Indicator Data'!E107)&gt;F$194,10,IF(LOG('Indicator Data'!E107)&lt;F$195,0,10-(F$194-LOG('Indicator Data'!E107))/(F$194-F$195)*10)))),1)</f>
        <v>7.9</v>
      </c>
      <c r="G105" s="59">
        <f>ROUND(IF('Indicator Data'!F107=0,0,IF(LOG('Indicator Data'!F107)&gt;G$194,10,IF(LOG('Indicator Data'!F107)&lt;G$195,0,10-(G$194-LOG('Indicator Data'!F107))/(G$194-G$195)*10))),1)</f>
        <v>6.1</v>
      </c>
      <c r="H105" s="59">
        <f>ROUND(IF('Indicator Data'!G107=0,0,IF(LOG('Indicator Data'!G107)&gt;H$194,10,IF(LOG('Indicator Data'!G107)&lt;H$195,0,10-(H$194-LOG('Indicator Data'!G107))/(H$194-H$195)*10))),1)</f>
        <v>3.7</v>
      </c>
      <c r="I105" s="59">
        <f>ROUND(IF('Indicator Data'!H107=0,0,IF(LOG('Indicator Data'!H107)&gt;I$194,10,IF(LOG('Indicator Data'!H107)&lt;I$195,0,10-(I$194-LOG('Indicator Data'!H107))/(I$194-I$195)*10))),1)</f>
        <v>0</v>
      </c>
      <c r="J105" s="59">
        <f t="shared" si="32"/>
        <v>2</v>
      </c>
      <c r="K105" s="59">
        <f>ROUND(IF('Indicator Data'!I107=0,0,IF(LOG('Indicator Data'!I107)&gt;K$194,10,IF(LOG('Indicator Data'!I107)&lt;K$195,0,10-(K$194-LOG('Indicator Data'!I107))/(K$194-K$195)*10))),1)</f>
        <v>0</v>
      </c>
      <c r="L105" s="59">
        <f t="shared" si="33"/>
        <v>1</v>
      </c>
      <c r="M105" s="59">
        <f>ROUND(IF('Indicator Data'!J107=0,0,IF(LOG('Indicator Data'!J107)&gt;M$194,10,IF(LOG('Indicator Data'!J107)&lt;M$195,0,10-(M$194-LOG('Indicator Data'!J107))/(M$194-M$195)*10))),1)</f>
        <v>9.9</v>
      </c>
      <c r="N105" s="60">
        <f>'Indicator Data'!C107/'Indicator Data'!$BC107</f>
        <v>8.2352487758150493E-4</v>
      </c>
      <c r="O105" s="60">
        <f>'Indicator Data'!D107/'Indicator Data'!$BC107</f>
        <v>0</v>
      </c>
      <c r="P105" s="60">
        <f>IF(F105=0.1,0,'Indicator Data'!E107/'Indicator Data'!$BC107)</f>
        <v>4.7858511018755261E-3</v>
      </c>
      <c r="Q105" s="60">
        <f>'Indicator Data'!F107/'Indicator Data'!$BC107</f>
        <v>3.8719617318415387E-7</v>
      </c>
      <c r="R105" s="60">
        <f>'Indicator Data'!G107/'Indicator Data'!$BC107</f>
        <v>1.0156032092460502E-4</v>
      </c>
      <c r="S105" s="60">
        <f>'Indicator Data'!H107/'Indicator Data'!$BC107</f>
        <v>0</v>
      </c>
      <c r="T105" s="60">
        <f>'Indicator Data'!I107/'Indicator Data'!$BC107</f>
        <v>0</v>
      </c>
      <c r="U105" s="60">
        <f>'Indicator Data'!J107/'Indicator Data'!$BC107</f>
        <v>2.9768743440413505E-3</v>
      </c>
      <c r="V105" s="59">
        <f t="shared" si="34"/>
        <v>4.0999999999999996</v>
      </c>
      <c r="W105" s="59">
        <f t="shared" si="35"/>
        <v>0</v>
      </c>
      <c r="X105" s="59">
        <f t="shared" si="36"/>
        <v>2.2999999999999998</v>
      </c>
      <c r="Y105" s="59">
        <f t="shared" si="37"/>
        <v>4.8</v>
      </c>
      <c r="Z105" s="59">
        <f t="shared" si="38"/>
        <v>5.8</v>
      </c>
      <c r="AA105" s="59">
        <f t="shared" si="39"/>
        <v>0.1</v>
      </c>
      <c r="AB105" s="59">
        <f t="shared" si="40"/>
        <v>0</v>
      </c>
      <c r="AC105" s="59">
        <f t="shared" si="41"/>
        <v>0.1</v>
      </c>
      <c r="AD105" s="59">
        <f t="shared" si="42"/>
        <v>0</v>
      </c>
      <c r="AE105" s="59">
        <f t="shared" si="43"/>
        <v>0.1</v>
      </c>
      <c r="AF105" s="59">
        <f t="shared" si="44"/>
        <v>1</v>
      </c>
      <c r="AG105" s="59">
        <f>ROUND(IF('Indicator Data'!K107=0,0,IF('Indicator Data'!K107&gt;AG$194,10,IF('Indicator Data'!K107&lt;AG$195,0,10-(AG$194-'Indicator Data'!K107)/(AG$194-AG$195)*10))),1)</f>
        <v>2.7</v>
      </c>
      <c r="AH105" s="59">
        <f t="shared" si="45"/>
        <v>6.3</v>
      </c>
      <c r="AI105" s="59">
        <f t="shared" si="46"/>
        <v>0.1</v>
      </c>
      <c r="AJ105" s="59">
        <f t="shared" si="47"/>
        <v>1.9</v>
      </c>
      <c r="AK105" s="59">
        <f t="shared" si="48"/>
        <v>0</v>
      </c>
      <c r="AL105" s="59">
        <f t="shared" si="49"/>
        <v>1</v>
      </c>
      <c r="AM105" s="59">
        <f t="shared" si="50"/>
        <v>0</v>
      </c>
      <c r="AN105" s="59">
        <f t="shared" si="51"/>
        <v>7.6</v>
      </c>
      <c r="AO105" s="61">
        <f t="shared" si="52"/>
        <v>4.2</v>
      </c>
      <c r="AP105" s="61">
        <f t="shared" si="53"/>
        <v>6.6</v>
      </c>
      <c r="AQ105" s="61">
        <f t="shared" si="54"/>
        <v>6</v>
      </c>
      <c r="AR105" s="61">
        <f t="shared" si="55"/>
        <v>0.6</v>
      </c>
      <c r="AS105" s="59">
        <f t="shared" si="56"/>
        <v>5.2</v>
      </c>
      <c r="AT105" s="59">
        <f>IF('Indicator Data'!BD107&lt;1000,"x",ROUND((IF('Indicator Data'!L107&gt;AT$194,10,IF('Indicator Data'!L107&lt;AT$195,0,10-(AT$194-'Indicator Data'!L107)/(AT$194-AT$195)*10))),1))</f>
        <v>0</v>
      </c>
      <c r="AU105" s="61">
        <f t="shared" si="57"/>
        <v>2.6</v>
      </c>
      <c r="AV105" s="62">
        <f t="shared" si="58"/>
        <v>4.3</v>
      </c>
      <c r="AW105" s="59">
        <f>ROUND(IF('Indicator Data'!M107=0,0,IF('Indicator Data'!M107&gt;AW$194,10,IF('Indicator Data'!M107&lt;AW$195,0,10-(AW$194-'Indicator Data'!M107)/(AW$194-AW$195)*10))),1)</f>
        <v>2.9</v>
      </c>
      <c r="AX105" s="59">
        <f>ROUND(IF('Indicator Data'!N107=0,0,IF(LOG('Indicator Data'!N107)&gt;LOG(AX$194),10,IF(LOG('Indicator Data'!N107)&lt;LOG(AX$195),0,10-(LOG(AX$194)-LOG('Indicator Data'!N107))/(LOG(AX$194)-LOG(AX$195))*10))),1)</f>
        <v>6</v>
      </c>
      <c r="AY105" s="61">
        <f t="shared" si="59"/>
        <v>4.5999999999999996</v>
      </c>
      <c r="AZ105" s="59">
        <f>'Indicator Data'!O107</f>
        <v>0</v>
      </c>
      <c r="BA105" s="59">
        <f>'Indicator Data'!P107</f>
        <v>0</v>
      </c>
      <c r="BB105" s="61">
        <f t="shared" si="60"/>
        <v>0</v>
      </c>
      <c r="BC105" s="62">
        <f t="shared" si="61"/>
        <v>3.2</v>
      </c>
      <c r="BD105" s="16"/>
      <c r="BE105" s="108"/>
    </row>
    <row r="106" spans="1:57" s="4" customFormat="1" x14ac:dyDescent="0.25">
      <c r="A106" s="131" t="s">
        <v>195</v>
      </c>
      <c r="B106" s="63" t="s">
        <v>194</v>
      </c>
      <c r="C106" s="59">
        <f>ROUND(IF('Indicator Data'!C108=0,0.1,IF(LOG('Indicator Data'!C108)&gt;C$194,10,IF(LOG('Indicator Data'!C108)&lt;C$195,0,10-(C$194-LOG('Indicator Data'!C108))/(C$194-C$195)*10))),1)</f>
        <v>0.1</v>
      </c>
      <c r="D106" s="59">
        <f>ROUND(IF('Indicator Data'!D108=0,0.1,IF(LOG('Indicator Data'!D108)&gt;D$194,10,IF(LOG('Indicator Data'!D108)&lt;D$195,0,10-(D$194-LOG('Indicator Data'!D108))/(D$194-D$195)*10))),1)</f>
        <v>0.1</v>
      </c>
      <c r="E106" s="59">
        <f t="shared" si="31"/>
        <v>0.1</v>
      </c>
      <c r="F106" s="59">
        <f>ROUND(IF('Indicator Data'!E108="No data",0.1,IF('Indicator Data'!E108=0,0,IF(LOG('Indicator Data'!E108)&gt;F$194,10,IF(LOG('Indicator Data'!E108)&lt;F$195,0,10-(F$194-LOG('Indicator Data'!E108))/(F$194-F$195)*10)))),1)</f>
        <v>0.1</v>
      </c>
      <c r="G106" s="59">
        <f>ROUND(IF('Indicator Data'!F108=0,0,IF(LOG('Indicator Data'!F108)&gt;G$194,10,IF(LOG('Indicator Data'!F108)&lt;G$195,0,10-(G$194-LOG('Indicator Data'!F108))/(G$194-G$195)*10))),1)</f>
        <v>8.1</v>
      </c>
      <c r="H106" s="59">
        <f>ROUND(IF('Indicator Data'!G108=0,0,IF(LOG('Indicator Data'!G108)&gt;H$194,10,IF(LOG('Indicator Data'!G108)&lt;H$195,0,10-(H$194-LOG('Indicator Data'!G108))/(H$194-H$195)*10))),1)</f>
        <v>0</v>
      </c>
      <c r="I106" s="59">
        <f>ROUND(IF('Indicator Data'!H108=0,0,IF(LOG('Indicator Data'!H108)&gt;I$194,10,IF(LOG('Indicator Data'!H108)&lt;I$195,0,10-(I$194-LOG('Indicator Data'!H108))/(I$194-I$195)*10))),1)</f>
        <v>0</v>
      </c>
      <c r="J106" s="59">
        <f t="shared" si="32"/>
        <v>0</v>
      </c>
      <c r="K106" s="59">
        <f>ROUND(IF('Indicator Data'!I108=0,0,IF(LOG('Indicator Data'!I108)&gt;K$194,10,IF(LOG('Indicator Data'!I108)&lt;K$195,0,10-(K$194-LOG('Indicator Data'!I108))/(K$194-K$195)*10))),1)</f>
        <v>0</v>
      </c>
      <c r="L106" s="59">
        <f t="shared" si="33"/>
        <v>0</v>
      </c>
      <c r="M106" s="59">
        <f>ROUND(IF('Indicator Data'!J108=0,0,IF(LOG('Indicator Data'!J108)&gt;M$194,10,IF(LOG('Indicator Data'!J108)&lt;M$195,0,10-(M$194-LOG('Indicator Data'!J108))/(M$194-M$195)*10))),1)</f>
        <v>0</v>
      </c>
      <c r="N106" s="60">
        <f>'Indicator Data'!C108/'Indicator Data'!$BC108</f>
        <v>0</v>
      </c>
      <c r="O106" s="60">
        <f>'Indicator Data'!D108/'Indicator Data'!$BC108</f>
        <v>0</v>
      </c>
      <c r="P106" s="60">
        <f>IF(F106=0.1,0,'Indicator Data'!E108/'Indicator Data'!$BC108)</f>
        <v>0</v>
      </c>
      <c r="Q106" s="60">
        <f>'Indicator Data'!F108/'Indicator Data'!$BC108</f>
        <v>2.8451627968364518E-4</v>
      </c>
      <c r="R106" s="60">
        <f>'Indicator Data'!G108/'Indicator Data'!$BC108</f>
        <v>0</v>
      </c>
      <c r="S106" s="60">
        <f>'Indicator Data'!H108/'Indicator Data'!$BC108</f>
        <v>0</v>
      </c>
      <c r="T106" s="60">
        <f>'Indicator Data'!I108/'Indicator Data'!$BC108</f>
        <v>0</v>
      </c>
      <c r="U106" s="60">
        <f>'Indicator Data'!J108/'Indicator Data'!$BC108</f>
        <v>0</v>
      </c>
      <c r="V106" s="59">
        <f t="shared" si="34"/>
        <v>0</v>
      </c>
      <c r="W106" s="59">
        <f t="shared" si="35"/>
        <v>0</v>
      </c>
      <c r="X106" s="59">
        <f t="shared" si="36"/>
        <v>0</v>
      </c>
      <c r="Y106" s="59">
        <f t="shared" si="37"/>
        <v>0.1</v>
      </c>
      <c r="Z106" s="59">
        <f t="shared" si="38"/>
        <v>10</v>
      </c>
      <c r="AA106" s="59">
        <f t="shared" si="39"/>
        <v>0</v>
      </c>
      <c r="AB106" s="59">
        <f t="shared" si="40"/>
        <v>0</v>
      </c>
      <c r="AC106" s="59">
        <f t="shared" si="41"/>
        <v>0</v>
      </c>
      <c r="AD106" s="59">
        <f t="shared" si="42"/>
        <v>0</v>
      </c>
      <c r="AE106" s="59">
        <f t="shared" si="43"/>
        <v>0</v>
      </c>
      <c r="AF106" s="59">
        <f t="shared" si="44"/>
        <v>0</v>
      </c>
      <c r="AG106" s="59">
        <f>ROUND(IF('Indicator Data'!K108=0,0,IF('Indicator Data'!K108&gt;AG$194,10,IF('Indicator Data'!K108&lt;AG$195,0,10-(AG$194-'Indicator Data'!K108)/(AG$194-AG$195)*10))),1)</f>
        <v>0</v>
      </c>
      <c r="AH106" s="59">
        <f t="shared" si="45"/>
        <v>0.1</v>
      </c>
      <c r="AI106" s="59">
        <f t="shared" si="46"/>
        <v>0.1</v>
      </c>
      <c r="AJ106" s="59">
        <f t="shared" si="47"/>
        <v>0</v>
      </c>
      <c r="AK106" s="59">
        <f t="shared" si="48"/>
        <v>0</v>
      </c>
      <c r="AL106" s="59">
        <f t="shared" si="49"/>
        <v>0</v>
      </c>
      <c r="AM106" s="59">
        <f t="shared" si="50"/>
        <v>0</v>
      </c>
      <c r="AN106" s="59">
        <f t="shared" si="51"/>
        <v>0</v>
      </c>
      <c r="AO106" s="61">
        <f t="shared" si="52"/>
        <v>0.1</v>
      </c>
      <c r="AP106" s="61">
        <f t="shared" si="53"/>
        <v>0.1</v>
      </c>
      <c r="AQ106" s="61">
        <f t="shared" si="54"/>
        <v>9.3000000000000007</v>
      </c>
      <c r="AR106" s="61">
        <f t="shared" si="55"/>
        <v>0</v>
      </c>
      <c r="AS106" s="59">
        <f t="shared" si="56"/>
        <v>0</v>
      </c>
      <c r="AT106" s="59" t="str">
        <f>IF('Indicator Data'!BD108&lt;1000,"x",ROUND((IF('Indicator Data'!L108&gt;AT$194,10,IF('Indicator Data'!L108&lt;AT$195,0,10-(AT$194-'Indicator Data'!L108)/(AT$194-AT$195)*10))),1))</f>
        <v>x</v>
      </c>
      <c r="AU106" s="61">
        <f t="shared" si="57"/>
        <v>0</v>
      </c>
      <c r="AV106" s="62">
        <f t="shared" si="58"/>
        <v>3.4</v>
      </c>
      <c r="AW106" s="59">
        <f>ROUND(IF('Indicator Data'!M108=0,0,IF('Indicator Data'!M108&gt;AW$194,10,IF('Indicator Data'!M108&lt;AW$195,0,10-(AW$194-'Indicator Data'!M108)/(AW$194-AW$195)*10))),1)</f>
        <v>0</v>
      </c>
      <c r="AX106" s="59">
        <f>ROUND(IF('Indicator Data'!N108=0,0,IF(LOG('Indicator Data'!N108)&gt;LOG(AX$194),10,IF(LOG('Indicator Data'!N108)&lt;LOG(AX$195),0,10-(LOG(AX$194)-LOG('Indicator Data'!N108))/(LOG(AX$194)-LOG(AX$195))*10))),1)</f>
        <v>0</v>
      </c>
      <c r="AY106" s="61">
        <f t="shared" si="59"/>
        <v>0</v>
      </c>
      <c r="AZ106" s="59">
        <f>'Indicator Data'!O108</f>
        <v>0</v>
      </c>
      <c r="BA106" s="59">
        <f>'Indicator Data'!P108</f>
        <v>0</v>
      </c>
      <c r="BB106" s="61">
        <f t="shared" si="60"/>
        <v>0</v>
      </c>
      <c r="BC106" s="62">
        <f t="shared" si="61"/>
        <v>0</v>
      </c>
      <c r="BD106" s="16"/>
      <c r="BE106" s="108"/>
    </row>
    <row r="107" spans="1:57" s="4" customFormat="1" x14ac:dyDescent="0.25">
      <c r="A107" s="131" t="s">
        <v>197</v>
      </c>
      <c r="B107" s="63" t="s">
        <v>196</v>
      </c>
      <c r="C107" s="59">
        <f>ROUND(IF('Indicator Data'!C109=0,0.1,IF(LOG('Indicator Data'!C109)&gt;C$194,10,IF(LOG('Indicator Data'!C109)&lt;C$195,0,10-(C$194-LOG('Indicator Data'!C109))/(C$194-C$195)*10))),1)</f>
        <v>0.1</v>
      </c>
      <c r="D107" s="59">
        <f>ROUND(IF('Indicator Data'!D109=0,0.1,IF(LOG('Indicator Data'!D109)&gt;D$194,10,IF(LOG('Indicator Data'!D109)&lt;D$195,0,10-(D$194-LOG('Indicator Data'!D109))/(D$194-D$195)*10))),1)</f>
        <v>0.1</v>
      </c>
      <c r="E107" s="59">
        <f t="shared" si="31"/>
        <v>0.1</v>
      </c>
      <c r="F107" s="59">
        <f>ROUND(IF('Indicator Data'!E109="No data",0.1,IF('Indicator Data'!E109=0,0,IF(LOG('Indicator Data'!E109)&gt;F$194,10,IF(LOG('Indicator Data'!E109)&lt;F$195,0,10-(F$194-LOG('Indicator Data'!E109))/(F$194-F$195)*10)))),1)</f>
        <v>7.4</v>
      </c>
      <c r="G107" s="59">
        <f>ROUND(IF('Indicator Data'!F109=0,0,IF(LOG('Indicator Data'!F109)&gt;G$194,10,IF(LOG('Indicator Data'!F109)&lt;G$195,0,10-(G$194-LOG('Indicator Data'!F109))/(G$194-G$195)*10))),1)</f>
        <v>0</v>
      </c>
      <c r="H107" s="59">
        <f>ROUND(IF('Indicator Data'!G109=0,0,IF(LOG('Indicator Data'!G109)&gt;H$194,10,IF(LOG('Indicator Data'!G109)&lt;H$195,0,10-(H$194-LOG('Indicator Data'!G109))/(H$194-H$195)*10))),1)</f>
        <v>0</v>
      </c>
      <c r="I107" s="59">
        <f>ROUND(IF('Indicator Data'!H109=0,0,IF(LOG('Indicator Data'!H109)&gt;I$194,10,IF(LOG('Indicator Data'!H109)&lt;I$195,0,10-(I$194-LOG('Indicator Data'!H109))/(I$194-I$195)*10))),1)</f>
        <v>0</v>
      </c>
      <c r="J107" s="59">
        <f t="shared" si="32"/>
        <v>0</v>
      </c>
      <c r="K107" s="59">
        <f>ROUND(IF('Indicator Data'!I109=0,0,IF(LOG('Indicator Data'!I109)&gt;K$194,10,IF(LOG('Indicator Data'!I109)&lt;K$195,0,10-(K$194-LOG('Indicator Data'!I109))/(K$194-K$195)*10))),1)</f>
        <v>0</v>
      </c>
      <c r="L107" s="59">
        <f t="shared" si="33"/>
        <v>0</v>
      </c>
      <c r="M107" s="59">
        <f>ROUND(IF('Indicator Data'!J109=0,0,IF(LOG('Indicator Data'!J109)&gt;M$194,10,IF(LOG('Indicator Data'!J109)&lt;M$195,0,10-(M$194-LOG('Indicator Data'!J109))/(M$194-M$195)*10))),1)</f>
        <v>10</v>
      </c>
      <c r="N107" s="60">
        <f>'Indicator Data'!C109/'Indicator Data'!$BC109</f>
        <v>0</v>
      </c>
      <c r="O107" s="60">
        <f>'Indicator Data'!D109/'Indicator Data'!$BC109</f>
        <v>0</v>
      </c>
      <c r="P107" s="60">
        <f>IF(F107=0.1,0,'Indicator Data'!E109/'Indicator Data'!$BC109)</f>
        <v>5.9758180942159882E-3</v>
      </c>
      <c r="Q107" s="60">
        <f>'Indicator Data'!F109/'Indicator Data'!$BC109</f>
        <v>0</v>
      </c>
      <c r="R107" s="60">
        <f>'Indicator Data'!G109/'Indicator Data'!$BC109</f>
        <v>0</v>
      </c>
      <c r="S107" s="60">
        <f>'Indicator Data'!H109/'Indicator Data'!$BC109</f>
        <v>0</v>
      </c>
      <c r="T107" s="60">
        <f>'Indicator Data'!I109/'Indicator Data'!$BC109</f>
        <v>0</v>
      </c>
      <c r="U107" s="60">
        <f>'Indicator Data'!J109/'Indicator Data'!$BC109</f>
        <v>1.3593938511161896E-2</v>
      </c>
      <c r="V107" s="59">
        <f t="shared" si="34"/>
        <v>0</v>
      </c>
      <c r="W107" s="59">
        <f t="shared" si="35"/>
        <v>0</v>
      </c>
      <c r="X107" s="59">
        <f t="shared" si="36"/>
        <v>0</v>
      </c>
      <c r="Y107" s="59">
        <f t="shared" si="37"/>
        <v>6</v>
      </c>
      <c r="Z107" s="59">
        <f t="shared" si="38"/>
        <v>0</v>
      </c>
      <c r="AA107" s="59">
        <f t="shared" si="39"/>
        <v>0</v>
      </c>
      <c r="AB107" s="59">
        <f t="shared" si="40"/>
        <v>0</v>
      </c>
      <c r="AC107" s="59">
        <f t="shared" si="41"/>
        <v>0</v>
      </c>
      <c r="AD107" s="59">
        <f t="shared" si="42"/>
        <v>0</v>
      </c>
      <c r="AE107" s="59">
        <f t="shared" si="43"/>
        <v>0</v>
      </c>
      <c r="AF107" s="59">
        <f t="shared" si="44"/>
        <v>4.5</v>
      </c>
      <c r="AG107" s="59">
        <f>ROUND(IF('Indicator Data'!K109=0,0,IF('Indicator Data'!K109&gt;AG$194,10,IF('Indicator Data'!K109&lt;AG$195,0,10-(AG$194-'Indicator Data'!K109)/(AG$194-AG$195)*10))),1)</f>
        <v>8</v>
      </c>
      <c r="AH107" s="59">
        <f t="shared" si="45"/>
        <v>0.1</v>
      </c>
      <c r="AI107" s="59">
        <f t="shared" si="46"/>
        <v>0.1</v>
      </c>
      <c r="AJ107" s="59">
        <f t="shared" si="47"/>
        <v>0</v>
      </c>
      <c r="AK107" s="59">
        <f t="shared" si="48"/>
        <v>0</v>
      </c>
      <c r="AL107" s="59">
        <f t="shared" si="49"/>
        <v>0</v>
      </c>
      <c r="AM107" s="59">
        <f t="shared" si="50"/>
        <v>0</v>
      </c>
      <c r="AN107" s="59">
        <f t="shared" si="51"/>
        <v>8.4</v>
      </c>
      <c r="AO107" s="61">
        <f t="shared" si="52"/>
        <v>0.1</v>
      </c>
      <c r="AP107" s="61">
        <f t="shared" si="53"/>
        <v>6.8</v>
      </c>
      <c r="AQ107" s="61">
        <f t="shared" si="54"/>
        <v>0</v>
      </c>
      <c r="AR107" s="61">
        <f t="shared" si="55"/>
        <v>0</v>
      </c>
      <c r="AS107" s="59">
        <f t="shared" si="56"/>
        <v>8.1999999999999993</v>
      </c>
      <c r="AT107" s="59">
        <f>IF('Indicator Data'!BD109&lt;1000,"x",ROUND((IF('Indicator Data'!L109&gt;AT$194,10,IF('Indicator Data'!L109&lt;AT$195,0,10-(AT$194-'Indicator Data'!L109)/(AT$194-AT$195)*10))),1))</f>
        <v>3.3</v>
      </c>
      <c r="AU107" s="61">
        <f t="shared" si="57"/>
        <v>5.8</v>
      </c>
      <c r="AV107" s="62">
        <f t="shared" si="58"/>
        <v>3.2</v>
      </c>
      <c r="AW107" s="59">
        <f>ROUND(IF('Indicator Data'!M109=0,0,IF('Indicator Data'!M109&gt;AW$194,10,IF('Indicator Data'!M109&lt;AW$195,0,10-(AW$194-'Indicator Data'!M109)/(AW$194-AW$195)*10))),1)</f>
        <v>10</v>
      </c>
      <c r="AX107" s="59">
        <f>ROUND(IF('Indicator Data'!N109=0,0,IF(LOG('Indicator Data'!N109)&gt;LOG(AX$194),10,IF(LOG('Indicator Data'!N109)&lt;LOG(AX$195),0,10-(LOG(AX$194)-LOG('Indicator Data'!N109))/(LOG(AX$194)-LOG(AX$195))*10))),1)</f>
        <v>8.6</v>
      </c>
      <c r="AY107" s="61">
        <f t="shared" si="59"/>
        <v>9.4</v>
      </c>
      <c r="AZ107" s="59">
        <f>'Indicator Data'!O109</f>
        <v>0</v>
      </c>
      <c r="BA107" s="59">
        <f>'Indicator Data'!P109</f>
        <v>4</v>
      </c>
      <c r="BB107" s="61">
        <f t="shared" si="60"/>
        <v>7</v>
      </c>
      <c r="BC107" s="62">
        <f t="shared" si="61"/>
        <v>7</v>
      </c>
      <c r="BD107" s="16"/>
      <c r="BE107" s="108"/>
    </row>
    <row r="108" spans="1:57" s="4" customFormat="1" x14ac:dyDescent="0.25">
      <c r="A108" s="131" t="s">
        <v>199</v>
      </c>
      <c r="B108" s="63" t="s">
        <v>198</v>
      </c>
      <c r="C108" s="59">
        <f>ROUND(IF('Indicator Data'!C110=0,0.1,IF(LOG('Indicator Data'!C110)&gt;C$194,10,IF(LOG('Indicator Data'!C110)&lt;C$195,0,10-(C$194-LOG('Indicator Data'!C110))/(C$194-C$195)*10))),1)</f>
        <v>0.1</v>
      </c>
      <c r="D108" s="59">
        <f>ROUND(IF('Indicator Data'!D110=0,0.1,IF(LOG('Indicator Data'!D110)&gt;D$194,10,IF(LOG('Indicator Data'!D110)&lt;D$195,0,10-(D$194-LOG('Indicator Data'!D110))/(D$194-D$195)*10))),1)</f>
        <v>0.1</v>
      </c>
      <c r="E108" s="59">
        <f t="shared" si="31"/>
        <v>0.1</v>
      </c>
      <c r="F108" s="59">
        <f>ROUND(IF('Indicator Data'!E110="No data",0.1,IF('Indicator Data'!E110=0,0,IF(LOG('Indicator Data'!E110)&gt;F$194,10,IF(LOG('Indicator Data'!E110)&lt;F$195,0,10-(F$194-LOG('Indicator Data'!E110))/(F$194-F$195)*10)))),1)</f>
        <v>0.1</v>
      </c>
      <c r="G108" s="59">
        <f>ROUND(IF('Indicator Data'!F110=0,0,IF(LOG('Indicator Data'!F110)&gt;G$194,10,IF(LOG('Indicator Data'!F110)&lt;G$195,0,10-(G$194-LOG('Indicator Data'!F110))/(G$194-G$195)*10))),1)</f>
        <v>4</v>
      </c>
      <c r="H108" s="59">
        <f>ROUND(IF('Indicator Data'!G110=0,0,IF(LOG('Indicator Data'!G110)&gt;H$194,10,IF(LOG('Indicator Data'!G110)&lt;H$195,0,10-(H$194-LOG('Indicator Data'!G110))/(H$194-H$195)*10))),1)</f>
        <v>0</v>
      </c>
      <c r="I108" s="59">
        <f>ROUND(IF('Indicator Data'!H110=0,0,IF(LOG('Indicator Data'!H110)&gt;I$194,10,IF(LOG('Indicator Data'!H110)&lt;I$195,0,10-(I$194-LOG('Indicator Data'!H110))/(I$194-I$195)*10))),1)</f>
        <v>0</v>
      </c>
      <c r="J108" s="59">
        <f t="shared" si="32"/>
        <v>0</v>
      </c>
      <c r="K108" s="59">
        <f>ROUND(IF('Indicator Data'!I110=0,0,IF(LOG('Indicator Data'!I110)&gt;K$194,10,IF(LOG('Indicator Data'!I110)&lt;K$195,0,10-(K$194-LOG('Indicator Data'!I110))/(K$194-K$195)*10))),1)</f>
        <v>0</v>
      </c>
      <c r="L108" s="59">
        <f t="shared" si="33"/>
        <v>0</v>
      </c>
      <c r="M108" s="59">
        <f>ROUND(IF('Indicator Data'!J110=0,0,IF(LOG('Indicator Data'!J110)&gt;M$194,10,IF(LOG('Indicator Data'!J110)&lt;M$195,0,10-(M$194-LOG('Indicator Data'!J110))/(M$194-M$195)*10))),1)</f>
        <v>0</v>
      </c>
      <c r="N108" s="60">
        <f>'Indicator Data'!C110/'Indicator Data'!$BC110</f>
        <v>0</v>
      </c>
      <c r="O108" s="60">
        <f>'Indicator Data'!D110/'Indicator Data'!$BC110</f>
        <v>0</v>
      </c>
      <c r="P108" s="60">
        <f>IF(F108=0.1,0,'Indicator Data'!E110/'Indicator Data'!$BC110)</f>
        <v>0</v>
      </c>
      <c r="Q108" s="60">
        <f>'Indicator Data'!F110/'Indicator Data'!$BC110</f>
        <v>2.4898061403871357E-6</v>
      </c>
      <c r="R108" s="60">
        <f>'Indicator Data'!G110/'Indicator Data'!$BC110</f>
        <v>0</v>
      </c>
      <c r="S108" s="60">
        <f>'Indicator Data'!H110/'Indicator Data'!$BC110</f>
        <v>0</v>
      </c>
      <c r="T108" s="60">
        <f>'Indicator Data'!I110/'Indicator Data'!$BC110</f>
        <v>0</v>
      </c>
      <c r="U108" s="60">
        <f>'Indicator Data'!J110/'Indicator Data'!$BC110</f>
        <v>0</v>
      </c>
      <c r="V108" s="59">
        <f t="shared" si="34"/>
        <v>0</v>
      </c>
      <c r="W108" s="59">
        <f t="shared" si="35"/>
        <v>0</v>
      </c>
      <c r="X108" s="59">
        <f t="shared" si="36"/>
        <v>0</v>
      </c>
      <c r="Y108" s="59">
        <f t="shared" si="37"/>
        <v>0.1</v>
      </c>
      <c r="Z108" s="59">
        <f t="shared" si="38"/>
        <v>7.5</v>
      </c>
      <c r="AA108" s="59">
        <f t="shared" si="39"/>
        <v>0</v>
      </c>
      <c r="AB108" s="59">
        <f t="shared" si="40"/>
        <v>0</v>
      </c>
      <c r="AC108" s="59">
        <f t="shared" si="41"/>
        <v>0</v>
      </c>
      <c r="AD108" s="59">
        <f t="shared" si="42"/>
        <v>0</v>
      </c>
      <c r="AE108" s="59">
        <f t="shared" si="43"/>
        <v>0</v>
      </c>
      <c r="AF108" s="59">
        <f t="shared" si="44"/>
        <v>0</v>
      </c>
      <c r="AG108" s="59">
        <f>ROUND(IF('Indicator Data'!K110=0,0,IF('Indicator Data'!K110&gt;AG$194,10,IF('Indicator Data'!K110&lt;AG$195,0,10-(AG$194-'Indicator Data'!K110)/(AG$194-AG$195)*10))),1)</f>
        <v>0</v>
      </c>
      <c r="AH108" s="59">
        <f t="shared" si="45"/>
        <v>0.1</v>
      </c>
      <c r="AI108" s="59">
        <f t="shared" si="46"/>
        <v>0.1</v>
      </c>
      <c r="AJ108" s="59">
        <f t="shared" si="47"/>
        <v>0</v>
      </c>
      <c r="AK108" s="59">
        <f t="shared" si="48"/>
        <v>0</v>
      </c>
      <c r="AL108" s="59">
        <f t="shared" si="49"/>
        <v>0</v>
      </c>
      <c r="AM108" s="59">
        <f t="shared" si="50"/>
        <v>0</v>
      </c>
      <c r="AN108" s="59">
        <f t="shared" si="51"/>
        <v>0</v>
      </c>
      <c r="AO108" s="61">
        <f t="shared" si="52"/>
        <v>0.1</v>
      </c>
      <c r="AP108" s="61">
        <f t="shared" si="53"/>
        <v>0.1</v>
      </c>
      <c r="AQ108" s="61">
        <f t="shared" si="54"/>
        <v>6</v>
      </c>
      <c r="AR108" s="61">
        <f t="shared" si="55"/>
        <v>0</v>
      </c>
      <c r="AS108" s="59">
        <f t="shared" si="56"/>
        <v>0</v>
      </c>
      <c r="AT108" s="59" t="str">
        <f>IF('Indicator Data'!BD110&lt;1000,"x",ROUND((IF('Indicator Data'!L110&gt;AT$194,10,IF('Indicator Data'!L110&lt;AT$195,0,10-(AT$194-'Indicator Data'!L110)/(AT$194-AT$195)*10))),1))</f>
        <v>x</v>
      </c>
      <c r="AU108" s="61">
        <f t="shared" si="57"/>
        <v>0</v>
      </c>
      <c r="AV108" s="62">
        <f t="shared" si="58"/>
        <v>1.6</v>
      </c>
      <c r="AW108" s="59">
        <f>ROUND(IF('Indicator Data'!M110=0,0,IF('Indicator Data'!M110&gt;AW$194,10,IF('Indicator Data'!M110&lt;AW$195,0,10-(AW$194-'Indicator Data'!M110)/(AW$194-AW$195)*10))),1)</f>
        <v>0.1</v>
      </c>
      <c r="AX108" s="59">
        <f>ROUND(IF('Indicator Data'!N110=0,0,IF(LOG('Indicator Data'!N110)&gt;LOG(AX$194),10,IF(LOG('Indicator Data'!N110)&lt;LOG(AX$195),0,10-(LOG(AX$194)-LOG('Indicator Data'!N110))/(LOG(AX$194)-LOG(AX$195))*10))),1)</f>
        <v>0</v>
      </c>
      <c r="AY108" s="61">
        <f t="shared" si="59"/>
        <v>0.1</v>
      </c>
      <c r="AZ108" s="59">
        <f>'Indicator Data'!O110</f>
        <v>0</v>
      </c>
      <c r="BA108" s="59">
        <f>'Indicator Data'!P110</f>
        <v>0</v>
      </c>
      <c r="BB108" s="61">
        <f t="shared" si="60"/>
        <v>0</v>
      </c>
      <c r="BC108" s="62">
        <f t="shared" si="61"/>
        <v>0.1</v>
      </c>
      <c r="BD108" s="16"/>
      <c r="BE108" s="108"/>
    </row>
    <row r="109" spans="1:57" s="4" customFormat="1" x14ac:dyDescent="0.25">
      <c r="A109" s="131" t="s">
        <v>201</v>
      </c>
      <c r="B109" s="63" t="s">
        <v>200</v>
      </c>
      <c r="C109" s="59">
        <f>ROUND(IF('Indicator Data'!C111=0,0.1,IF(LOG('Indicator Data'!C111)&gt;C$194,10,IF(LOG('Indicator Data'!C111)&lt;C$195,0,10-(C$194-LOG('Indicator Data'!C111))/(C$194-C$195)*10))),1)</f>
        <v>2.9</v>
      </c>
      <c r="D109" s="59">
        <f>ROUND(IF('Indicator Data'!D111=0,0.1,IF(LOG('Indicator Data'!D111)&gt;D$194,10,IF(LOG('Indicator Data'!D111)&lt;D$195,0,10-(D$194-LOG('Indicator Data'!D111))/(D$194-D$195)*10))),1)</f>
        <v>0.1</v>
      </c>
      <c r="E109" s="59">
        <f t="shared" si="31"/>
        <v>1.6</v>
      </c>
      <c r="F109" s="59">
        <f>ROUND(IF('Indicator Data'!E111="No data",0.1,IF('Indicator Data'!E111=0,0,IF(LOG('Indicator Data'!E111)&gt;F$194,10,IF(LOG('Indicator Data'!E111)&lt;F$195,0,10-(F$194-LOG('Indicator Data'!E111))/(F$194-F$195)*10)))),1)</f>
        <v>0.1</v>
      </c>
      <c r="G109" s="59">
        <f>ROUND(IF('Indicator Data'!F111=0,0,IF(LOG('Indicator Data'!F111)&gt;G$194,10,IF(LOG('Indicator Data'!F111)&lt;G$195,0,10-(G$194-LOG('Indicator Data'!F111))/(G$194-G$195)*10))),1)</f>
        <v>4</v>
      </c>
      <c r="H109" s="59">
        <f>ROUND(IF('Indicator Data'!G111=0,0,IF(LOG('Indicator Data'!G111)&gt;H$194,10,IF(LOG('Indicator Data'!G111)&lt;H$195,0,10-(H$194-LOG('Indicator Data'!G111))/(H$194-H$195)*10))),1)</f>
        <v>0</v>
      </c>
      <c r="I109" s="59">
        <f>ROUND(IF('Indicator Data'!H111=0,0,IF(LOG('Indicator Data'!H111)&gt;I$194,10,IF(LOG('Indicator Data'!H111)&lt;I$195,0,10-(I$194-LOG('Indicator Data'!H111))/(I$194-I$195)*10))),1)</f>
        <v>0</v>
      </c>
      <c r="J109" s="59">
        <f t="shared" si="32"/>
        <v>0</v>
      </c>
      <c r="K109" s="59">
        <f>ROUND(IF('Indicator Data'!I111=0,0,IF(LOG('Indicator Data'!I111)&gt;K$194,10,IF(LOG('Indicator Data'!I111)&lt;K$195,0,10-(K$194-LOG('Indicator Data'!I111))/(K$194-K$195)*10))),1)</f>
        <v>0</v>
      </c>
      <c r="L109" s="59">
        <f t="shared" si="33"/>
        <v>0</v>
      </c>
      <c r="M109" s="59">
        <f>ROUND(IF('Indicator Data'!J111=0,0,IF(LOG('Indicator Data'!J111)&gt;M$194,10,IF(LOG('Indicator Data'!J111)&lt;M$195,0,10-(M$194-LOG('Indicator Data'!J111))/(M$194-M$195)*10))),1)</f>
        <v>3.5</v>
      </c>
      <c r="N109" s="60">
        <f>'Indicator Data'!C111/'Indicator Data'!$BC111</f>
        <v>1.9879066671797995E-3</v>
      </c>
      <c r="O109" s="60">
        <f>'Indicator Data'!D111/'Indicator Data'!$BC111</f>
        <v>0</v>
      </c>
      <c r="P109" s="60">
        <f>IF(F109=0.1,0,'Indicator Data'!E111/'Indicator Data'!$BC111)</f>
        <v>0</v>
      </c>
      <c r="Q109" s="60">
        <f>'Indicator Data'!F111/'Indicator Data'!$BC111</f>
        <v>1.373535779316673E-5</v>
      </c>
      <c r="R109" s="60">
        <f>'Indicator Data'!G111/'Indicator Data'!$BC111</f>
        <v>1.2518889701349162E-3</v>
      </c>
      <c r="S109" s="60">
        <f>'Indicator Data'!H111/'Indicator Data'!$BC111</f>
        <v>6.2439961575408265E-6</v>
      </c>
      <c r="T109" s="60">
        <f>'Indicator Data'!I111/'Indicator Data'!$BC111</f>
        <v>0</v>
      </c>
      <c r="U109" s="60">
        <f>'Indicator Data'!J111/'Indicator Data'!$BC111</f>
        <v>3.6612327411931697E-3</v>
      </c>
      <c r="V109" s="59">
        <f t="shared" si="34"/>
        <v>9.9</v>
      </c>
      <c r="W109" s="59">
        <f t="shared" si="35"/>
        <v>0</v>
      </c>
      <c r="X109" s="59">
        <f t="shared" si="36"/>
        <v>7.4</v>
      </c>
      <c r="Y109" s="59">
        <f t="shared" si="37"/>
        <v>0.1</v>
      </c>
      <c r="Z109" s="59">
        <f t="shared" si="38"/>
        <v>9.1999999999999993</v>
      </c>
      <c r="AA109" s="59">
        <f t="shared" si="39"/>
        <v>0.6</v>
      </c>
      <c r="AB109" s="59">
        <f t="shared" si="40"/>
        <v>0</v>
      </c>
      <c r="AC109" s="59">
        <f t="shared" si="41"/>
        <v>0.3</v>
      </c>
      <c r="AD109" s="59">
        <f t="shared" si="42"/>
        <v>0</v>
      </c>
      <c r="AE109" s="59">
        <f t="shared" si="43"/>
        <v>0.2</v>
      </c>
      <c r="AF109" s="59">
        <f t="shared" si="44"/>
        <v>1.2</v>
      </c>
      <c r="AG109" s="59">
        <f>ROUND(IF('Indicator Data'!K111=0,0,IF('Indicator Data'!K111&gt;AG$194,10,IF('Indicator Data'!K111&lt;AG$195,0,10-(AG$194-'Indicator Data'!K111)/(AG$194-AG$195)*10))),1)</f>
        <v>1.3</v>
      </c>
      <c r="AH109" s="59">
        <f t="shared" si="45"/>
        <v>6.4</v>
      </c>
      <c r="AI109" s="59">
        <f t="shared" si="46"/>
        <v>0.1</v>
      </c>
      <c r="AJ109" s="59">
        <f t="shared" si="47"/>
        <v>0.3</v>
      </c>
      <c r="AK109" s="59">
        <f t="shared" si="48"/>
        <v>0</v>
      </c>
      <c r="AL109" s="59">
        <f t="shared" si="49"/>
        <v>0.2</v>
      </c>
      <c r="AM109" s="59">
        <f t="shared" si="50"/>
        <v>0</v>
      </c>
      <c r="AN109" s="59">
        <f t="shared" si="51"/>
        <v>2.4</v>
      </c>
      <c r="AO109" s="61">
        <f t="shared" si="52"/>
        <v>5.2</v>
      </c>
      <c r="AP109" s="61">
        <f t="shared" si="53"/>
        <v>0.1</v>
      </c>
      <c r="AQ109" s="61">
        <f t="shared" si="54"/>
        <v>7.4</v>
      </c>
      <c r="AR109" s="61">
        <f t="shared" si="55"/>
        <v>0.1</v>
      </c>
      <c r="AS109" s="59">
        <f t="shared" si="56"/>
        <v>1.9</v>
      </c>
      <c r="AT109" s="59" t="str">
        <f>IF('Indicator Data'!BD111&lt;1000,"x",ROUND((IF('Indicator Data'!L111&gt;AT$194,10,IF('Indicator Data'!L111&lt;AT$195,0,10-(AT$194-'Indicator Data'!L111)/(AT$194-AT$195)*10))),1))</f>
        <v>x</v>
      </c>
      <c r="AU109" s="61">
        <f t="shared" si="57"/>
        <v>1.9</v>
      </c>
      <c r="AV109" s="62">
        <f t="shared" si="58"/>
        <v>3.6</v>
      </c>
      <c r="AW109" s="59">
        <f>ROUND(IF('Indicator Data'!M111=0,0,IF('Indicator Data'!M111&gt;AW$194,10,IF('Indicator Data'!M111&lt;AW$195,0,10-(AW$194-'Indicator Data'!M111)/(AW$194-AW$195)*10))),1)</f>
        <v>0</v>
      </c>
      <c r="AX109" s="59">
        <f>ROUND(IF('Indicator Data'!N111=0,0,IF(LOG('Indicator Data'!N111)&gt;LOG(AX$194),10,IF(LOG('Indicator Data'!N111)&lt;LOG(AX$195),0,10-(LOG(AX$194)-LOG('Indicator Data'!N111))/(LOG(AX$194)-LOG(AX$195))*10))),1)</f>
        <v>0</v>
      </c>
      <c r="AY109" s="61">
        <f t="shared" si="59"/>
        <v>0</v>
      </c>
      <c r="AZ109" s="59">
        <f>'Indicator Data'!O111</f>
        <v>0</v>
      </c>
      <c r="BA109" s="59">
        <f>'Indicator Data'!P111</f>
        <v>0</v>
      </c>
      <c r="BB109" s="61">
        <f t="shared" si="60"/>
        <v>0</v>
      </c>
      <c r="BC109" s="62">
        <f t="shared" si="61"/>
        <v>0</v>
      </c>
      <c r="BD109" s="16"/>
      <c r="BE109" s="108"/>
    </row>
    <row r="110" spans="1:57" s="4" customFormat="1" x14ac:dyDescent="0.25">
      <c r="A110" s="131" t="s">
        <v>203</v>
      </c>
      <c r="B110" s="63" t="s">
        <v>202</v>
      </c>
      <c r="C110" s="59">
        <f>ROUND(IF('Indicator Data'!C112=0,0.1,IF(LOG('Indicator Data'!C112)&gt;C$194,10,IF(LOG('Indicator Data'!C112)&lt;C$195,0,10-(C$194-LOG('Indicator Data'!C112))/(C$194-C$195)*10))),1)</f>
        <v>0.1</v>
      </c>
      <c r="D110" s="59">
        <f>ROUND(IF('Indicator Data'!D112=0,0.1,IF(LOG('Indicator Data'!D112)&gt;D$194,10,IF(LOG('Indicator Data'!D112)&lt;D$195,0,10-(D$194-LOG('Indicator Data'!D112))/(D$194-D$195)*10))),1)</f>
        <v>0.1</v>
      </c>
      <c r="E110" s="59">
        <f t="shared" si="31"/>
        <v>0.1</v>
      </c>
      <c r="F110" s="59">
        <f>ROUND(IF('Indicator Data'!E112="No data",0.1,IF('Indicator Data'!E112=0,0,IF(LOG('Indicator Data'!E112)&gt;F$194,10,IF(LOG('Indicator Data'!E112)&lt;F$195,0,10-(F$194-LOG('Indicator Data'!E112))/(F$194-F$195)*10)))),1)</f>
        <v>5.8</v>
      </c>
      <c r="G110" s="59">
        <f>ROUND(IF('Indicator Data'!F112=0,0,IF(LOG('Indicator Data'!F112)&gt;G$194,10,IF(LOG('Indicator Data'!F112)&lt;G$195,0,10-(G$194-LOG('Indicator Data'!F112))/(G$194-G$195)*10))),1)</f>
        <v>0</v>
      </c>
      <c r="H110" s="59">
        <f>ROUND(IF('Indicator Data'!G112=0,0,IF(LOG('Indicator Data'!G112)&gt;H$194,10,IF(LOG('Indicator Data'!G112)&lt;H$195,0,10-(H$194-LOG('Indicator Data'!G112))/(H$194-H$195)*10))),1)</f>
        <v>0</v>
      </c>
      <c r="I110" s="59">
        <f>ROUND(IF('Indicator Data'!H112=0,0,IF(LOG('Indicator Data'!H112)&gt;I$194,10,IF(LOG('Indicator Data'!H112)&lt;I$195,0,10-(I$194-LOG('Indicator Data'!H112))/(I$194-I$195)*10))),1)</f>
        <v>0</v>
      </c>
      <c r="J110" s="59">
        <f t="shared" si="32"/>
        <v>0</v>
      </c>
      <c r="K110" s="59">
        <f>ROUND(IF('Indicator Data'!I112=0,0,IF(LOG('Indicator Data'!I112)&gt;K$194,10,IF(LOG('Indicator Data'!I112)&lt;K$195,0,10-(K$194-LOG('Indicator Data'!I112))/(K$194-K$195)*10))),1)</f>
        <v>0</v>
      </c>
      <c r="L110" s="59">
        <f t="shared" si="33"/>
        <v>0</v>
      </c>
      <c r="M110" s="59">
        <f>ROUND(IF('Indicator Data'!J112=0,0,IF(LOG('Indicator Data'!J112)&gt;M$194,10,IF(LOG('Indicator Data'!J112)&lt;M$195,0,10-(M$194-LOG('Indicator Data'!J112))/(M$194-M$195)*10))),1)</f>
        <v>10</v>
      </c>
      <c r="N110" s="60">
        <f>'Indicator Data'!C112/'Indicator Data'!$BC112</f>
        <v>0</v>
      </c>
      <c r="O110" s="60">
        <f>'Indicator Data'!D112/'Indicator Data'!$BC112</f>
        <v>0</v>
      </c>
      <c r="P110" s="60">
        <f>IF(F110=0.1,0,'Indicator Data'!E112/'Indicator Data'!$BC112)</f>
        <v>6.3219754422403941E-3</v>
      </c>
      <c r="Q110" s="60">
        <f>'Indicator Data'!F112/'Indicator Data'!$BC112</f>
        <v>5.817995642321264E-10</v>
      </c>
      <c r="R110" s="60">
        <f>'Indicator Data'!G112/'Indicator Data'!$BC112</f>
        <v>0</v>
      </c>
      <c r="S110" s="60">
        <f>'Indicator Data'!H112/'Indicator Data'!$BC112</f>
        <v>0</v>
      </c>
      <c r="T110" s="60">
        <f>'Indicator Data'!I112/'Indicator Data'!$BC112</f>
        <v>0</v>
      </c>
      <c r="U110" s="60">
        <f>'Indicator Data'!J112/'Indicator Data'!$BC112</f>
        <v>3.4976707654445965E-2</v>
      </c>
      <c r="V110" s="59">
        <f t="shared" si="34"/>
        <v>0</v>
      </c>
      <c r="W110" s="59">
        <f t="shared" si="35"/>
        <v>0</v>
      </c>
      <c r="X110" s="59">
        <f t="shared" si="36"/>
        <v>0</v>
      </c>
      <c r="Y110" s="59">
        <f t="shared" si="37"/>
        <v>6.3</v>
      </c>
      <c r="Z110" s="59">
        <f t="shared" si="38"/>
        <v>0</v>
      </c>
      <c r="AA110" s="59">
        <f t="shared" si="39"/>
        <v>0</v>
      </c>
      <c r="AB110" s="59">
        <f t="shared" si="40"/>
        <v>0</v>
      </c>
      <c r="AC110" s="59">
        <f t="shared" si="41"/>
        <v>0</v>
      </c>
      <c r="AD110" s="59">
        <f t="shared" si="42"/>
        <v>0</v>
      </c>
      <c r="AE110" s="59">
        <f t="shared" si="43"/>
        <v>0</v>
      </c>
      <c r="AF110" s="59">
        <f t="shared" si="44"/>
        <v>10</v>
      </c>
      <c r="AG110" s="59">
        <f>ROUND(IF('Indicator Data'!K112=0,0,IF('Indicator Data'!K112&gt;AG$194,10,IF('Indicator Data'!K112&lt;AG$195,0,10-(AG$194-'Indicator Data'!K112)/(AG$194-AG$195)*10))),1)</f>
        <v>6.7</v>
      </c>
      <c r="AH110" s="59">
        <f t="shared" si="45"/>
        <v>0.1</v>
      </c>
      <c r="AI110" s="59">
        <f t="shared" si="46"/>
        <v>0.1</v>
      </c>
      <c r="AJ110" s="59">
        <f t="shared" si="47"/>
        <v>0</v>
      </c>
      <c r="AK110" s="59">
        <f t="shared" si="48"/>
        <v>0</v>
      </c>
      <c r="AL110" s="59">
        <f t="shared" si="49"/>
        <v>0</v>
      </c>
      <c r="AM110" s="59">
        <f t="shared" si="50"/>
        <v>0</v>
      </c>
      <c r="AN110" s="59">
        <f t="shared" si="51"/>
        <v>10</v>
      </c>
      <c r="AO110" s="61">
        <f t="shared" si="52"/>
        <v>0.1</v>
      </c>
      <c r="AP110" s="61">
        <f t="shared" si="53"/>
        <v>6.1</v>
      </c>
      <c r="AQ110" s="61">
        <f t="shared" si="54"/>
        <v>0</v>
      </c>
      <c r="AR110" s="61">
        <f t="shared" si="55"/>
        <v>0</v>
      </c>
      <c r="AS110" s="59">
        <f t="shared" si="56"/>
        <v>8.4</v>
      </c>
      <c r="AT110" s="59">
        <f>IF('Indicator Data'!BD112&lt;1000,"x",ROUND((IF('Indicator Data'!L112&gt;AT$194,10,IF('Indicator Data'!L112&lt;AT$195,0,10-(AT$194-'Indicator Data'!L112)/(AT$194-AT$195)*10))),1))</f>
        <v>10</v>
      </c>
      <c r="AU110" s="61">
        <f t="shared" si="57"/>
        <v>9.1999999999999993</v>
      </c>
      <c r="AV110" s="62">
        <f t="shared" si="58"/>
        <v>4.5</v>
      </c>
      <c r="AW110" s="59">
        <f>ROUND(IF('Indicator Data'!M112=0,0,IF('Indicator Data'!M112&gt;AW$194,10,IF('Indicator Data'!M112&lt;AW$195,0,10-(AW$194-'Indicator Data'!M112)/(AW$194-AW$195)*10))),1)</f>
        <v>4.4000000000000004</v>
      </c>
      <c r="AX110" s="59">
        <f>ROUND(IF('Indicator Data'!N112=0,0,IF(LOG('Indicator Data'!N112)&gt;LOG(AX$194),10,IF(LOG('Indicator Data'!N112)&lt;LOG(AX$195),0,10-(LOG(AX$194)-LOG('Indicator Data'!N112))/(LOG(AX$194)-LOG(AX$195))*10))),1)</f>
        <v>1.1000000000000001</v>
      </c>
      <c r="AY110" s="61">
        <f t="shared" si="59"/>
        <v>2.9</v>
      </c>
      <c r="AZ110" s="59">
        <f>'Indicator Data'!O112</f>
        <v>0</v>
      </c>
      <c r="BA110" s="59">
        <f>'Indicator Data'!P112</f>
        <v>0</v>
      </c>
      <c r="BB110" s="61">
        <f t="shared" si="60"/>
        <v>0</v>
      </c>
      <c r="BC110" s="62">
        <f t="shared" si="61"/>
        <v>2</v>
      </c>
      <c r="BD110" s="16"/>
      <c r="BE110" s="108"/>
    </row>
    <row r="111" spans="1:57" s="4" customFormat="1" x14ac:dyDescent="0.25">
      <c r="A111" s="131" t="s">
        <v>205</v>
      </c>
      <c r="B111" s="63" t="s">
        <v>204</v>
      </c>
      <c r="C111" s="59">
        <f>ROUND(IF('Indicator Data'!C113=0,0.1,IF(LOG('Indicator Data'!C113)&gt;C$194,10,IF(LOG('Indicator Data'!C113)&lt;C$195,0,10-(C$194-LOG('Indicator Data'!C113))/(C$194-C$195)*10))),1)</f>
        <v>0.1</v>
      </c>
      <c r="D111" s="59">
        <f>ROUND(IF('Indicator Data'!D113=0,0.1,IF(LOG('Indicator Data'!D113)&gt;D$194,10,IF(LOG('Indicator Data'!D113)&lt;D$195,0,10-(D$194-LOG('Indicator Data'!D113))/(D$194-D$195)*10))),1)</f>
        <v>0.1</v>
      </c>
      <c r="E111" s="59">
        <f t="shared" si="31"/>
        <v>0.1</v>
      </c>
      <c r="F111" s="59">
        <f>ROUND(IF('Indicator Data'!E113="No data",0.1,IF('Indicator Data'!E113=0,0,IF(LOG('Indicator Data'!E113)&gt;F$194,10,IF(LOG('Indicator Data'!E113)&lt;F$195,0,10-(F$194-LOG('Indicator Data'!E113))/(F$194-F$195)*10)))),1)</f>
        <v>0.1</v>
      </c>
      <c r="G111" s="59">
        <f>ROUND(IF('Indicator Data'!F113=0,0,IF(LOG('Indicator Data'!F113)&gt;G$194,10,IF(LOG('Indicator Data'!F113)&lt;G$195,0,10-(G$194-LOG('Indicator Data'!F113))/(G$194-G$195)*10))),1)</f>
        <v>4.7</v>
      </c>
      <c r="H111" s="59">
        <f>ROUND(IF('Indicator Data'!G113=0,0,IF(LOG('Indicator Data'!G113)&gt;H$194,10,IF(LOG('Indicator Data'!G113)&lt;H$195,0,10-(H$194-LOG('Indicator Data'!G113))/(H$194-H$195)*10))),1)</f>
        <v>6</v>
      </c>
      <c r="I111" s="59">
        <f>ROUND(IF('Indicator Data'!H113=0,0,IF(LOG('Indicator Data'!H113)&gt;I$194,10,IF(LOG('Indicator Data'!H113)&lt;I$195,0,10-(I$194-LOG('Indicator Data'!H113))/(I$194-I$195)*10))),1)</f>
        <v>7.1</v>
      </c>
      <c r="J111" s="59">
        <f t="shared" si="32"/>
        <v>6.6</v>
      </c>
      <c r="K111" s="59">
        <f>ROUND(IF('Indicator Data'!I113=0,0,IF(LOG('Indicator Data'!I113)&gt;K$194,10,IF(LOG('Indicator Data'!I113)&lt;K$195,0,10-(K$194-LOG('Indicator Data'!I113))/(K$194-K$195)*10))),1)</f>
        <v>0.5</v>
      </c>
      <c r="L111" s="59">
        <f t="shared" si="33"/>
        <v>4.2</v>
      </c>
      <c r="M111" s="59">
        <f>ROUND(IF('Indicator Data'!J113=0,0,IF(LOG('Indicator Data'!J113)&gt;M$194,10,IF(LOG('Indicator Data'!J113)&lt;M$195,0,10-(M$194-LOG('Indicator Data'!J113))/(M$194-M$195)*10))),1)</f>
        <v>0</v>
      </c>
      <c r="N111" s="60">
        <f>'Indicator Data'!C113/'Indicator Data'!$BC113</f>
        <v>0</v>
      </c>
      <c r="O111" s="60">
        <f>'Indicator Data'!D113/'Indicator Data'!$BC113</f>
        <v>0</v>
      </c>
      <c r="P111" s="60">
        <f>IF(F111=0.1,0,'Indicator Data'!E113/'Indicator Data'!$BC113)</f>
        <v>0</v>
      </c>
      <c r="Q111" s="60">
        <f>'Indicator Data'!F113/'Indicator Data'!$BC113</f>
        <v>1.7440128025363059E-6</v>
      </c>
      <c r="R111" s="60">
        <f>'Indicator Data'!G113/'Indicator Data'!$BC113</f>
        <v>1.9E-2</v>
      </c>
      <c r="S111" s="60">
        <f>'Indicator Data'!H113/'Indicator Data'!$BC113</f>
        <v>1.3998039687257515E-2</v>
      </c>
      <c r="T111" s="60">
        <f>'Indicator Data'!I113/'Indicator Data'!$BC113</f>
        <v>1.3613282933934739E-8</v>
      </c>
      <c r="U111" s="60">
        <f>'Indicator Data'!J113/'Indicator Data'!$BC113</f>
        <v>0</v>
      </c>
      <c r="V111" s="59">
        <f t="shared" si="34"/>
        <v>0</v>
      </c>
      <c r="W111" s="59">
        <f t="shared" si="35"/>
        <v>0</v>
      </c>
      <c r="X111" s="59">
        <f t="shared" si="36"/>
        <v>0</v>
      </c>
      <c r="Y111" s="59">
        <f t="shared" si="37"/>
        <v>0.1</v>
      </c>
      <c r="Z111" s="59">
        <f t="shared" si="38"/>
        <v>7.2</v>
      </c>
      <c r="AA111" s="59">
        <f t="shared" si="39"/>
        <v>9.5</v>
      </c>
      <c r="AB111" s="59">
        <f t="shared" si="40"/>
        <v>10</v>
      </c>
      <c r="AC111" s="59">
        <f t="shared" si="41"/>
        <v>9.8000000000000007</v>
      </c>
      <c r="AD111" s="59">
        <f t="shared" si="42"/>
        <v>2.2999999999999998</v>
      </c>
      <c r="AE111" s="59">
        <f t="shared" si="43"/>
        <v>7.7</v>
      </c>
      <c r="AF111" s="59">
        <f t="shared" si="44"/>
        <v>0</v>
      </c>
      <c r="AG111" s="59">
        <f>ROUND(IF('Indicator Data'!K113=0,0,IF('Indicator Data'!K113&gt;AG$194,10,IF('Indicator Data'!K113&lt;AG$195,0,10-(AG$194-'Indicator Data'!K113)/(AG$194-AG$195)*10))),1)</f>
        <v>1.3</v>
      </c>
      <c r="AH111" s="59">
        <f t="shared" si="45"/>
        <v>0.1</v>
      </c>
      <c r="AI111" s="59">
        <f t="shared" si="46"/>
        <v>0.1</v>
      </c>
      <c r="AJ111" s="59">
        <f t="shared" si="47"/>
        <v>7.8</v>
      </c>
      <c r="AK111" s="59">
        <f t="shared" si="48"/>
        <v>8.6</v>
      </c>
      <c r="AL111" s="59">
        <f t="shared" si="49"/>
        <v>8.1999999999999993</v>
      </c>
      <c r="AM111" s="59">
        <f t="shared" si="50"/>
        <v>1.4</v>
      </c>
      <c r="AN111" s="59">
        <f t="shared" si="51"/>
        <v>0</v>
      </c>
      <c r="AO111" s="61">
        <f t="shared" si="52"/>
        <v>0.1</v>
      </c>
      <c r="AP111" s="61">
        <f t="shared" si="53"/>
        <v>0.1</v>
      </c>
      <c r="AQ111" s="61">
        <f t="shared" si="54"/>
        <v>6.1</v>
      </c>
      <c r="AR111" s="61">
        <f t="shared" si="55"/>
        <v>6.3</v>
      </c>
      <c r="AS111" s="59">
        <f t="shared" si="56"/>
        <v>0.7</v>
      </c>
      <c r="AT111" s="59">
        <f>IF('Indicator Data'!BD113&lt;1000,"x",ROUND((IF('Indicator Data'!L113&gt;AT$194,10,IF('Indicator Data'!L113&lt;AT$195,0,10-(AT$194-'Indicator Data'!L113)/(AT$194-AT$195)*10))),1))</f>
        <v>0</v>
      </c>
      <c r="AU111" s="61">
        <f t="shared" si="57"/>
        <v>0.4</v>
      </c>
      <c r="AV111" s="62">
        <f t="shared" si="58"/>
        <v>3.2</v>
      </c>
      <c r="AW111" s="59">
        <f>ROUND(IF('Indicator Data'!M113=0,0,IF('Indicator Data'!M113&gt;AW$194,10,IF('Indicator Data'!M113&lt;AW$195,0,10-(AW$194-'Indicator Data'!M113)/(AW$194-AW$195)*10))),1)</f>
        <v>0</v>
      </c>
      <c r="AX111" s="59">
        <f>ROUND(IF('Indicator Data'!N113=0,0,IF(LOG('Indicator Data'!N113)&gt;LOG(AX$194),10,IF(LOG('Indicator Data'!N113)&lt;LOG(AX$195),0,10-(LOG(AX$194)-LOG('Indicator Data'!N113))/(LOG(AX$194)-LOG(AX$195))*10))),1)</f>
        <v>0</v>
      </c>
      <c r="AY111" s="61">
        <f t="shared" si="59"/>
        <v>0</v>
      </c>
      <c r="AZ111" s="59">
        <f>'Indicator Data'!O113</f>
        <v>0</v>
      </c>
      <c r="BA111" s="59">
        <f>'Indicator Data'!P113</f>
        <v>0</v>
      </c>
      <c r="BB111" s="61">
        <f t="shared" si="60"/>
        <v>0</v>
      </c>
      <c r="BC111" s="62">
        <f t="shared" si="61"/>
        <v>0</v>
      </c>
      <c r="BD111" s="16"/>
      <c r="BE111" s="108"/>
    </row>
    <row r="112" spans="1:57" s="4" customFormat="1" x14ac:dyDescent="0.25">
      <c r="A112" s="131" t="s">
        <v>207</v>
      </c>
      <c r="B112" s="63" t="s">
        <v>206</v>
      </c>
      <c r="C112" s="59">
        <f>ROUND(IF('Indicator Data'!C114=0,0.1,IF(LOG('Indicator Data'!C114)&gt;C$194,10,IF(LOG('Indicator Data'!C114)&lt;C$195,0,10-(C$194-LOG('Indicator Data'!C114))/(C$194-C$195)*10))),1)</f>
        <v>10</v>
      </c>
      <c r="D112" s="59">
        <f>ROUND(IF('Indicator Data'!D114=0,0.1,IF(LOG('Indicator Data'!D114)&gt;D$194,10,IF(LOG('Indicator Data'!D114)&lt;D$195,0,10-(D$194-LOG('Indicator Data'!D114))/(D$194-D$195)*10))),1)</f>
        <v>10</v>
      </c>
      <c r="E112" s="59">
        <f t="shared" si="31"/>
        <v>10</v>
      </c>
      <c r="F112" s="59">
        <f>ROUND(IF('Indicator Data'!E114="No data",0.1,IF('Indicator Data'!E114=0,0,IF(LOG('Indicator Data'!E114)&gt;F$194,10,IF(LOG('Indicator Data'!E114)&lt;F$195,0,10-(F$194-LOG('Indicator Data'!E114))/(F$194-F$195)*10)))),1)</f>
        <v>9</v>
      </c>
      <c r="G112" s="59">
        <f>ROUND(IF('Indicator Data'!F114=0,0,IF(LOG('Indicator Data'!F114)&gt;G$194,10,IF(LOG('Indicator Data'!F114)&lt;G$195,0,10-(G$194-LOG('Indicator Data'!F114))/(G$194-G$195)*10))),1)</f>
        <v>7.8</v>
      </c>
      <c r="H112" s="59">
        <f>ROUND(IF('Indicator Data'!G114=0,0,IF(LOG('Indicator Data'!G114)&gt;H$194,10,IF(LOG('Indicator Data'!G114)&lt;H$195,0,10-(H$194-LOG('Indicator Data'!G114))/(H$194-H$195)*10))),1)</f>
        <v>10</v>
      </c>
      <c r="I112" s="59">
        <f>ROUND(IF('Indicator Data'!H114=0,0,IF(LOG('Indicator Data'!H114)&gt;I$194,10,IF(LOG('Indicator Data'!H114)&lt;I$195,0,10-(I$194-LOG('Indicator Data'!H114))/(I$194-I$195)*10))),1)</f>
        <v>9.5</v>
      </c>
      <c r="J112" s="59">
        <f t="shared" si="32"/>
        <v>9.8000000000000007</v>
      </c>
      <c r="K112" s="59">
        <f>ROUND(IF('Indicator Data'!I114=0,0,IF(LOG('Indicator Data'!I114)&gt;K$194,10,IF(LOG('Indicator Data'!I114)&lt;K$195,0,10-(K$194-LOG('Indicator Data'!I114))/(K$194-K$195)*10))),1)</f>
        <v>7.8</v>
      </c>
      <c r="L112" s="59">
        <f t="shared" si="33"/>
        <v>9</v>
      </c>
      <c r="M112" s="59">
        <f>ROUND(IF('Indicator Data'!J114=0,0,IF(LOG('Indicator Data'!J114)&gt;M$194,10,IF(LOG('Indicator Data'!J114)&lt;M$195,0,10-(M$194-LOG('Indicator Data'!J114))/(M$194-M$195)*10))),1)</f>
        <v>10</v>
      </c>
      <c r="N112" s="60">
        <f>'Indicator Data'!C114/'Indicator Data'!$BC114</f>
        <v>1.391858180173611E-3</v>
      </c>
      <c r="O112" s="60">
        <f>'Indicator Data'!D114/'Indicator Data'!$BC114</f>
        <v>2.3703577381161038E-4</v>
      </c>
      <c r="P112" s="60">
        <f>IF(F112=0.1,0,'Indicator Data'!E114/'Indicator Data'!$BC114)</f>
        <v>3.4999694418253193E-3</v>
      </c>
      <c r="Q112" s="60">
        <f>'Indicator Data'!F114/'Indicator Data'!$BC114</f>
        <v>7.0083751769807899E-7</v>
      </c>
      <c r="R112" s="60">
        <f>'Indicator Data'!G114/'Indicator Data'!$BC114</f>
        <v>1.2138823653708483E-2</v>
      </c>
      <c r="S112" s="60">
        <f>'Indicator Data'!H114/'Indicator Data'!$BC114</f>
        <v>4.042986842122359E-3</v>
      </c>
      <c r="T112" s="60">
        <f>'Indicator Data'!I114/'Indicator Data'!$BC114</f>
        <v>6.8627904055884183E-7</v>
      </c>
      <c r="U112" s="60">
        <f>'Indicator Data'!J114/'Indicator Data'!$BC114</f>
        <v>8.8280127333672479E-4</v>
      </c>
      <c r="V112" s="59">
        <f t="shared" si="34"/>
        <v>7</v>
      </c>
      <c r="W112" s="59">
        <f t="shared" si="35"/>
        <v>2.4</v>
      </c>
      <c r="X112" s="59">
        <f t="shared" si="36"/>
        <v>5.0999999999999996</v>
      </c>
      <c r="Y112" s="59">
        <f t="shared" si="37"/>
        <v>3.5</v>
      </c>
      <c r="Z112" s="59">
        <f t="shared" si="38"/>
        <v>6.3</v>
      </c>
      <c r="AA112" s="59">
        <f t="shared" si="39"/>
        <v>6.1</v>
      </c>
      <c r="AB112" s="59">
        <f t="shared" si="40"/>
        <v>8.1</v>
      </c>
      <c r="AC112" s="59">
        <f t="shared" si="41"/>
        <v>7.2</v>
      </c>
      <c r="AD112" s="59">
        <f t="shared" si="42"/>
        <v>5.7</v>
      </c>
      <c r="AE112" s="59">
        <f t="shared" si="43"/>
        <v>6.5</v>
      </c>
      <c r="AF112" s="59">
        <f t="shared" si="44"/>
        <v>0.3</v>
      </c>
      <c r="AG112" s="59">
        <f>ROUND(IF('Indicator Data'!K114=0,0,IF('Indicator Data'!K114&gt;AG$194,10,IF('Indicator Data'!K114&lt;AG$195,0,10-(AG$194-'Indicator Data'!K114)/(AG$194-AG$195)*10))),1)</f>
        <v>6.7</v>
      </c>
      <c r="AH112" s="59">
        <f t="shared" si="45"/>
        <v>8.5</v>
      </c>
      <c r="AI112" s="59">
        <f t="shared" si="46"/>
        <v>6.2</v>
      </c>
      <c r="AJ112" s="59">
        <f t="shared" si="47"/>
        <v>8.1</v>
      </c>
      <c r="AK112" s="59">
        <f t="shared" si="48"/>
        <v>8.8000000000000007</v>
      </c>
      <c r="AL112" s="59">
        <f t="shared" si="49"/>
        <v>8.5</v>
      </c>
      <c r="AM112" s="59">
        <f t="shared" si="50"/>
        <v>6.8</v>
      </c>
      <c r="AN112" s="59">
        <f t="shared" si="51"/>
        <v>7.6</v>
      </c>
      <c r="AO112" s="61">
        <f t="shared" si="52"/>
        <v>8.5</v>
      </c>
      <c r="AP112" s="61">
        <f t="shared" si="53"/>
        <v>7.1</v>
      </c>
      <c r="AQ112" s="61">
        <f t="shared" si="54"/>
        <v>7.1</v>
      </c>
      <c r="AR112" s="61">
        <f t="shared" si="55"/>
        <v>8</v>
      </c>
      <c r="AS112" s="59">
        <f t="shared" si="56"/>
        <v>7.2</v>
      </c>
      <c r="AT112" s="59">
        <f>IF('Indicator Data'!BD114&lt;1000,"x",ROUND((IF('Indicator Data'!L114&gt;AT$194,10,IF('Indicator Data'!L114&lt;AT$195,0,10-(AT$194-'Indicator Data'!L114)/(AT$194-AT$195)*10))),1))</f>
        <v>0</v>
      </c>
      <c r="AU112" s="61">
        <f t="shared" si="57"/>
        <v>3.6</v>
      </c>
      <c r="AV112" s="62">
        <f t="shared" si="58"/>
        <v>7.1</v>
      </c>
      <c r="AW112" s="59">
        <f>ROUND(IF('Indicator Data'!M114=0,0,IF('Indicator Data'!M114&gt;AW$194,10,IF('Indicator Data'!M114&lt;AW$195,0,10-(AW$194-'Indicator Data'!M114)/(AW$194-AW$195)*10))),1)</f>
        <v>8.8000000000000007</v>
      </c>
      <c r="AX112" s="59">
        <f>ROUND(IF('Indicator Data'!N114=0,0,IF(LOG('Indicator Data'!N114)&gt;LOG(AX$194),10,IF(LOG('Indicator Data'!N114)&lt;LOG(AX$195),0,10-(LOG(AX$194)-LOG('Indicator Data'!N114))/(LOG(AX$194)-LOG(AX$195))*10))),1)</f>
        <v>9.1</v>
      </c>
      <c r="AY112" s="61">
        <f t="shared" si="59"/>
        <v>9</v>
      </c>
      <c r="AZ112" s="59">
        <f>'Indicator Data'!O114</f>
        <v>0</v>
      </c>
      <c r="BA112" s="59">
        <f>'Indicator Data'!P114</f>
        <v>5</v>
      </c>
      <c r="BB112" s="61">
        <f t="shared" si="60"/>
        <v>9</v>
      </c>
      <c r="BC112" s="62">
        <f t="shared" si="61"/>
        <v>9</v>
      </c>
      <c r="BD112" s="16"/>
      <c r="BE112" s="108"/>
    </row>
    <row r="113" spans="1:57" s="4" customFormat="1" x14ac:dyDescent="0.25">
      <c r="A113" s="131" t="s">
        <v>782</v>
      </c>
      <c r="B113" s="63" t="s">
        <v>208</v>
      </c>
      <c r="C113" s="59">
        <f>ROUND(IF('Indicator Data'!C115=0,0.1,IF(LOG('Indicator Data'!C115)&gt;C$194,10,IF(LOG('Indicator Data'!C115)&lt;C$195,0,10-(C$194-LOG('Indicator Data'!C115))/(C$194-C$195)*10))),1)</f>
        <v>3.4</v>
      </c>
      <c r="D113" s="59">
        <f>ROUND(IF('Indicator Data'!D115=0,0.1,IF(LOG('Indicator Data'!D115)&gt;D$194,10,IF(LOG('Indicator Data'!D115)&lt;D$195,0,10-(D$194-LOG('Indicator Data'!D115))/(D$194-D$195)*10))),1)</f>
        <v>0.1</v>
      </c>
      <c r="E113" s="59">
        <f t="shared" si="31"/>
        <v>1.9</v>
      </c>
      <c r="F113" s="59">
        <f>ROUND(IF('Indicator Data'!E115="No data",0.1,IF('Indicator Data'!E115=0,0,IF(LOG('Indicator Data'!E115)&gt;F$194,10,IF(LOG('Indicator Data'!E115)&lt;F$195,0,10-(F$194-LOG('Indicator Data'!E115))/(F$194-F$195)*10)))),1)</f>
        <v>0.1</v>
      </c>
      <c r="G113" s="59">
        <f>ROUND(IF('Indicator Data'!F115=0,0,IF(LOG('Indicator Data'!F115)&gt;G$194,10,IF(LOG('Indicator Data'!F115)&lt;G$195,0,10-(G$194-LOG('Indicator Data'!F115))/(G$194-G$195)*10))),1)</f>
        <v>3.8</v>
      </c>
      <c r="H113" s="59">
        <f>ROUND(IF('Indicator Data'!G115=0,0,IF(LOG('Indicator Data'!G115)&gt;H$194,10,IF(LOG('Indicator Data'!G115)&lt;H$195,0,10-(H$194-LOG('Indicator Data'!G115))/(H$194-H$195)*10))),1)</f>
        <v>2.7</v>
      </c>
      <c r="I113" s="59">
        <f>ROUND(IF('Indicator Data'!H115=0,0,IF(LOG('Indicator Data'!H115)&gt;I$194,10,IF(LOG('Indicator Data'!H115)&lt;I$195,0,10-(I$194-LOG('Indicator Data'!H115))/(I$194-I$195)*10))),1)</f>
        <v>3.8</v>
      </c>
      <c r="J113" s="59">
        <f t="shared" si="32"/>
        <v>3.3</v>
      </c>
      <c r="K113" s="59">
        <f>ROUND(IF('Indicator Data'!I115=0,0,IF(LOG('Indicator Data'!I115)&gt;K$194,10,IF(LOG('Indicator Data'!I115)&lt;K$195,0,10-(K$194-LOG('Indicator Data'!I115))/(K$194-K$195)*10))),1)</f>
        <v>0</v>
      </c>
      <c r="L113" s="59">
        <f t="shared" si="33"/>
        <v>1.8</v>
      </c>
      <c r="M113" s="59">
        <f>ROUND(IF('Indicator Data'!J115=0,0,IF(LOG('Indicator Data'!J115)&gt;M$194,10,IF(LOG('Indicator Data'!J115)&lt;M$195,0,10-(M$194-LOG('Indicator Data'!J115))/(M$194-M$195)*10))),1)</f>
        <v>5.2</v>
      </c>
      <c r="N113" s="60">
        <f>'Indicator Data'!C115/'Indicator Data'!$BC115</f>
        <v>2.126096739246896E-3</v>
      </c>
      <c r="O113" s="60">
        <f>'Indicator Data'!D115/'Indicator Data'!$BC115</f>
        <v>0</v>
      </c>
      <c r="P113" s="60">
        <f>IF(F113=0.1,0,'Indicator Data'!E115/'Indicator Data'!$BC115)</f>
        <v>0</v>
      </c>
      <c r="Q113" s="60">
        <f>'Indicator Data'!F115/'Indicator Data'!$BC115</f>
        <v>7.7282666063484884E-6</v>
      </c>
      <c r="R113" s="60">
        <f>'Indicator Data'!G115/'Indicator Data'!$BC115</f>
        <v>1.1536492497926562E-2</v>
      </c>
      <c r="S113" s="60">
        <f>'Indicator Data'!H115/'Indicator Data'!$BC115</f>
        <v>1.7713658297519416E-3</v>
      </c>
      <c r="T113" s="60">
        <f>'Indicator Data'!I115/'Indicator Data'!$BC115</f>
        <v>0</v>
      </c>
      <c r="U113" s="60">
        <f>'Indicator Data'!J115/'Indicator Data'!$BC115</f>
        <v>1.0857272110382267E-2</v>
      </c>
      <c r="V113" s="59">
        <f t="shared" si="34"/>
        <v>10</v>
      </c>
      <c r="W113" s="59">
        <f t="shared" si="35"/>
        <v>0</v>
      </c>
      <c r="X113" s="59">
        <f t="shared" si="36"/>
        <v>7.6</v>
      </c>
      <c r="Y113" s="59">
        <f t="shared" si="37"/>
        <v>0.1</v>
      </c>
      <c r="Z113" s="59">
        <f t="shared" si="38"/>
        <v>8.6</v>
      </c>
      <c r="AA113" s="59">
        <f t="shared" si="39"/>
        <v>5.8</v>
      </c>
      <c r="AB113" s="59">
        <f t="shared" si="40"/>
        <v>3.5</v>
      </c>
      <c r="AC113" s="59">
        <f t="shared" si="41"/>
        <v>4.8</v>
      </c>
      <c r="AD113" s="59">
        <f t="shared" si="42"/>
        <v>0</v>
      </c>
      <c r="AE113" s="59">
        <f t="shared" si="43"/>
        <v>2.7</v>
      </c>
      <c r="AF113" s="59">
        <f t="shared" si="44"/>
        <v>3.6</v>
      </c>
      <c r="AG113" s="59">
        <f>ROUND(IF('Indicator Data'!K115=0,0,IF('Indicator Data'!K115&gt;AG$194,10,IF('Indicator Data'!K115&lt;AG$195,0,10-(AG$194-'Indicator Data'!K115)/(AG$194-AG$195)*10))),1)</f>
        <v>1.3</v>
      </c>
      <c r="AH113" s="59">
        <f t="shared" si="45"/>
        <v>6.7</v>
      </c>
      <c r="AI113" s="59">
        <f t="shared" si="46"/>
        <v>0.1</v>
      </c>
      <c r="AJ113" s="59">
        <f t="shared" si="47"/>
        <v>4.3</v>
      </c>
      <c r="AK113" s="59">
        <f t="shared" si="48"/>
        <v>3.7</v>
      </c>
      <c r="AL113" s="59">
        <f t="shared" si="49"/>
        <v>4</v>
      </c>
      <c r="AM113" s="59">
        <f t="shared" si="50"/>
        <v>0</v>
      </c>
      <c r="AN113" s="59">
        <f t="shared" si="51"/>
        <v>4.4000000000000004</v>
      </c>
      <c r="AO113" s="61">
        <f t="shared" si="52"/>
        <v>5.4</v>
      </c>
      <c r="AP113" s="61">
        <f t="shared" si="53"/>
        <v>0.1</v>
      </c>
      <c r="AQ113" s="61">
        <f t="shared" si="54"/>
        <v>6.8</v>
      </c>
      <c r="AR113" s="61">
        <f t="shared" si="55"/>
        <v>2.2999999999999998</v>
      </c>
      <c r="AS113" s="59">
        <f t="shared" si="56"/>
        <v>2.9</v>
      </c>
      <c r="AT113" s="59" t="str">
        <f>IF('Indicator Data'!BD115&lt;1000,"x",ROUND((IF('Indicator Data'!L115&gt;AT$194,10,IF('Indicator Data'!L115&lt;AT$195,0,10-(AT$194-'Indicator Data'!L115)/(AT$194-AT$195)*10))),1))</f>
        <v>x</v>
      </c>
      <c r="AU113" s="61">
        <f t="shared" si="57"/>
        <v>2.9</v>
      </c>
      <c r="AV113" s="62">
        <f t="shared" si="58"/>
        <v>3.9</v>
      </c>
      <c r="AW113" s="59">
        <f>ROUND(IF('Indicator Data'!M115=0,0,IF('Indicator Data'!M115&gt;AW$194,10,IF('Indicator Data'!M115&lt;AW$195,0,10-(AW$194-'Indicator Data'!M115)/(AW$194-AW$195)*10))),1)</f>
        <v>0</v>
      </c>
      <c r="AX113" s="59">
        <f>ROUND(IF('Indicator Data'!N115=0,0,IF(LOG('Indicator Data'!N115)&gt;LOG(AX$194),10,IF(LOG('Indicator Data'!N115)&lt;LOG(AX$195),0,10-(LOG(AX$194)-LOG('Indicator Data'!N115))/(LOG(AX$194)-LOG(AX$195))*10))),1)</f>
        <v>0</v>
      </c>
      <c r="AY113" s="61">
        <f t="shared" si="59"/>
        <v>0</v>
      </c>
      <c r="AZ113" s="59">
        <f>'Indicator Data'!O115</f>
        <v>0</v>
      </c>
      <c r="BA113" s="59">
        <f>'Indicator Data'!P115</f>
        <v>0</v>
      </c>
      <c r="BB113" s="61">
        <f t="shared" si="60"/>
        <v>0</v>
      </c>
      <c r="BC113" s="62">
        <f t="shared" si="61"/>
        <v>0</v>
      </c>
      <c r="BD113" s="16"/>
      <c r="BE113" s="108"/>
    </row>
    <row r="114" spans="1:57" s="4" customFormat="1" x14ac:dyDescent="0.25">
      <c r="A114" s="131" t="s">
        <v>883</v>
      </c>
      <c r="B114" s="63" t="s">
        <v>209</v>
      </c>
      <c r="C114" s="59">
        <f>ROUND(IF('Indicator Data'!C116=0,0.1,IF(LOG('Indicator Data'!C116)&gt;C$194,10,IF(LOG('Indicator Data'!C116)&lt;C$195,0,10-(C$194-LOG('Indicator Data'!C116))/(C$194-C$195)*10))),1)</f>
        <v>7.1</v>
      </c>
      <c r="D114" s="59">
        <f>ROUND(IF('Indicator Data'!D116=0,0.1,IF(LOG('Indicator Data'!D116)&gt;D$194,10,IF(LOG('Indicator Data'!D116)&lt;D$195,0,10-(D$194-LOG('Indicator Data'!D116))/(D$194-D$195)*10))),1)</f>
        <v>0.1</v>
      </c>
      <c r="E114" s="59">
        <f t="shared" si="31"/>
        <v>4.5</v>
      </c>
      <c r="F114" s="59">
        <f>ROUND(IF('Indicator Data'!E116="No data",0.1,IF('Indicator Data'!E116=0,0,IF(LOG('Indicator Data'!E116)&gt;F$194,10,IF(LOG('Indicator Data'!E116)&lt;F$195,0,10-(F$194-LOG('Indicator Data'!E116))/(F$194-F$195)*10)))),1)</f>
        <v>5.9</v>
      </c>
      <c r="G114" s="59">
        <f>ROUND(IF('Indicator Data'!F116=0,0,IF(LOG('Indicator Data'!F116)&gt;G$194,10,IF(LOG('Indicator Data'!F116)&lt;G$195,0,10-(G$194-LOG('Indicator Data'!F116))/(G$194-G$195)*10))),1)</f>
        <v>0</v>
      </c>
      <c r="H114" s="59">
        <f>ROUND(IF('Indicator Data'!G116=0,0,IF(LOG('Indicator Data'!G116)&gt;H$194,10,IF(LOG('Indicator Data'!G116)&lt;H$195,0,10-(H$194-LOG('Indicator Data'!G116))/(H$194-H$195)*10))),1)</f>
        <v>0</v>
      </c>
      <c r="I114" s="59">
        <f>ROUND(IF('Indicator Data'!H116=0,0,IF(LOG('Indicator Data'!H116)&gt;I$194,10,IF(LOG('Indicator Data'!H116)&lt;I$195,0,10-(I$194-LOG('Indicator Data'!H116))/(I$194-I$195)*10))),1)</f>
        <v>0</v>
      </c>
      <c r="J114" s="59">
        <f t="shared" si="32"/>
        <v>0</v>
      </c>
      <c r="K114" s="59">
        <f>ROUND(IF('Indicator Data'!I116=0,0,IF(LOG('Indicator Data'!I116)&gt;K$194,10,IF(LOG('Indicator Data'!I116)&lt;K$195,0,10-(K$194-LOG('Indicator Data'!I116))/(K$194-K$195)*10))),1)</f>
        <v>0</v>
      </c>
      <c r="L114" s="59">
        <f t="shared" si="33"/>
        <v>0</v>
      </c>
      <c r="M114" s="59">
        <f>ROUND(IF('Indicator Data'!J116=0,0,IF(LOG('Indicator Data'!J116)&gt;M$194,10,IF(LOG('Indicator Data'!J116)&lt;M$195,0,10-(M$194-LOG('Indicator Data'!J116))/(M$194-M$195)*10))),1)</f>
        <v>7.3</v>
      </c>
      <c r="N114" s="60">
        <f>'Indicator Data'!C116/'Indicator Data'!$BC116</f>
        <v>1.9840661136116878E-3</v>
      </c>
      <c r="O114" s="60">
        <f>'Indicator Data'!D116/'Indicator Data'!$BC116</f>
        <v>0</v>
      </c>
      <c r="P114" s="60">
        <f>IF(F114=0.1,0,'Indicator Data'!E116/'Indicator Data'!$BC116)</f>
        <v>6.1059178021644093E-3</v>
      </c>
      <c r="Q114" s="60">
        <f>'Indicator Data'!F116/'Indicator Data'!$BC116</f>
        <v>0</v>
      </c>
      <c r="R114" s="60">
        <f>'Indicator Data'!G116/'Indicator Data'!$BC116</f>
        <v>0</v>
      </c>
      <c r="S114" s="60">
        <f>'Indicator Data'!H116/'Indicator Data'!$BC116</f>
        <v>0</v>
      </c>
      <c r="T114" s="60">
        <f>'Indicator Data'!I116/'Indicator Data'!$BC116</f>
        <v>0</v>
      </c>
      <c r="U114" s="60">
        <f>'Indicator Data'!J116/'Indicator Data'!$BC116</f>
        <v>2.3889334723785714E-3</v>
      </c>
      <c r="V114" s="59">
        <f t="shared" si="34"/>
        <v>9.9</v>
      </c>
      <c r="W114" s="59">
        <f t="shared" si="35"/>
        <v>0</v>
      </c>
      <c r="X114" s="59">
        <f t="shared" si="36"/>
        <v>7.4</v>
      </c>
      <c r="Y114" s="59">
        <f t="shared" si="37"/>
        <v>6.1</v>
      </c>
      <c r="Z114" s="59">
        <f t="shared" si="38"/>
        <v>0</v>
      </c>
      <c r="AA114" s="59">
        <f t="shared" si="39"/>
        <v>0</v>
      </c>
      <c r="AB114" s="59">
        <f t="shared" si="40"/>
        <v>0</v>
      </c>
      <c r="AC114" s="59">
        <f t="shared" si="41"/>
        <v>0</v>
      </c>
      <c r="AD114" s="59">
        <f t="shared" si="42"/>
        <v>0</v>
      </c>
      <c r="AE114" s="59">
        <f t="shared" si="43"/>
        <v>0</v>
      </c>
      <c r="AF114" s="59">
        <f t="shared" si="44"/>
        <v>0.8</v>
      </c>
      <c r="AG114" s="59">
        <f>ROUND(IF('Indicator Data'!K116=0,0,IF('Indicator Data'!K116&gt;AG$194,10,IF('Indicator Data'!K116&lt;AG$195,0,10-(AG$194-'Indicator Data'!K116)/(AG$194-AG$195)*10))),1)</f>
        <v>4</v>
      </c>
      <c r="AH114" s="59">
        <f t="shared" si="45"/>
        <v>8.5</v>
      </c>
      <c r="AI114" s="59">
        <f t="shared" si="46"/>
        <v>0.1</v>
      </c>
      <c r="AJ114" s="59">
        <f t="shared" si="47"/>
        <v>0</v>
      </c>
      <c r="AK114" s="59">
        <f t="shared" si="48"/>
        <v>0</v>
      </c>
      <c r="AL114" s="59">
        <f t="shared" si="49"/>
        <v>0</v>
      </c>
      <c r="AM114" s="59">
        <f t="shared" si="50"/>
        <v>0</v>
      </c>
      <c r="AN114" s="59">
        <f t="shared" si="51"/>
        <v>4.8</v>
      </c>
      <c r="AO114" s="61">
        <f t="shared" si="52"/>
        <v>6.2</v>
      </c>
      <c r="AP114" s="61">
        <f t="shared" si="53"/>
        <v>6</v>
      </c>
      <c r="AQ114" s="61">
        <f t="shared" si="54"/>
        <v>0</v>
      </c>
      <c r="AR114" s="61">
        <f t="shared" si="55"/>
        <v>0</v>
      </c>
      <c r="AS114" s="59">
        <f t="shared" si="56"/>
        <v>4.4000000000000004</v>
      </c>
      <c r="AT114" s="59">
        <f>IF('Indicator Data'!BD116&lt;1000,"x",ROUND((IF('Indicator Data'!L116&gt;AT$194,10,IF('Indicator Data'!L116&lt;AT$195,0,10-(AT$194-'Indicator Data'!L116)/(AT$194-AT$195)*10))),1))</f>
        <v>4.4000000000000004</v>
      </c>
      <c r="AU114" s="61">
        <f t="shared" si="57"/>
        <v>4.4000000000000004</v>
      </c>
      <c r="AV114" s="62">
        <f t="shared" si="58"/>
        <v>3.8</v>
      </c>
      <c r="AW114" s="59">
        <f>ROUND(IF('Indicator Data'!M116=0,0,IF('Indicator Data'!M116&gt;AW$194,10,IF('Indicator Data'!M116&lt;AW$195,0,10-(AW$194-'Indicator Data'!M116)/(AW$194-AW$195)*10))),1)</f>
        <v>4.5</v>
      </c>
      <c r="AX114" s="59">
        <f>ROUND(IF('Indicator Data'!N116=0,0,IF(LOG('Indicator Data'!N116)&gt;LOG(AX$194),10,IF(LOG('Indicator Data'!N116)&lt;LOG(AX$195),0,10-(LOG(AX$194)-LOG('Indicator Data'!N116))/(LOG(AX$194)-LOG(AX$195))*10))),1)</f>
        <v>4.7</v>
      </c>
      <c r="AY114" s="61">
        <f t="shared" si="59"/>
        <v>4.5999999999999996</v>
      </c>
      <c r="AZ114" s="59">
        <f>'Indicator Data'!O116</f>
        <v>0</v>
      </c>
      <c r="BA114" s="59">
        <f>'Indicator Data'!P116</f>
        <v>0</v>
      </c>
      <c r="BB114" s="61">
        <f t="shared" si="60"/>
        <v>0</v>
      </c>
      <c r="BC114" s="62">
        <f t="shared" si="61"/>
        <v>3.2</v>
      </c>
      <c r="BD114" s="16"/>
      <c r="BE114" s="108"/>
    </row>
    <row r="115" spans="1:57" s="4" customFormat="1" x14ac:dyDescent="0.25">
      <c r="A115" s="131" t="s">
        <v>211</v>
      </c>
      <c r="B115" s="63" t="s">
        <v>210</v>
      </c>
      <c r="C115" s="59">
        <f>ROUND(IF('Indicator Data'!C117=0,0.1,IF(LOG('Indicator Data'!C117)&gt;C$194,10,IF(LOG('Indicator Data'!C117)&lt;C$195,0,10-(C$194-LOG('Indicator Data'!C117))/(C$194-C$195)*10))),1)</f>
        <v>6</v>
      </c>
      <c r="D115" s="59">
        <f>ROUND(IF('Indicator Data'!D117=0,0.1,IF(LOG('Indicator Data'!D117)&gt;D$194,10,IF(LOG('Indicator Data'!D117)&lt;D$195,0,10-(D$194-LOG('Indicator Data'!D117))/(D$194-D$195)*10))),1)</f>
        <v>5.6</v>
      </c>
      <c r="E115" s="59">
        <f t="shared" si="31"/>
        <v>5.8</v>
      </c>
      <c r="F115" s="59">
        <f>ROUND(IF('Indicator Data'!E117="No data",0.1,IF('Indicator Data'!E117=0,0,IF(LOG('Indicator Data'!E117)&gt;F$194,10,IF(LOG('Indicator Data'!E117)&lt;F$195,0,10-(F$194-LOG('Indicator Data'!E117))/(F$194-F$195)*10)))),1)</f>
        <v>4.9000000000000004</v>
      </c>
      <c r="G115" s="59">
        <f>ROUND(IF('Indicator Data'!F117=0,0,IF(LOG('Indicator Data'!F117)&gt;G$194,10,IF(LOG('Indicator Data'!F117)&lt;G$195,0,10-(G$194-LOG('Indicator Data'!F117))/(G$194-G$195)*10))),1)</f>
        <v>0</v>
      </c>
      <c r="H115" s="59">
        <f>ROUND(IF('Indicator Data'!G117=0,0,IF(LOG('Indicator Data'!G117)&gt;H$194,10,IF(LOG('Indicator Data'!G117)&lt;H$195,0,10-(H$194-LOG('Indicator Data'!G117))/(H$194-H$195)*10))),1)</f>
        <v>0</v>
      </c>
      <c r="I115" s="59">
        <f>ROUND(IF('Indicator Data'!H117=0,0,IF(LOG('Indicator Data'!H117)&gt;I$194,10,IF(LOG('Indicator Data'!H117)&lt;I$195,0,10-(I$194-LOG('Indicator Data'!H117))/(I$194-I$195)*10))),1)</f>
        <v>0</v>
      </c>
      <c r="J115" s="59">
        <f t="shared" si="32"/>
        <v>0</v>
      </c>
      <c r="K115" s="59">
        <f>ROUND(IF('Indicator Data'!I117=0,0,IF(LOG('Indicator Data'!I117)&gt;K$194,10,IF(LOG('Indicator Data'!I117)&lt;K$195,0,10-(K$194-LOG('Indicator Data'!I117))/(K$194-K$195)*10))),1)</f>
        <v>0</v>
      </c>
      <c r="L115" s="59">
        <f t="shared" si="33"/>
        <v>0</v>
      </c>
      <c r="M115" s="59">
        <f>ROUND(IF('Indicator Data'!J117=0,0,IF(LOG('Indicator Data'!J117)&gt;M$194,10,IF(LOG('Indicator Data'!J117)&lt;M$195,0,10-(M$194-LOG('Indicator Data'!J117))/(M$194-M$195)*10))),1)</f>
        <v>8.1</v>
      </c>
      <c r="N115" s="60">
        <f>'Indicator Data'!C117/'Indicator Data'!$BC117</f>
        <v>7.5639351841853082E-4</v>
      </c>
      <c r="O115" s="60">
        <f>'Indicator Data'!D117/'Indicator Data'!$BC117</f>
        <v>1.5227048553137094E-4</v>
      </c>
      <c r="P115" s="60">
        <f>IF(F115=0.1,0,'Indicator Data'!E117/'Indicator Data'!$BC117)</f>
        <v>2.9227240776118885E-3</v>
      </c>
      <c r="Q115" s="60">
        <f>'Indicator Data'!F117/'Indicator Data'!$BC117</f>
        <v>0</v>
      </c>
      <c r="R115" s="60">
        <f>'Indicator Data'!G117/'Indicator Data'!$BC117</f>
        <v>0</v>
      </c>
      <c r="S115" s="60">
        <f>'Indicator Data'!H117/'Indicator Data'!$BC117</f>
        <v>0</v>
      </c>
      <c r="T115" s="60">
        <f>'Indicator Data'!I117/'Indicator Data'!$BC117</f>
        <v>0</v>
      </c>
      <c r="U115" s="60">
        <f>'Indicator Data'!J117/'Indicator Data'!$BC117</f>
        <v>5.5787728931144306E-3</v>
      </c>
      <c r="V115" s="59">
        <f t="shared" si="34"/>
        <v>3.8</v>
      </c>
      <c r="W115" s="59">
        <f t="shared" si="35"/>
        <v>1.5</v>
      </c>
      <c r="X115" s="59">
        <f t="shared" si="36"/>
        <v>2.7</v>
      </c>
      <c r="Y115" s="59">
        <f t="shared" si="37"/>
        <v>2.9</v>
      </c>
      <c r="Z115" s="59">
        <f t="shared" si="38"/>
        <v>0</v>
      </c>
      <c r="AA115" s="59">
        <f t="shared" si="39"/>
        <v>0</v>
      </c>
      <c r="AB115" s="59">
        <f t="shared" si="40"/>
        <v>0</v>
      </c>
      <c r="AC115" s="59">
        <f t="shared" si="41"/>
        <v>0</v>
      </c>
      <c r="AD115" s="59">
        <f t="shared" si="42"/>
        <v>0</v>
      </c>
      <c r="AE115" s="59">
        <f t="shared" si="43"/>
        <v>0</v>
      </c>
      <c r="AF115" s="59">
        <f t="shared" si="44"/>
        <v>1.9</v>
      </c>
      <c r="AG115" s="59">
        <f>ROUND(IF('Indicator Data'!K117=0,0,IF('Indicator Data'!K117&gt;AG$194,10,IF('Indicator Data'!K117&lt;AG$195,0,10-(AG$194-'Indicator Data'!K117)/(AG$194-AG$195)*10))),1)</f>
        <v>1.3</v>
      </c>
      <c r="AH115" s="59">
        <f t="shared" si="45"/>
        <v>4.9000000000000004</v>
      </c>
      <c r="AI115" s="59">
        <f t="shared" si="46"/>
        <v>3.6</v>
      </c>
      <c r="AJ115" s="59">
        <f t="shared" si="47"/>
        <v>0</v>
      </c>
      <c r="AK115" s="59">
        <f t="shared" si="48"/>
        <v>0</v>
      </c>
      <c r="AL115" s="59">
        <f t="shared" si="49"/>
        <v>0</v>
      </c>
      <c r="AM115" s="59">
        <f t="shared" si="50"/>
        <v>0</v>
      </c>
      <c r="AN115" s="59">
        <f t="shared" si="51"/>
        <v>5.8</v>
      </c>
      <c r="AO115" s="61">
        <f t="shared" si="52"/>
        <v>4.4000000000000004</v>
      </c>
      <c r="AP115" s="61">
        <f t="shared" si="53"/>
        <v>4</v>
      </c>
      <c r="AQ115" s="61">
        <f t="shared" si="54"/>
        <v>0</v>
      </c>
      <c r="AR115" s="61">
        <f t="shared" si="55"/>
        <v>0</v>
      </c>
      <c r="AS115" s="59">
        <f t="shared" si="56"/>
        <v>3.6</v>
      </c>
      <c r="AT115" s="59">
        <f>IF('Indicator Data'!BD117&lt;1000,"x",ROUND((IF('Indicator Data'!L117&gt;AT$194,10,IF('Indicator Data'!L117&lt;AT$195,0,10-(AT$194-'Indicator Data'!L117)/(AT$194-AT$195)*10))),1))</f>
        <v>4.4000000000000004</v>
      </c>
      <c r="AU115" s="61">
        <f t="shared" si="57"/>
        <v>4</v>
      </c>
      <c r="AV115" s="62">
        <f t="shared" si="58"/>
        <v>2.7</v>
      </c>
      <c r="AW115" s="59">
        <f>ROUND(IF('Indicator Data'!M117=0,0,IF('Indicator Data'!M117&gt;AW$194,10,IF('Indicator Data'!M117&lt;AW$195,0,10-(AW$194-'Indicator Data'!M117)/(AW$194-AW$195)*10))),1)</f>
        <v>2.8</v>
      </c>
      <c r="AX115" s="59">
        <f>ROUND(IF('Indicator Data'!N117=0,0,IF(LOG('Indicator Data'!N117)&gt;LOG(AX$194),10,IF(LOG('Indicator Data'!N117)&lt;LOG(AX$195),0,10-(LOG(AX$194)-LOG('Indicator Data'!N117))/(LOG(AX$194)-LOG(AX$195))*10))),1)</f>
        <v>3</v>
      </c>
      <c r="AY115" s="61">
        <f t="shared" si="59"/>
        <v>2.9</v>
      </c>
      <c r="AZ115" s="59">
        <f>'Indicator Data'!O117</f>
        <v>0</v>
      </c>
      <c r="BA115" s="59">
        <f>'Indicator Data'!P117</f>
        <v>0</v>
      </c>
      <c r="BB115" s="61">
        <f t="shared" si="60"/>
        <v>0</v>
      </c>
      <c r="BC115" s="62">
        <f t="shared" si="61"/>
        <v>2</v>
      </c>
      <c r="BD115" s="16"/>
      <c r="BE115" s="108"/>
    </row>
    <row r="116" spans="1:57" s="4" customFormat="1" x14ac:dyDescent="0.25">
      <c r="A116" s="131" t="s">
        <v>213</v>
      </c>
      <c r="B116" s="63" t="s">
        <v>212</v>
      </c>
      <c r="C116" s="59">
        <f>ROUND(IF('Indicator Data'!C118=0,0.1,IF(LOG('Indicator Data'!C118)&gt;C$194,10,IF(LOG('Indicator Data'!C118)&lt;C$195,0,10-(C$194-LOG('Indicator Data'!C118))/(C$194-C$195)*10))),1)</f>
        <v>5.4</v>
      </c>
      <c r="D116" s="59">
        <f>ROUND(IF('Indicator Data'!D118=0,0.1,IF(LOG('Indicator Data'!D118)&gt;D$194,10,IF(LOG('Indicator Data'!D118)&lt;D$195,0,10-(D$194-LOG('Indicator Data'!D118))/(D$194-D$195)*10))),1)</f>
        <v>0.1</v>
      </c>
      <c r="E116" s="59">
        <f t="shared" si="31"/>
        <v>3.2</v>
      </c>
      <c r="F116" s="59">
        <f>ROUND(IF('Indicator Data'!E118="No data",0.1,IF('Indicator Data'!E118=0,0,IF(LOG('Indicator Data'!E118)&gt;F$194,10,IF(LOG('Indicator Data'!E118)&lt;F$195,0,10-(F$194-LOG('Indicator Data'!E118))/(F$194-F$195)*10)))),1)</f>
        <v>3.8</v>
      </c>
      <c r="G116" s="59">
        <f>ROUND(IF('Indicator Data'!F118=0,0,IF(LOG('Indicator Data'!F118)&gt;G$194,10,IF(LOG('Indicator Data'!F118)&lt;G$195,0,10-(G$194-LOG('Indicator Data'!F118))/(G$194-G$195)*10))),1)</f>
        <v>4.8</v>
      </c>
      <c r="H116" s="59">
        <f>ROUND(IF('Indicator Data'!G118=0,0,IF(LOG('Indicator Data'!G118)&gt;H$194,10,IF(LOG('Indicator Data'!G118)&lt;H$195,0,10-(H$194-LOG('Indicator Data'!G118))/(H$194-H$195)*10))),1)</f>
        <v>0</v>
      </c>
      <c r="I116" s="59">
        <f>ROUND(IF('Indicator Data'!H118=0,0,IF(LOG('Indicator Data'!H118)&gt;I$194,10,IF(LOG('Indicator Data'!H118)&lt;I$195,0,10-(I$194-LOG('Indicator Data'!H118))/(I$194-I$195)*10))),1)</f>
        <v>0</v>
      </c>
      <c r="J116" s="59">
        <f t="shared" si="32"/>
        <v>0</v>
      </c>
      <c r="K116" s="59">
        <f>ROUND(IF('Indicator Data'!I118=0,0,IF(LOG('Indicator Data'!I118)&gt;K$194,10,IF(LOG('Indicator Data'!I118)&lt;K$195,0,10-(K$194-LOG('Indicator Data'!I118))/(K$194-K$195)*10))),1)</f>
        <v>0</v>
      </c>
      <c r="L116" s="59">
        <f t="shared" si="33"/>
        <v>0</v>
      </c>
      <c r="M116" s="59">
        <f>ROUND(IF('Indicator Data'!J118=0,0,IF(LOG('Indicator Data'!J118)&gt;M$194,10,IF(LOG('Indicator Data'!J118)&lt;M$195,0,10-(M$194-LOG('Indicator Data'!J118))/(M$194-M$195)*10))),1)</f>
        <v>0</v>
      </c>
      <c r="N116" s="60">
        <f>'Indicator Data'!C118/'Indicator Data'!$BC118</f>
        <v>2.1485911008741459E-3</v>
      </c>
      <c r="O116" s="60">
        <f>'Indicator Data'!D118/'Indicator Data'!$BC118</f>
        <v>0</v>
      </c>
      <c r="P116" s="60">
        <f>IF(F116=0.1,0,'Indicator Data'!E118/'Indicator Data'!$BC118)</f>
        <v>4.8734961146120583E-3</v>
      </c>
      <c r="Q116" s="60">
        <f>'Indicator Data'!F118/'Indicator Data'!$BC118</f>
        <v>3.8807970936869714E-6</v>
      </c>
      <c r="R116" s="60">
        <f>'Indicator Data'!G118/'Indicator Data'!$BC118</f>
        <v>0</v>
      </c>
      <c r="S116" s="60">
        <f>'Indicator Data'!H118/'Indicator Data'!$BC118</f>
        <v>0</v>
      </c>
      <c r="T116" s="60">
        <f>'Indicator Data'!I118/'Indicator Data'!$BC118</f>
        <v>0</v>
      </c>
      <c r="U116" s="60">
        <f>'Indicator Data'!J118/'Indicator Data'!$BC118</f>
        <v>0</v>
      </c>
      <c r="V116" s="59">
        <f t="shared" si="34"/>
        <v>10</v>
      </c>
      <c r="W116" s="59">
        <f t="shared" si="35"/>
        <v>0</v>
      </c>
      <c r="X116" s="59">
        <f t="shared" si="36"/>
        <v>7.6</v>
      </c>
      <c r="Y116" s="59">
        <f t="shared" si="37"/>
        <v>4.9000000000000004</v>
      </c>
      <c r="Z116" s="59">
        <f t="shared" si="38"/>
        <v>8</v>
      </c>
      <c r="AA116" s="59">
        <f t="shared" si="39"/>
        <v>0</v>
      </c>
      <c r="AB116" s="59">
        <f t="shared" si="40"/>
        <v>0</v>
      </c>
      <c r="AC116" s="59">
        <f t="shared" si="41"/>
        <v>0</v>
      </c>
      <c r="AD116" s="59">
        <f t="shared" si="42"/>
        <v>0</v>
      </c>
      <c r="AE116" s="59">
        <f t="shared" si="43"/>
        <v>0</v>
      </c>
      <c r="AF116" s="59">
        <f t="shared" si="44"/>
        <v>0</v>
      </c>
      <c r="AG116" s="59">
        <f>ROUND(IF('Indicator Data'!K118=0,0,IF('Indicator Data'!K118&gt;AG$194,10,IF('Indicator Data'!K118&lt;AG$195,0,10-(AG$194-'Indicator Data'!K118)/(AG$194-AG$195)*10))),1)</f>
        <v>0</v>
      </c>
      <c r="AH116" s="59">
        <f t="shared" si="45"/>
        <v>7.7</v>
      </c>
      <c r="AI116" s="59">
        <f t="shared" si="46"/>
        <v>0.1</v>
      </c>
      <c r="AJ116" s="59">
        <f t="shared" si="47"/>
        <v>0</v>
      </c>
      <c r="AK116" s="59">
        <f t="shared" si="48"/>
        <v>0</v>
      </c>
      <c r="AL116" s="59">
        <f t="shared" si="49"/>
        <v>0</v>
      </c>
      <c r="AM116" s="59">
        <f t="shared" si="50"/>
        <v>0</v>
      </c>
      <c r="AN116" s="59">
        <f t="shared" si="51"/>
        <v>0</v>
      </c>
      <c r="AO116" s="61">
        <f t="shared" si="52"/>
        <v>5.8</v>
      </c>
      <c r="AP116" s="61">
        <f t="shared" si="53"/>
        <v>4.4000000000000004</v>
      </c>
      <c r="AQ116" s="61">
        <f t="shared" si="54"/>
        <v>6.7</v>
      </c>
      <c r="AR116" s="61">
        <f t="shared" si="55"/>
        <v>0</v>
      </c>
      <c r="AS116" s="59">
        <f t="shared" si="56"/>
        <v>0</v>
      </c>
      <c r="AT116" s="59">
        <f>IF('Indicator Data'!BD118&lt;1000,"x",ROUND((IF('Indicator Data'!L118&gt;AT$194,10,IF('Indicator Data'!L118&lt;AT$195,0,10-(AT$194-'Indicator Data'!L118)/(AT$194-AT$195)*10))),1))</f>
        <v>0</v>
      </c>
      <c r="AU116" s="61">
        <f t="shared" si="57"/>
        <v>0</v>
      </c>
      <c r="AV116" s="62">
        <f t="shared" si="58"/>
        <v>3.9</v>
      </c>
      <c r="AW116" s="59">
        <f>ROUND(IF('Indicator Data'!M118=0,0,IF('Indicator Data'!M118&gt;AW$194,10,IF('Indicator Data'!M118&lt;AW$195,0,10-(AW$194-'Indicator Data'!M118)/(AW$194-AW$195)*10))),1)</f>
        <v>0.1</v>
      </c>
      <c r="AX116" s="59">
        <f>ROUND(IF('Indicator Data'!N118=0,0,IF(LOG('Indicator Data'!N118)&gt;LOG(AX$194),10,IF(LOG('Indicator Data'!N118)&lt;LOG(AX$195),0,10-(LOG(AX$194)-LOG('Indicator Data'!N118))/(LOG(AX$194)-LOG(AX$195))*10))),1)</f>
        <v>0</v>
      </c>
      <c r="AY116" s="61">
        <f t="shared" si="59"/>
        <v>0.1</v>
      </c>
      <c r="AZ116" s="59">
        <f>'Indicator Data'!O118</f>
        <v>0</v>
      </c>
      <c r="BA116" s="59">
        <f>'Indicator Data'!P118</f>
        <v>0</v>
      </c>
      <c r="BB116" s="61">
        <f t="shared" si="60"/>
        <v>0</v>
      </c>
      <c r="BC116" s="62">
        <f t="shared" si="61"/>
        <v>0.1</v>
      </c>
      <c r="BD116" s="16"/>
      <c r="BE116" s="108"/>
    </row>
    <row r="117" spans="1:57" s="4" customFormat="1" x14ac:dyDescent="0.25">
      <c r="A117" s="131" t="s">
        <v>215</v>
      </c>
      <c r="B117" s="63" t="s">
        <v>214</v>
      </c>
      <c r="C117" s="59">
        <f>ROUND(IF('Indicator Data'!C119=0,0.1,IF(LOG('Indicator Data'!C119)&gt;C$194,10,IF(LOG('Indicator Data'!C119)&lt;C$195,0,10-(C$194-LOG('Indicator Data'!C119))/(C$194-C$195)*10))),1)</f>
        <v>7.2</v>
      </c>
      <c r="D117" s="59">
        <f>ROUND(IF('Indicator Data'!D119=0,0.1,IF(LOG('Indicator Data'!D119)&gt;D$194,10,IF(LOG('Indicator Data'!D119)&lt;D$195,0,10-(D$194-LOG('Indicator Data'!D119))/(D$194-D$195)*10))),1)</f>
        <v>0.1</v>
      </c>
      <c r="E117" s="59">
        <f t="shared" si="31"/>
        <v>4.5</v>
      </c>
      <c r="F117" s="59">
        <f>ROUND(IF('Indicator Data'!E119="No data",0.1,IF('Indicator Data'!E119=0,0,IF(LOG('Indicator Data'!E119)&gt;F$194,10,IF(LOG('Indicator Data'!E119)&lt;F$195,0,10-(F$194-LOG('Indicator Data'!E119))/(F$194-F$195)*10)))),1)</f>
        <v>7.5</v>
      </c>
      <c r="G117" s="59">
        <f>ROUND(IF('Indicator Data'!F119=0,0,IF(LOG('Indicator Data'!F119)&gt;G$194,10,IF(LOG('Indicator Data'!F119)&lt;G$195,0,10-(G$194-LOG('Indicator Data'!F119))/(G$194-G$195)*10))),1)</f>
        <v>7.1</v>
      </c>
      <c r="H117" s="59">
        <f>ROUND(IF('Indicator Data'!G119=0,0,IF(LOG('Indicator Data'!G119)&gt;H$194,10,IF(LOG('Indicator Data'!G119)&lt;H$195,0,10-(H$194-LOG('Indicator Data'!G119))/(H$194-H$195)*10))),1)</f>
        <v>0</v>
      </c>
      <c r="I117" s="59">
        <f>ROUND(IF('Indicator Data'!H119=0,0,IF(LOG('Indicator Data'!H119)&gt;I$194,10,IF(LOG('Indicator Data'!H119)&lt;I$195,0,10-(I$194-LOG('Indicator Data'!H119))/(I$194-I$195)*10))),1)</f>
        <v>0</v>
      </c>
      <c r="J117" s="59">
        <f t="shared" si="32"/>
        <v>0</v>
      </c>
      <c r="K117" s="59">
        <f>ROUND(IF('Indicator Data'!I119=0,0,IF(LOG('Indicator Data'!I119)&gt;K$194,10,IF(LOG('Indicator Data'!I119)&lt;K$195,0,10-(K$194-LOG('Indicator Data'!I119))/(K$194-K$195)*10))),1)</f>
        <v>0</v>
      </c>
      <c r="L117" s="59">
        <f t="shared" si="33"/>
        <v>0</v>
      </c>
      <c r="M117" s="59">
        <f>ROUND(IF('Indicator Data'!J119=0,0,IF(LOG('Indicator Data'!J119)&gt;M$194,10,IF(LOG('Indicator Data'!J119)&lt;M$195,0,10-(M$194-LOG('Indicator Data'!J119))/(M$194-M$195)*10))),1)</f>
        <v>7.6</v>
      </c>
      <c r="N117" s="60">
        <f>'Indicator Data'!C119/'Indicator Data'!$BC119</f>
        <v>2.3261069566341472E-4</v>
      </c>
      <c r="O117" s="60">
        <f>'Indicator Data'!D119/'Indicator Data'!$BC119</f>
        <v>0</v>
      </c>
      <c r="P117" s="60">
        <f>IF(F117=0.1,0,'Indicator Data'!E119/'Indicator Data'!$BC119)</f>
        <v>3.0406660146840053E-3</v>
      </c>
      <c r="Q117" s="60">
        <f>'Indicator Data'!F119/'Indicator Data'!$BC119</f>
        <v>1.1478406928454143E-6</v>
      </c>
      <c r="R117" s="60">
        <f>'Indicator Data'!G119/'Indicator Data'!$BC119</f>
        <v>0</v>
      </c>
      <c r="S117" s="60">
        <f>'Indicator Data'!H119/'Indicator Data'!$BC119</f>
        <v>0</v>
      </c>
      <c r="T117" s="60">
        <f>'Indicator Data'!I119/'Indicator Data'!$BC119</f>
        <v>0</v>
      </c>
      <c r="U117" s="60">
        <f>'Indicator Data'!J119/'Indicator Data'!$BC119</f>
        <v>3.3691556252800613E-4</v>
      </c>
      <c r="V117" s="59">
        <f t="shared" si="34"/>
        <v>1.2</v>
      </c>
      <c r="W117" s="59">
        <f t="shared" si="35"/>
        <v>0</v>
      </c>
      <c r="X117" s="59">
        <f t="shared" si="36"/>
        <v>0.6</v>
      </c>
      <c r="Y117" s="59">
        <f t="shared" si="37"/>
        <v>3</v>
      </c>
      <c r="Z117" s="59">
        <f t="shared" si="38"/>
        <v>6.8</v>
      </c>
      <c r="AA117" s="59">
        <f t="shared" si="39"/>
        <v>0</v>
      </c>
      <c r="AB117" s="59">
        <f t="shared" si="40"/>
        <v>0</v>
      </c>
      <c r="AC117" s="59">
        <f t="shared" si="41"/>
        <v>0</v>
      </c>
      <c r="AD117" s="59">
        <f t="shared" si="42"/>
        <v>0</v>
      </c>
      <c r="AE117" s="59">
        <f t="shared" si="43"/>
        <v>0</v>
      </c>
      <c r="AF117" s="59">
        <f t="shared" si="44"/>
        <v>0.1</v>
      </c>
      <c r="AG117" s="59">
        <f>ROUND(IF('Indicator Data'!K119=0,0,IF('Indicator Data'!K119&gt;AG$194,10,IF('Indicator Data'!K119&lt;AG$195,0,10-(AG$194-'Indicator Data'!K119)/(AG$194-AG$195)*10))),1)</f>
        <v>1.3</v>
      </c>
      <c r="AH117" s="59">
        <f t="shared" si="45"/>
        <v>4.2</v>
      </c>
      <c r="AI117" s="59">
        <f t="shared" si="46"/>
        <v>0.1</v>
      </c>
      <c r="AJ117" s="59">
        <f t="shared" si="47"/>
        <v>0</v>
      </c>
      <c r="AK117" s="59">
        <f t="shared" si="48"/>
        <v>0</v>
      </c>
      <c r="AL117" s="59">
        <f t="shared" si="49"/>
        <v>0</v>
      </c>
      <c r="AM117" s="59">
        <f t="shared" si="50"/>
        <v>0</v>
      </c>
      <c r="AN117" s="59">
        <f t="shared" si="51"/>
        <v>4.9000000000000004</v>
      </c>
      <c r="AO117" s="61">
        <f t="shared" si="52"/>
        <v>2.8</v>
      </c>
      <c r="AP117" s="61">
        <f t="shared" si="53"/>
        <v>5.7</v>
      </c>
      <c r="AQ117" s="61">
        <f t="shared" si="54"/>
        <v>7</v>
      </c>
      <c r="AR117" s="61">
        <f t="shared" si="55"/>
        <v>0</v>
      </c>
      <c r="AS117" s="59">
        <f t="shared" si="56"/>
        <v>3.1</v>
      </c>
      <c r="AT117" s="59">
        <f>IF('Indicator Data'!BD119&lt;1000,"x",ROUND((IF('Indicator Data'!L119&gt;AT$194,10,IF('Indicator Data'!L119&lt;AT$195,0,10-(AT$194-'Indicator Data'!L119)/(AT$194-AT$195)*10))),1))</f>
        <v>4.4000000000000004</v>
      </c>
      <c r="AU117" s="61">
        <f t="shared" si="57"/>
        <v>3.8</v>
      </c>
      <c r="AV117" s="62">
        <f t="shared" si="58"/>
        <v>4.3</v>
      </c>
      <c r="AW117" s="59">
        <f>ROUND(IF('Indicator Data'!M119=0,0,IF('Indicator Data'!M119&gt;AW$194,10,IF('Indicator Data'!M119&lt;AW$195,0,10-(AW$194-'Indicator Data'!M119)/(AW$194-AW$195)*10))),1)</f>
        <v>1.6</v>
      </c>
      <c r="AX117" s="59">
        <f>ROUND(IF('Indicator Data'!N119=0,0,IF(LOG('Indicator Data'!N119)&gt;LOG(AX$194),10,IF(LOG('Indicator Data'!N119)&lt;LOG(AX$195),0,10-(LOG(AX$194)-LOG('Indicator Data'!N119))/(LOG(AX$194)-LOG(AX$195))*10))),1)</f>
        <v>1.4</v>
      </c>
      <c r="AY117" s="61">
        <f t="shared" si="59"/>
        <v>1.5</v>
      </c>
      <c r="AZ117" s="59">
        <f>'Indicator Data'!O119</f>
        <v>0</v>
      </c>
      <c r="BA117" s="59">
        <f>'Indicator Data'!P119</f>
        <v>0</v>
      </c>
      <c r="BB117" s="61">
        <f t="shared" si="60"/>
        <v>0</v>
      </c>
      <c r="BC117" s="62">
        <f t="shared" si="61"/>
        <v>1.1000000000000001</v>
      </c>
      <c r="BD117" s="16"/>
      <c r="BE117" s="108"/>
    </row>
    <row r="118" spans="1:57" s="4" customFormat="1" x14ac:dyDescent="0.25">
      <c r="A118" s="131" t="s">
        <v>217</v>
      </c>
      <c r="B118" s="63" t="s">
        <v>216</v>
      </c>
      <c r="C118" s="59">
        <f>ROUND(IF('Indicator Data'!C120=0,0.1,IF(LOG('Indicator Data'!C120)&gt;C$194,10,IF(LOG('Indicator Data'!C120)&lt;C$195,0,10-(C$194-LOG('Indicator Data'!C120))/(C$194-C$195)*10))),1)</f>
        <v>6.6</v>
      </c>
      <c r="D118" s="59">
        <f>ROUND(IF('Indicator Data'!D120=0,0.1,IF(LOG('Indicator Data'!D120)&gt;D$194,10,IF(LOG('Indicator Data'!D120)&lt;D$195,0,10-(D$194-LOG('Indicator Data'!D120))/(D$194-D$195)*10))),1)</f>
        <v>0.1</v>
      </c>
      <c r="E118" s="59">
        <f t="shared" si="31"/>
        <v>4.0999999999999996</v>
      </c>
      <c r="F118" s="59">
        <f>ROUND(IF('Indicator Data'!E120="No data",0.1,IF('Indicator Data'!E120=0,0,IF(LOG('Indicator Data'!E120)&gt;F$194,10,IF(LOG('Indicator Data'!E120)&lt;F$195,0,10-(F$194-LOG('Indicator Data'!E120))/(F$194-F$195)*10)))),1)</f>
        <v>7.4</v>
      </c>
      <c r="G118" s="59">
        <f>ROUND(IF('Indicator Data'!F120=0,0,IF(LOG('Indicator Data'!F120)&gt;G$194,10,IF(LOG('Indicator Data'!F120)&lt;G$195,0,10-(G$194-LOG('Indicator Data'!F120))/(G$194-G$195)*10))),1)</f>
        <v>6.7</v>
      </c>
      <c r="H118" s="59">
        <f>ROUND(IF('Indicator Data'!G120=0,0,IF(LOG('Indicator Data'!G120)&gt;H$194,10,IF(LOG('Indicator Data'!G120)&lt;H$195,0,10-(H$194-LOG('Indicator Data'!G120))/(H$194-H$195)*10))),1)</f>
        <v>7.4</v>
      </c>
      <c r="I118" s="59">
        <f>ROUND(IF('Indicator Data'!H120=0,0,IF(LOG('Indicator Data'!H120)&gt;I$194,10,IF(LOG('Indicator Data'!H120)&lt;I$195,0,10-(I$194-LOG('Indicator Data'!H120))/(I$194-I$195)*10))),1)</f>
        <v>5.9</v>
      </c>
      <c r="J118" s="59">
        <f t="shared" si="32"/>
        <v>6.7</v>
      </c>
      <c r="K118" s="59">
        <f>ROUND(IF('Indicator Data'!I120=0,0,IF(LOG('Indicator Data'!I120)&gt;K$194,10,IF(LOG('Indicator Data'!I120)&lt;K$195,0,10-(K$194-LOG('Indicator Data'!I120))/(K$194-K$195)*10))),1)</f>
        <v>10</v>
      </c>
      <c r="L118" s="59">
        <f t="shared" si="33"/>
        <v>8.9</v>
      </c>
      <c r="M118" s="59">
        <f>ROUND(IF('Indicator Data'!J120=0,0,IF(LOG('Indicator Data'!J120)&gt;M$194,10,IF(LOG('Indicator Data'!J120)&lt;M$195,0,10-(M$194-LOG('Indicator Data'!J120))/(M$194-M$195)*10))),1)</f>
        <v>10</v>
      </c>
      <c r="N118" s="60">
        <f>'Indicator Data'!C120/'Indicator Data'!$BC120</f>
        <v>1.7695051107424192E-4</v>
      </c>
      <c r="O118" s="60">
        <f>'Indicator Data'!D120/'Indicator Data'!$BC120</f>
        <v>0</v>
      </c>
      <c r="P118" s="60">
        <f>IF(F118=0.1,0,'Indicator Data'!E120/'Indicator Data'!$BC120)</f>
        <v>3.6490030842022195E-3</v>
      </c>
      <c r="Q118" s="60">
        <f>'Indicator Data'!F120/'Indicator Data'!$BC120</f>
        <v>9.7440853754516871E-7</v>
      </c>
      <c r="R118" s="60">
        <f>'Indicator Data'!G120/'Indicator Data'!$BC120</f>
        <v>3.8134588851264045E-3</v>
      </c>
      <c r="S118" s="60">
        <f>'Indicator Data'!H120/'Indicator Data'!$BC120</f>
        <v>1.5126101039110426E-4</v>
      </c>
      <c r="T118" s="60">
        <f>'Indicator Data'!I120/'Indicator Data'!$BC120</f>
        <v>9.0485369575355005E-5</v>
      </c>
      <c r="U118" s="60">
        <f>'Indicator Data'!J120/'Indicator Data'!$BC120</f>
        <v>1.1619033319501546E-2</v>
      </c>
      <c r="V118" s="59">
        <f t="shared" si="34"/>
        <v>0.9</v>
      </c>
      <c r="W118" s="59">
        <f t="shared" si="35"/>
        <v>0</v>
      </c>
      <c r="X118" s="59">
        <f t="shared" si="36"/>
        <v>0.5</v>
      </c>
      <c r="Y118" s="59">
        <f t="shared" si="37"/>
        <v>3.6</v>
      </c>
      <c r="Z118" s="59">
        <f t="shared" si="38"/>
        <v>6.6</v>
      </c>
      <c r="AA118" s="59">
        <f t="shared" si="39"/>
        <v>1.9</v>
      </c>
      <c r="AB118" s="59">
        <f t="shared" si="40"/>
        <v>0.3</v>
      </c>
      <c r="AC118" s="59">
        <f t="shared" si="41"/>
        <v>1.1000000000000001</v>
      </c>
      <c r="AD118" s="59">
        <f t="shared" si="42"/>
        <v>9.9</v>
      </c>
      <c r="AE118" s="59">
        <f t="shared" si="43"/>
        <v>7.6</v>
      </c>
      <c r="AF118" s="59">
        <f t="shared" si="44"/>
        <v>3.9</v>
      </c>
      <c r="AG118" s="59">
        <f>ROUND(IF('Indicator Data'!K120=0,0,IF('Indicator Data'!K120&gt;AG$194,10,IF('Indicator Data'!K120&lt;AG$195,0,10-(AG$194-'Indicator Data'!K120)/(AG$194-AG$195)*10))),1)</f>
        <v>10</v>
      </c>
      <c r="AH118" s="59">
        <f t="shared" si="45"/>
        <v>3.8</v>
      </c>
      <c r="AI118" s="59">
        <f t="shared" si="46"/>
        <v>0.1</v>
      </c>
      <c r="AJ118" s="59">
        <f t="shared" si="47"/>
        <v>4.7</v>
      </c>
      <c r="AK118" s="59">
        <f t="shared" si="48"/>
        <v>3.1</v>
      </c>
      <c r="AL118" s="59">
        <f t="shared" si="49"/>
        <v>3.9</v>
      </c>
      <c r="AM118" s="59">
        <f t="shared" si="50"/>
        <v>10</v>
      </c>
      <c r="AN118" s="59">
        <f t="shared" si="51"/>
        <v>8.3000000000000007</v>
      </c>
      <c r="AO118" s="61">
        <f t="shared" si="52"/>
        <v>2.5</v>
      </c>
      <c r="AP118" s="61">
        <f t="shared" si="53"/>
        <v>5.8</v>
      </c>
      <c r="AQ118" s="61">
        <f t="shared" si="54"/>
        <v>6.7</v>
      </c>
      <c r="AR118" s="61">
        <f t="shared" si="55"/>
        <v>8.3000000000000007</v>
      </c>
      <c r="AS118" s="59">
        <f t="shared" si="56"/>
        <v>9.1999999999999993</v>
      </c>
      <c r="AT118" s="59">
        <f>IF('Indicator Data'!BD120&lt;1000,"x",ROUND((IF('Indicator Data'!L120&gt;AT$194,10,IF('Indicator Data'!L120&lt;AT$195,0,10-(AT$194-'Indicator Data'!L120)/(AT$194-AT$195)*10))),1))</f>
        <v>1.1000000000000001</v>
      </c>
      <c r="AU118" s="61">
        <f t="shared" si="57"/>
        <v>5.2</v>
      </c>
      <c r="AV118" s="62">
        <f t="shared" si="58"/>
        <v>6</v>
      </c>
      <c r="AW118" s="59">
        <f>ROUND(IF('Indicator Data'!M120=0,0,IF('Indicator Data'!M120&gt;AW$194,10,IF('Indicator Data'!M120&lt;AW$195,0,10-(AW$194-'Indicator Data'!M120)/(AW$194-AW$195)*10))),1)</f>
        <v>4.2</v>
      </c>
      <c r="AX118" s="59">
        <f>ROUND(IF('Indicator Data'!N120=0,0,IF(LOG('Indicator Data'!N120)&gt;LOG(AX$194),10,IF(LOG('Indicator Data'!N120)&lt;LOG(AX$195),0,10-(LOG(AX$194)-LOG('Indicator Data'!N120))/(LOG(AX$194)-LOG(AX$195))*10))),1)</f>
        <v>4.4000000000000004</v>
      </c>
      <c r="AY118" s="61">
        <f t="shared" si="59"/>
        <v>4.3</v>
      </c>
      <c r="AZ118" s="59">
        <f>'Indicator Data'!O120</f>
        <v>0</v>
      </c>
      <c r="BA118" s="59">
        <f>'Indicator Data'!P120</f>
        <v>0</v>
      </c>
      <c r="BB118" s="61">
        <f t="shared" si="60"/>
        <v>0</v>
      </c>
      <c r="BC118" s="62">
        <f t="shared" si="61"/>
        <v>3</v>
      </c>
      <c r="BD118" s="16"/>
      <c r="BE118" s="108"/>
    </row>
    <row r="119" spans="1:57" s="4" customFormat="1" x14ac:dyDescent="0.25">
      <c r="A119" s="131" t="s">
        <v>370</v>
      </c>
      <c r="B119" s="63" t="s">
        <v>218</v>
      </c>
      <c r="C119" s="59">
        <f>ROUND(IF('Indicator Data'!C121=0,0.1,IF(LOG('Indicator Data'!C121)&gt;C$194,10,IF(LOG('Indicator Data'!C121)&lt;C$195,0,10-(C$194-LOG('Indicator Data'!C121))/(C$194-C$195)*10))),1)</f>
        <v>10</v>
      </c>
      <c r="D119" s="59">
        <f>ROUND(IF('Indicator Data'!D121=0,0.1,IF(LOG('Indicator Data'!D121)&gt;D$194,10,IF(LOG('Indicator Data'!D121)&lt;D$195,0,10-(D$194-LOG('Indicator Data'!D121))/(D$194-D$195)*10))),1)</f>
        <v>10</v>
      </c>
      <c r="E119" s="59">
        <f t="shared" si="31"/>
        <v>10</v>
      </c>
      <c r="F119" s="59">
        <f>ROUND(IF('Indicator Data'!E121="No data",0.1,IF('Indicator Data'!E121=0,0,IF(LOG('Indicator Data'!E121)&gt;F$194,10,IF(LOG('Indicator Data'!E121)&lt;F$195,0,10-(F$194-LOG('Indicator Data'!E121))/(F$194-F$195)*10)))),1)</f>
        <v>9.6</v>
      </c>
      <c r="G119" s="59">
        <f>ROUND(IF('Indicator Data'!F121=0,0,IF(LOG('Indicator Data'!F121)&gt;G$194,10,IF(LOG('Indicator Data'!F121)&lt;G$195,0,10-(G$194-LOG('Indicator Data'!F121))/(G$194-G$195)*10))),1)</f>
        <v>9.6</v>
      </c>
      <c r="H119" s="59">
        <f>ROUND(IF('Indicator Data'!G121=0,0,IF(LOG('Indicator Data'!G121)&gt;H$194,10,IF(LOG('Indicator Data'!G121)&lt;H$195,0,10-(H$194-LOG('Indicator Data'!G121))/(H$194-H$195)*10))),1)</f>
        <v>8.3000000000000007</v>
      </c>
      <c r="I119" s="59">
        <f>ROUND(IF('Indicator Data'!H121=0,0,IF(LOG('Indicator Data'!H121)&gt;I$194,10,IF(LOG('Indicator Data'!H121)&lt;I$195,0,10-(I$194-LOG('Indicator Data'!H121))/(I$194-I$195)*10))),1)</f>
        <v>5.8</v>
      </c>
      <c r="J119" s="59">
        <f t="shared" si="32"/>
        <v>7.2</v>
      </c>
      <c r="K119" s="59">
        <f>ROUND(IF('Indicator Data'!I121=0,0,IF(LOG('Indicator Data'!I121)&gt;K$194,10,IF(LOG('Indicator Data'!I121)&lt;K$195,0,10-(K$194-LOG('Indicator Data'!I121))/(K$194-K$195)*10))),1)</f>
        <v>9.1</v>
      </c>
      <c r="L119" s="59">
        <f t="shared" si="33"/>
        <v>8.3000000000000007</v>
      </c>
      <c r="M119" s="59">
        <f>ROUND(IF('Indicator Data'!J121=0,0,IF(LOG('Indicator Data'!J121)&gt;M$194,10,IF(LOG('Indicator Data'!J121)&lt;M$195,0,10-(M$194-LOG('Indicator Data'!J121))/(M$194-M$195)*10))),1)</f>
        <v>0</v>
      </c>
      <c r="N119" s="60">
        <f>'Indicator Data'!C121/'Indicator Data'!$BC121</f>
        <v>1.9838569789688743E-3</v>
      </c>
      <c r="O119" s="60">
        <f>'Indicator Data'!D121/'Indicator Data'!$BC121</f>
        <v>4.2800571699915419E-4</v>
      </c>
      <c r="P119" s="60">
        <f>IF(F119=0.1,0,'Indicator Data'!E121/'Indicator Data'!$BC121)</f>
        <v>1.2668726536158269E-2</v>
      </c>
      <c r="Q119" s="60">
        <f>'Indicator Data'!F121/'Indicator Data'!$BC121</f>
        <v>1.1554737196815579E-5</v>
      </c>
      <c r="R119" s="60">
        <f>'Indicator Data'!G121/'Indicator Data'!$BC121</f>
        <v>3.9146867176642411E-3</v>
      </c>
      <c r="S119" s="60">
        <f>'Indicator Data'!H121/'Indicator Data'!$BC121</f>
        <v>5.1524063245402672E-5</v>
      </c>
      <c r="T119" s="60">
        <f>'Indicator Data'!I121/'Indicator Data'!$BC121</f>
        <v>6.5548758658430635E-6</v>
      </c>
      <c r="U119" s="60">
        <f>'Indicator Data'!J121/'Indicator Data'!$BC121</f>
        <v>0</v>
      </c>
      <c r="V119" s="59">
        <f t="shared" si="34"/>
        <v>9.9</v>
      </c>
      <c r="W119" s="59">
        <f t="shared" si="35"/>
        <v>4.3</v>
      </c>
      <c r="X119" s="59">
        <f t="shared" si="36"/>
        <v>8.1999999999999993</v>
      </c>
      <c r="Y119" s="59">
        <f t="shared" si="37"/>
        <v>10</v>
      </c>
      <c r="Z119" s="59">
        <f t="shared" si="38"/>
        <v>9</v>
      </c>
      <c r="AA119" s="59">
        <f t="shared" si="39"/>
        <v>2</v>
      </c>
      <c r="AB119" s="59">
        <f t="shared" si="40"/>
        <v>0.1</v>
      </c>
      <c r="AC119" s="59">
        <f t="shared" si="41"/>
        <v>1.1000000000000001</v>
      </c>
      <c r="AD119" s="59">
        <f t="shared" si="42"/>
        <v>7.6</v>
      </c>
      <c r="AE119" s="59">
        <f t="shared" si="43"/>
        <v>5.2</v>
      </c>
      <c r="AF119" s="59">
        <f t="shared" si="44"/>
        <v>0</v>
      </c>
      <c r="AG119" s="59">
        <f>ROUND(IF('Indicator Data'!K121=0,0,IF('Indicator Data'!K121&gt;AG$194,10,IF('Indicator Data'!K121&lt;AG$195,0,10-(AG$194-'Indicator Data'!K121)/(AG$194-AG$195)*10))),1)</f>
        <v>0</v>
      </c>
      <c r="AH119" s="59">
        <f t="shared" si="45"/>
        <v>10</v>
      </c>
      <c r="AI119" s="59">
        <f t="shared" si="46"/>
        <v>7.2</v>
      </c>
      <c r="AJ119" s="59">
        <f t="shared" si="47"/>
        <v>5.2</v>
      </c>
      <c r="AK119" s="59">
        <f t="shared" si="48"/>
        <v>3</v>
      </c>
      <c r="AL119" s="59">
        <f t="shared" si="49"/>
        <v>4.2</v>
      </c>
      <c r="AM119" s="59">
        <f t="shared" si="50"/>
        <v>8.4</v>
      </c>
      <c r="AN119" s="59">
        <f t="shared" si="51"/>
        <v>0</v>
      </c>
      <c r="AO119" s="61">
        <f t="shared" si="52"/>
        <v>9.3000000000000007</v>
      </c>
      <c r="AP119" s="61">
        <f t="shared" si="53"/>
        <v>9.8000000000000007</v>
      </c>
      <c r="AQ119" s="61">
        <f t="shared" si="54"/>
        <v>9.3000000000000007</v>
      </c>
      <c r="AR119" s="61">
        <f t="shared" si="55"/>
        <v>7</v>
      </c>
      <c r="AS119" s="59">
        <f t="shared" si="56"/>
        <v>0</v>
      </c>
      <c r="AT119" s="59">
        <f>IF('Indicator Data'!BD121&lt;1000,"x",ROUND((IF('Indicator Data'!L121&gt;AT$194,10,IF('Indicator Data'!L121&lt;AT$195,0,10-(AT$194-'Indicator Data'!L121)/(AT$194-AT$195)*10))),1))</f>
        <v>0</v>
      </c>
      <c r="AU119" s="61">
        <f t="shared" si="57"/>
        <v>0</v>
      </c>
      <c r="AV119" s="62">
        <f t="shared" si="58"/>
        <v>8.1999999999999993</v>
      </c>
      <c r="AW119" s="59">
        <f>ROUND(IF('Indicator Data'!M121=0,0,IF('Indicator Data'!M121&gt;AW$194,10,IF('Indicator Data'!M121&lt;AW$195,0,10-(AW$194-'Indicator Data'!M121)/(AW$194-AW$195)*10))),1)</f>
        <v>10</v>
      </c>
      <c r="AX119" s="59">
        <f>ROUND(IF('Indicator Data'!N121=0,0,IF(LOG('Indicator Data'!N121)&gt;LOG(AX$194),10,IF(LOG('Indicator Data'!N121)&lt;LOG(AX$195),0,10-(LOG(AX$194)-LOG('Indicator Data'!N121))/(LOG(AX$194)-LOG(AX$195))*10))),1)</f>
        <v>9.6</v>
      </c>
      <c r="AY119" s="61">
        <f t="shared" si="59"/>
        <v>9.8000000000000007</v>
      </c>
      <c r="AZ119" s="59">
        <f>'Indicator Data'!O121</f>
        <v>0</v>
      </c>
      <c r="BA119" s="59">
        <f>'Indicator Data'!P121</f>
        <v>4</v>
      </c>
      <c r="BB119" s="61">
        <f t="shared" si="60"/>
        <v>7</v>
      </c>
      <c r="BC119" s="62">
        <f t="shared" si="61"/>
        <v>7</v>
      </c>
      <c r="BD119" s="16"/>
      <c r="BE119" s="108"/>
    </row>
    <row r="120" spans="1:57" s="4" customFormat="1" x14ac:dyDescent="0.25">
      <c r="A120" s="131" t="s">
        <v>220</v>
      </c>
      <c r="B120" s="63" t="s">
        <v>219</v>
      </c>
      <c r="C120" s="59">
        <f>ROUND(IF('Indicator Data'!C122=0,0.1,IF(LOG('Indicator Data'!C122)&gt;C$194,10,IF(LOG('Indicator Data'!C122)&lt;C$195,0,10-(C$194-LOG('Indicator Data'!C122))/(C$194-C$195)*10))),1)</f>
        <v>0.1</v>
      </c>
      <c r="D120" s="59">
        <f>ROUND(IF('Indicator Data'!D122=0,0.1,IF(LOG('Indicator Data'!D122)&gt;D$194,10,IF(LOG('Indicator Data'!D122)&lt;D$195,0,10-(D$194-LOG('Indicator Data'!D122))/(D$194-D$195)*10))),1)</f>
        <v>0.1</v>
      </c>
      <c r="E120" s="59">
        <f t="shared" si="31"/>
        <v>0.1</v>
      </c>
      <c r="F120" s="59">
        <f>ROUND(IF('Indicator Data'!E122="No data",0.1,IF('Indicator Data'!E122=0,0,IF(LOG('Indicator Data'!E122)&gt;F$194,10,IF(LOG('Indicator Data'!E122)&lt;F$195,0,10-(F$194-LOG('Indicator Data'!E122))/(F$194-F$195)*10)))),1)</f>
        <v>5.3</v>
      </c>
      <c r="G120" s="59">
        <f>ROUND(IF('Indicator Data'!F122=0,0,IF(LOG('Indicator Data'!F122)&gt;G$194,10,IF(LOG('Indicator Data'!F122)&lt;G$195,0,10-(G$194-LOG('Indicator Data'!F122))/(G$194-G$195)*10))),1)</f>
        <v>0</v>
      </c>
      <c r="H120" s="59">
        <f>ROUND(IF('Indicator Data'!G122=0,0,IF(LOG('Indicator Data'!G122)&gt;H$194,10,IF(LOG('Indicator Data'!G122)&lt;H$195,0,10-(H$194-LOG('Indicator Data'!G122))/(H$194-H$195)*10))),1)</f>
        <v>0</v>
      </c>
      <c r="I120" s="59">
        <f>ROUND(IF('Indicator Data'!H122=0,0,IF(LOG('Indicator Data'!H122)&gt;I$194,10,IF(LOG('Indicator Data'!H122)&lt;I$195,0,10-(I$194-LOG('Indicator Data'!H122))/(I$194-I$195)*10))),1)</f>
        <v>0</v>
      </c>
      <c r="J120" s="59">
        <f t="shared" si="32"/>
        <v>0</v>
      </c>
      <c r="K120" s="59">
        <f>ROUND(IF('Indicator Data'!I122=0,0,IF(LOG('Indicator Data'!I122)&gt;K$194,10,IF(LOG('Indicator Data'!I122)&lt;K$195,0,10-(K$194-LOG('Indicator Data'!I122))/(K$194-K$195)*10))),1)</f>
        <v>0</v>
      </c>
      <c r="L120" s="59">
        <f t="shared" si="33"/>
        <v>0</v>
      </c>
      <c r="M120" s="59">
        <f>ROUND(IF('Indicator Data'!J122=0,0,IF(LOG('Indicator Data'!J122)&gt;M$194,10,IF(LOG('Indicator Data'!J122)&lt;M$195,0,10-(M$194-LOG('Indicator Data'!J122))/(M$194-M$195)*10))),1)</f>
        <v>9.1</v>
      </c>
      <c r="N120" s="60">
        <f>'Indicator Data'!C122/'Indicator Data'!$BC122</f>
        <v>0</v>
      </c>
      <c r="O120" s="60">
        <f>'Indicator Data'!D122/'Indicator Data'!$BC122</f>
        <v>0</v>
      </c>
      <c r="P120" s="60">
        <f>IF(F120=0.1,0,'Indicator Data'!E122/'Indicator Data'!$BC122)</f>
        <v>5.9733790930397478E-3</v>
      </c>
      <c r="Q120" s="60">
        <f>'Indicator Data'!F122/'Indicator Data'!$BC122</f>
        <v>0</v>
      </c>
      <c r="R120" s="60">
        <f>'Indicator Data'!G122/'Indicator Data'!$BC122</f>
        <v>0</v>
      </c>
      <c r="S120" s="60">
        <f>'Indicator Data'!H122/'Indicator Data'!$BC122</f>
        <v>0</v>
      </c>
      <c r="T120" s="60">
        <f>'Indicator Data'!I122/'Indicator Data'!$BC122</f>
        <v>0</v>
      </c>
      <c r="U120" s="60">
        <f>'Indicator Data'!J122/'Indicator Data'!$BC122</f>
        <v>2.0417325590557676E-2</v>
      </c>
      <c r="V120" s="59">
        <f t="shared" si="34"/>
        <v>0</v>
      </c>
      <c r="W120" s="59">
        <f t="shared" si="35"/>
        <v>0</v>
      </c>
      <c r="X120" s="59">
        <f t="shared" si="36"/>
        <v>0</v>
      </c>
      <c r="Y120" s="59">
        <f t="shared" si="37"/>
        <v>6</v>
      </c>
      <c r="Z120" s="59">
        <f t="shared" si="38"/>
        <v>0</v>
      </c>
      <c r="AA120" s="59">
        <f t="shared" si="39"/>
        <v>0</v>
      </c>
      <c r="AB120" s="59">
        <f t="shared" si="40"/>
        <v>0</v>
      </c>
      <c r="AC120" s="59">
        <f t="shared" si="41"/>
        <v>0</v>
      </c>
      <c r="AD120" s="59">
        <f t="shared" si="42"/>
        <v>0</v>
      </c>
      <c r="AE120" s="59">
        <f t="shared" si="43"/>
        <v>0</v>
      </c>
      <c r="AF120" s="59">
        <f t="shared" si="44"/>
        <v>6.8</v>
      </c>
      <c r="AG120" s="59">
        <f>ROUND(IF('Indicator Data'!K122=0,0,IF('Indicator Data'!K122&gt;AG$194,10,IF('Indicator Data'!K122&lt;AG$195,0,10-(AG$194-'Indicator Data'!K122)/(AG$194-AG$195)*10))),1)</f>
        <v>8</v>
      </c>
      <c r="AH120" s="59">
        <f t="shared" si="45"/>
        <v>0.1</v>
      </c>
      <c r="AI120" s="59">
        <f t="shared" si="46"/>
        <v>0.1</v>
      </c>
      <c r="AJ120" s="59">
        <f t="shared" si="47"/>
        <v>0</v>
      </c>
      <c r="AK120" s="59">
        <f t="shared" si="48"/>
        <v>0</v>
      </c>
      <c r="AL120" s="59">
        <f t="shared" si="49"/>
        <v>0</v>
      </c>
      <c r="AM120" s="59">
        <f t="shared" si="50"/>
        <v>0</v>
      </c>
      <c r="AN120" s="59">
        <f t="shared" si="51"/>
        <v>8.1999999999999993</v>
      </c>
      <c r="AO120" s="61">
        <f t="shared" si="52"/>
        <v>0.1</v>
      </c>
      <c r="AP120" s="61">
        <f t="shared" si="53"/>
        <v>5.7</v>
      </c>
      <c r="AQ120" s="61">
        <f t="shared" si="54"/>
        <v>0</v>
      </c>
      <c r="AR120" s="61">
        <f t="shared" si="55"/>
        <v>0</v>
      </c>
      <c r="AS120" s="59">
        <f t="shared" si="56"/>
        <v>8.1</v>
      </c>
      <c r="AT120" s="59">
        <f>IF('Indicator Data'!BD122&lt;1000,"x",ROUND((IF('Indicator Data'!L122&gt;AT$194,10,IF('Indicator Data'!L122&lt;AT$195,0,10-(AT$194-'Indicator Data'!L122)/(AT$194-AT$195)*10))),1))</f>
        <v>5.6</v>
      </c>
      <c r="AU120" s="61">
        <f t="shared" si="57"/>
        <v>6.9</v>
      </c>
      <c r="AV120" s="62">
        <f t="shared" si="58"/>
        <v>3.2</v>
      </c>
      <c r="AW120" s="59">
        <f>ROUND(IF('Indicator Data'!M122=0,0,IF('Indicator Data'!M122&gt;AW$194,10,IF('Indicator Data'!M122&lt;AW$195,0,10-(AW$194-'Indicator Data'!M122)/(AW$194-AW$195)*10))),1)</f>
        <v>1.8</v>
      </c>
      <c r="AX120" s="59">
        <f>ROUND(IF('Indicator Data'!N122=0,0,IF(LOG('Indicator Data'!N122)&gt;LOG(AX$194),10,IF(LOG('Indicator Data'!N122)&lt;LOG(AX$195),0,10-(LOG(AX$194)-LOG('Indicator Data'!N122))/(LOG(AX$194)-LOG(AX$195))*10))),1)</f>
        <v>0</v>
      </c>
      <c r="AY120" s="61">
        <f t="shared" si="59"/>
        <v>0.9</v>
      </c>
      <c r="AZ120" s="59">
        <f>'Indicator Data'!O122</f>
        <v>0</v>
      </c>
      <c r="BA120" s="59">
        <f>'Indicator Data'!P122</f>
        <v>0</v>
      </c>
      <c r="BB120" s="61">
        <f t="shared" si="60"/>
        <v>0</v>
      </c>
      <c r="BC120" s="62">
        <f t="shared" si="61"/>
        <v>0.6</v>
      </c>
      <c r="BD120" s="16"/>
      <c r="BE120" s="108"/>
    </row>
    <row r="121" spans="1:57" s="4" customFormat="1" x14ac:dyDescent="0.25">
      <c r="A121" s="131" t="s">
        <v>222</v>
      </c>
      <c r="B121" s="63" t="s">
        <v>221</v>
      </c>
      <c r="C121" s="59">
        <f>ROUND(IF('Indicator Data'!C123=0,0.1,IF(LOG('Indicator Data'!C123)&gt;C$194,10,IF(LOG('Indicator Data'!C123)&lt;C$195,0,10-(C$194-LOG('Indicator Data'!C123))/(C$194-C$195)*10))),1)</f>
        <v>0.7</v>
      </c>
      <c r="D121" s="59">
        <f>ROUND(IF('Indicator Data'!D123=0,0.1,IF(LOG('Indicator Data'!D123)&gt;D$194,10,IF(LOG('Indicator Data'!D123)&lt;D$195,0,10-(D$194-LOG('Indicator Data'!D123))/(D$194-D$195)*10))),1)</f>
        <v>0.1</v>
      </c>
      <c r="E121" s="59">
        <f t="shared" si="31"/>
        <v>0.4</v>
      </c>
      <c r="F121" s="59">
        <f>ROUND(IF('Indicator Data'!E123="No data",0.1,IF('Indicator Data'!E123=0,0,IF(LOG('Indicator Data'!E123)&gt;F$194,10,IF(LOG('Indicator Data'!E123)&lt;F$195,0,10-(F$194-LOG('Indicator Data'!E123))/(F$194-F$195)*10)))),1)</f>
        <v>0.1</v>
      </c>
      <c r="G121" s="59">
        <f>ROUND(IF('Indicator Data'!F123=0,0,IF(LOG('Indicator Data'!F123)&gt;G$194,10,IF(LOG('Indicator Data'!F123)&lt;G$195,0,10-(G$194-LOG('Indicator Data'!F123))/(G$194-G$195)*10))),1)</f>
        <v>0</v>
      </c>
      <c r="H121" s="59">
        <f>ROUND(IF('Indicator Data'!G123=0,0,IF(LOG('Indicator Data'!G123)&gt;H$194,10,IF(LOG('Indicator Data'!G123)&lt;H$195,0,10-(H$194-LOG('Indicator Data'!G123))/(H$194-H$195)*10))),1)</f>
        <v>0</v>
      </c>
      <c r="I121" s="59">
        <f>ROUND(IF('Indicator Data'!H123=0,0,IF(LOG('Indicator Data'!H123)&gt;I$194,10,IF(LOG('Indicator Data'!H123)&lt;I$195,0,10-(I$194-LOG('Indicator Data'!H123))/(I$194-I$195)*10))),1)</f>
        <v>0</v>
      </c>
      <c r="J121" s="59">
        <f t="shared" si="32"/>
        <v>0</v>
      </c>
      <c r="K121" s="59">
        <f>ROUND(IF('Indicator Data'!I123=0,0,IF(LOG('Indicator Data'!I123)&gt;K$194,10,IF(LOG('Indicator Data'!I123)&lt;K$195,0,10-(K$194-LOG('Indicator Data'!I123))/(K$194-K$195)*10))),1)</f>
        <v>0</v>
      </c>
      <c r="L121" s="59">
        <f t="shared" si="33"/>
        <v>0</v>
      </c>
      <c r="M121" s="59">
        <f>ROUND(IF('Indicator Data'!J123=0,0,IF(LOG('Indicator Data'!J123)&gt;M$194,10,IF(LOG('Indicator Data'!J123)&lt;M$195,0,10-(M$194-LOG('Indicator Data'!J123))/(M$194-M$195)*10))),1)</f>
        <v>0</v>
      </c>
      <c r="N121" s="60">
        <f>'Indicator Data'!C123/'Indicator Data'!$BC123</f>
        <v>2.0679959385425618E-3</v>
      </c>
      <c r="O121" s="60">
        <f>'Indicator Data'!D123/'Indicator Data'!$BC123</f>
        <v>0</v>
      </c>
      <c r="P121" s="60">
        <f>IF(F121=0.1,0,'Indicator Data'!E123/'Indicator Data'!$BC123)</f>
        <v>0</v>
      </c>
      <c r="Q121" s="60">
        <f>'Indicator Data'!F123/'Indicator Data'!$BC123</f>
        <v>0</v>
      </c>
      <c r="R121" s="60">
        <f>'Indicator Data'!G123/'Indicator Data'!$BC123</f>
        <v>0</v>
      </c>
      <c r="S121" s="60">
        <f>'Indicator Data'!H123/'Indicator Data'!$BC123</f>
        <v>0</v>
      </c>
      <c r="T121" s="60">
        <f>'Indicator Data'!I123/'Indicator Data'!$BC123</f>
        <v>0</v>
      </c>
      <c r="U121" s="60">
        <f>'Indicator Data'!J123/'Indicator Data'!$BC123</f>
        <v>0</v>
      </c>
      <c r="V121" s="59">
        <f t="shared" si="34"/>
        <v>10</v>
      </c>
      <c r="W121" s="59">
        <f t="shared" si="35"/>
        <v>0</v>
      </c>
      <c r="X121" s="59">
        <f t="shared" si="36"/>
        <v>7.6</v>
      </c>
      <c r="Y121" s="59">
        <f t="shared" si="37"/>
        <v>0.1</v>
      </c>
      <c r="Z121" s="59">
        <f t="shared" si="38"/>
        <v>0</v>
      </c>
      <c r="AA121" s="59">
        <f t="shared" si="39"/>
        <v>0</v>
      </c>
      <c r="AB121" s="59">
        <f t="shared" si="40"/>
        <v>0</v>
      </c>
      <c r="AC121" s="59">
        <f t="shared" si="41"/>
        <v>0</v>
      </c>
      <c r="AD121" s="59">
        <f t="shared" si="42"/>
        <v>0</v>
      </c>
      <c r="AE121" s="59">
        <f t="shared" si="43"/>
        <v>0</v>
      </c>
      <c r="AF121" s="59">
        <f t="shared" si="44"/>
        <v>0</v>
      </c>
      <c r="AG121" s="59">
        <f>ROUND(IF('Indicator Data'!K123=0,0,IF('Indicator Data'!K123&gt;AG$194,10,IF('Indicator Data'!K123&lt;AG$195,0,10-(AG$194-'Indicator Data'!K123)/(AG$194-AG$195)*10))),1)</f>
        <v>0</v>
      </c>
      <c r="AH121" s="59">
        <f t="shared" si="45"/>
        <v>5.4</v>
      </c>
      <c r="AI121" s="59">
        <f t="shared" si="46"/>
        <v>0.1</v>
      </c>
      <c r="AJ121" s="59">
        <f t="shared" si="47"/>
        <v>0</v>
      </c>
      <c r="AK121" s="59">
        <f t="shared" si="48"/>
        <v>0</v>
      </c>
      <c r="AL121" s="59">
        <f t="shared" si="49"/>
        <v>0</v>
      </c>
      <c r="AM121" s="59">
        <f t="shared" si="50"/>
        <v>0</v>
      </c>
      <c r="AN121" s="59">
        <f t="shared" si="51"/>
        <v>0</v>
      </c>
      <c r="AO121" s="61">
        <f t="shared" si="52"/>
        <v>5</v>
      </c>
      <c r="AP121" s="61">
        <f t="shared" si="53"/>
        <v>0.1</v>
      </c>
      <c r="AQ121" s="61">
        <f t="shared" si="54"/>
        <v>0</v>
      </c>
      <c r="AR121" s="61">
        <f t="shared" si="55"/>
        <v>0</v>
      </c>
      <c r="AS121" s="59">
        <f t="shared" si="56"/>
        <v>0</v>
      </c>
      <c r="AT121" s="59" t="str">
        <f>IF('Indicator Data'!BD123&lt;1000,"x",ROUND((IF('Indicator Data'!L123&gt;AT$194,10,IF('Indicator Data'!L123&lt;AT$195,0,10-(AT$194-'Indicator Data'!L123)/(AT$194-AT$195)*10))),1))</f>
        <v>x</v>
      </c>
      <c r="AU121" s="61">
        <f t="shared" si="57"/>
        <v>0</v>
      </c>
      <c r="AV121" s="62">
        <f t="shared" si="58"/>
        <v>1.3</v>
      </c>
      <c r="AW121" s="59">
        <f>ROUND(IF('Indicator Data'!M123=0,0,IF('Indicator Data'!M123&gt;AW$194,10,IF('Indicator Data'!M123&lt;AW$195,0,10-(AW$194-'Indicator Data'!M123)/(AW$194-AW$195)*10))),1)</f>
        <v>0</v>
      </c>
      <c r="AX121" s="59">
        <f>ROUND(IF('Indicator Data'!N123=0,0,IF(LOG('Indicator Data'!N123)&gt;LOG(AX$194),10,IF(LOG('Indicator Data'!N123)&lt;LOG(AX$195),0,10-(LOG(AX$194)-LOG('Indicator Data'!N123))/(LOG(AX$194)-LOG(AX$195))*10))),1)</f>
        <v>0</v>
      </c>
      <c r="AY121" s="61">
        <f t="shared" si="59"/>
        <v>0</v>
      </c>
      <c r="AZ121" s="59">
        <f>'Indicator Data'!O123</f>
        <v>0</v>
      </c>
      <c r="BA121" s="59">
        <f>'Indicator Data'!P123</f>
        <v>0</v>
      </c>
      <c r="BB121" s="61">
        <f t="shared" si="60"/>
        <v>0</v>
      </c>
      <c r="BC121" s="62">
        <f t="shared" si="61"/>
        <v>0</v>
      </c>
      <c r="BD121" s="16"/>
      <c r="BE121" s="108"/>
    </row>
    <row r="122" spans="1:57" s="4" customFormat="1" x14ac:dyDescent="0.25">
      <c r="A122" s="131" t="s">
        <v>224</v>
      </c>
      <c r="B122" s="63" t="s">
        <v>223</v>
      </c>
      <c r="C122" s="59">
        <f>ROUND(IF('Indicator Data'!C124=0,0.1,IF(LOG('Indicator Data'!C124)&gt;C$194,10,IF(LOG('Indicator Data'!C124)&lt;C$195,0,10-(C$194-LOG('Indicator Data'!C124))/(C$194-C$195)*10))),1)</f>
        <v>9.5</v>
      </c>
      <c r="D122" s="59">
        <f>ROUND(IF('Indicator Data'!D124=0,0.1,IF(LOG('Indicator Data'!D124)&gt;D$194,10,IF(LOG('Indicator Data'!D124)&lt;D$195,0,10-(D$194-LOG('Indicator Data'!D124))/(D$194-D$195)*10))),1)</f>
        <v>10</v>
      </c>
      <c r="E122" s="59">
        <f t="shared" si="31"/>
        <v>9.8000000000000007</v>
      </c>
      <c r="F122" s="59">
        <f>ROUND(IF('Indicator Data'!E124="No data",0.1,IF('Indicator Data'!E124=0,0,IF(LOG('Indicator Data'!E124)&gt;F$194,10,IF(LOG('Indicator Data'!E124)&lt;F$195,0,10-(F$194-LOG('Indicator Data'!E124))/(F$194-F$195)*10)))),1)</f>
        <v>8</v>
      </c>
      <c r="G122" s="59">
        <f>ROUND(IF('Indicator Data'!F124=0,0,IF(LOG('Indicator Data'!F124)&gt;G$194,10,IF(LOG('Indicator Data'!F124)&lt;G$195,0,10-(G$194-LOG('Indicator Data'!F124))/(G$194-G$195)*10))),1)</f>
        <v>0</v>
      </c>
      <c r="H122" s="59">
        <f>ROUND(IF('Indicator Data'!G124=0,0,IF(LOG('Indicator Data'!G124)&gt;H$194,10,IF(LOG('Indicator Data'!G124)&lt;H$195,0,10-(H$194-LOG('Indicator Data'!G124))/(H$194-H$195)*10))),1)</f>
        <v>1.8</v>
      </c>
      <c r="I122" s="59">
        <f>ROUND(IF('Indicator Data'!H124=0,0,IF(LOG('Indicator Data'!H124)&gt;I$194,10,IF(LOG('Indicator Data'!H124)&lt;I$195,0,10-(I$194-LOG('Indicator Data'!H124))/(I$194-I$195)*10))),1)</f>
        <v>0</v>
      </c>
      <c r="J122" s="59">
        <f t="shared" si="32"/>
        <v>0.9</v>
      </c>
      <c r="K122" s="59">
        <f>ROUND(IF('Indicator Data'!I124=0,0,IF(LOG('Indicator Data'!I124)&gt;K$194,10,IF(LOG('Indicator Data'!I124)&lt;K$195,0,10-(K$194-LOG('Indicator Data'!I124))/(K$194-K$195)*10))),1)</f>
        <v>0</v>
      </c>
      <c r="L122" s="59">
        <f t="shared" si="33"/>
        <v>0.5</v>
      </c>
      <c r="M122" s="59">
        <f>ROUND(IF('Indicator Data'!J124=0,0,IF(LOG('Indicator Data'!J124)&gt;M$194,10,IF(LOG('Indicator Data'!J124)&lt;M$195,0,10-(M$194-LOG('Indicator Data'!J124))/(M$194-M$195)*10))),1)</f>
        <v>8.3000000000000007</v>
      </c>
      <c r="N122" s="60">
        <f>'Indicator Data'!C124/'Indicator Data'!$BC124</f>
        <v>2.0023746682693807E-3</v>
      </c>
      <c r="O122" s="60">
        <f>'Indicator Data'!D124/'Indicator Data'!$BC124</f>
        <v>1.3281322489667416E-3</v>
      </c>
      <c r="P122" s="60">
        <f>IF(F122=0.1,0,'Indicator Data'!E124/'Indicator Data'!$BC124)</f>
        <v>5.1294137346872444E-3</v>
      </c>
      <c r="Q122" s="60">
        <f>'Indicator Data'!F124/'Indicator Data'!$BC124</f>
        <v>0</v>
      </c>
      <c r="R122" s="60">
        <f>'Indicator Data'!G124/'Indicator Data'!$BC124</f>
        <v>1.6889303008744551E-5</v>
      </c>
      <c r="S122" s="60">
        <f>'Indicator Data'!H124/'Indicator Data'!$BC124</f>
        <v>0</v>
      </c>
      <c r="T122" s="60">
        <f>'Indicator Data'!I124/'Indicator Data'!$BC124</f>
        <v>0</v>
      </c>
      <c r="U122" s="60">
        <f>'Indicator Data'!J124/'Indicator Data'!$BC124</f>
        <v>6.6118381412821653E-4</v>
      </c>
      <c r="V122" s="59">
        <f t="shared" si="34"/>
        <v>10</v>
      </c>
      <c r="W122" s="59">
        <f t="shared" si="35"/>
        <v>10</v>
      </c>
      <c r="X122" s="59">
        <f t="shared" si="36"/>
        <v>10</v>
      </c>
      <c r="Y122" s="59">
        <f t="shared" si="37"/>
        <v>5.0999999999999996</v>
      </c>
      <c r="Z122" s="59">
        <f t="shared" si="38"/>
        <v>0</v>
      </c>
      <c r="AA122" s="59">
        <f t="shared" si="39"/>
        <v>0</v>
      </c>
      <c r="AB122" s="59">
        <f t="shared" si="40"/>
        <v>0</v>
      </c>
      <c r="AC122" s="59">
        <f t="shared" si="41"/>
        <v>0</v>
      </c>
      <c r="AD122" s="59">
        <f t="shared" si="42"/>
        <v>0</v>
      </c>
      <c r="AE122" s="59">
        <f t="shared" si="43"/>
        <v>0</v>
      </c>
      <c r="AF122" s="59">
        <f t="shared" si="44"/>
        <v>0.2</v>
      </c>
      <c r="AG122" s="59">
        <f>ROUND(IF('Indicator Data'!K124=0,0,IF('Indicator Data'!K124&gt;AG$194,10,IF('Indicator Data'!K124&lt;AG$195,0,10-(AG$194-'Indicator Data'!K124)/(AG$194-AG$195)*10))),1)</f>
        <v>2.7</v>
      </c>
      <c r="AH122" s="59">
        <f t="shared" si="45"/>
        <v>9.8000000000000007</v>
      </c>
      <c r="AI122" s="59">
        <f t="shared" si="46"/>
        <v>10</v>
      </c>
      <c r="AJ122" s="59">
        <f t="shared" si="47"/>
        <v>0.9</v>
      </c>
      <c r="AK122" s="59">
        <f t="shared" si="48"/>
        <v>0</v>
      </c>
      <c r="AL122" s="59">
        <f t="shared" si="49"/>
        <v>0.5</v>
      </c>
      <c r="AM122" s="59">
        <f t="shared" si="50"/>
        <v>0</v>
      </c>
      <c r="AN122" s="59">
        <f t="shared" si="51"/>
        <v>5.6</v>
      </c>
      <c r="AO122" s="61">
        <f t="shared" si="52"/>
        <v>9.9</v>
      </c>
      <c r="AP122" s="61">
        <f t="shared" si="53"/>
        <v>6.8</v>
      </c>
      <c r="AQ122" s="61">
        <f t="shared" si="54"/>
        <v>0</v>
      </c>
      <c r="AR122" s="61">
        <f t="shared" si="55"/>
        <v>0.3</v>
      </c>
      <c r="AS122" s="59">
        <f t="shared" si="56"/>
        <v>4.2</v>
      </c>
      <c r="AT122" s="59">
        <f>IF('Indicator Data'!BD124&lt;1000,"x",ROUND((IF('Indicator Data'!L124&gt;AT$194,10,IF('Indicator Data'!L124&lt;AT$195,0,10-(AT$194-'Indicator Data'!L124)/(AT$194-AT$195)*10))),1))</f>
        <v>0</v>
      </c>
      <c r="AU122" s="61">
        <f t="shared" si="57"/>
        <v>2.1</v>
      </c>
      <c r="AV122" s="62">
        <f t="shared" si="58"/>
        <v>5.5</v>
      </c>
      <c r="AW122" s="59">
        <f>ROUND(IF('Indicator Data'!M124=0,0,IF('Indicator Data'!M124&gt;AW$194,10,IF('Indicator Data'!M124&lt;AW$195,0,10-(AW$194-'Indicator Data'!M124)/(AW$194-AW$195)*10))),1)</f>
        <v>2.9</v>
      </c>
      <c r="AX122" s="59">
        <f>ROUND(IF('Indicator Data'!N124=0,0,IF(LOG('Indicator Data'!N124)&gt;LOG(AX$194),10,IF(LOG('Indicator Data'!N124)&lt;LOG(AX$195),0,10-(LOG(AX$194)-LOG('Indicator Data'!N124))/(LOG(AX$194)-LOG(AX$195))*10))),1)</f>
        <v>4.3</v>
      </c>
      <c r="AY122" s="61">
        <f t="shared" si="59"/>
        <v>3.6</v>
      </c>
      <c r="AZ122" s="59">
        <f>'Indicator Data'!O124</f>
        <v>0</v>
      </c>
      <c r="BA122" s="59">
        <f>'Indicator Data'!P124</f>
        <v>0</v>
      </c>
      <c r="BB122" s="61">
        <f t="shared" si="60"/>
        <v>0</v>
      </c>
      <c r="BC122" s="62">
        <f t="shared" si="61"/>
        <v>2.5</v>
      </c>
      <c r="BD122" s="16"/>
      <c r="BE122" s="108"/>
    </row>
    <row r="123" spans="1:57" s="4" customFormat="1" x14ac:dyDescent="0.25">
      <c r="A123" s="131" t="s">
        <v>226</v>
      </c>
      <c r="B123" s="63" t="s">
        <v>225</v>
      </c>
      <c r="C123" s="59">
        <f>ROUND(IF('Indicator Data'!C125=0,0.1,IF(LOG('Indicator Data'!C125)&gt;C$194,10,IF(LOG('Indicator Data'!C125)&lt;C$195,0,10-(C$194-LOG('Indicator Data'!C125))/(C$194-C$195)*10))),1)</f>
        <v>5.4</v>
      </c>
      <c r="D123" s="59">
        <f>ROUND(IF('Indicator Data'!D125=0,0.1,IF(LOG('Indicator Data'!D125)&gt;D$194,10,IF(LOG('Indicator Data'!D125)&lt;D$195,0,10-(D$194-LOG('Indicator Data'!D125))/(D$194-D$195)*10))),1)</f>
        <v>0.1</v>
      </c>
      <c r="E123" s="59">
        <f t="shared" si="31"/>
        <v>3.2</v>
      </c>
      <c r="F123" s="59">
        <f>ROUND(IF('Indicator Data'!E125="No data",0.1,IF('Indicator Data'!E125=0,0,IF(LOG('Indicator Data'!E125)&gt;F$194,10,IF(LOG('Indicator Data'!E125)&lt;F$195,0,10-(F$194-LOG('Indicator Data'!E125))/(F$194-F$195)*10)))),1)</f>
        <v>6.9</v>
      </c>
      <c r="G123" s="59">
        <f>ROUND(IF('Indicator Data'!F125=0,0,IF(LOG('Indicator Data'!F125)&gt;G$194,10,IF(LOG('Indicator Data'!F125)&lt;G$195,0,10-(G$194-LOG('Indicator Data'!F125))/(G$194-G$195)*10))),1)</f>
        <v>0</v>
      </c>
      <c r="H123" s="59">
        <f>ROUND(IF('Indicator Data'!G125=0,0,IF(LOG('Indicator Data'!G125)&gt;H$194,10,IF(LOG('Indicator Data'!G125)&lt;H$195,0,10-(H$194-LOG('Indicator Data'!G125))/(H$194-H$195)*10))),1)</f>
        <v>0</v>
      </c>
      <c r="I123" s="59">
        <f>ROUND(IF('Indicator Data'!H125=0,0,IF(LOG('Indicator Data'!H125)&gt;I$194,10,IF(LOG('Indicator Data'!H125)&lt;I$195,0,10-(I$194-LOG('Indicator Data'!H125))/(I$194-I$195)*10))),1)</f>
        <v>0</v>
      </c>
      <c r="J123" s="59">
        <f t="shared" si="32"/>
        <v>0</v>
      </c>
      <c r="K123" s="59">
        <f>ROUND(IF('Indicator Data'!I125=0,0,IF(LOG('Indicator Data'!I125)&gt;K$194,10,IF(LOG('Indicator Data'!I125)&lt;K$195,0,10-(K$194-LOG('Indicator Data'!I125))/(K$194-K$195)*10))),1)</f>
        <v>0</v>
      </c>
      <c r="L123" s="59">
        <f t="shared" si="33"/>
        <v>0</v>
      </c>
      <c r="M123" s="59">
        <f>ROUND(IF('Indicator Data'!J125=0,0,IF(LOG('Indicator Data'!J125)&gt;M$194,10,IF(LOG('Indicator Data'!J125)&lt;M$195,0,10-(M$194-LOG('Indicator Data'!J125))/(M$194-M$195)*10))),1)</f>
        <v>0</v>
      </c>
      <c r="N123" s="60">
        <f>'Indicator Data'!C125/'Indicator Data'!$BC125</f>
        <v>8.5413658854138243E-5</v>
      </c>
      <c r="O123" s="60">
        <f>'Indicator Data'!D125/'Indicator Data'!$BC125</f>
        <v>0</v>
      </c>
      <c r="P123" s="60">
        <f>IF(F123=0.1,0,'Indicator Data'!E125/'Indicator Data'!$BC125)</f>
        <v>3.4569482859222668E-3</v>
      </c>
      <c r="Q123" s="60">
        <f>'Indicator Data'!F125/'Indicator Data'!$BC125</f>
        <v>0</v>
      </c>
      <c r="R123" s="60">
        <f>'Indicator Data'!G125/'Indicator Data'!$BC125</f>
        <v>0</v>
      </c>
      <c r="S123" s="60">
        <f>'Indicator Data'!H125/'Indicator Data'!$BC125</f>
        <v>0</v>
      </c>
      <c r="T123" s="60">
        <f>'Indicator Data'!I125/'Indicator Data'!$BC125</f>
        <v>0</v>
      </c>
      <c r="U123" s="60">
        <f>'Indicator Data'!J125/'Indicator Data'!$BC125</f>
        <v>0</v>
      </c>
      <c r="V123" s="59">
        <f t="shared" si="34"/>
        <v>0.4</v>
      </c>
      <c r="W123" s="59">
        <f t="shared" si="35"/>
        <v>0</v>
      </c>
      <c r="X123" s="59">
        <f t="shared" si="36"/>
        <v>0.2</v>
      </c>
      <c r="Y123" s="59">
        <f t="shared" si="37"/>
        <v>3.5</v>
      </c>
      <c r="Z123" s="59">
        <f t="shared" si="38"/>
        <v>0</v>
      </c>
      <c r="AA123" s="59">
        <f t="shared" si="39"/>
        <v>0</v>
      </c>
      <c r="AB123" s="59">
        <f t="shared" si="40"/>
        <v>0</v>
      </c>
      <c r="AC123" s="59">
        <f t="shared" si="41"/>
        <v>0</v>
      </c>
      <c r="AD123" s="59">
        <f t="shared" si="42"/>
        <v>0</v>
      </c>
      <c r="AE123" s="59">
        <f t="shared" si="43"/>
        <v>0</v>
      </c>
      <c r="AF123" s="59">
        <f t="shared" si="44"/>
        <v>0</v>
      </c>
      <c r="AG123" s="59">
        <f>ROUND(IF('Indicator Data'!K125=0,0,IF('Indicator Data'!K125&gt;AG$194,10,IF('Indicator Data'!K125&lt;AG$195,0,10-(AG$194-'Indicator Data'!K125)/(AG$194-AG$195)*10))),1)</f>
        <v>0</v>
      </c>
      <c r="AH123" s="59">
        <f t="shared" si="45"/>
        <v>2.9</v>
      </c>
      <c r="AI123" s="59">
        <f t="shared" si="46"/>
        <v>0.1</v>
      </c>
      <c r="AJ123" s="59">
        <f t="shared" si="47"/>
        <v>0</v>
      </c>
      <c r="AK123" s="59">
        <f t="shared" si="48"/>
        <v>0</v>
      </c>
      <c r="AL123" s="59">
        <f t="shared" si="49"/>
        <v>0</v>
      </c>
      <c r="AM123" s="59">
        <f t="shared" si="50"/>
        <v>0</v>
      </c>
      <c r="AN123" s="59">
        <f t="shared" si="51"/>
        <v>0</v>
      </c>
      <c r="AO123" s="61">
        <f t="shared" si="52"/>
        <v>1.8</v>
      </c>
      <c r="AP123" s="61">
        <f t="shared" si="53"/>
        <v>5.4</v>
      </c>
      <c r="AQ123" s="61">
        <f t="shared" si="54"/>
        <v>0</v>
      </c>
      <c r="AR123" s="61">
        <f t="shared" si="55"/>
        <v>0</v>
      </c>
      <c r="AS123" s="59">
        <f t="shared" si="56"/>
        <v>0</v>
      </c>
      <c r="AT123" s="59">
        <f>IF('Indicator Data'!BD125&lt;1000,"x",ROUND((IF('Indicator Data'!L125&gt;AT$194,10,IF('Indicator Data'!L125&lt;AT$195,0,10-(AT$194-'Indicator Data'!L125)/(AT$194-AT$195)*10))),1))</f>
        <v>0</v>
      </c>
      <c r="AU123" s="61">
        <f t="shared" si="57"/>
        <v>0</v>
      </c>
      <c r="AV123" s="62">
        <f t="shared" si="58"/>
        <v>1.7</v>
      </c>
      <c r="AW123" s="59">
        <f>ROUND(IF('Indicator Data'!M125=0,0,IF('Indicator Data'!M125&gt;AW$194,10,IF('Indicator Data'!M125&lt;AW$195,0,10-(AW$194-'Indicator Data'!M125)/(AW$194-AW$195)*10))),1)</f>
        <v>0.2</v>
      </c>
      <c r="AX123" s="59">
        <f>ROUND(IF('Indicator Data'!N125=0,0,IF(LOG('Indicator Data'!N125)&gt;LOG(AX$194),10,IF(LOG('Indicator Data'!N125)&lt;LOG(AX$195),0,10-(LOG(AX$194)-LOG('Indicator Data'!N125))/(LOG(AX$194)-LOG(AX$195))*10))),1)</f>
        <v>0</v>
      </c>
      <c r="AY123" s="61">
        <f t="shared" si="59"/>
        <v>0.1</v>
      </c>
      <c r="AZ123" s="59">
        <f>'Indicator Data'!O125</f>
        <v>0</v>
      </c>
      <c r="BA123" s="59">
        <f>'Indicator Data'!P125</f>
        <v>0</v>
      </c>
      <c r="BB123" s="61">
        <f t="shared" si="60"/>
        <v>0</v>
      </c>
      <c r="BC123" s="62">
        <f t="shared" si="61"/>
        <v>0.1</v>
      </c>
      <c r="BD123" s="16"/>
      <c r="BE123" s="108"/>
    </row>
    <row r="124" spans="1:57" s="4" customFormat="1" x14ac:dyDescent="0.25">
      <c r="A124" s="131" t="s">
        <v>228</v>
      </c>
      <c r="B124" s="63" t="s">
        <v>227</v>
      </c>
      <c r="C124" s="59">
        <f>ROUND(IF('Indicator Data'!C126=0,0.1,IF(LOG('Indicator Data'!C126)&gt;C$194,10,IF(LOG('Indicator Data'!C126)&lt;C$195,0,10-(C$194-LOG('Indicator Data'!C126))/(C$194-C$195)*10))),1)</f>
        <v>7.4</v>
      </c>
      <c r="D124" s="59">
        <f>ROUND(IF('Indicator Data'!D126=0,0.1,IF(LOG('Indicator Data'!D126)&gt;D$194,10,IF(LOG('Indicator Data'!D126)&lt;D$195,0,10-(D$194-LOG('Indicator Data'!D126))/(D$194-D$195)*10))),1)</f>
        <v>8.6999999999999993</v>
      </c>
      <c r="E124" s="59">
        <f t="shared" si="31"/>
        <v>8.1</v>
      </c>
      <c r="F124" s="59">
        <f>ROUND(IF('Indicator Data'!E126="No data",0.1,IF('Indicator Data'!E126=0,0,IF(LOG('Indicator Data'!E126)&gt;F$194,10,IF(LOG('Indicator Data'!E126)&lt;F$195,0,10-(F$194-LOG('Indicator Data'!E126))/(F$194-F$195)*10)))),1)</f>
        <v>4.8</v>
      </c>
      <c r="G124" s="59">
        <f>ROUND(IF('Indicator Data'!F126=0,0,IF(LOG('Indicator Data'!F126)&gt;G$194,10,IF(LOG('Indicator Data'!F126)&lt;G$195,0,10-(G$194-LOG('Indicator Data'!F126))/(G$194-G$195)*10))),1)</f>
        <v>7.4</v>
      </c>
      <c r="H124" s="59">
        <f>ROUND(IF('Indicator Data'!G126=0,0,IF(LOG('Indicator Data'!G126)&gt;H$194,10,IF(LOG('Indicator Data'!G126)&lt;H$195,0,10-(H$194-LOG('Indicator Data'!G126))/(H$194-H$195)*10))),1)</f>
        <v>4.9000000000000004</v>
      </c>
      <c r="I124" s="59">
        <f>ROUND(IF('Indicator Data'!H126=0,0,IF(LOG('Indicator Data'!H126)&gt;I$194,10,IF(LOG('Indicator Data'!H126)&lt;I$195,0,10-(I$194-LOG('Indicator Data'!H126))/(I$194-I$195)*10))),1)</f>
        <v>0</v>
      </c>
      <c r="J124" s="59">
        <f t="shared" si="32"/>
        <v>2.8</v>
      </c>
      <c r="K124" s="59">
        <f>ROUND(IF('Indicator Data'!I126=0,0,IF(LOG('Indicator Data'!I126)&gt;K$194,10,IF(LOG('Indicator Data'!I126)&lt;K$195,0,10-(K$194-LOG('Indicator Data'!I126))/(K$194-K$195)*10))),1)</f>
        <v>0</v>
      </c>
      <c r="L124" s="59">
        <f t="shared" si="33"/>
        <v>1.5</v>
      </c>
      <c r="M124" s="59">
        <f>ROUND(IF('Indicator Data'!J126=0,0,IF(LOG('Indicator Data'!J126)&gt;M$194,10,IF(LOG('Indicator Data'!J126)&lt;M$195,0,10-(M$194-LOG('Indicator Data'!J126))/(M$194-M$195)*10))),1)</f>
        <v>0</v>
      </c>
      <c r="N124" s="60">
        <f>'Indicator Data'!C126/'Indicator Data'!$BC126</f>
        <v>2.0503348155923424E-3</v>
      </c>
      <c r="O124" s="60">
        <f>'Indicator Data'!D126/'Indicator Data'!$BC126</f>
        <v>9.4910619483932817E-4</v>
      </c>
      <c r="P124" s="60">
        <f>IF(F124=0.1,0,'Indicator Data'!E126/'Indicator Data'!$BC126)</f>
        <v>1.880856807143366E-3</v>
      </c>
      <c r="Q124" s="60">
        <f>'Indicator Data'!F126/'Indicator Data'!$BC126</f>
        <v>1.1222160800877319E-5</v>
      </c>
      <c r="R124" s="60">
        <f>'Indicator Data'!G126/'Indicator Data'!$BC126</f>
        <v>1.9997879779973626E-3</v>
      </c>
      <c r="S124" s="60">
        <f>'Indicator Data'!H126/'Indicator Data'!$BC126</f>
        <v>0</v>
      </c>
      <c r="T124" s="60">
        <f>'Indicator Data'!I126/'Indicator Data'!$BC126</f>
        <v>0</v>
      </c>
      <c r="U124" s="60">
        <f>'Indicator Data'!J126/'Indicator Data'!$BC126</f>
        <v>0</v>
      </c>
      <c r="V124" s="59">
        <f t="shared" si="34"/>
        <v>10</v>
      </c>
      <c r="W124" s="59">
        <f t="shared" si="35"/>
        <v>9.5</v>
      </c>
      <c r="X124" s="59">
        <f t="shared" si="36"/>
        <v>9.8000000000000007</v>
      </c>
      <c r="Y124" s="59">
        <f t="shared" si="37"/>
        <v>1.9</v>
      </c>
      <c r="Z124" s="59">
        <f t="shared" si="38"/>
        <v>9</v>
      </c>
      <c r="AA124" s="59">
        <f t="shared" si="39"/>
        <v>1</v>
      </c>
      <c r="AB124" s="59">
        <f t="shared" si="40"/>
        <v>0</v>
      </c>
      <c r="AC124" s="59">
        <f t="shared" si="41"/>
        <v>0.5</v>
      </c>
      <c r="AD124" s="59">
        <f t="shared" si="42"/>
        <v>0</v>
      </c>
      <c r="AE124" s="59">
        <f t="shared" si="43"/>
        <v>0.3</v>
      </c>
      <c r="AF124" s="59">
        <f t="shared" si="44"/>
        <v>0</v>
      </c>
      <c r="AG124" s="59">
        <f>ROUND(IF('Indicator Data'!K126=0,0,IF('Indicator Data'!K126&gt;AG$194,10,IF('Indicator Data'!K126&lt;AG$195,0,10-(AG$194-'Indicator Data'!K126)/(AG$194-AG$195)*10))),1)</f>
        <v>2.7</v>
      </c>
      <c r="AH124" s="59">
        <f t="shared" si="45"/>
        <v>8.6999999999999993</v>
      </c>
      <c r="AI124" s="59">
        <f t="shared" si="46"/>
        <v>9.1</v>
      </c>
      <c r="AJ124" s="59">
        <f t="shared" si="47"/>
        <v>3</v>
      </c>
      <c r="AK124" s="59">
        <f t="shared" si="48"/>
        <v>0</v>
      </c>
      <c r="AL124" s="59">
        <f t="shared" si="49"/>
        <v>1.6</v>
      </c>
      <c r="AM124" s="59">
        <f t="shared" si="50"/>
        <v>0</v>
      </c>
      <c r="AN124" s="59">
        <f t="shared" si="51"/>
        <v>0</v>
      </c>
      <c r="AO124" s="61">
        <f t="shared" si="52"/>
        <v>9.1</v>
      </c>
      <c r="AP124" s="61">
        <f t="shared" si="53"/>
        <v>3.5</v>
      </c>
      <c r="AQ124" s="61">
        <f t="shared" si="54"/>
        <v>8.3000000000000007</v>
      </c>
      <c r="AR124" s="61">
        <f t="shared" si="55"/>
        <v>0.9</v>
      </c>
      <c r="AS124" s="59">
        <f t="shared" si="56"/>
        <v>1.4</v>
      </c>
      <c r="AT124" s="59">
        <f>IF('Indicator Data'!BD126&lt;1000,"x",ROUND((IF('Indicator Data'!L126&gt;AT$194,10,IF('Indicator Data'!L126&lt;AT$195,0,10-(AT$194-'Indicator Data'!L126)/(AT$194-AT$195)*10))),1))</f>
        <v>2.2000000000000002</v>
      </c>
      <c r="AU124" s="61">
        <f t="shared" si="57"/>
        <v>1.8</v>
      </c>
      <c r="AV124" s="62">
        <f t="shared" si="58"/>
        <v>5.8</v>
      </c>
      <c r="AW124" s="59">
        <f>ROUND(IF('Indicator Data'!M126=0,0,IF('Indicator Data'!M126&gt;AW$194,10,IF('Indicator Data'!M126&lt;AW$195,0,10-(AW$194-'Indicator Data'!M126)/(AW$194-AW$195)*10))),1)</f>
        <v>0.1</v>
      </c>
      <c r="AX124" s="59">
        <f>ROUND(IF('Indicator Data'!N126=0,0,IF(LOG('Indicator Data'!N126)&gt;LOG(AX$194),10,IF(LOG('Indicator Data'!N126)&lt;LOG(AX$195),0,10-(LOG(AX$194)-LOG('Indicator Data'!N126))/(LOG(AX$194)-LOG(AX$195))*10))),1)</f>
        <v>0</v>
      </c>
      <c r="AY124" s="61">
        <f t="shared" si="59"/>
        <v>0.1</v>
      </c>
      <c r="AZ124" s="59">
        <f>'Indicator Data'!O126</f>
        <v>0</v>
      </c>
      <c r="BA124" s="59">
        <f>'Indicator Data'!P126</f>
        <v>0</v>
      </c>
      <c r="BB124" s="61">
        <f t="shared" si="60"/>
        <v>0</v>
      </c>
      <c r="BC124" s="62">
        <f t="shared" si="61"/>
        <v>0.1</v>
      </c>
      <c r="BD124" s="16"/>
      <c r="BE124" s="108"/>
    </row>
    <row r="125" spans="1:57" s="4" customFormat="1" x14ac:dyDescent="0.25">
      <c r="A125" s="131" t="s">
        <v>230</v>
      </c>
      <c r="B125" s="63" t="s">
        <v>229</v>
      </c>
      <c r="C125" s="59">
        <f>ROUND(IF('Indicator Data'!C127=0,0.1,IF(LOG('Indicator Data'!C127)&gt;C$194,10,IF(LOG('Indicator Data'!C127)&lt;C$195,0,10-(C$194-LOG('Indicator Data'!C127))/(C$194-C$195)*10))),1)</f>
        <v>7.7</v>
      </c>
      <c r="D125" s="59">
        <f>ROUND(IF('Indicator Data'!D127=0,0.1,IF(LOG('Indicator Data'!D127)&gt;D$194,10,IF(LOG('Indicator Data'!D127)&lt;D$195,0,10-(D$194-LOG('Indicator Data'!D127))/(D$194-D$195)*10))),1)</f>
        <v>9.3000000000000007</v>
      </c>
      <c r="E125" s="59">
        <f t="shared" si="31"/>
        <v>8.6</v>
      </c>
      <c r="F125" s="59">
        <f>ROUND(IF('Indicator Data'!E127="No data",0.1,IF('Indicator Data'!E127=0,0,IF(LOG('Indicator Data'!E127)&gt;F$194,10,IF(LOG('Indicator Data'!E127)&lt;F$195,0,10-(F$194-LOG('Indicator Data'!E127))/(F$194-F$195)*10)))),1)</f>
        <v>5.8</v>
      </c>
      <c r="G125" s="59">
        <f>ROUND(IF('Indicator Data'!F127=0,0,IF(LOG('Indicator Data'!F127)&gt;G$194,10,IF(LOG('Indicator Data'!F127)&lt;G$195,0,10-(G$194-LOG('Indicator Data'!F127))/(G$194-G$195)*10))),1)</f>
        <v>7.5</v>
      </c>
      <c r="H125" s="59">
        <f>ROUND(IF('Indicator Data'!G127=0,0,IF(LOG('Indicator Data'!G127)&gt;H$194,10,IF(LOG('Indicator Data'!G127)&lt;H$195,0,10-(H$194-LOG('Indicator Data'!G127))/(H$194-H$195)*10))),1)</f>
        <v>5.6</v>
      </c>
      <c r="I125" s="59">
        <f>ROUND(IF('Indicator Data'!H127=0,0,IF(LOG('Indicator Data'!H127)&gt;I$194,10,IF(LOG('Indicator Data'!H127)&lt;I$195,0,10-(I$194-LOG('Indicator Data'!H127))/(I$194-I$195)*10))),1)</f>
        <v>4.0999999999999996</v>
      </c>
      <c r="J125" s="59">
        <f t="shared" si="32"/>
        <v>4.9000000000000004</v>
      </c>
      <c r="K125" s="59">
        <f>ROUND(IF('Indicator Data'!I127=0,0,IF(LOG('Indicator Data'!I127)&gt;K$194,10,IF(LOG('Indicator Data'!I127)&lt;K$195,0,10-(K$194-LOG('Indicator Data'!I127))/(K$194-K$195)*10))),1)</f>
        <v>3.2</v>
      </c>
      <c r="L125" s="59">
        <f t="shared" si="33"/>
        <v>4.0999999999999996</v>
      </c>
      <c r="M125" s="59">
        <f>ROUND(IF('Indicator Data'!J127=0,0,IF(LOG('Indicator Data'!J127)&gt;M$194,10,IF(LOG('Indicator Data'!J127)&lt;M$195,0,10-(M$194-LOG('Indicator Data'!J127))/(M$194-M$195)*10))),1)</f>
        <v>8.4</v>
      </c>
      <c r="N125" s="60">
        <f>'Indicator Data'!C127/'Indicator Data'!$BC127</f>
        <v>2.1555055205398038E-3</v>
      </c>
      <c r="O125" s="60">
        <f>'Indicator Data'!D127/'Indicator Data'!$BC127</f>
        <v>1.0933216589475766E-3</v>
      </c>
      <c r="P125" s="60">
        <f>IF(F125=0.1,0,'Indicator Data'!E127/'Indicator Data'!$BC127)</f>
        <v>3.712951697071329E-3</v>
      </c>
      <c r="Q125" s="60">
        <f>'Indicator Data'!F127/'Indicator Data'!$BC127</f>
        <v>9.6798306858855902E-6</v>
      </c>
      <c r="R125" s="60">
        <f>'Indicator Data'!G127/'Indicator Data'!$BC127</f>
        <v>3.0792816001158152E-3</v>
      </c>
      <c r="S125" s="60">
        <f>'Indicator Data'!H127/'Indicator Data'!$BC127</f>
        <v>4.9463844972066319E-5</v>
      </c>
      <c r="T125" s="60">
        <f>'Indicator Data'!I127/'Indicator Data'!$BC127</f>
        <v>6.7374606787110587E-8</v>
      </c>
      <c r="U125" s="60">
        <f>'Indicator Data'!J127/'Indicator Data'!$BC127</f>
        <v>3.8213494926432976E-3</v>
      </c>
      <c r="V125" s="59">
        <f t="shared" si="34"/>
        <v>10</v>
      </c>
      <c r="W125" s="59">
        <f t="shared" si="35"/>
        <v>10</v>
      </c>
      <c r="X125" s="59">
        <f t="shared" si="36"/>
        <v>10</v>
      </c>
      <c r="Y125" s="59">
        <f t="shared" si="37"/>
        <v>3.7</v>
      </c>
      <c r="Z125" s="59">
        <f t="shared" si="38"/>
        <v>8.9</v>
      </c>
      <c r="AA125" s="59">
        <f t="shared" si="39"/>
        <v>1.5</v>
      </c>
      <c r="AB125" s="59">
        <f t="shared" si="40"/>
        <v>0.1</v>
      </c>
      <c r="AC125" s="59">
        <f t="shared" si="41"/>
        <v>0.8</v>
      </c>
      <c r="AD125" s="59">
        <f t="shared" si="42"/>
        <v>3.7</v>
      </c>
      <c r="AE125" s="59">
        <f t="shared" si="43"/>
        <v>2.4</v>
      </c>
      <c r="AF125" s="59">
        <f t="shared" si="44"/>
        <v>1.3</v>
      </c>
      <c r="AG125" s="59">
        <f>ROUND(IF('Indicator Data'!K127=0,0,IF('Indicator Data'!K127&gt;AG$194,10,IF('Indicator Data'!K127&lt;AG$195,0,10-(AG$194-'Indicator Data'!K127)/(AG$194-AG$195)*10))),1)</f>
        <v>5.3</v>
      </c>
      <c r="AH125" s="59">
        <f t="shared" si="45"/>
        <v>8.9</v>
      </c>
      <c r="AI125" s="59">
        <f t="shared" si="46"/>
        <v>9.6999999999999993</v>
      </c>
      <c r="AJ125" s="59">
        <f t="shared" si="47"/>
        <v>3.6</v>
      </c>
      <c r="AK125" s="59">
        <f t="shared" si="48"/>
        <v>2.1</v>
      </c>
      <c r="AL125" s="59">
        <f t="shared" si="49"/>
        <v>2.9</v>
      </c>
      <c r="AM125" s="59">
        <f t="shared" si="50"/>
        <v>3.5</v>
      </c>
      <c r="AN125" s="59">
        <f t="shared" si="51"/>
        <v>6</v>
      </c>
      <c r="AO125" s="61">
        <f t="shared" si="52"/>
        <v>9.4</v>
      </c>
      <c r="AP125" s="61">
        <f t="shared" si="53"/>
        <v>4.8</v>
      </c>
      <c r="AQ125" s="61">
        <f t="shared" si="54"/>
        <v>8.3000000000000007</v>
      </c>
      <c r="AR125" s="61">
        <f t="shared" si="55"/>
        <v>3.3</v>
      </c>
      <c r="AS125" s="59">
        <f t="shared" si="56"/>
        <v>5.7</v>
      </c>
      <c r="AT125" s="59">
        <f>IF('Indicator Data'!BD127&lt;1000,"x",ROUND((IF('Indicator Data'!L127&gt;AT$194,10,IF('Indicator Data'!L127&lt;AT$195,0,10-(AT$194-'Indicator Data'!L127)/(AT$194-AT$195)*10))),1))</f>
        <v>0</v>
      </c>
      <c r="AU125" s="61">
        <f t="shared" si="57"/>
        <v>2.9</v>
      </c>
      <c r="AV125" s="62">
        <f t="shared" si="58"/>
        <v>6.6</v>
      </c>
      <c r="AW125" s="59">
        <f>ROUND(IF('Indicator Data'!M127=0,0,IF('Indicator Data'!M127&gt;AW$194,10,IF('Indicator Data'!M127&lt;AW$195,0,10-(AW$194-'Indicator Data'!M127)/(AW$194-AW$195)*10))),1)</f>
        <v>2.2000000000000002</v>
      </c>
      <c r="AX125" s="59">
        <f>ROUND(IF('Indicator Data'!N127=0,0,IF(LOG('Indicator Data'!N127)&gt;LOG(AX$194),10,IF(LOG('Indicator Data'!N127)&lt;LOG(AX$195),0,10-(LOG(AX$194)-LOG('Indicator Data'!N127))/(LOG(AX$194)-LOG(AX$195))*10))),1)</f>
        <v>0.3</v>
      </c>
      <c r="AY125" s="61">
        <f t="shared" si="59"/>
        <v>1.3</v>
      </c>
      <c r="AZ125" s="59">
        <f>'Indicator Data'!O127</f>
        <v>0</v>
      </c>
      <c r="BA125" s="59">
        <f>'Indicator Data'!P127</f>
        <v>0</v>
      </c>
      <c r="BB125" s="61">
        <f t="shared" si="60"/>
        <v>0</v>
      </c>
      <c r="BC125" s="62">
        <f t="shared" si="61"/>
        <v>0.9</v>
      </c>
      <c r="BD125" s="16"/>
      <c r="BE125" s="108"/>
    </row>
    <row r="126" spans="1:57" s="4" customFormat="1" x14ac:dyDescent="0.25">
      <c r="A126" s="131" t="s">
        <v>232</v>
      </c>
      <c r="B126" s="63" t="s">
        <v>231</v>
      </c>
      <c r="C126" s="59">
        <f>ROUND(IF('Indicator Data'!C128=0,0.1,IF(LOG('Indicator Data'!C128)&gt;C$194,10,IF(LOG('Indicator Data'!C128)&lt;C$195,0,10-(C$194-LOG('Indicator Data'!C128))/(C$194-C$195)*10))),1)</f>
        <v>0.1</v>
      </c>
      <c r="D126" s="59">
        <f>ROUND(IF('Indicator Data'!D128=0,0.1,IF(LOG('Indicator Data'!D128)&gt;D$194,10,IF(LOG('Indicator Data'!D128)&lt;D$195,0,10-(D$194-LOG('Indicator Data'!D128))/(D$194-D$195)*10))),1)</f>
        <v>0.1</v>
      </c>
      <c r="E126" s="59">
        <f t="shared" si="31"/>
        <v>0.1</v>
      </c>
      <c r="F126" s="59">
        <f>ROUND(IF('Indicator Data'!E128="No data",0.1,IF('Indicator Data'!E128=0,0,IF(LOG('Indicator Data'!E128)&gt;F$194,10,IF(LOG('Indicator Data'!E128)&lt;F$195,0,10-(F$194-LOG('Indicator Data'!E128))/(F$194-F$195)*10)))),1)</f>
        <v>7.2</v>
      </c>
      <c r="G126" s="59">
        <f>ROUND(IF('Indicator Data'!F128=0,0,IF(LOG('Indicator Data'!F128)&gt;G$194,10,IF(LOG('Indicator Data'!F128)&lt;G$195,0,10-(G$194-LOG('Indicator Data'!F128))/(G$194-G$195)*10))),1)</f>
        <v>0</v>
      </c>
      <c r="H126" s="59">
        <f>ROUND(IF('Indicator Data'!G128=0,0,IF(LOG('Indicator Data'!G128)&gt;H$194,10,IF(LOG('Indicator Data'!G128)&lt;H$195,0,10-(H$194-LOG('Indicator Data'!G128))/(H$194-H$195)*10))),1)</f>
        <v>0</v>
      </c>
      <c r="I126" s="59">
        <f>ROUND(IF('Indicator Data'!H128=0,0,IF(LOG('Indicator Data'!H128)&gt;I$194,10,IF(LOG('Indicator Data'!H128)&lt;I$195,0,10-(I$194-LOG('Indicator Data'!H128))/(I$194-I$195)*10))),1)</f>
        <v>0</v>
      </c>
      <c r="J126" s="59">
        <f t="shared" si="32"/>
        <v>0</v>
      </c>
      <c r="K126" s="59">
        <f>ROUND(IF('Indicator Data'!I128=0,0,IF(LOG('Indicator Data'!I128)&gt;K$194,10,IF(LOG('Indicator Data'!I128)&lt;K$195,0,10-(K$194-LOG('Indicator Data'!I128))/(K$194-K$195)*10))),1)</f>
        <v>0</v>
      </c>
      <c r="L126" s="59">
        <f t="shared" si="33"/>
        <v>0</v>
      </c>
      <c r="M126" s="59">
        <f>ROUND(IF('Indicator Data'!J128=0,0,IF(LOG('Indicator Data'!J128)&gt;M$194,10,IF(LOG('Indicator Data'!J128)&lt;M$195,0,10-(M$194-LOG('Indicator Data'!J128))/(M$194-M$195)*10))),1)</f>
        <v>10</v>
      </c>
      <c r="N126" s="60">
        <f>'Indicator Data'!C128/'Indicator Data'!$BC128</f>
        <v>0</v>
      </c>
      <c r="O126" s="60">
        <f>'Indicator Data'!D128/'Indicator Data'!$BC128</f>
        <v>0</v>
      </c>
      <c r="P126" s="60">
        <f>IF(F126=0.1,0,'Indicator Data'!E128/'Indicator Data'!$BC128)</f>
        <v>4.3600170882544609E-3</v>
      </c>
      <c r="Q126" s="60">
        <f>'Indicator Data'!F128/'Indicator Data'!$BC128</f>
        <v>0</v>
      </c>
      <c r="R126" s="60">
        <f>'Indicator Data'!G128/'Indicator Data'!$BC128</f>
        <v>0</v>
      </c>
      <c r="S126" s="60">
        <f>'Indicator Data'!H128/'Indicator Data'!$BC128</f>
        <v>0</v>
      </c>
      <c r="T126" s="60">
        <f>'Indicator Data'!I128/'Indicator Data'!$BC128</f>
        <v>0</v>
      </c>
      <c r="U126" s="60">
        <f>'Indicator Data'!J128/'Indicator Data'!$BC128</f>
        <v>4.5263478243837751E-2</v>
      </c>
      <c r="V126" s="59">
        <f t="shared" si="34"/>
        <v>0</v>
      </c>
      <c r="W126" s="59">
        <f t="shared" si="35"/>
        <v>0</v>
      </c>
      <c r="X126" s="59">
        <f t="shared" si="36"/>
        <v>0</v>
      </c>
      <c r="Y126" s="59">
        <f t="shared" si="37"/>
        <v>4.4000000000000004</v>
      </c>
      <c r="Z126" s="59">
        <f t="shared" si="38"/>
        <v>0</v>
      </c>
      <c r="AA126" s="59">
        <f t="shared" si="39"/>
        <v>0</v>
      </c>
      <c r="AB126" s="59">
        <f t="shared" si="40"/>
        <v>0</v>
      </c>
      <c r="AC126" s="59">
        <f t="shared" si="41"/>
        <v>0</v>
      </c>
      <c r="AD126" s="59">
        <f t="shared" si="42"/>
        <v>0</v>
      </c>
      <c r="AE126" s="59">
        <f t="shared" si="43"/>
        <v>0</v>
      </c>
      <c r="AF126" s="59">
        <f t="shared" si="44"/>
        <v>10</v>
      </c>
      <c r="AG126" s="59">
        <f>ROUND(IF('Indicator Data'!K128=0,0,IF('Indicator Data'!K128&gt;AG$194,10,IF('Indicator Data'!K128&lt;AG$195,0,10-(AG$194-'Indicator Data'!K128)/(AG$194-AG$195)*10))),1)</f>
        <v>8</v>
      </c>
      <c r="AH126" s="59">
        <f t="shared" si="45"/>
        <v>0.1</v>
      </c>
      <c r="AI126" s="59">
        <f t="shared" si="46"/>
        <v>0.1</v>
      </c>
      <c r="AJ126" s="59">
        <f t="shared" si="47"/>
        <v>0</v>
      </c>
      <c r="AK126" s="59">
        <f t="shared" si="48"/>
        <v>0</v>
      </c>
      <c r="AL126" s="59">
        <f t="shared" si="49"/>
        <v>0</v>
      </c>
      <c r="AM126" s="59">
        <f t="shared" si="50"/>
        <v>0</v>
      </c>
      <c r="AN126" s="59">
        <f t="shared" si="51"/>
        <v>10</v>
      </c>
      <c r="AO126" s="61">
        <f t="shared" si="52"/>
        <v>0.1</v>
      </c>
      <c r="AP126" s="61">
        <f t="shared" si="53"/>
        <v>6</v>
      </c>
      <c r="AQ126" s="61">
        <f t="shared" si="54"/>
        <v>0</v>
      </c>
      <c r="AR126" s="61">
        <f t="shared" si="55"/>
        <v>0</v>
      </c>
      <c r="AS126" s="59">
        <f t="shared" si="56"/>
        <v>9</v>
      </c>
      <c r="AT126" s="59">
        <f>IF('Indicator Data'!BD128&lt;1000,"x",ROUND((IF('Indicator Data'!L128&gt;AT$194,10,IF('Indicator Data'!L128&lt;AT$195,0,10-(AT$194-'Indicator Data'!L128)/(AT$194-AT$195)*10))),1))</f>
        <v>3.3</v>
      </c>
      <c r="AU126" s="61">
        <f t="shared" si="57"/>
        <v>6.2</v>
      </c>
      <c r="AV126" s="62">
        <f t="shared" si="58"/>
        <v>3</v>
      </c>
      <c r="AW126" s="59">
        <f>ROUND(IF('Indicator Data'!M128=0,0,IF('Indicator Data'!M128&gt;AW$194,10,IF('Indicator Data'!M128&lt;AW$195,0,10-(AW$194-'Indicator Data'!M128)/(AW$194-AW$195)*10))),1)</f>
        <v>7</v>
      </c>
      <c r="AX126" s="59">
        <f>ROUND(IF('Indicator Data'!N128=0,0,IF(LOG('Indicator Data'!N128)&gt;LOG(AX$194),10,IF(LOG('Indicator Data'!N128)&lt;LOG(AX$195),0,10-(LOG(AX$194)-LOG('Indicator Data'!N128))/(LOG(AX$194)-LOG(AX$195))*10))),1)</f>
        <v>3.3</v>
      </c>
      <c r="AY126" s="61">
        <f t="shared" si="59"/>
        <v>5.4</v>
      </c>
      <c r="AZ126" s="59">
        <f>'Indicator Data'!O128</f>
        <v>0</v>
      </c>
      <c r="BA126" s="59">
        <f>'Indicator Data'!P128</f>
        <v>5</v>
      </c>
      <c r="BB126" s="61">
        <f t="shared" si="60"/>
        <v>9</v>
      </c>
      <c r="BC126" s="62">
        <f t="shared" si="61"/>
        <v>9</v>
      </c>
      <c r="BD126" s="16"/>
      <c r="BE126" s="108"/>
    </row>
    <row r="127" spans="1:57" s="4" customFormat="1" x14ac:dyDescent="0.25">
      <c r="A127" s="131" t="s">
        <v>234</v>
      </c>
      <c r="B127" s="63" t="s">
        <v>233</v>
      </c>
      <c r="C127" s="59">
        <f>ROUND(IF('Indicator Data'!C129=0,0.1,IF(LOG('Indicator Data'!C129)&gt;C$194,10,IF(LOG('Indicator Data'!C129)&lt;C$195,0,10-(C$194-LOG('Indicator Data'!C129))/(C$194-C$195)*10))),1)</f>
        <v>0.1</v>
      </c>
      <c r="D127" s="59">
        <f>ROUND(IF('Indicator Data'!D129=0,0.1,IF(LOG('Indicator Data'!D129)&gt;D$194,10,IF(LOG('Indicator Data'!D129)&lt;D$195,0,10-(D$194-LOG('Indicator Data'!D129))/(D$194-D$195)*10))),1)</f>
        <v>0.1</v>
      </c>
      <c r="E127" s="59">
        <f t="shared" si="31"/>
        <v>0.1</v>
      </c>
      <c r="F127" s="59">
        <f>ROUND(IF('Indicator Data'!E129="No data",0.1,IF('Indicator Data'!E129=0,0,IF(LOG('Indicator Data'!E129)&gt;F$194,10,IF(LOG('Indicator Data'!E129)&lt;F$195,0,10-(F$194-LOG('Indicator Data'!E129))/(F$194-F$195)*10)))),1)</f>
        <v>9.4</v>
      </c>
      <c r="G127" s="59">
        <f>ROUND(IF('Indicator Data'!F129=0,0,IF(LOG('Indicator Data'!F129)&gt;G$194,10,IF(LOG('Indicator Data'!F129)&lt;G$195,0,10-(G$194-LOG('Indicator Data'!F129))/(G$194-G$195)*10))),1)</f>
        <v>0</v>
      </c>
      <c r="H127" s="59">
        <f>ROUND(IF('Indicator Data'!G129=0,0,IF(LOG('Indicator Data'!G129)&gt;H$194,10,IF(LOG('Indicator Data'!G129)&lt;H$195,0,10-(H$194-LOG('Indicator Data'!G129))/(H$194-H$195)*10))),1)</f>
        <v>0</v>
      </c>
      <c r="I127" s="59">
        <f>ROUND(IF('Indicator Data'!H129=0,0,IF(LOG('Indicator Data'!H129)&gt;I$194,10,IF(LOG('Indicator Data'!H129)&lt;I$195,0,10-(I$194-LOG('Indicator Data'!H129))/(I$194-I$195)*10))),1)</f>
        <v>0</v>
      </c>
      <c r="J127" s="59">
        <f t="shared" si="32"/>
        <v>0</v>
      </c>
      <c r="K127" s="59">
        <f>ROUND(IF('Indicator Data'!I129=0,0,IF(LOG('Indicator Data'!I129)&gt;K$194,10,IF(LOG('Indicator Data'!I129)&lt;K$195,0,10-(K$194-LOG('Indicator Data'!I129))/(K$194-K$195)*10))),1)</f>
        <v>0</v>
      </c>
      <c r="L127" s="59">
        <f t="shared" si="33"/>
        <v>0</v>
      </c>
      <c r="M127" s="59">
        <f>ROUND(IF('Indicator Data'!J129=0,0,IF(LOG('Indicator Data'!J129)&gt;M$194,10,IF(LOG('Indicator Data'!J129)&lt;M$195,0,10-(M$194-LOG('Indicator Data'!J129))/(M$194-M$195)*10))),1)</f>
        <v>0</v>
      </c>
      <c r="N127" s="60">
        <f>'Indicator Data'!C129/'Indicator Data'!$BC129</f>
        <v>0</v>
      </c>
      <c r="O127" s="60">
        <f>'Indicator Data'!D129/'Indicator Data'!$BC129</f>
        <v>0</v>
      </c>
      <c r="P127" s="60">
        <f>IF(F127=0.1,0,'Indicator Data'!E129/'Indicator Data'!$BC129)</f>
        <v>3.2988939463526562E-3</v>
      </c>
      <c r="Q127" s="60">
        <f>'Indicator Data'!F129/'Indicator Data'!$BC129</f>
        <v>0</v>
      </c>
      <c r="R127" s="60">
        <f>'Indicator Data'!G129/'Indicator Data'!$BC129</f>
        <v>0</v>
      </c>
      <c r="S127" s="60">
        <f>'Indicator Data'!H129/'Indicator Data'!$BC129</f>
        <v>0</v>
      </c>
      <c r="T127" s="60">
        <f>'Indicator Data'!I129/'Indicator Data'!$BC129</f>
        <v>0</v>
      </c>
      <c r="U127" s="60">
        <f>'Indicator Data'!J129/'Indicator Data'!$BC129</f>
        <v>0</v>
      </c>
      <c r="V127" s="59">
        <f t="shared" si="34"/>
        <v>0</v>
      </c>
      <c r="W127" s="59">
        <f t="shared" si="35"/>
        <v>0</v>
      </c>
      <c r="X127" s="59">
        <f t="shared" si="36"/>
        <v>0</v>
      </c>
      <c r="Y127" s="59">
        <f t="shared" si="37"/>
        <v>3.3</v>
      </c>
      <c r="Z127" s="59">
        <f t="shared" si="38"/>
        <v>0</v>
      </c>
      <c r="AA127" s="59">
        <f t="shared" si="39"/>
        <v>0</v>
      </c>
      <c r="AB127" s="59">
        <f t="shared" si="40"/>
        <v>0</v>
      </c>
      <c r="AC127" s="59">
        <f t="shared" si="41"/>
        <v>0</v>
      </c>
      <c r="AD127" s="59">
        <f t="shared" si="42"/>
        <v>0</v>
      </c>
      <c r="AE127" s="59">
        <f t="shared" si="43"/>
        <v>0</v>
      </c>
      <c r="AF127" s="59">
        <f t="shared" si="44"/>
        <v>0</v>
      </c>
      <c r="AG127" s="59">
        <f>ROUND(IF('Indicator Data'!K129=0,0,IF('Indicator Data'!K129&gt;AG$194,10,IF('Indicator Data'!K129&lt;AG$195,0,10-(AG$194-'Indicator Data'!K129)/(AG$194-AG$195)*10))),1)</f>
        <v>0</v>
      </c>
      <c r="AH127" s="59">
        <f t="shared" si="45"/>
        <v>0.1</v>
      </c>
      <c r="AI127" s="59">
        <f t="shared" si="46"/>
        <v>0.1</v>
      </c>
      <c r="AJ127" s="59">
        <f t="shared" si="47"/>
        <v>0</v>
      </c>
      <c r="AK127" s="59">
        <f t="shared" si="48"/>
        <v>0</v>
      </c>
      <c r="AL127" s="59">
        <f t="shared" si="49"/>
        <v>0</v>
      </c>
      <c r="AM127" s="59">
        <f t="shared" si="50"/>
        <v>0</v>
      </c>
      <c r="AN127" s="59">
        <f t="shared" si="51"/>
        <v>0</v>
      </c>
      <c r="AO127" s="61">
        <f t="shared" si="52"/>
        <v>0.1</v>
      </c>
      <c r="AP127" s="61">
        <f t="shared" si="53"/>
        <v>7.5</v>
      </c>
      <c r="AQ127" s="61">
        <f t="shared" si="54"/>
        <v>0</v>
      </c>
      <c r="AR127" s="61">
        <f t="shared" si="55"/>
        <v>0</v>
      </c>
      <c r="AS127" s="59">
        <f t="shared" si="56"/>
        <v>0</v>
      </c>
      <c r="AT127" s="59">
        <f>IF('Indicator Data'!BD129&lt;1000,"x",ROUND((IF('Indicator Data'!L129&gt;AT$194,10,IF('Indicator Data'!L129&lt;AT$195,0,10-(AT$194-'Indicator Data'!L129)/(AT$194-AT$195)*10))),1))</f>
        <v>0</v>
      </c>
      <c r="AU127" s="61">
        <f t="shared" si="57"/>
        <v>0</v>
      </c>
      <c r="AV127" s="62">
        <f t="shared" si="58"/>
        <v>2.2999999999999998</v>
      </c>
      <c r="AW127" s="59">
        <f>ROUND(IF('Indicator Data'!M129=0,0,IF('Indicator Data'!M129&gt;AW$194,10,IF('Indicator Data'!M129&lt;AW$195,0,10-(AW$194-'Indicator Data'!M129)/(AW$194-AW$195)*10))),1)</f>
        <v>10</v>
      </c>
      <c r="AX127" s="59">
        <f>ROUND(IF('Indicator Data'!N129=0,0,IF(LOG('Indicator Data'!N129)&gt;LOG(AX$194),10,IF(LOG('Indicator Data'!N129)&lt;LOG(AX$195),0,10-(LOG(AX$194)-LOG('Indicator Data'!N129))/(LOG(AX$194)-LOG(AX$195))*10))),1)</f>
        <v>9.8000000000000007</v>
      </c>
      <c r="AY127" s="61">
        <f t="shared" si="59"/>
        <v>9.9</v>
      </c>
      <c r="AZ127" s="59">
        <f>'Indicator Data'!O129</f>
        <v>0</v>
      </c>
      <c r="BA127" s="59">
        <f>'Indicator Data'!P129</f>
        <v>5</v>
      </c>
      <c r="BB127" s="61">
        <f t="shared" si="60"/>
        <v>9</v>
      </c>
      <c r="BC127" s="62">
        <f t="shared" si="61"/>
        <v>9</v>
      </c>
      <c r="BD127" s="16"/>
      <c r="BE127" s="108"/>
    </row>
    <row r="128" spans="1:57" s="4" customFormat="1" x14ac:dyDescent="0.25">
      <c r="A128" s="131" t="s">
        <v>236</v>
      </c>
      <c r="B128" s="63" t="s">
        <v>235</v>
      </c>
      <c r="C128" s="59">
        <f>ROUND(IF('Indicator Data'!C130=0,0.1,IF(LOG('Indicator Data'!C130)&gt;C$194,10,IF(LOG('Indicator Data'!C130)&lt;C$195,0,10-(C$194-LOG('Indicator Data'!C130))/(C$194-C$195)*10))),1)</f>
        <v>3.4</v>
      </c>
      <c r="D128" s="59">
        <f>ROUND(IF('Indicator Data'!D130=0,0.1,IF(LOG('Indicator Data'!D130)&gt;D$194,10,IF(LOG('Indicator Data'!D130)&lt;D$195,0,10-(D$194-LOG('Indicator Data'!D130))/(D$194-D$195)*10))),1)</f>
        <v>0.1</v>
      </c>
      <c r="E128" s="59">
        <f t="shared" si="31"/>
        <v>1.9</v>
      </c>
      <c r="F128" s="59">
        <f>ROUND(IF('Indicator Data'!E130="No data",0.1,IF('Indicator Data'!E130=0,0,IF(LOG('Indicator Data'!E130)&gt;F$194,10,IF(LOG('Indicator Data'!E130)&lt;F$195,0,10-(F$194-LOG('Indicator Data'!E130))/(F$194-F$195)*10)))),1)</f>
        <v>0.1</v>
      </c>
      <c r="G128" s="59">
        <f>ROUND(IF('Indicator Data'!F130=0,0,IF(LOG('Indicator Data'!F130)&gt;G$194,10,IF(LOG('Indicator Data'!F130)&lt;G$195,0,10-(G$194-LOG('Indicator Data'!F130))/(G$194-G$195)*10))),1)</f>
        <v>0</v>
      </c>
      <c r="H128" s="59">
        <f>ROUND(IF('Indicator Data'!G130=0,0,IF(LOG('Indicator Data'!G130)&gt;H$194,10,IF(LOG('Indicator Data'!G130)&lt;H$195,0,10-(H$194-LOG('Indicator Data'!G130))/(H$194-H$195)*10))),1)</f>
        <v>0</v>
      </c>
      <c r="I128" s="59">
        <f>ROUND(IF('Indicator Data'!H130=0,0,IF(LOG('Indicator Data'!H130)&gt;I$194,10,IF(LOG('Indicator Data'!H130)&lt;I$195,0,10-(I$194-LOG('Indicator Data'!H130))/(I$194-I$195)*10))),1)</f>
        <v>0</v>
      </c>
      <c r="J128" s="59">
        <f t="shared" si="32"/>
        <v>0</v>
      </c>
      <c r="K128" s="59">
        <f>ROUND(IF('Indicator Data'!I130=0,0,IF(LOG('Indicator Data'!I130)&gt;K$194,10,IF(LOG('Indicator Data'!I130)&lt;K$195,0,10-(K$194-LOG('Indicator Data'!I130))/(K$194-K$195)*10))),1)</f>
        <v>0</v>
      </c>
      <c r="L128" s="59">
        <f t="shared" si="33"/>
        <v>0</v>
      </c>
      <c r="M128" s="59">
        <f>ROUND(IF('Indicator Data'!J130=0,0,IF(LOG('Indicator Data'!J130)&gt;M$194,10,IF(LOG('Indicator Data'!J130)&lt;M$195,0,10-(M$194-LOG('Indicator Data'!J130))/(M$194-M$195)*10))),1)</f>
        <v>0</v>
      </c>
      <c r="N128" s="60">
        <f>'Indicator Data'!C130/'Indicator Data'!$BC130</f>
        <v>4.9801117935199414E-5</v>
      </c>
      <c r="O128" s="60">
        <f>'Indicator Data'!D130/'Indicator Data'!$BC130</f>
        <v>0</v>
      </c>
      <c r="P128" s="60">
        <f>IF(F128=0.1,0,'Indicator Data'!E130/'Indicator Data'!$BC130)</f>
        <v>0</v>
      </c>
      <c r="Q128" s="60">
        <f>'Indicator Data'!F130/'Indicator Data'!$BC130</f>
        <v>0</v>
      </c>
      <c r="R128" s="60">
        <f>'Indicator Data'!G130/'Indicator Data'!$BC130</f>
        <v>0</v>
      </c>
      <c r="S128" s="60">
        <f>'Indicator Data'!H130/'Indicator Data'!$BC130</f>
        <v>0</v>
      </c>
      <c r="T128" s="60">
        <f>'Indicator Data'!I130/'Indicator Data'!$BC130</f>
        <v>0</v>
      </c>
      <c r="U128" s="60">
        <f>'Indicator Data'!J130/'Indicator Data'!$BC130</f>
        <v>0</v>
      </c>
      <c r="V128" s="59">
        <f t="shared" si="34"/>
        <v>0.2</v>
      </c>
      <c r="W128" s="59">
        <f t="shared" si="35"/>
        <v>0</v>
      </c>
      <c r="X128" s="59">
        <f t="shared" si="36"/>
        <v>0.1</v>
      </c>
      <c r="Y128" s="59">
        <f t="shared" si="37"/>
        <v>0.1</v>
      </c>
      <c r="Z128" s="59">
        <f t="shared" si="38"/>
        <v>0</v>
      </c>
      <c r="AA128" s="59">
        <f t="shared" si="39"/>
        <v>0</v>
      </c>
      <c r="AB128" s="59">
        <f t="shared" si="40"/>
        <v>0</v>
      </c>
      <c r="AC128" s="59">
        <f t="shared" si="41"/>
        <v>0</v>
      </c>
      <c r="AD128" s="59">
        <f t="shared" si="42"/>
        <v>0</v>
      </c>
      <c r="AE128" s="59">
        <f t="shared" si="43"/>
        <v>0</v>
      </c>
      <c r="AF128" s="59">
        <f t="shared" si="44"/>
        <v>0</v>
      </c>
      <c r="AG128" s="59">
        <f>ROUND(IF('Indicator Data'!K130=0,0,IF('Indicator Data'!K130&gt;AG$194,10,IF('Indicator Data'!K130&lt;AG$195,0,10-(AG$194-'Indicator Data'!K130)/(AG$194-AG$195)*10))),1)</f>
        <v>0</v>
      </c>
      <c r="AH128" s="59">
        <f t="shared" si="45"/>
        <v>1.8</v>
      </c>
      <c r="AI128" s="59">
        <f t="shared" si="46"/>
        <v>0.1</v>
      </c>
      <c r="AJ128" s="59">
        <f t="shared" si="47"/>
        <v>0</v>
      </c>
      <c r="AK128" s="59">
        <f t="shared" si="48"/>
        <v>0</v>
      </c>
      <c r="AL128" s="59">
        <f t="shared" si="49"/>
        <v>0</v>
      </c>
      <c r="AM128" s="59">
        <f t="shared" si="50"/>
        <v>0</v>
      </c>
      <c r="AN128" s="59">
        <f t="shared" si="51"/>
        <v>0</v>
      </c>
      <c r="AO128" s="61">
        <f t="shared" si="52"/>
        <v>1</v>
      </c>
      <c r="AP128" s="61">
        <f t="shared" si="53"/>
        <v>0.1</v>
      </c>
      <c r="AQ128" s="61">
        <f t="shared" si="54"/>
        <v>0</v>
      </c>
      <c r="AR128" s="61">
        <f t="shared" si="55"/>
        <v>0</v>
      </c>
      <c r="AS128" s="59">
        <f t="shared" si="56"/>
        <v>0</v>
      </c>
      <c r="AT128" s="59">
        <f>IF('Indicator Data'!BD130&lt;1000,"x",ROUND((IF('Indicator Data'!L130&gt;AT$194,10,IF('Indicator Data'!L130&lt;AT$195,0,10-(AT$194-'Indicator Data'!L130)/(AT$194-AT$195)*10))),1))</f>
        <v>0</v>
      </c>
      <c r="AU128" s="61">
        <f t="shared" si="57"/>
        <v>0</v>
      </c>
      <c r="AV128" s="62">
        <f t="shared" si="58"/>
        <v>0.2</v>
      </c>
      <c r="AW128" s="59">
        <f>ROUND(IF('Indicator Data'!M130=0,0,IF('Indicator Data'!M130&gt;AW$194,10,IF('Indicator Data'!M130&lt;AW$195,0,10-(AW$194-'Indicator Data'!M130)/(AW$194-AW$195)*10))),1)</f>
        <v>0.2</v>
      </c>
      <c r="AX128" s="59">
        <f>ROUND(IF('Indicator Data'!N130=0,0,IF(LOG('Indicator Data'!N130)&gt;LOG(AX$194),10,IF(LOG('Indicator Data'!N130)&lt;LOG(AX$195),0,10-(LOG(AX$194)-LOG('Indicator Data'!N130))/(LOG(AX$194)-LOG(AX$195))*10))),1)</f>
        <v>0.5</v>
      </c>
      <c r="AY128" s="61">
        <f t="shared" si="59"/>
        <v>0.4</v>
      </c>
      <c r="AZ128" s="59">
        <f>'Indicator Data'!O130</f>
        <v>0</v>
      </c>
      <c r="BA128" s="59">
        <f>'Indicator Data'!P130</f>
        <v>0</v>
      </c>
      <c r="BB128" s="61">
        <f t="shared" si="60"/>
        <v>0</v>
      </c>
      <c r="BC128" s="62">
        <f t="shared" si="61"/>
        <v>0.3</v>
      </c>
      <c r="BD128" s="16"/>
      <c r="BE128" s="108"/>
    </row>
    <row r="129" spans="1:57" s="4" customFormat="1" x14ac:dyDescent="0.25">
      <c r="A129" s="131" t="s">
        <v>239</v>
      </c>
      <c r="B129" s="63" t="s">
        <v>238</v>
      </c>
      <c r="C129" s="59">
        <f>ROUND(IF('Indicator Data'!C131=0,0.1,IF(LOG('Indicator Data'!C131)&gt;C$194,10,IF(LOG('Indicator Data'!C131)&lt;C$195,0,10-(C$194-LOG('Indicator Data'!C131))/(C$194-C$195)*10))),1)</f>
        <v>6.9</v>
      </c>
      <c r="D129" s="59">
        <f>ROUND(IF('Indicator Data'!D131=0,0.1,IF(LOG('Indicator Data'!D131)&gt;D$194,10,IF(LOG('Indicator Data'!D131)&lt;D$195,0,10-(D$194-LOG('Indicator Data'!D131))/(D$194-D$195)*10))),1)</f>
        <v>2.9</v>
      </c>
      <c r="E129" s="59">
        <f t="shared" si="31"/>
        <v>5.2</v>
      </c>
      <c r="F129" s="59">
        <f>ROUND(IF('Indicator Data'!E131="No data",0.1,IF('Indicator Data'!E131=0,0,IF(LOG('Indicator Data'!E131)&gt;F$194,10,IF(LOG('Indicator Data'!E131)&lt;F$195,0,10-(F$194-LOG('Indicator Data'!E131))/(F$194-F$195)*10)))),1)</f>
        <v>4.4000000000000004</v>
      </c>
      <c r="G129" s="59">
        <f>ROUND(IF('Indicator Data'!F131=0,0,IF(LOG('Indicator Data'!F131)&gt;G$194,10,IF(LOG('Indicator Data'!F131)&lt;G$195,0,10-(G$194-LOG('Indicator Data'!F131))/(G$194-G$195)*10))),1)</f>
        <v>9.3000000000000007</v>
      </c>
      <c r="H129" s="59">
        <f>ROUND(IF('Indicator Data'!G131=0,0,IF(LOG('Indicator Data'!G131)&gt;H$194,10,IF(LOG('Indicator Data'!G131)&lt;H$195,0,10-(H$194-LOG('Indicator Data'!G131))/(H$194-H$195)*10))),1)</f>
        <v>4.3</v>
      </c>
      <c r="I129" s="59">
        <f>ROUND(IF('Indicator Data'!H131=0,0,IF(LOG('Indicator Data'!H131)&gt;I$194,10,IF(LOG('Indicator Data'!H131)&lt;I$195,0,10-(I$194-LOG('Indicator Data'!H131))/(I$194-I$195)*10))),1)</f>
        <v>0</v>
      </c>
      <c r="J129" s="59">
        <f t="shared" si="32"/>
        <v>2.4</v>
      </c>
      <c r="K129" s="59">
        <f>ROUND(IF('Indicator Data'!I131=0,0,IF(LOG('Indicator Data'!I131)&gt;K$194,10,IF(LOG('Indicator Data'!I131)&lt;K$195,0,10-(K$194-LOG('Indicator Data'!I131))/(K$194-K$195)*10))),1)</f>
        <v>0</v>
      </c>
      <c r="L129" s="59">
        <f t="shared" si="33"/>
        <v>1.3</v>
      </c>
      <c r="M129" s="59">
        <f>ROUND(IF('Indicator Data'!J131=0,0,IF(LOG('Indicator Data'!J131)&gt;M$194,10,IF(LOG('Indicator Data'!J131)&lt;M$195,0,10-(M$194-LOG('Indicator Data'!J131))/(M$194-M$195)*10))),1)</f>
        <v>0</v>
      </c>
      <c r="N129" s="60">
        <f>'Indicator Data'!C131/'Indicator Data'!$BC131</f>
        <v>1.7683906430835147E-3</v>
      </c>
      <c r="O129" s="60">
        <f>'Indicator Data'!D131/'Indicator Data'!$BC131</f>
        <v>2.4046637140170226E-5</v>
      </c>
      <c r="P129" s="60">
        <f>IF(F129=0.1,0,'Indicator Data'!E131/'Indicator Data'!$BC131)</f>
        <v>1.8243971245356094E-3</v>
      </c>
      <c r="Q129" s="60">
        <f>'Indicator Data'!F131/'Indicator Data'!$BC131</f>
        <v>1.4453666204416172E-4</v>
      </c>
      <c r="R129" s="60">
        <f>'Indicator Data'!G131/'Indicator Data'!$BC131</f>
        <v>1.6752469933110005E-3</v>
      </c>
      <c r="S129" s="60">
        <f>'Indicator Data'!H131/'Indicator Data'!$BC131</f>
        <v>0</v>
      </c>
      <c r="T129" s="60">
        <f>'Indicator Data'!I131/'Indicator Data'!$BC131</f>
        <v>0</v>
      </c>
      <c r="U129" s="60">
        <f>'Indicator Data'!J131/'Indicator Data'!$BC131</f>
        <v>0</v>
      </c>
      <c r="V129" s="59">
        <f t="shared" si="34"/>
        <v>8.8000000000000007</v>
      </c>
      <c r="W129" s="59">
        <f t="shared" si="35"/>
        <v>0.2</v>
      </c>
      <c r="X129" s="59">
        <f t="shared" si="36"/>
        <v>6.1</v>
      </c>
      <c r="Y129" s="59">
        <f t="shared" si="37"/>
        <v>1.8</v>
      </c>
      <c r="Z129" s="59">
        <f t="shared" si="38"/>
        <v>10</v>
      </c>
      <c r="AA129" s="59">
        <f t="shared" si="39"/>
        <v>0.8</v>
      </c>
      <c r="AB129" s="59">
        <f t="shared" si="40"/>
        <v>0</v>
      </c>
      <c r="AC129" s="59">
        <f t="shared" si="41"/>
        <v>0.4</v>
      </c>
      <c r="AD129" s="59">
        <f t="shared" si="42"/>
        <v>0</v>
      </c>
      <c r="AE129" s="59">
        <f t="shared" si="43"/>
        <v>0.2</v>
      </c>
      <c r="AF129" s="59">
        <f t="shared" si="44"/>
        <v>0</v>
      </c>
      <c r="AG129" s="59">
        <f>ROUND(IF('Indicator Data'!K131=0,0,IF('Indicator Data'!K131&gt;AG$194,10,IF('Indicator Data'!K131&lt;AG$195,0,10-(AG$194-'Indicator Data'!K131)/(AG$194-AG$195)*10))),1)</f>
        <v>0</v>
      </c>
      <c r="AH129" s="59">
        <f t="shared" si="45"/>
        <v>7.9</v>
      </c>
      <c r="AI129" s="59">
        <f t="shared" si="46"/>
        <v>1.6</v>
      </c>
      <c r="AJ129" s="59">
        <f t="shared" si="47"/>
        <v>2.6</v>
      </c>
      <c r="AK129" s="59">
        <f t="shared" si="48"/>
        <v>0</v>
      </c>
      <c r="AL129" s="59">
        <f t="shared" si="49"/>
        <v>1.4</v>
      </c>
      <c r="AM129" s="59">
        <f t="shared" si="50"/>
        <v>0</v>
      </c>
      <c r="AN129" s="59">
        <f t="shared" si="51"/>
        <v>0</v>
      </c>
      <c r="AO129" s="61">
        <f t="shared" si="52"/>
        <v>5.7</v>
      </c>
      <c r="AP129" s="61">
        <f t="shared" si="53"/>
        <v>3.2</v>
      </c>
      <c r="AQ129" s="61">
        <f t="shared" si="54"/>
        <v>9.6999999999999993</v>
      </c>
      <c r="AR129" s="61">
        <f t="shared" si="55"/>
        <v>0.8</v>
      </c>
      <c r="AS129" s="59">
        <f t="shared" si="56"/>
        <v>0</v>
      </c>
      <c r="AT129" s="59">
        <f>IF('Indicator Data'!BD131&lt;1000,"x",ROUND((IF('Indicator Data'!L131&gt;AT$194,10,IF('Indicator Data'!L131&lt;AT$195,0,10-(AT$194-'Indicator Data'!L131)/(AT$194-AT$195)*10))),1))</f>
        <v>8.9</v>
      </c>
      <c r="AU129" s="61">
        <f t="shared" si="57"/>
        <v>4.5</v>
      </c>
      <c r="AV129" s="62">
        <f t="shared" si="58"/>
        <v>5.8</v>
      </c>
      <c r="AW129" s="59">
        <f>ROUND(IF('Indicator Data'!M131=0,0,IF('Indicator Data'!M131&gt;AW$194,10,IF('Indicator Data'!M131&lt;AW$195,0,10-(AW$194-'Indicator Data'!M131)/(AW$194-AW$195)*10))),1)</f>
        <v>0.7</v>
      </c>
      <c r="AX129" s="59">
        <f>ROUND(IF('Indicator Data'!N131=0,0,IF(LOG('Indicator Data'!N131)&gt;LOG(AX$194),10,IF(LOG('Indicator Data'!N131)&lt;LOG(AX$195),0,10-(LOG(AX$194)-LOG('Indicator Data'!N131))/(LOG(AX$194)-LOG(AX$195))*10))),1)</f>
        <v>0.1</v>
      </c>
      <c r="AY129" s="61">
        <f t="shared" si="59"/>
        <v>0.4</v>
      </c>
      <c r="AZ129" s="59">
        <f>'Indicator Data'!O131</f>
        <v>0</v>
      </c>
      <c r="BA129" s="59">
        <f>'Indicator Data'!P131</f>
        <v>0</v>
      </c>
      <c r="BB129" s="61">
        <f t="shared" si="60"/>
        <v>0</v>
      </c>
      <c r="BC129" s="62">
        <f t="shared" si="61"/>
        <v>0.3</v>
      </c>
      <c r="BD129" s="16"/>
      <c r="BE129" s="108"/>
    </row>
    <row r="130" spans="1:57" s="4" customFormat="1" x14ac:dyDescent="0.25">
      <c r="A130" s="131" t="s">
        <v>241</v>
      </c>
      <c r="B130" s="63" t="s">
        <v>240</v>
      </c>
      <c r="C130" s="59">
        <f>ROUND(IF('Indicator Data'!C132=0,0.1,IF(LOG('Indicator Data'!C132)&gt;C$194,10,IF(LOG('Indicator Data'!C132)&lt;C$195,0,10-(C$194-LOG('Indicator Data'!C132))/(C$194-C$195)*10))),1)</f>
        <v>10</v>
      </c>
      <c r="D130" s="59">
        <f>ROUND(IF('Indicator Data'!D132=0,0.1,IF(LOG('Indicator Data'!D132)&gt;D$194,10,IF(LOG('Indicator Data'!D132)&lt;D$195,0,10-(D$194-LOG('Indicator Data'!D132))/(D$194-D$195)*10))),1)</f>
        <v>9.4</v>
      </c>
      <c r="E130" s="59">
        <f t="shared" si="31"/>
        <v>9.6999999999999993</v>
      </c>
      <c r="F130" s="59">
        <f>ROUND(IF('Indicator Data'!E132="No data",0.1,IF('Indicator Data'!E132=0,0,IF(LOG('Indicator Data'!E132)&gt;F$194,10,IF(LOG('Indicator Data'!E132)&lt;F$195,0,10-(F$194-LOG('Indicator Data'!E132))/(F$194-F$195)*10)))),1)</f>
        <v>10</v>
      </c>
      <c r="G130" s="59">
        <f>ROUND(IF('Indicator Data'!F132=0,0,IF(LOG('Indicator Data'!F132)&gt;G$194,10,IF(LOG('Indicator Data'!F132)&lt;G$195,0,10-(G$194-LOG('Indicator Data'!F132))/(G$194-G$195)*10))),1)</f>
        <v>7.4</v>
      </c>
      <c r="H130" s="59">
        <f>ROUND(IF('Indicator Data'!G132=0,0,IF(LOG('Indicator Data'!G132)&gt;H$194,10,IF(LOG('Indicator Data'!G132)&lt;H$195,0,10-(H$194-LOG('Indicator Data'!G132))/(H$194-H$195)*10))),1)</f>
        <v>7.4</v>
      </c>
      <c r="I130" s="59">
        <f>ROUND(IF('Indicator Data'!H132=0,0,IF(LOG('Indicator Data'!H132)&gt;I$194,10,IF(LOG('Indicator Data'!H132)&lt;I$195,0,10-(I$194-LOG('Indicator Data'!H132))/(I$194-I$195)*10))),1)</f>
        <v>1.7</v>
      </c>
      <c r="J130" s="59">
        <f t="shared" si="32"/>
        <v>5.2</v>
      </c>
      <c r="K130" s="59">
        <f>ROUND(IF('Indicator Data'!I132=0,0,IF(LOG('Indicator Data'!I132)&gt;K$194,10,IF(LOG('Indicator Data'!I132)&lt;K$195,0,10-(K$194-LOG('Indicator Data'!I132))/(K$194-K$195)*10))),1)</f>
        <v>3</v>
      </c>
      <c r="L130" s="59">
        <f t="shared" si="33"/>
        <v>4.2</v>
      </c>
      <c r="M130" s="59">
        <f>ROUND(IF('Indicator Data'!J132=0,0,IF(LOG('Indicator Data'!J132)&gt;M$194,10,IF(LOG('Indicator Data'!J132)&lt;M$195,0,10-(M$194-LOG('Indicator Data'!J132))/(M$194-M$195)*10))),1)</f>
        <v>9.9</v>
      </c>
      <c r="N130" s="60">
        <f>'Indicator Data'!C132/'Indicator Data'!$BC132</f>
        <v>1.9680193400516306E-3</v>
      </c>
      <c r="O130" s="60">
        <f>'Indicator Data'!D132/'Indicator Data'!$BC132</f>
        <v>3.3958352955216678E-5</v>
      </c>
      <c r="P130" s="60">
        <f>IF(F130=0.1,0,'Indicator Data'!E132/'Indicator Data'!$BC132)</f>
        <v>7.3223062867455837E-3</v>
      </c>
      <c r="Q130" s="60">
        <f>'Indicator Data'!F132/'Indicator Data'!$BC132</f>
        <v>2.5466926250054418E-7</v>
      </c>
      <c r="R130" s="60">
        <f>'Indicator Data'!G132/'Indicator Data'!$BC132</f>
        <v>4.8513362487716499E-4</v>
      </c>
      <c r="S130" s="60">
        <f>'Indicator Data'!H132/'Indicator Data'!$BC132</f>
        <v>5.1539838248276221E-8</v>
      </c>
      <c r="T130" s="60">
        <f>'Indicator Data'!I132/'Indicator Data'!$BC132</f>
        <v>1.6094070681473875E-9</v>
      </c>
      <c r="U130" s="60">
        <f>'Indicator Data'!J132/'Indicator Data'!$BC132</f>
        <v>4.5539492603527361E-4</v>
      </c>
      <c r="V130" s="59">
        <f t="shared" si="34"/>
        <v>9.8000000000000007</v>
      </c>
      <c r="W130" s="59">
        <f t="shared" si="35"/>
        <v>0.3</v>
      </c>
      <c r="X130" s="59">
        <f t="shared" si="36"/>
        <v>7.3</v>
      </c>
      <c r="Y130" s="59">
        <f t="shared" si="37"/>
        <v>7.3</v>
      </c>
      <c r="Z130" s="59">
        <f t="shared" si="38"/>
        <v>5.3</v>
      </c>
      <c r="AA130" s="59">
        <f t="shared" si="39"/>
        <v>0.2</v>
      </c>
      <c r="AB130" s="59">
        <f t="shared" si="40"/>
        <v>0</v>
      </c>
      <c r="AC130" s="59">
        <f t="shared" si="41"/>
        <v>0.1</v>
      </c>
      <c r="AD130" s="59">
        <f t="shared" si="42"/>
        <v>0.4</v>
      </c>
      <c r="AE130" s="59">
        <f t="shared" si="43"/>
        <v>0.3</v>
      </c>
      <c r="AF130" s="59">
        <f t="shared" si="44"/>
        <v>0.2</v>
      </c>
      <c r="AG130" s="59">
        <f>ROUND(IF('Indicator Data'!K132=0,0,IF('Indicator Data'!K132&gt;AG$194,10,IF('Indicator Data'!K132&lt;AG$195,0,10-(AG$194-'Indicator Data'!K132)/(AG$194-AG$195)*10))),1)</f>
        <v>2.7</v>
      </c>
      <c r="AH130" s="59">
        <f t="shared" si="45"/>
        <v>9.9</v>
      </c>
      <c r="AI130" s="59">
        <f t="shared" si="46"/>
        <v>4.9000000000000004</v>
      </c>
      <c r="AJ130" s="59">
        <f t="shared" si="47"/>
        <v>3.8</v>
      </c>
      <c r="AK130" s="59">
        <f t="shared" si="48"/>
        <v>0.9</v>
      </c>
      <c r="AL130" s="59">
        <f t="shared" si="49"/>
        <v>2.5</v>
      </c>
      <c r="AM130" s="59">
        <f t="shared" si="50"/>
        <v>1.7</v>
      </c>
      <c r="AN130" s="59">
        <f t="shared" si="51"/>
        <v>7.5</v>
      </c>
      <c r="AO130" s="61">
        <f t="shared" si="52"/>
        <v>8.8000000000000007</v>
      </c>
      <c r="AP130" s="61">
        <f t="shared" si="53"/>
        <v>9.1</v>
      </c>
      <c r="AQ130" s="61">
        <f t="shared" si="54"/>
        <v>6.5</v>
      </c>
      <c r="AR130" s="61">
        <f t="shared" si="55"/>
        <v>2.5</v>
      </c>
      <c r="AS130" s="59">
        <f t="shared" si="56"/>
        <v>5.0999999999999996</v>
      </c>
      <c r="AT130" s="59">
        <f>IF('Indicator Data'!BD132&lt;1000,"x",ROUND((IF('Indicator Data'!L132&gt;AT$194,10,IF('Indicator Data'!L132&lt;AT$195,0,10-(AT$194-'Indicator Data'!L132)/(AT$194-AT$195)*10))),1))</f>
        <v>2.2000000000000002</v>
      </c>
      <c r="AU130" s="61">
        <f t="shared" si="57"/>
        <v>3.7</v>
      </c>
      <c r="AV130" s="62">
        <f t="shared" si="58"/>
        <v>6.9</v>
      </c>
      <c r="AW130" s="59">
        <f>ROUND(IF('Indicator Data'!M132=0,0,IF('Indicator Data'!M132&gt;AW$194,10,IF('Indicator Data'!M132&lt;AW$195,0,10-(AW$194-'Indicator Data'!M132)/(AW$194-AW$195)*10))),1)</f>
        <v>10</v>
      </c>
      <c r="AX130" s="59">
        <f>ROUND(IF('Indicator Data'!N132=0,0,IF(LOG('Indicator Data'!N132)&gt;LOG(AX$194),10,IF(LOG('Indicator Data'!N132)&lt;LOG(AX$195),0,10-(LOG(AX$194)-LOG('Indicator Data'!N132))/(LOG(AX$194)-LOG(AX$195))*10))),1)</f>
        <v>9.8000000000000007</v>
      </c>
      <c r="AY130" s="61">
        <f t="shared" si="59"/>
        <v>9.9</v>
      </c>
      <c r="AZ130" s="59">
        <f>'Indicator Data'!O132</f>
        <v>5</v>
      </c>
      <c r="BA130" s="59">
        <f>'Indicator Data'!P132</f>
        <v>4</v>
      </c>
      <c r="BB130" s="61">
        <f t="shared" si="60"/>
        <v>10</v>
      </c>
      <c r="BC130" s="62">
        <f t="shared" si="61"/>
        <v>10</v>
      </c>
      <c r="BD130" s="16"/>
      <c r="BE130" s="108"/>
    </row>
    <row r="131" spans="1:57" s="4" customFormat="1" x14ac:dyDescent="0.25">
      <c r="A131" s="131" t="s">
        <v>243</v>
      </c>
      <c r="B131" s="63" t="s">
        <v>242</v>
      </c>
      <c r="C131" s="59">
        <f>ROUND(IF('Indicator Data'!C133=0,0.1,IF(LOG('Indicator Data'!C133)&gt;C$194,10,IF(LOG('Indicator Data'!C133)&lt;C$195,0,10-(C$194-LOG('Indicator Data'!C133))/(C$194-C$195)*10))),1)</f>
        <v>1.6</v>
      </c>
      <c r="D131" s="59">
        <f>ROUND(IF('Indicator Data'!D133=0,0.1,IF(LOG('Indicator Data'!D133)&gt;D$194,10,IF(LOG('Indicator Data'!D133)&lt;D$195,0,10-(D$194-LOG('Indicator Data'!D133))/(D$194-D$195)*10))),1)</f>
        <v>0.1</v>
      </c>
      <c r="E131" s="59">
        <f t="shared" si="31"/>
        <v>0.9</v>
      </c>
      <c r="F131" s="59">
        <f>ROUND(IF('Indicator Data'!E133="No data",0.1,IF('Indicator Data'!E133=0,0,IF(LOG('Indicator Data'!E133)&gt;F$194,10,IF(LOG('Indicator Data'!E133)&lt;F$195,0,10-(F$194-LOG('Indicator Data'!E133))/(F$194-F$195)*10)))),1)</f>
        <v>0.1</v>
      </c>
      <c r="G131" s="59">
        <f>ROUND(IF('Indicator Data'!F133=0,0,IF(LOG('Indicator Data'!F133)&gt;G$194,10,IF(LOG('Indicator Data'!F133)&lt;G$195,0,10-(G$194-LOG('Indicator Data'!F133))/(G$194-G$195)*10))),1)</f>
        <v>0</v>
      </c>
      <c r="H131" s="59">
        <f>ROUND(IF('Indicator Data'!G133=0,0,IF(LOG('Indicator Data'!G133)&gt;H$194,10,IF(LOG('Indicator Data'!G133)&lt;H$195,0,10-(H$194-LOG('Indicator Data'!G133))/(H$194-H$195)*10))),1)</f>
        <v>1.5</v>
      </c>
      <c r="I131" s="59">
        <f>ROUND(IF('Indicator Data'!H133=0,0,IF(LOG('Indicator Data'!H133)&gt;I$194,10,IF(LOG('Indicator Data'!H133)&lt;I$195,0,10-(I$194-LOG('Indicator Data'!H133))/(I$194-I$195)*10))),1)</f>
        <v>2.7</v>
      </c>
      <c r="J131" s="59">
        <f t="shared" si="32"/>
        <v>2.1</v>
      </c>
      <c r="K131" s="59">
        <f>ROUND(IF('Indicator Data'!I133=0,0,IF(LOG('Indicator Data'!I133)&gt;K$194,10,IF(LOG('Indicator Data'!I133)&lt;K$195,0,10-(K$194-LOG('Indicator Data'!I133))/(K$194-K$195)*10))),1)</f>
        <v>0.2</v>
      </c>
      <c r="L131" s="59">
        <f t="shared" si="33"/>
        <v>1.2</v>
      </c>
      <c r="M131" s="59">
        <f>ROUND(IF('Indicator Data'!J133=0,0,IF(LOG('Indicator Data'!J133)&gt;M$194,10,IF(LOG('Indicator Data'!J133)&lt;M$195,0,10-(M$194-LOG('Indicator Data'!J133))/(M$194-M$195)*10))),1)</f>
        <v>0</v>
      </c>
      <c r="N131" s="60">
        <f>'Indicator Data'!C133/'Indicator Data'!$BC133</f>
        <v>2.0824232269132182E-3</v>
      </c>
      <c r="O131" s="60">
        <f>'Indicator Data'!D133/'Indicator Data'!$BC133</f>
        <v>0</v>
      </c>
      <c r="P131" s="60">
        <f>IF(F131=0.1,0,'Indicator Data'!E133/'Indicator Data'!$BC133)</f>
        <v>0</v>
      </c>
      <c r="Q131" s="60">
        <f>'Indicator Data'!F133/'Indicator Data'!$BC133</f>
        <v>0</v>
      </c>
      <c r="R131" s="60">
        <f>'Indicator Data'!G133/'Indicator Data'!$BC133</f>
        <v>1.8631608868675383E-2</v>
      </c>
      <c r="S131" s="60">
        <f>'Indicator Data'!H133/'Indicator Data'!$BC133</f>
        <v>2.0704235361000568E-3</v>
      </c>
      <c r="T131" s="60">
        <f>'Indicator Data'!I133/'Indicator Data'!$BC133</f>
        <v>5.685048322910745E-7</v>
      </c>
      <c r="U131" s="60">
        <f>'Indicator Data'!J133/'Indicator Data'!$BC133</f>
        <v>0</v>
      </c>
      <c r="V131" s="59">
        <f t="shared" si="34"/>
        <v>10</v>
      </c>
      <c r="W131" s="59">
        <f t="shared" si="35"/>
        <v>0</v>
      </c>
      <c r="X131" s="59">
        <f t="shared" si="36"/>
        <v>7.6</v>
      </c>
      <c r="Y131" s="59">
        <f t="shared" si="37"/>
        <v>0.1</v>
      </c>
      <c r="Z131" s="59">
        <f t="shared" si="38"/>
        <v>0</v>
      </c>
      <c r="AA131" s="59">
        <f t="shared" si="39"/>
        <v>9.3000000000000007</v>
      </c>
      <c r="AB131" s="59">
        <f t="shared" si="40"/>
        <v>4.0999999999999996</v>
      </c>
      <c r="AC131" s="59">
        <f t="shared" si="41"/>
        <v>7.5</v>
      </c>
      <c r="AD131" s="59">
        <f t="shared" si="42"/>
        <v>5.5</v>
      </c>
      <c r="AE131" s="59">
        <f t="shared" si="43"/>
        <v>6.6</v>
      </c>
      <c r="AF131" s="59">
        <f t="shared" si="44"/>
        <v>0</v>
      </c>
      <c r="AG131" s="59">
        <f>ROUND(IF('Indicator Data'!K133=0,0,IF('Indicator Data'!K133&gt;AG$194,10,IF('Indicator Data'!K133&lt;AG$195,0,10-(AG$194-'Indicator Data'!K133)/(AG$194-AG$195)*10))),1)</f>
        <v>0</v>
      </c>
      <c r="AH131" s="59">
        <f t="shared" si="45"/>
        <v>5.8</v>
      </c>
      <c r="AI131" s="59">
        <f t="shared" si="46"/>
        <v>0.1</v>
      </c>
      <c r="AJ131" s="59">
        <f t="shared" si="47"/>
        <v>5.4</v>
      </c>
      <c r="AK131" s="59">
        <f t="shared" si="48"/>
        <v>3.4</v>
      </c>
      <c r="AL131" s="59">
        <f t="shared" si="49"/>
        <v>4.5</v>
      </c>
      <c r="AM131" s="59">
        <f t="shared" si="50"/>
        <v>2.9</v>
      </c>
      <c r="AN131" s="59">
        <f t="shared" si="51"/>
        <v>0</v>
      </c>
      <c r="AO131" s="61">
        <f t="shared" si="52"/>
        <v>5.0999999999999996</v>
      </c>
      <c r="AP131" s="61">
        <f t="shared" si="53"/>
        <v>0.1</v>
      </c>
      <c r="AQ131" s="61">
        <f t="shared" si="54"/>
        <v>0</v>
      </c>
      <c r="AR131" s="61">
        <f t="shared" si="55"/>
        <v>4.4000000000000004</v>
      </c>
      <c r="AS131" s="59">
        <f t="shared" si="56"/>
        <v>0</v>
      </c>
      <c r="AT131" s="59" t="str">
        <f>IF('Indicator Data'!BD133&lt;1000,"x",ROUND((IF('Indicator Data'!L133&gt;AT$194,10,IF('Indicator Data'!L133&lt;AT$195,0,10-(AT$194-'Indicator Data'!L133)/(AT$194-AT$195)*10))),1))</f>
        <v>x</v>
      </c>
      <c r="AU131" s="61">
        <f t="shared" si="57"/>
        <v>0</v>
      </c>
      <c r="AV131" s="62">
        <f t="shared" si="58"/>
        <v>2.2000000000000002</v>
      </c>
      <c r="AW131" s="59">
        <f>ROUND(IF('Indicator Data'!M133=0,0,IF('Indicator Data'!M133&gt;AW$194,10,IF('Indicator Data'!M133&lt;AW$195,0,10-(AW$194-'Indicator Data'!M133)/(AW$194-AW$195)*10))),1)</f>
        <v>0</v>
      </c>
      <c r="AX131" s="59">
        <f>ROUND(IF('Indicator Data'!N133=0,0,IF(LOG('Indicator Data'!N133)&gt;LOG(AX$194),10,IF(LOG('Indicator Data'!N133)&lt;LOG(AX$195),0,10-(LOG(AX$194)-LOG('Indicator Data'!N133))/(LOG(AX$194)-LOG(AX$195))*10))),1)</f>
        <v>0</v>
      </c>
      <c r="AY131" s="61">
        <f t="shared" si="59"/>
        <v>0</v>
      </c>
      <c r="AZ131" s="59">
        <f>'Indicator Data'!O133</f>
        <v>0</v>
      </c>
      <c r="BA131" s="59">
        <f>'Indicator Data'!P133</f>
        <v>0</v>
      </c>
      <c r="BB131" s="61">
        <f t="shared" si="60"/>
        <v>0</v>
      </c>
      <c r="BC131" s="62">
        <f t="shared" si="61"/>
        <v>0</v>
      </c>
      <c r="BD131" s="16"/>
      <c r="BE131" s="108"/>
    </row>
    <row r="132" spans="1:57" s="4" customFormat="1" x14ac:dyDescent="0.25">
      <c r="A132" s="131" t="s">
        <v>393</v>
      </c>
      <c r="B132" s="63" t="s">
        <v>237</v>
      </c>
      <c r="C132" s="59">
        <f>ROUND(IF('Indicator Data'!C134=0,0.1,IF(LOG('Indicator Data'!C134)&gt;C$194,10,IF(LOG('Indicator Data'!C134)&lt;C$195,0,10-(C$194-LOG('Indicator Data'!C134))/(C$194-C$195)*10))),1)</f>
        <v>7.2</v>
      </c>
      <c r="D132" s="59">
        <f>ROUND(IF('Indicator Data'!D134=0,0.1,IF(LOG('Indicator Data'!D134)&gt;D$194,10,IF(LOG('Indicator Data'!D134)&lt;D$195,0,10-(D$194-LOG('Indicator Data'!D134))/(D$194-D$195)*10))),1)</f>
        <v>0.1</v>
      </c>
      <c r="E132" s="59">
        <f t="shared" ref="E132:E193" si="62">ROUND((10-GEOMEAN(((10-C132)/10*9+1),((10-D132)/10*9+1)))/9*10,1)</f>
        <v>4.5</v>
      </c>
      <c r="F132" s="59">
        <f>ROUND(IF('Indicator Data'!E134="No data",0.1,IF('Indicator Data'!E134=0,0,IF(LOG('Indicator Data'!E134)&gt;F$194,10,IF(LOG('Indicator Data'!E134)&lt;F$195,0,10-(F$194-LOG('Indicator Data'!E134))/(F$194-F$195)*10)))),1)</f>
        <v>2.1</v>
      </c>
      <c r="G132" s="59">
        <f>ROUND(IF('Indicator Data'!F134=0,0,IF(LOG('Indicator Data'!F134)&gt;G$194,10,IF(LOG('Indicator Data'!F134)&lt;G$195,0,10-(G$194-LOG('Indicator Data'!F134))/(G$194-G$195)*10))),1)</f>
        <v>3.1</v>
      </c>
      <c r="H132" s="59">
        <f>ROUND(IF('Indicator Data'!G134=0,0,IF(LOG('Indicator Data'!G134)&gt;H$194,10,IF(LOG('Indicator Data'!G134)&lt;H$195,0,10-(H$194-LOG('Indicator Data'!G134))/(H$194-H$195)*10))),1)</f>
        <v>0</v>
      </c>
      <c r="I132" s="59">
        <f>ROUND(IF('Indicator Data'!H134=0,0,IF(LOG('Indicator Data'!H134)&gt;I$194,10,IF(LOG('Indicator Data'!H134)&lt;I$195,0,10-(I$194-LOG('Indicator Data'!H134))/(I$194-I$195)*10))),1)</f>
        <v>0</v>
      </c>
      <c r="J132" s="59">
        <f t="shared" ref="J132:J193" si="63">ROUND((10-GEOMEAN(((10-H132)/10*9+1),((10-I132)/10*9+1)))/9*10,1)</f>
        <v>0</v>
      </c>
      <c r="K132" s="59">
        <f>ROUND(IF('Indicator Data'!I134=0,0,IF(LOG('Indicator Data'!I134)&gt;K$194,10,IF(LOG('Indicator Data'!I134)&lt;K$195,0,10-(K$194-LOG('Indicator Data'!I134))/(K$194-K$195)*10))),1)</f>
        <v>0</v>
      </c>
      <c r="L132" s="59">
        <f t="shared" ref="L132:L193" si="64">ROUND((10-GEOMEAN(((10-J132)/10*9+1),((10-K132)/10*9+1)))/9*10,1)</f>
        <v>0</v>
      </c>
      <c r="M132" s="59">
        <f>ROUND(IF('Indicator Data'!J134=0,0,IF(LOG('Indicator Data'!J134)&gt;M$194,10,IF(LOG('Indicator Data'!J134)&lt;M$195,0,10-(M$194-LOG('Indicator Data'!J134))/(M$194-M$195)*10))),1)</f>
        <v>0</v>
      </c>
      <c r="N132" s="60">
        <f>'Indicator Data'!C134/'Indicator Data'!$BC134</f>
        <v>1.6485180432190814E-3</v>
      </c>
      <c r="O132" s="60">
        <f>'Indicator Data'!D134/'Indicator Data'!$BC134</f>
        <v>0</v>
      </c>
      <c r="P132" s="60">
        <f>IF(F132=0.1,0,'Indicator Data'!E134/'Indicator Data'!$BC134)</f>
        <v>1.5244597733353124E-4</v>
      </c>
      <c r="Q132" s="60">
        <f>'Indicator Data'!F134/'Indicator Data'!$BC134</f>
        <v>8.1078761936313979E-8</v>
      </c>
      <c r="R132" s="60">
        <f>'Indicator Data'!G134/'Indicator Data'!$BC134</f>
        <v>0</v>
      </c>
      <c r="S132" s="60">
        <f>'Indicator Data'!H134/'Indicator Data'!$BC134</f>
        <v>0</v>
      </c>
      <c r="T132" s="60">
        <f>'Indicator Data'!I134/'Indicator Data'!$BC134</f>
        <v>0</v>
      </c>
      <c r="U132" s="60">
        <f>'Indicator Data'!J134/'Indicator Data'!$BC134</f>
        <v>0</v>
      </c>
      <c r="V132" s="59">
        <f t="shared" ref="V132:V193" si="65">ROUND(IF(N132&gt;V$194,10,IF(N132&lt;V$195,0,10-(V$194-N132)/(V$194-V$195)*10)),1)</f>
        <v>8.1999999999999993</v>
      </c>
      <c r="W132" s="59">
        <f t="shared" ref="W132:W193" si="66">ROUND(IF(O132&gt;W$194,10,IF(O132&lt;W$195,0,10-(W$194-O132)/(W$194-W$195)*10)),1)</f>
        <v>0</v>
      </c>
      <c r="X132" s="59">
        <f t="shared" ref="X132:X193" si="67">ROUND(((10-GEOMEAN(((10-V132)/10*9+1),((10-W132)/10*9+1)))/9*10),1)</f>
        <v>5.4</v>
      </c>
      <c r="Y132" s="59">
        <f t="shared" ref="Y132:Y193" si="68">ROUND(IF(P132=0,0.1,IF(P132&gt;Y$194,10,IF(P132&lt;Y$195,0,10-(Y$194-P132)/(Y$194-Y$195)*10))),1)</f>
        <v>0.2</v>
      </c>
      <c r="Z132" s="59">
        <f t="shared" ref="Z132:Z193" si="69">ROUND(IF(Q132=0,0,IF(LOG(Q132)&gt;Z$194,10,IF(LOG(Q132)&lt;=Z$195,0,10-(Z$194-LOG(Q132))/(Z$194-Z$195)*10))),1)</f>
        <v>4.2</v>
      </c>
      <c r="AA132" s="59">
        <f t="shared" ref="AA132:AA193" si="70">ROUND(IF(R132&gt;AA$194,10,IF(R132&lt;AA$195,0,10-(AA$194-R132)/(AA$194-AA$195)*10)),1)</f>
        <v>0</v>
      </c>
      <c r="AB132" s="59">
        <f t="shared" ref="AB132:AB193" si="71">ROUND(IF(S132&gt;AB$194,10,IF(S132&lt;AB$195,0,10-(AB$194-S132)/(AB$194-AB$195)*10)),1)</f>
        <v>0</v>
      </c>
      <c r="AC132" s="59">
        <f t="shared" ref="AC132:AC193" si="72">ROUND(((10-GEOMEAN(((10-AA132)/10*9+1),((10-AB132)/10*9+1)))/9*10),1)</f>
        <v>0</v>
      </c>
      <c r="AD132" s="59">
        <f t="shared" ref="AD132:AD193" si="73">ROUND(IF(T132=0,0,IF(LOG(T132)&gt;AD$194,10,IF(LOG(T132)&lt;=AD$195,0,10-(AD$194-LOG(T132))/(AD$194-AD$195)*10))),1)</f>
        <v>0</v>
      </c>
      <c r="AE132" s="59">
        <f t="shared" ref="AE132:AE193" si="74">ROUND((10-GEOMEAN(((10-AC132)/10*9+1),((10-AD132)/10*9+1)))/9*10,1)</f>
        <v>0</v>
      </c>
      <c r="AF132" s="59">
        <f t="shared" ref="AF132:AF193" si="75">ROUND(IF(U132&gt;AF$194,10,IF(U132&lt;AF$195,0,10-(AF$194-U132)/(AF$194-AF$195)*10)),1)</f>
        <v>0</v>
      </c>
      <c r="AG132" s="59">
        <f>ROUND(IF('Indicator Data'!K134=0,0,IF('Indicator Data'!K134&gt;AG$194,10,IF('Indicator Data'!K134&lt;AG$195,0,10-(AG$194-'Indicator Data'!K134)/(AG$194-AG$195)*10))),1)</f>
        <v>0</v>
      </c>
      <c r="AH132" s="59">
        <f t="shared" ref="AH132:AH193" si="76">ROUND(AVERAGE(C132,V132),1)</f>
        <v>7.7</v>
      </c>
      <c r="AI132" s="59">
        <f t="shared" ref="AI132:AI193" si="77">ROUND(AVERAGE(D132,W132),1)</f>
        <v>0.1</v>
      </c>
      <c r="AJ132" s="59">
        <f t="shared" ref="AJ132:AJ193" si="78">ROUND(AVERAGE(AA132,H132),1)</f>
        <v>0</v>
      </c>
      <c r="AK132" s="59">
        <f t="shared" ref="AK132:AK193" si="79">ROUND(AVERAGE(AB132,I132),1)</f>
        <v>0</v>
      </c>
      <c r="AL132" s="59">
        <f t="shared" ref="AL132:AL193" si="80">ROUND((10-GEOMEAN(((10-AJ132)/10*9+1),((10-AK132)/10*9+1)))/9*10,1)</f>
        <v>0</v>
      </c>
      <c r="AM132" s="59">
        <f t="shared" ref="AM132:AM193" si="81">ROUND(AVERAGE(AD132,K132),1)</f>
        <v>0</v>
      </c>
      <c r="AN132" s="59">
        <f t="shared" ref="AN132:AN193" si="82">ROUND((10-GEOMEAN(((10-M132)/10*9+1),((10-AF132)/10*9+1)))/9*10,1)</f>
        <v>0</v>
      </c>
      <c r="AO132" s="61">
        <f t="shared" ref="AO132:AO193" si="83">ROUND((10-GEOMEAN(((10-E132)/10*9+1),((10-X132)/10*9+1)))/9*10,1)</f>
        <v>5</v>
      </c>
      <c r="AP132" s="61">
        <f t="shared" ref="AP132:AP193" si="84">ROUND(IF(AND(Y132="x",F132="x"),"x",(10-GEOMEAN(((10-F132)/10*9+1),((10-Y132)/10*9+1)))/9*10),1)</f>
        <v>1.2</v>
      </c>
      <c r="AQ132" s="61">
        <f t="shared" ref="AQ132:AQ193" si="85">ROUND((10-GEOMEAN(((10-G132)/10*9+1),((10-Z132)/10*9+1)))/9*10,1)</f>
        <v>3.7</v>
      </c>
      <c r="AR132" s="61">
        <f t="shared" ref="AR132:AR193" si="86">ROUND((10-GEOMEAN(((10-L132)/10*9+1),((10-AE132)/10*9+1)))/9*10,1)</f>
        <v>0</v>
      </c>
      <c r="AS132" s="59">
        <f t="shared" ref="AS132:AS193" si="87">ROUND(AVERAGE(AG132,AN132),1)</f>
        <v>0</v>
      </c>
      <c r="AT132" s="59">
        <f>IF('Indicator Data'!BD134&lt;1000,"x",ROUND((IF('Indicator Data'!L134&gt;AT$194,10,IF('Indicator Data'!L134&lt;AT$195,0,10-(AT$194-'Indicator Data'!L134)/(AT$194-AT$195)*10))),1))</f>
        <v>2.2000000000000002</v>
      </c>
      <c r="AU132" s="61">
        <f t="shared" ref="AU132:AU193" si="88">ROUND(AVERAGE(AS132,AT132),1)</f>
        <v>1.1000000000000001</v>
      </c>
      <c r="AV132" s="62">
        <f t="shared" ref="AV132:AV193" si="89">IF(ROUND(IF(AP132="x",(10-GEOMEAN(((10-AO132)/10*9+1),((10-AU132)/10*9+1),((10-AQ132)/10*9+1),((10-AR132)/10*9+1)))/9*10,(10-GEOMEAN(((10-AO132)/10*9+1),((10-AP132)/10*9+1),((10-AQ132)/10*9+1),((10-AR132)/10*9+1),((10-AU132)/10*9+1)))/9*10),1)=0,0.1,ROUND(IF(AP132="x",(10-GEOMEAN(((10-AO132)/10*9+1),((10-AU132)/10*9+1),((10-AQ132)/10*9+1),((10-AR132)/10*9+1)))/9*10,(10-GEOMEAN(((10-AO132)/10*9+1),((10-AP132)/10*9+1),((10-AQ132)/10*9+1),((10-AR132)/10*9+1),((10-AU132)/10*9+1)))/9*10),1))</f>
        <v>2.4</v>
      </c>
      <c r="AW132" s="59">
        <f>ROUND(IF('Indicator Data'!M134=0,0,IF('Indicator Data'!M134&gt;AW$194,10,IF('Indicator Data'!M134&lt;AW$195,0,10-(AW$194-'Indicator Data'!M134)/(AW$194-AW$195)*10))),1)</f>
        <v>8.4</v>
      </c>
      <c r="AX132" s="59">
        <f>ROUND(IF('Indicator Data'!N134=0,0,IF(LOG('Indicator Data'!N134)&gt;LOG(AX$194),10,IF(LOG('Indicator Data'!N134)&lt;LOG(AX$195),0,10-(LOG(AX$194)-LOG('Indicator Data'!N134))/(LOG(AX$194)-LOG(AX$195))*10))),1)</f>
        <v>5.7</v>
      </c>
      <c r="AY132" s="61">
        <f t="shared" ref="AY132:AY193" si="90">ROUND((10-GEOMEAN(((10-AW132)/10*9+1),((10-AX132)/10*9+1)))/9*10,1)</f>
        <v>7.3</v>
      </c>
      <c r="AZ132" s="59">
        <f>'Indicator Data'!O134</f>
        <v>0</v>
      </c>
      <c r="BA132" s="59">
        <f>'Indicator Data'!P134</f>
        <v>0</v>
      </c>
      <c r="BB132" s="61">
        <f t="shared" ref="BB132:BB193" si="91">ROUND(IF(AZ132=5,10,IF(BA132=5,9,IF(AZ132=4,8,IF(BA132=4,7,0)))),1)</f>
        <v>0</v>
      </c>
      <c r="BC132" s="62">
        <f t="shared" ref="BC132:BC193" si="92">ROUND(IF(BB132&gt;5,BB132,AY132/10*7),1)</f>
        <v>5.0999999999999996</v>
      </c>
      <c r="BD132" s="16"/>
      <c r="BE132" s="108"/>
    </row>
    <row r="133" spans="1:57" s="4" customFormat="1" x14ac:dyDescent="0.25">
      <c r="A133" s="131" t="s">
        <v>245</v>
      </c>
      <c r="B133" s="63" t="s">
        <v>244</v>
      </c>
      <c r="C133" s="59">
        <f>ROUND(IF('Indicator Data'!C135=0,0.1,IF(LOG('Indicator Data'!C135)&gt;C$194,10,IF(LOG('Indicator Data'!C135)&lt;C$195,0,10-(C$194-LOG('Indicator Data'!C135))/(C$194-C$195)*10))),1)</f>
        <v>7.1</v>
      </c>
      <c r="D133" s="59">
        <f>ROUND(IF('Indicator Data'!D135=0,0.1,IF(LOG('Indicator Data'!D135)&gt;D$194,10,IF(LOG('Indicator Data'!D135)&lt;D$195,0,10-(D$194-LOG('Indicator Data'!D135))/(D$194-D$195)*10))),1)</f>
        <v>6.9</v>
      </c>
      <c r="E133" s="59">
        <f t="shared" si="62"/>
        <v>7</v>
      </c>
      <c r="F133" s="59">
        <f>ROUND(IF('Indicator Data'!E135="No data",0.1,IF('Indicator Data'!E135=0,0,IF(LOG('Indicator Data'!E135)&gt;F$194,10,IF(LOG('Indicator Data'!E135)&lt;F$195,0,10-(F$194-LOG('Indicator Data'!E135))/(F$194-F$195)*10)))),1)</f>
        <v>4</v>
      </c>
      <c r="G133" s="59">
        <f>ROUND(IF('Indicator Data'!F135=0,0,IF(LOG('Indicator Data'!F135)&gt;G$194,10,IF(LOG('Indicator Data'!F135)&lt;G$195,0,10-(G$194-LOG('Indicator Data'!F135))/(G$194-G$195)*10))),1)</f>
        <v>8.4</v>
      </c>
      <c r="H133" s="59">
        <f>ROUND(IF('Indicator Data'!G135=0,0,IF(LOG('Indicator Data'!G135)&gt;H$194,10,IF(LOG('Indicator Data'!G135)&lt;H$195,0,10-(H$194-LOG('Indicator Data'!G135))/(H$194-H$195)*10))),1)</f>
        <v>2.6</v>
      </c>
      <c r="I133" s="59">
        <f>ROUND(IF('Indicator Data'!H135=0,0,IF(LOG('Indicator Data'!H135)&gt;I$194,10,IF(LOG('Indicator Data'!H135)&lt;I$195,0,10-(I$194-LOG('Indicator Data'!H135))/(I$194-I$195)*10))),1)</f>
        <v>0</v>
      </c>
      <c r="J133" s="59">
        <f t="shared" si="63"/>
        <v>1.4</v>
      </c>
      <c r="K133" s="59">
        <f>ROUND(IF('Indicator Data'!I135=0,0,IF(LOG('Indicator Data'!I135)&gt;K$194,10,IF(LOG('Indicator Data'!I135)&lt;K$195,0,10-(K$194-LOG('Indicator Data'!I135))/(K$194-K$195)*10))),1)</f>
        <v>0</v>
      </c>
      <c r="L133" s="59">
        <f t="shared" si="64"/>
        <v>0.7</v>
      </c>
      <c r="M133" s="59">
        <f>ROUND(IF('Indicator Data'!J135=0,0,IF(LOG('Indicator Data'!J135)&gt;M$194,10,IF(LOG('Indicator Data'!J135)&lt;M$195,0,10-(M$194-LOG('Indicator Data'!J135))/(M$194-M$195)*10))),1)</f>
        <v>0</v>
      </c>
      <c r="N133" s="60">
        <f>'Indicator Data'!C135/'Indicator Data'!$BC135</f>
        <v>2.0172928815838567E-3</v>
      </c>
      <c r="O133" s="60">
        <f>'Indicator Data'!D135/'Indicator Data'!$BC135</f>
        <v>3.3312754314910318E-4</v>
      </c>
      <c r="P133" s="60">
        <f>IF(F133=0.1,0,'Indicator Data'!E135/'Indicator Data'!$BC135)</f>
        <v>1.0827970550158904E-3</v>
      </c>
      <c r="Q133" s="60">
        <f>'Indicator Data'!F135/'Indicator Data'!$BC135</f>
        <v>4.3842122060747175E-5</v>
      </c>
      <c r="R133" s="60">
        <f>'Indicator Data'!G135/'Indicator Data'!$BC135</f>
        <v>3.0695413394586966E-4</v>
      </c>
      <c r="S133" s="60">
        <f>'Indicator Data'!H135/'Indicator Data'!$BC135</f>
        <v>0</v>
      </c>
      <c r="T133" s="60">
        <f>'Indicator Data'!I135/'Indicator Data'!$BC135</f>
        <v>0</v>
      </c>
      <c r="U133" s="60">
        <f>'Indicator Data'!J135/'Indicator Data'!$BC135</f>
        <v>0</v>
      </c>
      <c r="V133" s="59">
        <f t="shared" si="65"/>
        <v>10</v>
      </c>
      <c r="W133" s="59">
        <f t="shared" si="66"/>
        <v>3.3</v>
      </c>
      <c r="X133" s="59">
        <f t="shared" si="67"/>
        <v>8.1999999999999993</v>
      </c>
      <c r="Y133" s="59">
        <f t="shared" si="68"/>
        <v>1.1000000000000001</v>
      </c>
      <c r="Z133" s="59">
        <f t="shared" si="69"/>
        <v>10</v>
      </c>
      <c r="AA133" s="59">
        <f t="shared" si="70"/>
        <v>0.2</v>
      </c>
      <c r="AB133" s="59">
        <f t="shared" si="71"/>
        <v>0</v>
      </c>
      <c r="AC133" s="59">
        <f t="shared" si="72"/>
        <v>0.1</v>
      </c>
      <c r="AD133" s="59">
        <f t="shared" si="73"/>
        <v>0</v>
      </c>
      <c r="AE133" s="59">
        <f t="shared" si="74"/>
        <v>0.1</v>
      </c>
      <c r="AF133" s="59">
        <f t="shared" si="75"/>
        <v>0</v>
      </c>
      <c r="AG133" s="59">
        <f>ROUND(IF('Indicator Data'!K135=0,0,IF('Indicator Data'!K135&gt;AG$194,10,IF('Indicator Data'!K135&lt;AG$195,0,10-(AG$194-'Indicator Data'!K135)/(AG$194-AG$195)*10))),1)</f>
        <v>1.3</v>
      </c>
      <c r="AH133" s="59">
        <f t="shared" si="76"/>
        <v>8.6</v>
      </c>
      <c r="AI133" s="59">
        <f t="shared" si="77"/>
        <v>5.0999999999999996</v>
      </c>
      <c r="AJ133" s="59">
        <f t="shared" si="78"/>
        <v>1.4</v>
      </c>
      <c r="AK133" s="59">
        <f t="shared" si="79"/>
        <v>0</v>
      </c>
      <c r="AL133" s="59">
        <f t="shared" si="80"/>
        <v>0.7</v>
      </c>
      <c r="AM133" s="59">
        <f t="shared" si="81"/>
        <v>0</v>
      </c>
      <c r="AN133" s="59">
        <f t="shared" si="82"/>
        <v>0</v>
      </c>
      <c r="AO133" s="61">
        <f t="shared" si="83"/>
        <v>7.7</v>
      </c>
      <c r="AP133" s="61">
        <f t="shared" si="84"/>
        <v>2.7</v>
      </c>
      <c r="AQ133" s="61">
        <f t="shared" si="85"/>
        <v>9.4</v>
      </c>
      <c r="AR133" s="61">
        <f t="shared" si="86"/>
        <v>0.4</v>
      </c>
      <c r="AS133" s="59">
        <f t="shared" si="87"/>
        <v>0.7</v>
      </c>
      <c r="AT133" s="59">
        <f>IF('Indicator Data'!BD135&lt;1000,"x",ROUND((IF('Indicator Data'!L135&gt;AT$194,10,IF('Indicator Data'!L135&lt;AT$195,0,10-(AT$194-'Indicator Data'!L135)/(AT$194-AT$195)*10))),1))</f>
        <v>0</v>
      </c>
      <c r="AU133" s="61">
        <f t="shared" si="88"/>
        <v>0.4</v>
      </c>
      <c r="AV133" s="62">
        <f t="shared" si="89"/>
        <v>5.5</v>
      </c>
      <c r="AW133" s="59">
        <f>ROUND(IF('Indicator Data'!M135=0,0,IF('Indicator Data'!M135&gt;AW$194,10,IF('Indicator Data'!M135&lt;AW$195,0,10-(AW$194-'Indicator Data'!M135)/(AW$194-AW$195)*10))),1)</f>
        <v>0.8</v>
      </c>
      <c r="AX133" s="59">
        <f>ROUND(IF('Indicator Data'!N135=0,0,IF(LOG('Indicator Data'!N135)&gt;LOG(AX$194),10,IF(LOG('Indicator Data'!N135)&lt;LOG(AX$195),0,10-(LOG(AX$194)-LOG('Indicator Data'!N135))/(LOG(AX$194)-LOG(AX$195))*10))),1)</f>
        <v>2.5</v>
      </c>
      <c r="AY133" s="61">
        <f t="shared" si="90"/>
        <v>1.7</v>
      </c>
      <c r="AZ133" s="59">
        <f>'Indicator Data'!O135</f>
        <v>0</v>
      </c>
      <c r="BA133" s="59">
        <f>'Indicator Data'!P135</f>
        <v>0</v>
      </c>
      <c r="BB133" s="61">
        <f t="shared" si="91"/>
        <v>0</v>
      </c>
      <c r="BC133" s="62">
        <f t="shared" si="92"/>
        <v>1.2</v>
      </c>
      <c r="BD133" s="16"/>
      <c r="BE133" s="108"/>
    </row>
    <row r="134" spans="1:57" s="4" customFormat="1" x14ac:dyDescent="0.25">
      <c r="A134" s="131" t="s">
        <v>247</v>
      </c>
      <c r="B134" s="63" t="s">
        <v>246</v>
      </c>
      <c r="C134" s="59">
        <f>ROUND(IF('Indicator Data'!C136=0,0.1,IF(LOG('Indicator Data'!C136)&gt;C$194,10,IF(LOG('Indicator Data'!C136)&lt;C$195,0,10-(C$194-LOG('Indicator Data'!C136))/(C$194-C$195)*10))),1)</f>
        <v>7.7</v>
      </c>
      <c r="D134" s="59">
        <f>ROUND(IF('Indicator Data'!D136=0,0.1,IF(LOG('Indicator Data'!D136)&gt;D$194,10,IF(LOG('Indicator Data'!D136)&lt;D$195,0,10-(D$194-LOG('Indicator Data'!D136))/(D$194-D$195)*10))),1)</f>
        <v>7.4</v>
      </c>
      <c r="E134" s="59">
        <f t="shared" si="62"/>
        <v>7.6</v>
      </c>
      <c r="F134" s="59">
        <f>ROUND(IF('Indicator Data'!E136="No data",0.1,IF('Indicator Data'!E136=0,0,IF(LOG('Indicator Data'!E136)&gt;F$194,10,IF(LOG('Indicator Data'!E136)&lt;F$195,0,10-(F$194-LOG('Indicator Data'!E136))/(F$194-F$195)*10)))),1)</f>
        <v>5.8</v>
      </c>
      <c r="G134" s="59">
        <f>ROUND(IF('Indicator Data'!F136=0,0,IF(LOG('Indicator Data'!F136)&gt;G$194,10,IF(LOG('Indicator Data'!F136)&lt;G$195,0,10-(G$194-LOG('Indicator Data'!F136))/(G$194-G$195)*10))),1)</f>
        <v>6.9</v>
      </c>
      <c r="H134" s="59">
        <f>ROUND(IF('Indicator Data'!G136=0,0,IF(LOG('Indicator Data'!G136)&gt;H$194,10,IF(LOG('Indicator Data'!G136)&lt;H$195,0,10-(H$194-LOG('Indicator Data'!G136))/(H$194-H$195)*10))),1)</f>
        <v>3.3</v>
      </c>
      <c r="I134" s="59">
        <f>ROUND(IF('Indicator Data'!H136=0,0,IF(LOG('Indicator Data'!H136)&gt;I$194,10,IF(LOG('Indicator Data'!H136)&lt;I$195,0,10-(I$194-LOG('Indicator Data'!H136))/(I$194-I$195)*10))),1)</f>
        <v>0</v>
      </c>
      <c r="J134" s="59">
        <f t="shared" si="63"/>
        <v>1.8</v>
      </c>
      <c r="K134" s="59">
        <f>ROUND(IF('Indicator Data'!I136=0,0,IF(LOG('Indicator Data'!I136)&gt;K$194,10,IF(LOG('Indicator Data'!I136)&lt;K$195,0,10-(K$194-LOG('Indicator Data'!I136))/(K$194-K$195)*10))),1)</f>
        <v>1.8</v>
      </c>
      <c r="L134" s="59">
        <f t="shared" si="64"/>
        <v>1.8</v>
      </c>
      <c r="M134" s="59">
        <f>ROUND(IF('Indicator Data'!J136=0,0,IF(LOG('Indicator Data'!J136)&gt;M$194,10,IF(LOG('Indicator Data'!J136)&lt;M$195,0,10-(M$194-LOG('Indicator Data'!J136))/(M$194-M$195)*10))),1)</f>
        <v>8.3000000000000007</v>
      </c>
      <c r="N134" s="60">
        <f>'Indicator Data'!C136/'Indicator Data'!$BC136</f>
        <v>1.9365947068877996E-3</v>
      </c>
      <c r="O134" s="60">
        <f>'Indicator Data'!D136/'Indicator Data'!$BC136</f>
        <v>2.6708871202525035E-4</v>
      </c>
      <c r="P134" s="60">
        <f>IF(F134=0.1,0,'Indicator Data'!E136/'Indicator Data'!$BC136)</f>
        <v>3.2424424377112712E-3</v>
      </c>
      <c r="Q134" s="60">
        <f>'Indicator Data'!F136/'Indicator Data'!$BC136</f>
        <v>4.3013715072151287E-6</v>
      </c>
      <c r="R134" s="60">
        <f>'Indicator Data'!G136/'Indicator Data'!$BC136</f>
        <v>3.2563174936434044E-4</v>
      </c>
      <c r="S134" s="60">
        <f>'Indicator Data'!H136/'Indicator Data'!$BC136</f>
        <v>0</v>
      </c>
      <c r="T134" s="60">
        <f>'Indicator Data'!I136/'Indicator Data'!$BC136</f>
        <v>1.1971575437561084E-8</v>
      </c>
      <c r="U134" s="60">
        <f>'Indicator Data'!J136/'Indicator Data'!$BC136</f>
        <v>3.109500113652229E-3</v>
      </c>
      <c r="V134" s="59">
        <f t="shared" si="65"/>
        <v>9.6999999999999993</v>
      </c>
      <c r="W134" s="59">
        <f t="shared" si="66"/>
        <v>2.7</v>
      </c>
      <c r="X134" s="59">
        <f t="shared" si="67"/>
        <v>7.7</v>
      </c>
      <c r="Y134" s="59">
        <f t="shared" si="68"/>
        <v>3.2</v>
      </c>
      <c r="Z134" s="59">
        <f t="shared" si="69"/>
        <v>8.1</v>
      </c>
      <c r="AA134" s="59">
        <f t="shared" si="70"/>
        <v>0.2</v>
      </c>
      <c r="AB134" s="59">
        <f t="shared" si="71"/>
        <v>0</v>
      </c>
      <c r="AC134" s="59">
        <f t="shared" si="72"/>
        <v>0.1</v>
      </c>
      <c r="AD134" s="59">
        <f t="shared" si="73"/>
        <v>2.2000000000000002</v>
      </c>
      <c r="AE134" s="59">
        <f t="shared" si="74"/>
        <v>1.2</v>
      </c>
      <c r="AF134" s="59">
        <f t="shared" si="75"/>
        <v>1</v>
      </c>
      <c r="AG134" s="59">
        <f>ROUND(IF('Indicator Data'!K136=0,0,IF('Indicator Data'!K136&gt;AG$194,10,IF('Indicator Data'!K136&lt;AG$195,0,10-(AG$194-'Indicator Data'!K136)/(AG$194-AG$195)*10))),1)</f>
        <v>1.3</v>
      </c>
      <c r="AH134" s="59">
        <f t="shared" si="76"/>
        <v>8.6999999999999993</v>
      </c>
      <c r="AI134" s="59">
        <f t="shared" si="77"/>
        <v>5.0999999999999996</v>
      </c>
      <c r="AJ134" s="59">
        <f t="shared" si="78"/>
        <v>1.8</v>
      </c>
      <c r="AK134" s="59">
        <f t="shared" si="79"/>
        <v>0</v>
      </c>
      <c r="AL134" s="59">
        <f t="shared" si="80"/>
        <v>0.9</v>
      </c>
      <c r="AM134" s="59">
        <f t="shared" si="81"/>
        <v>2</v>
      </c>
      <c r="AN134" s="59">
        <f t="shared" si="82"/>
        <v>5.8</v>
      </c>
      <c r="AO134" s="61">
        <f t="shared" si="83"/>
        <v>7.7</v>
      </c>
      <c r="AP134" s="61">
        <f t="shared" si="84"/>
        <v>4.5999999999999996</v>
      </c>
      <c r="AQ134" s="61">
        <f t="shared" si="85"/>
        <v>7.6</v>
      </c>
      <c r="AR134" s="61">
        <f t="shared" si="86"/>
        <v>1.5</v>
      </c>
      <c r="AS134" s="59">
        <f t="shared" si="87"/>
        <v>3.6</v>
      </c>
      <c r="AT134" s="59">
        <f>IF('Indicator Data'!BD136&lt;1000,"x",ROUND((IF('Indicator Data'!L136&gt;AT$194,10,IF('Indicator Data'!L136&lt;AT$195,0,10-(AT$194-'Indicator Data'!L136)/(AT$194-AT$195)*10))),1))</f>
        <v>0</v>
      </c>
      <c r="AU134" s="61">
        <f t="shared" si="88"/>
        <v>1.8</v>
      </c>
      <c r="AV134" s="62">
        <f t="shared" si="89"/>
        <v>5.2</v>
      </c>
      <c r="AW134" s="59">
        <f>ROUND(IF('Indicator Data'!M136=0,0,IF('Indicator Data'!M136&gt;AW$194,10,IF('Indicator Data'!M136&lt;AW$195,0,10-(AW$194-'Indicator Data'!M136)/(AW$194-AW$195)*10))),1)</f>
        <v>0.6</v>
      </c>
      <c r="AX134" s="59">
        <f>ROUND(IF('Indicator Data'!N136=0,0,IF(LOG('Indicator Data'!N136)&gt;LOG(AX$194),10,IF(LOG('Indicator Data'!N136)&lt;LOG(AX$195),0,10-(LOG(AX$194)-LOG('Indicator Data'!N136))/(LOG(AX$194)-LOG(AX$195))*10))),1)</f>
        <v>0</v>
      </c>
      <c r="AY134" s="61">
        <f t="shared" si="90"/>
        <v>0.3</v>
      </c>
      <c r="AZ134" s="59">
        <f>'Indicator Data'!O136</f>
        <v>0</v>
      </c>
      <c r="BA134" s="59">
        <f>'Indicator Data'!P136</f>
        <v>0</v>
      </c>
      <c r="BB134" s="61">
        <f t="shared" si="91"/>
        <v>0</v>
      </c>
      <c r="BC134" s="62">
        <f t="shared" si="92"/>
        <v>0.2</v>
      </c>
      <c r="BD134" s="16"/>
      <c r="BE134" s="108"/>
    </row>
    <row r="135" spans="1:57" s="4" customFormat="1" x14ac:dyDescent="0.25">
      <c r="A135" s="131" t="s">
        <v>249</v>
      </c>
      <c r="B135" s="63" t="s">
        <v>248</v>
      </c>
      <c r="C135" s="59">
        <f>ROUND(IF('Indicator Data'!C137=0,0.1,IF(LOG('Indicator Data'!C137)&gt;C$194,10,IF(LOG('Indicator Data'!C137)&lt;C$195,0,10-(C$194-LOG('Indicator Data'!C137))/(C$194-C$195)*10))),1)</f>
        <v>0</v>
      </c>
      <c r="D135" s="59">
        <f>ROUND(IF('Indicator Data'!D137=0,0.1,IF(LOG('Indicator Data'!D137)&gt;D$194,10,IF(LOG('Indicator Data'!D137)&lt;D$195,0,10-(D$194-LOG('Indicator Data'!D137))/(D$194-D$195)*10))),1)</f>
        <v>0.1</v>
      </c>
      <c r="E135" s="59">
        <f t="shared" si="62"/>
        <v>0.1</v>
      </c>
      <c r="F135" s="59">
        <f>ROUND(IF('Indicator Data'!E137="No data",0.1,IF('Indicator Data'!E137=0,0,IF(LOG('Indicator Data'!E137)&gt;F$194,10,IF(LOG('Indicator Data'!E137)&lt;F$195,0,10-(F$194-LOG('Indicator Data'!E137))/(F$194-F$195)*10)))),1)</f>
        <v>6</v>
      </c>
      <c r="G135" s="59">
        <f>ROUND(IF('Indicator Data'!F137=0,0,IF(LOG('Indicator Data'!F137)&gt;G$194,10,IF(LOG('Indicator Data'!F137)&lt;G$195,0,10-(G$194-LOG('Indicator Data'!F137))/(G$194-G$195)*10))),1)</f>
        <v>0</v>
      </c>
      <c r="H135" s="59">
        <f>ROUND(IF('Indicator Data'!G137=0,0,IF(LOG('Indicator Data'!G137)&gt;H$194,10,IF(LOG('Indicator Data'!G137)&lt;H$195,0,10-(H$194-LOG('Indicator Data'!G137))/(H$194-H$195)*10))),1)</f>
        <v>0</v>
      </c>
      <c r="I135" s="59">
        <f>ROUND(IF('Indicator Data'!H137=0,0,IF(LOG('Indicator Data'!H137)&gt;I$194,10,IF(LOG('Indicator Data'!H137)&lt;I$195,0,10-(I$194-LOG('Indicator Data'!H137))/(I$194-I$195)*10))),1)</f>
        <v>0</v>
      </c>
      <c r="J135" s="59">
        <f t="shared" si="63"/>
        <v>0</v>
      </c>
      <c r="K135" s="59">
        <f>ROUND(IF('Indicator Data'!I137=0,0,IF(LOG('Indicator Data'!I137)&gt;K$194,10,IF(LOG('Indicator Data'!I137)&lt;K$195,0,10-(K$194-LOG('Indicator Data'!I137))/(K$194-K$195)*10))),1)</f>
        <v>0</v>
      </c>
      <c r="L135" s="59">
        <f t="shared" si="64"/>
        <v>0</v>
      </c>
      <c r="M135" s="59">
        <f>ROUND(IF('Indicator Data'!J137=0,0,IF(LOG('Indicator Data'!J137)&gt;M$194,10,IF(LOG('Indicator Data'!J137)&lt;M$195,0,10-(M$194-LOG('Indicator Data'!J137))/(M$194-M$195)*10))),1)</f>
        <v>9.6</v>
      </c>
      <c r="N135" s="60">
        <f>'Indicator Data'!C137/'Indicator Data'!$BC137</f>
        <v>2.5524112864639209E-7</v>
      </c>
      <c r="O135" s="60">
        <f>'Indicator Data'!D137/'Indicator Data'!$BC137</f>
        <v>0</v>
      </c>
      <c r="P135" s="60">
        <f>IF(F135=0.1,0,'Indicator Data'!E137/'Indicator Data'!$BC137)</f>
        <v>3.8524921745390333E-3</v>
      </c>
      <c r="Q135" s="60">
        <f>'Indicator Data'!F137/'Indicator Data'!$BC137</f>
        <v>0</v>
      </c>
      <c r="R135" s="60">
        <f>'Indicator Data'!G137/'Indicator Data'!$BC137</f>
        <v>0</v>
      </c>
      <c r="S135" s="60">
        <f>'Indicator Data'!H137/'Indicator Data'!$BC137</f>
        <v>0</v>
      </c>
      <c r="T135" s="60">
        <f>'Indicator Data'!I137/'Indicator Data'!$BC137</f>
        <v>0</v>
      </c>
      <c r="U135" s="60">
        <f>'Indicator Data'!J137/'Indicator Data'!$BC137</f>
        <v>1.0737263205446509E-2</v>
      </c>
      <c r="V135" s="59">
        <f t="shared" si="65"/>
        <v>0</v>
      </c>
      <c r="W135" s="59">
        <f t="shared" si="66"/>
        <v>0</v>
      </c>
      <c r="X135" s="59">
        <f t="shared" si="67"/>
        <v>0</v>
      </c>
      <c r="Y135" s="59">
        <f t="shared" si="68"/>
        <v>3.9</v>
      </c>
      <c r="Z135" s="59">
        <f t="shared" si="69"/>
        <v>0</v>
      </c>
      <c r="AA135" s="59">
        <f t="shared" si="70"/>
        <v>0</v>
      </c>
      <c r="AB135" s="59">
        <f t="shared" si="71"/>
        <v>0</v>
      </c>
      <c r="AC135" s="59">
        <f t="shared" si="72"/>
        <v>0</v>
      </c>
      <c r="AD135" s="59">
        <f t="shared" si="73"/>
        <v>0</v>
      </c>
      <c r="AE135" s="59">
        <f t="shared" si="74"/>
        <v>0</v>
      </c>
      <c r="AF135" s="59">
        <f t="shared" si="75"/>
        <v>3.6</v>
      </c>
      <c r="AG135" s="59">
        <f>ROUND(IF('Indicator Data'!K137=0,0,IF('Indicator Data'!K137&gt;AG$194,10,IF('Indicator Data'!K137&lt;AG$195,0,10-(AG$194-'Indicator Data'!K137)/(AG$194-AG$195)*10))),1)</f>
        <v>8</v>
      </c>
      <c r="AH135" s="59">
        <f t="shared" si="76"/>
        <v>0</v>
      </c>
      <c r="AI135" s="59">
        <f t="shared" si="77"/>
        <v>0.1</v>
      </c>
      <c r="AJ135" s="59">
        <f t="shared" si="78"/>
        <v>0</v>
      </c>
      <c r="AK135" s="59">
        <f t="shared" si="79"/>
        <v>0</v>
      </c>
      <c r="AL135" s="59">
        <f t="shared" si="80"/>
        <v>0</v>
      </c>
      <c r="AM135" s="59">
        <f t="shared" si="81"/>
        <v>0</v>
      </c>
      <c r="AN135" s="59">
        <f t="shared" si="82"/>
        <v>7.7</v>
      </c>
      <c r="AO135" s="61">
        <f t="shared" si="83"/>
        <v>0.1</v>
      </c>
      <c r="AP135" s="61">
        <f t="shared" si="84"/>
        <v>5</v>
      </c>
      <c r="AQ135" s="61">
        <f t="shared" si="85"/>
        <v>0</v>
      </c>
      <c r="AR135" s="61">
        <f t="shared" si="86"/>
        <v>0</v>
      </c>
      <c r="AS135" s="59">
        <f t="shared" si="87"/>
        <v>7.9</v>
      </c>
      <c r="AT135" s="59">
        <f>IF('Indicator Data'!BD137&lt;1000,"x",ROUND((IF('Indicator Data'!L137&gt;AT$194,10,IF('Indicator Data'!L137&lt;AT$195,0,10-(AT$194-'Indicator Data'!L137)/(AT$194-AT$195)*10))),1))</f>
        <v>0</v>
      </c>
      <c r="AU135" s="61">
        <f t="shared" si="88"/>
        <v>4</v>
      </c>
      <c r="AV135" s="62">
        <f t="shared" si="89"/>
        <v>2.1</v>
      </c>
      <c r="AW135" s="59">
        <f>ROUND(IF('Indicator Data'!M137=0,0,IF('Indicator Data'!M137&gt;AW$194,10,IF('Indicator Data'!M137&lt;AW$195,0,10-(AW$194-'Indicator Data'!M137)/(AW$194-AW$195)*10))),1)</f>
        <v>0.4</v>
      </c>
      <c r="AX135" s="59">
        <f>ROUND(IF('Indicator Data'!N137=0,0,IF(LOG('Indicator Data'!N137)&gt;LOG(AX$194),10,IF(LOG('Indicator Data'!N137)&lt;LOG(AX$195),0,10-(LOG(AX$194)-LOG('Indicator Data'!N137))/(LOG(AX$194)-LOG(AX$195))*10))),1)</f>
        <v>0</v>
      </c>
      <c r="AY135" s="61">
        <f t="shared" si="90"/>
        <v>0.2</v>
      </c>
      <c r="AZ135" s="59">
        <f>'Indicator Data'!O137</f>
        <v>0</v>
      </c>
      <c r="BA135" s="59">
        <f>'Indicator Data'!P137</f>
        <v>0</v>
      </c>
      <c r="BB135" s="61">
        <f t="shared" si="91"/>
        <v>0</v>
      </c>
      <c r="BC135" s="62">
        <f t="shared" si="92"/>
        <v>0.1</v>
      </c>
      <c r="BD135" s="16"/>
      <c r="BE135" s="108"/>
    </row>
    <row r="136" spans="1:57" s="4" customFormat="1" x14ac:dyDescent="0.25">
      <c r="A136" s="131" t="s">
        <v>251</v>
      </c>
      <c r="B136" s="63" t="s">
        <v>250</v>
      </c>
      <c r="C136" s="59">
        <f>ROUND(IF('Indicator Data'!C138=0,0.1,IF(LOG('Indicator Data'!C138)&gt;C$194,10,IF(LOG('Indicator Data'!C138)&lt;C$195,0,10-(C$194-LOG('Indicator Data'!C138))/(C$194-C$195)*10))),1)</f>
        <v>9.5</v>
      </c>
      <c r="D136" s="59">
        <f>ROUND(IF('Indicator Data'!D138=0,0.1,IF(LOG('Indicator Data'!D138)&gt;D$194,10,IF(LOG('Indicator Data'!D138)&lt;D$195,0,10-(D$194-LOG('Indicator Data'!D138))/(D$194-D$195)*10))),1)</f>
        <v>10</v>
      </c>
      <c r="E136" s="59">
        <f t="shared" si="62"/>
        <v>9.8000000000000007</v>
      </c>
      <c r="F136" s="59">
        <f>ROUND(IF('Indicator Data'!E138="No data",0.1,IF('Indicator Data'!E138=0,0,IF(LOG('Indicator Data'!E138)&gt;F$194,10,IF(LOG('Indicator Data'!E138)&lt;F$195,0,10-(F$194-LOG('Indicator Data'!E138))/(F$194-F$195)*10)))),1)</f>
        <v>7.5</v>
      </c>
      <c r="G136" s="59">
        <f>ROUND(IF('Indicator Data'!F138=0,0,IF(LOG('Indicator Data'!F138)&gt;G$194,10,IF(LOG('Indicator Data'!F138)&lt;G$195,0,10-(G$194-LOG('Indicator Data'!F138))/(G$194-G$195)*10))),1)</f>
        <v>10</v>
      </c>
      <c r="H136" s="59">
        <f>ROUND(IF('Indicator Data'!G138=0,0,IF(LOG('Indicator Data'!G138)&gt;H$194,10,IF(LOG('Indicator Data'!G138)&lt;H$195,0,10-(H$194-LOG('Indicator Data'!G138))/(H$194-H$195)*10))),1)</f>
        <v>0</v>
      </c>
      <c r="I136" s="59">
        <f>ROUND(IF('Indicator Data'!H138=0,0,IF(LOG('Indicator Data'!H138)&gt;I$194,10,IF(LOG('Indicator Data'!H138)&lt;I$195,0,10-(I$194-LOG('Indicator Data'!H138))/(I$194-I$195)*10))),1)</f>
        <v>0</v>
      </c>
      <c r="J136" s="59">
        <f t="shared" si="63"/>
        <v>0</v>
      </c>
      <c r="K136" s="59">
        <f>ROUND(IF('Indicator Data'!I138=0,0,IF(LOG('Indicator Data'!I138)&gt;K$194,10,IF(LOG('Indicator Data'!I138)&lt;K$195,0,10-(K$194-LOG('Indicator Data'!I138))/(K$194-K$195)*10))),1)</f>
        <v>0</v>
      </c>
      <c r="L136" s="59">
        <f t="shared" si="64"/>
        <v>0</v>
      </c>
      <c r="M136" s="59">
        <f>ROUND(IF('Indicator Data'!J138=0,0,IF(LOG('Indicator Data'!J138)&gt;M$194,10,IF(LOG('Indicator Data'!J138)&lt;M$195,0,10-(M$194-LOG('Indicator Data'!J138))/(M$194-M$195)*10))),1)</f>
        <v>10</v>
      </c>
      <c r="N136" s="60">
        <f>'Indicator Data'!C138/'Indicator Data'!$BC138</f>
        <v>2.1039218940979345E-3</v>
      </c>
      <c r="O136" s="60">
        <f>'Indicator Data'!D138/'Indicator Data'!$BC138</f>
        <v>1.173304166564538E-3</v>
      </c>
      <c r="P136" s="60">
        <f>IF(F136=0.1,0,'Indicator Data'!E138/'Indicator Data'!$BC138)</f>
        <v>3.4193555708821742E-3</v>
      </c>
      <c r="Q136" s="60">
        <f>'Indicator Data'!F138/'Indicator Data'!$BC138</f>
        <v>4.4855184725753896E-5</v>
      </c>
      <c r="R136" s="60">
        <f>'Indicator Data'!G138/'Indicator Data'!$BC138</f>
        <v>0</v>
      </c>
      <c r="S136" s="60">
        <f>'Indicator Data'!H138/'Indicator Data'!$BC138</f>
        <v>0</v>
      </c>
      <c r="T136" s="60">
        <f>'Indicator Data'!I138/'Indicator Data'!$BC138</f>
        <v>0</v>
      </c>
      <c r="U136" s="60">
        <f>'Indicator Data'!J138/'Indicator Data'!$BC138</f>
        <v>4.4510252048431415E-3</v>
      </c>
      <c r="V136" s="59">
        <f t="shared" si="65"/>
        <v>10</v>
      </c>
      <c r="W136" s="59">
        <f t="shared" si="66"/>
        <v>10</v>
      </c>
      <c r="X136" s="59">
        <f t="shared" si="67"/>
        <v>10</v>
      </c>
      <c r="Y136" s="59">
        <f t="shared" si="68"/>
        <v>3.4</v>
      </c>
      <c r="Z136" s="59">
        <f t="shared" si="69"/>
        <v>10</v>
      </c>
      <c r="AA136" s="59">
        <f t="shared" si="70"/>
        <v>0</v>
      </c>
      <c r="AB136" s="59">
        <f t="shared" si="71"/>
        <v>0</v>
      </c>
      <c r="AC136" s="59">
        <f t="shared" si="72"/>
        <v>0</v>
      </c>
      <c r="AD136" s="59">
        <f t="shared" si="73"/>
        <v>0</v>
      </c>
      <c r="AE136" s="59">
        <f t="shared" si="74"/>
        <v>0</v>
      </c>
      <c r="AF136" s="59">
        <f t="shared" si="75"/>
        <v>1.5</v>
      </c>
      <c r="AG136" s="59">
        <f>ROUND(IF('Indicator Data'!K138=0,0,IF('Indicator Data'!K138&gt;AG$194,10,IF('Indicator Data'!K138&lt;AG$195,0,10-(AG$194-'Indicator Data'!K138)/(AG$194-AG$195)*10))),1)</f>
        <v>6.7</v>
      </c>
      <c r="AH136" s="59">
        <f t="shared" si="76"/>
        <v>9.8000000000000007</v>
      </c>
      <c r="AI136" s="59">
        <f t="shared" si="77"/>
        <v>10</v>
      </c>
      <c r="AJ136" s="59">
        <f t="shared" si="78"/>
        <v>0</v>
      </c>
      <c r="AK136" s="59">
        <f t="shared" si="79"/>
        <v>0</v>
      </c>
      <c r="AL136" s="59">
        <f t="shared" si="80"/>
        <v>0</v>
      </c>
      <c r="AM136" s="59">
        <f t="shared" si="81"/>
        <v>0</v>
      </c>
      <c r="AN136" s="59">
        <f t="shared" si="82"/>
        <v>7.8</v>
      </c>
      <c r="AO136" s="61">
        <f t="shared" si="83"/>
        <v>9.9</v>
      </c>
      <c r="AP136" s="61">
        <f t="shared" si="84"/>
        <v>5.8</v>
      </c>
      <c r="AQ136" s="61">
        <f t="shared" si="85"/>
        <v>10</v>
      </c>
      <c r="AR136" s="61">
        <f t="shared" si="86"/>
        <v>0</v>
      </c>
      <c r="AS136" s="59">
        <f t="shared" si="87"/>
        <v>7.3</v>
      </c>
      <c r="AT136" s="59">
        <f>IF('Indicator Data'!BD138&lt;1000,"x",ROUND((IF('Indicator Data'!L138&gt;AT$194,10,IF('Indicator Data'!L138&lt;AT$195,0,10-(AT$194-'Indicator Data'!L138)/(AT$194-AT$195)*10))),1))</f>
        <v>2.2000000000000002</v>
      </c>
      <c r="AU136" s="61">
        <f t="shared" si="88"/>
        <v>4.8</v>
      </c>
      <c r="AV136" s="62">
        <f t="shared" si="89"/>
        <v>7.6</v>
      </c>
      <c r="AW136" s="59">
        <f>ROUND(IF('Indicator Data'!M138=0,0,IF('Indicator Data'!M138&gt;AW$194,10,IF('Indicator Data'!M138&lt;AW$195,0,10-(AW$194-'Indicator Data'!M138)/(AW$194-AW$195)*10))),1)</f>
        <v>2.1</v>
      </c>
      <c r="AX136" s="59">
        <f>ROUND(IF('Indicator Data'!N138=0,0,IF(LOG('Indicator Data'!N138)&gt;LOG(AX$194),10,IF(LOG('Indicator Data'!N138)&lt;LOG(AX$195),0,10-(LOG(AX$194)-LOG('Indicator Data'!N138))/(LOG(AX$194)-LOG(AX$195))*10))),1)</f>
        <v>1.6</v>
      </c>
      <c r="AY136" s="61">
        <f t="shared" si="90"/>
        <v>1.9</v>
      </c>
      <c r="AZ136" s="59">
        <f>'Indicator Data'!O138</f>
        <v>0</v>
      </c>
      <c r="BA136" s="59">
        <f>'Indicator Data'!P138</f>
        <v>0</v>
      </c>
      <c r="BB136" s="61">
        <f t="shared" si="91"/>
        <v>0</v>
      </c>
      <c r="BC136" s="62">
        <f t="shared" si="92"/>
        <v>1.3</v>
      </c>
      <c r="BD136" s="16"/>
      <c r="BE136" s="108"/>
    </row>
    <row r="137" spans="1:57" s="4" customFormat="1" x14ac:dyDescent="0.25">
      <c r="A137" s="131" t="s">
        <v>253</v>
      </c>
      <c r="B137" s="58" t="s">
        <v>252</v>
      </c>
      <c r="C137" s="59">
        <f>ROUND(IF('Indicator Data'!C139=0,0.1,IF(LOG('Indicator Data'!C139)&gt;C$194,10,IF(LOG('Indicator Data'!C139)&lt;C$195,0,10-(C$194-LOG('Indicator Data'!C139))/(C$194-C$195)*10))),1)</f>
        <v>10</v>
      </c>
      <c r="D137" s="59">
        <f>ROUND(IF('Indicator Data'!D139=0,0.1,IF(LOG('Indicator Data'!D139)&gt;D$194,10,IF(LOG('Indicator Data'!D139)&lt;D$195,0,10-(D$194-LOG('Indicator Data'!D139))/(D$194-D$195)*10))),1)</f>
        <v>10</v>
      </c>
      <c r="E137" s="59">
        <f t="shared" si="62"/>
        <v>10</v>
      </c>
      <c r="F137" s="59">
        <f>ROUND(IF('Indicator Data'!E139="No data",0.1,IF('Indicator Data'!E139=0,0,IF(LOG('Indicator Data'!E139)&gt;F$194,10,IF(LOG('Indicator Data'!E139)&lt;F$195,0,10-(F$194-LOG('Indicator Data'!E139))/(F$194-F$195)*10)))),1)</f>
        <v>9.1</v>
      </c>
      <c r="G137" s="59">
        <f>ROUND(IF('Indicator Data'!F139=0,0,IF(LOG('Indicator Data'!F139)&gt;G$194,10,IF(LOG('Indicator Data'!F139)&lt;G$195,0,10-(G$194-LOG('Indicator Data'!F139))/(G$194-G$195)*10))),1)</f>
        <v>10</v>
      </c>
      <c r="H137" s="59">
        <f>ROUND(IF('Indicator Data'!G139=0,0,IF(LOG('Indicator Data'!G139)&gt;H$194,10,IF(LOG('Indicator Data'!G139)&lt;H$195,0,10-(H$194-LOG('Indicator Data'!G139))/(H$194-H$195)*10))),1)</f>
        <v>10</v>
      </c>
      <c r="I137" s="59">
        <f>ROUND(IF('Indicator Data'!H139=0,0,IF(LOG('Indicator Data'!H139)&gt;I$194,10,IF(LOG('Indicator Data'!H139)&lt;I$195,0,10-(I$194-LOG('Indicator Data'!H139))/(I$194-I$195)*10))),1)</f>
        <v>10</v>
      </c>
      <c r="J137" s="59">
        <f t="shared" si="63"/>
        <v>10</v>
      </c>
      <c r="K137" s="59">
        <f>ROUND(IF('Indicator Data'!I139=0,0,IF(LOG('Indicator Data'!I139)&gt;K$194,10,IF(LOG('Indicator Data'!I139)&lt;K$195,0,10-(K$194-LOG('Indicator Data'!I139))/(K$194-K$195)*10))),1)</f>
        <v>10</v>
      </c>
      <c r="L137" s="59">
        <f t="shared" si="64"/>
        <v>10</v>
      </c>
      <c r="M137" s="59">
        <f>ROUND(IF('Indicator Data'!J139=0,0,IF(LOG('Indicator Data'!J139)&gt;M$194,10,IF(LOG('Indicator Data'!J139)&lt;M$195,0,10-(M$194-LOG('Indicator Data'!J139))/(M$194-M$195)*10))),1)</f>
        <v>10</v>
      </c>
      <c r="N137" s="60">
        <f>'Indicator Data'!C139/'Indicator Data'!$BC139</f>
        <v>1.9703355691170201E-3</v>
      </c>
      <c r="O137" s="60">
        <f>'Indicator Data'!D139/'Indicator Data'!$BC139</f>
        <v>1.0322386490271673E-3</v>
      </c>
      <c r="P137" s="60">
        <f>IF(F137=0.1,0,'Indicator Data'!E139/'Indicator Data'!$BC139)</f>
        <v>4.0728674335354974E-3</v>
      </c>
      <c r="Q137" s="60">
        <f>'Indicator Data'!F139/'Indicator Data'!$BC139</f>
        <v>1.9311006088839186E-5</v>
      </c>
      <c r="R137" s="60">
        <f>'Indicator Data'!G139/'Indicator Data'!$BC139</f>
        <v>1.7279267741691015E-2</v>
      </c>
      <c r="S137" s="60">
        <f>'Indicator Data'!H139/'Indicator Data'!$BC139</f>
        <v>1.2048289433424186E-2</v>
      </c>
      <c r="T137" s="60">
        <f>'Indicator Data'!I139/'Indicator Data'!$BC139</f>
        <v>7.8288862863907637E-5</v>
      </c>
      <c r="U137" s="60">
        <f>'Indicator Data'!J139/'Indicator Data'!$BC139</f>
        <v>1.0799336409641998E-3</v>
      </c>
      <c r="V137" s="59">
        <f t="shared" si="65"/>
        <v>9.9</v>
      </c>
      <c r="W137" s="59">
        <f t="shared" si="66"/>
        <v>10</v>
      </c>
      <c r="X137" s="59">
        <f t="shared" si="67"/>
        <v>10</v>
      </c>
      <c r="Y137" s="59">
        <f t="shared" si="68"/>
        <v>4.0999999999999996</v>
      </c>
      <c r="Z137" s="59">
        <f t="shared" si="69"/>
        <v>9.5</v>
      </c>
      <c r="AA137" s="59">
        <f t="shared" si="70"/>
        <v>8.6</v>
      </c>
      <c r="AB137" s="59">
        <f t="shared" si="71"/>
        <v>10</v>
      </c>
      <c r="AC137" s="59">
        <f t="shared" si="72"/>
        <v>9.4</v>
      </c>
      <c r="AD137" s="59">
        <f t="shared" si="73"/>
        <v>9.8000000000000007</v>
      </c>
      <c r="AE137" s="59">
        <f t="shared" si="74"/>
        <v>9.6</v>
      </c>
      <c r="AF137" s="59">
        <f t="shared" si="75"/>
        <v>0.4</v>
      </c>
      <c r="AG137" s="59">
        <f>ROUND(IF('Indicator Data'!K139=0,0,IF('Indicator Data'!K139&gt;AG$194,10,IF('Indicator Data'!K139&lt;AG$195,0,10-(AG$194-'Indicator Data'!K139)/(AG$194-AG$195)*10))),1)</f>
        <v>5.3</v>
      </c>
      <c r="AH137" s="59">
        <f t="shared" si="76"/>
        <v>10</v>
      </c>
      <c r="AI137" s="59">
        <f t="shared" si="77"/>
        <v>10</v>
      </c>
      <c r="AJ137" s="59">
        <f t="shared" si="78"/>
        <v>9.3000000000000007</v>
      </c>
      <c r="AK137" s="59">
        <f t="shared" si="79"/>
        <v>10</v>
      </c>
      <c r="AL137" s="59">
        <f t="shared" si="80"/>
        <v>9.6999999999999993</v>
      </c>
      <c r="AM137" s="59">
        <f t="shared" si="81"/>
        <v>9.9</v>
      </c>
      <c r="AN137" s="59">
        <f t="shared" si="82"/>
        <v>7.7</v>
      </c>
      <c r="AO137" s="61">
        <f t="shared" si="83"/>
        <v>10</v>
      </c>
      <c r="AP137" s="61">
        <f t="shared" si="84"/>
        <v>7.4</v>
      </c>
      <c r="AQ137" s="61">
        <f t="shared" si="85"/>
        <v>9.8000000000000007</v>
      </c>
      <c r="AR137" s="61">
        <f t="shared" si="86"/>
        <v>9.8000000000000007</v>
      </c>
      <c r="AS137" s="59">
        <f t="shared" si="87"/>
        <v>6.5</v>
      </c>
      <c r="AT137" s="59">
        <f>IF('Indicator Data'!BD139&lt;1000,"x",ROUND((IF('Indicator Data'!L139&gt;AT$194,10,IF('Indicator Data'!L139&lt;AT$195,0,10-(AT$194-'Indicator Data'!L139)/(AT$194-AT$195)*10))),1))</f>
        <v>0</v>
      </c>
      <c r="AU137" s="61">
        <f t="shared" si="88"/>
        <v>3.3</v>
      </c>
      <c r="AV137" s="62">
        <f t="shared" si="89"/>
        <v>8.9</v>
      </c>
      <c r="AW137" s="59">
        <f>ROUND(IF('Indicator Data'!M139=0,0,IF('Indicator Data'!M139&gt;AW$194,10,IF('Indicator Data'!M139&lt;AW$195,0,10-(AW$194-'Indicator Data'!M139)/(AW$194-AW$195)*10))),1)</f>
        <v>7.8</v>
      </c>
      <c r="AX137" s="59">
        <f>ROUND(IF('Indicator Data'!N139=0,0,IF(LOG('Indicator Data'!N139)&gt;LOG(AX$194),10,IF(LOG('Indicator Data'!N139)&lt;LOG(AX$195),0,10-(LOG(AX$194)-LOG('Indicator Data'!N139))/(LOG(AX$194)-LOG(AX$195))*10))),1)</f>
        <v>8.4</v>
      </c>
      <c r="AY137" s="61">
        <f t="shared" si="90"/>
        <v>8.1</v>
      </c>
      <c r="AZ137" s="59">
        <f>'Indicator Data'!O139</f>
        <v>0</v>
      </c>
      <c r="BA137" s="59">
        <f>'Indicator Data'!P139</f>
        <v>5</v>
      </c>
      <c r="BB137" s="61">
        <f t="shared" si="91"/>
        <v>9</v>
      </c>
      <c r="BC137" s="62">
        <f t="shared" si="92"/>
        <v>9</v>
      </c>
      <c r="BD137" s="16"/>
      <c r="BE137" s="108"/>
    </row>
    <row r="138" spans="1:57" s="4" customFormat="1" x14ac:dyDescent="0.25">
      <c r="A138" s="131" t="s">
        <v>255</v>
      </c>
      <c r="B138" s="63" t="s">
        <v>254</v>
      </c>
      <c r="C138" s="59">
        <f>ROUND(IF('Indicator Data'!C140=0,0.1,IF(LOG('Indicator Data'!C140)&gt;C$194,10,IF(LOG('Indicator Data'!C140)&lt;C$195,0,10-(C$194-LOG('Indicator Data'!C140))/(C$194-C$195)*10))),1)</f>
        <v>6.1</v>
      </c>
      <c r="D138" s="59">
        <f>ROUND(IF('Indicator Data'!D140=0,0.1,IF(LOG('Indicator Data'!D140)&gt;D$194,10,IF(LOG('Indicator Data'!D140)&lt;D$195,0,10-(D$194-LOG('Indicator Data'!D140))/(D$194-D$195)*10))),1)</f>
        <v>0.1</v>
      </c>
      <c r="E138" s="59">
        <f t="shared" si="62"/>
        <v>3.7</v>
      </c>
      <c r="F138" s="59">
        <f>ROUND(IF('Indicator Data'!E140="No data",0.1,IF('Indicator Data'!E140=0,0,IF(LOG('Indicator Data'!E140)&gt;F$194,10,IF(LOG('Indicator Data'!E140)&lt;F$195,0,10-(F$194-LOG('Indicator Data'!E140))/(F$194-F$195)*10)))),1)</f>
        <v>7.8</v>
      </c>
      <c r="G138" s="59">
        <f>ROUND(IF('Indicator Data'!F140=0,0,IF(LOG('Indicator Data'!F140)&gt;G$194,10,IF(LOG('Indicator Data'!F140)&lt;G$195,0,10-(G$194-LOG('Indicator Data'!F140))/(G$194-G$195)*10))),1)</f>
        <v>0</v>
      </c>
      <c r="H138" s="59">
        <f>ROUND(IF('Indicator Data'!G140=0,0,IF(LOG('Indicator Data'!G140)&gt;H$194,10,IF(LOG('Indicator Data'!G140)&lt;H$195,0,10-(H$194-LOG('Indicator Data'!G140))/(H$194-H$195)*10))),1)</f>
        <v>0</v>
      </c>
      <c r="I138" s="59">
        <f>ROUND(IF('Indicator Data'!H140=0,0,IF(LOG('Indicator Data'!H140)&gt;I$194,10,IF(LOG('Indicator Data'!H140)&lt;I$195,0,10-(I$194-LOG('Indicator Data'!H140))/(I$194-I$195)*10))),1)</f>
        <v>0</v>
      </c>
      <c r="J138" s="59">
        <f t="shared" si="63"/>
        <v>0</v>
      </c>
      <c r="K138" s="59">
        <f>ROUND(IF('Indicator Data'!I140=0,0,IF(LOG('Indicator Data'!I140)&gt;K$194,10,IF(LOG('Indicator Data'!I140)&lt;K$195,0,10-(K$194-LOG('Indicator Data'!I140))/(K$194-K$195)*10))),1)</f>
        <v>0</v>
      </c>
      <c r="L138" s="59">
        <f t="shared" si="64"/>
        <v>0</v>
      </c>
      <c r="M138" s="59">
        <f>ROUND(IF('Indicator Data'!J140=0,0,IF(LOG('Indicator Data'!J140)&gt;M$194,10,IF(LOG('Indicator Data'!J140)&lt;M$195,0,10-(M$194-LOG('Indicator Data'!J140))/(M$194-M$195)*10))),1)</f>
        <v>0</v>
      </c>
      <c r="N138" s="60">
        <f>'Indicator Data'!C140/'Indicator Data'!$BC140</f>
        <v>7.0872920183063314E-5</v>
      </c>
      <c r="O138" s="60">
        <f>'Indicator Data'!D140/'Indicator Data'!$BC140</f>
        <v>0</v>
      </c>
      <c r="P138" s="60">
        <f>IF(F138=0.1,0,'Indicator Data'!E140/'Indicator Data'!$BC140)</f>
        <v>3.3444441378915786E-3</v>
      </c>
      <c r="Q138" s="60">
        <f>'Indicator Data'!F140/'Indicator Data'!$BC140</f>
        <v>0</v>
      </c>
      <c r="R138" s="60">
        <f>'Indicator Data'!G140/'Indicator Data'!$BC140</f>
        <v>0</v>
      </c>
      <c r="S138" s="60">
        <f>'Indicator Data'!H140/'Indicator Data'!$BC140</f>
        <v>0</v>
      </c>
      <c r="T138" s="60">
        <f>'Indicator Data'!I140/'Indicator Data'!$BC140</f>
        <v>0</v>
      </c>
      <c r="U138" s="60">
        <f>'Indicator Data'!J140/'Indicator Data'!$BC140</f>
        <v>0</v>
      </c>
      <c r="V138" s="59">
        <f t="shared" si="65"/>
        <v>0.4</v>
      </c>
      <c r="W138" s="59">
        <f t="shared" si="66"/>
        <v>0</v>
      </c>
      <c r="X138" s="59">
        <f t="shared" si="67"/>
        <v>0.2</v>
      </c>
      <c r="Y138" s="59">
        <f t="shared" si="68"/>
        <v>3.3</v>
      </c>
      <c r="Z138" s="59">
        <f t="shared" si="69"/>
        <v>0</v>
      </c>
      <c r="AA138" s="59">
        <f t="shared" si="70"/>
        <v>0</v>
      </c>
      <c r="AB138" s="59">
        <f t="shared" si="71"/>
        <v>0</v>
      </c>
      <c r="AC138" s="59">
        <f t="shared" si="72"/>
        <v>0</v>
      </c>
      <c r="AD138" s="59">
        <f t="shared" si="73"/>
        <v>0</v>
      </c>
      <c r="AE138" s="59">
        <f t="shared" si="74"/>
        <v>0</v>
      </c>
      <c r="AF138" s="59">
        <f t="shared" si="75"/>
        <v>0</v>
      </c>
      <c r="AG138" s="59">
        <f>ROUND(IF('Indicator Data'!K140=0,0,IF('Indicator Data'!K140&gt;AG$194,10,IF('Indicator Data'!K140&lt;AG$195,0,10-(AG$194-'Indicator Data'!K140)/(AG$194-AG$195)*10))),1)</f>
        <v>0</v>
      </c>
      <c r="AH138" s="59">
        <f t="shared" si="76"/>
        <v>3.3</v>
      </c>
      <c r="AI138" s="59">
        <f t="shared" si="77"/>
        <v>0.1</v>
      </c>
      <c r="AJ138" s="59">
        <f t="shared" si="78"/>
        <v>0</v>
      </c>
      <c r="AK138" s="59">
        <f t="shared" si="79"/>
        <v>0</v>
      </c>
      <c r="AL138" s="59">
        <f t="shared" si="80"/>
        <v>0</v>
      </c>
      <c r="AM138" s="59">
        <f t="shared" si="81"/>
        <v>0</v>
      </c>
      <c r="AN138" s="59">
        <f t="shared" si="82"/>
        <v>0</v>
      </c>
      <c r="AO138" s="61">
        <f t="shared" si="83"/>
        <v>2.1</v>
      </c>
      <c r="AP138" s="61">
        <f t="shared" si="84"/>
        <v>6</v>
      </c>
      <c r="AQ138" s="61">
        <f t="shared" si="85"/>
        <v>0</v>
      </c>
      <c r="AR138" s="61">
        <f t="shared" si="86"/>
        <v>0</v>
      </c>
      <c r="AS138" s="59">
        <f t="shared" si="87"/>
        <v>0</v>
      </c>
      <c r="AT138" s="59">
        <f>IF('Indicator Data'!BD140&lt;1000,"x",ROUND((IF('Indicator Data'!L140&gt;AT$194,10,IF('Indicator Data'!L140&lt;AT$195,0,10-(AT$194-'Indicator Data'!L140)/(AT$194-AT$195)*10))),1))</f>
        <v>1.1000000000000001</v>
      </c>
      <c r="AU138" s="61">
        <f t="shared" si="88"/>
        <v>0.6</v>
      </c>
      <c r="AV138" s="62">
        <f t="shared" si="89"/>
        <v>2.1</v>
      </c>
      <c r="AW138" s="59">
        <f>ROUND(IF('Indicator Data'!M140=0,0,IF('Indicator Data'!M140&gt;AW$194,10,IF('Indicator Data'!M140&lt;AW$195,0,10-(AW$194-'Indicator Data'!M140)/(AW$194-AW$195)*10))),1)</f>
        <v>0.5</v>
      </c>
      <c r="AX138" s="59">
        <f>ROUND(IF('Indicator Data'!N140=0,0,IF(LOG('Indicator Data'!N140)&gt;LOG(AX$194),10,IF(LOG('Indicator Data'!N140)&lt;LOG(AX$195),0,10-(LOG(AX$194)-LOG('Indicator Data'!N140))/(LOG(AX$194)-LOG(AX$195))*10))),1)</f>
        <v>3</v>
      </c>
      <c r="AY138" s="61">
        <f t="shared" si="90"/>
        <v>1.8</v>
      </c>
      <c r="AZ138" s="59">
        <f>'Indicator Data'!O140</f>
        <v>0</v>
      </c>
      <c r="BA138" s="59">
        <f>'Indicator Data'!P140</f>
        <v>0</v>
      </c>
      <c r="BB138" s="61">
        <f t="shared" si="91"/>
        <v>0</v>
      </c>
      <c r="BC138" s="62">
        <f t="shared" si="92"/>
        <v>1.3</v>
      </c>
      <c r="BD138" s="16"/>
      <c r="BE138" s="108"/>
    </row>
    <row r="139" spans="1:57" s="4" customFormat="1" x14ac:dyDescent="0.25">
      <c r="A139" s="131" t="s">
        <v>257</v>
      </c>
      <c r="B139" s="63" t="s">
        <v>256</v>
      </c>
      <c r="C139" s="59">
        <f>ROUND(IF('Indicator Data'!C141=0,0.1,IF(LOG('Indicator Data'!C141)&gt;C$194,10,IF(LOG('Indicator Data'!C141)&lt;C$195,0,10-(C$194-LOG('Indicator Data'!C141))/(C$194-C$195)*10))),1)</f>
        <v>8.3000000000000007</v>
      </c>
      <c r="D139" s="59">
        <f>ROUND(IF('Indicator Data'!D141=0,0.1,IF(LOG('Indicator Data'!D141)&gt;D$194,10,IF(LOG('Indicator Data'!D141)&lt;D$195,0,10-(D$194-LOG('Indicator Data'!D141))/(D$194-D$195)*10))),1)</f>
        <v>0.1</v>
      </c>
      <c r="E139" s="59">
        <f t="shared" si="62"/>
        <v>5.5</v>
      </c>
      <c r="F139" s="59">
        <f>ROUND(IF('Indicator Data'!E141="No data",0.1,IF('Indicator Data'!E141=0,0,IF(LOG('Indicator Data'!E141)&gt;F$194,10,IF(LOG('Indicator Data'!E141)&lt;F$195,0,10-(F$194-LOG('Indicator Data'!E141))/(F$194-F$195)*10)))),1)</f>
        <v>5.4</v>
      </c>
      <c r="G139" s="59">
        <f>ROUND(IF('Indicator Data'!F141=0,0,IF(LOG('Indicator Data'!F141)&gt;G$194,10,IF(LOG('Indicator Data'!F141)&lt;G$195,0,10-(G$194-LOG('Indicator Data'!F141))/(G$194-G$195)*10))),1)</f>
        <v>7.3</v>
      </c>
      <c r="H139" s="59">
        <f>ROUND(IF('Indicator Data'!G141=0,0,IF(LOG('Indicator Data'!G141)&gt;H$194,10,IF(LOG('Indicator Data'!G141)&lt;H$195,0,10-(H$194-LOG('Indicator Data'!G141))/(H$194-H$195)*10))),1)</f>
        <v>1.7</v>
      </c>
      <c r="I139" s="59">
        <f>ROUND(IF('Indicator Data'!H141=0,0,IF(LOG('Indicator Data'!H141)&gt;I$194,10,IF(LOG('Indicator Data'!H141)&lt;I$195,0,10-(I$194-LOG('Indicator Data'!H141))/(I$194-I$195)*10))),1)</f>
        <v>0</v>
      </c>
      <c r="J139" s="59">
        <f t="shared" si="63"/>
        <v>0.9</v>
      </c>
      <c r="K139" s="59">
        <f>ROUND(IF('Indicator Data'!I141=0,0,IF(LOG('Indicator Data'!I141)&gt;K$194,10,IF(LOG('Indicator Data'!I141)&lt;K$195,0,10-(K$194-LOG('Indicator Data'!I141))/(K$194-K$195)*10))),1)</f>
        <v>0</v>
      </c>
      <c r="L139" s="59">
        <f t="shared" si="64"/>
        <v>0.5</v>
      </c>
      <c r="M139" s="59">
        <f>ROUND(IF('Indicator Data'!J141=0,0,IF(LOG('Indicator Data'!J141)&gt;M$194,10,IF(LOG('Indicator Data'!J141)&lt;M$195,0,10-(M$194-LOG('Indicator Data'!J141))/(M$194-M$195)*10))),1)</f>
        <v>0</v>
      </c>
      <c r="N139" s="60">
        <f>'Indicator Data'!C141/'Indicator Data'!$BC141</f>
        <v>1.9538724181795328E-3</v>
      </c>
      <c r="O139" s="60">
        <f>'Indicator Data'!D141/'Indicator Data'!$BC141</f>
        <v>0</v>
      </c>
      <c r="P139" s="60">
        <f>IF(F139=0.1,0,'Indicator Data'!E141/'Indicator Data'!$BC141)</f>
        <v>1.3529238087389242E-3</v>
      </c>
      <c r="Q139" s="60">
        <f>'Indicator Data'!F141/'Indicator Data'!$BC141</f>
        <v>3.9880473402368863E-6</v>
      </c>
      <c r="R139" s="60">
        <f>'Indicator Data'!G141/'Indicator Data'!$BC141</f>
        <v>4.5397883375450377E-5</v>
      </c>
      <c r="S139" s="60">
        <f>'Indicator Data'!H141/'Indicator Data'!$BC141</f>
        <v>0</v>
      </c>
      <c r="T139" s="60">
        <f>'Indicator Data'!I141/'Indicator Data'!$BC141</f>
        <v>0</v>
      </c>
      <c r="U139" s="60">
        <f>'Indicator Data'!J141/'Indicator Data'!$BC141</f>
        <v>0</v>
      </c>
      <c r="V139" s="59">
        <f t="shared" si="65"/>
        <v>9.8000000000000007</v>
      </c>
      <c r="W139" s="59">
        <f t="shared" si="66"/>
        <v>0</v>
      </c>
      <c r="X139" s="59">
        <f t="shared" si="67"/>
        <v>7.3</v>
      </c>
      <c r="Y139" s="59">
        <f t="shared" si="68"/>
        <v>1.4</v>
      </c>
      <c r="Z139" s="59">
        <f t="shared" si="69"/>
        <v>8</v>
      </c>
      <c r="AA139" s="59">
        <f t="shared" si="70"/>
        <v>0</v>
      </c>
      <c r="AB139" s="59">
        <f t="shared" si="71"/>
        <v>0</v>
      </c>
      <c r="AC139" s="59">
        <f t="shared" si="72"/>
        <v>0</v>
      </c>
      <c r="AD139" s="59">
        <f t="shared" si="73"/>
        <v>0</v>
      </c>
      <c r="AE139" s="59">
        <f t="shared" si="74"/>
        <v>0</v>
      </c>
      <c r="AF139" s="59">
        <f t="shared" si="75"/>
        <v>0</v>
      </c>
      <c r="AG139" s="59">
        <f>ROUND(IF('Indicator Data'!K141=0,0,IF('Indicator Data'!K141&gt;AG$194,10,IF('Indicator Data'!K141&lt;AG$195,0,10-(AG$194-'Indicator Data'!K141)/(AG$194-AG$195)*10))),1)</f>
        <v>2.7</v>
      </c>
      <c r="AH139" s="59">
        <f t="shared" si="76"/>
        <v>9.1</v>
      </c>
      <c r="AI139" s="59">
        <f t="shared" si="77"/>
        <v>0.1</v>
      </c>
      <c r="AJ139" s="59">
        <f t="shared" si="78"/>
        <v>0.9</v>
      </c>
      <c r="AK139" s="59">
        <f t="shared" si="79"/>
        <v>0</v>
      </c>
      <c r="AL139" s="59">
        <f t="shared" si="80"/>
        <v>0.5</v>
      </c>
      <c r="AM139" s="59">
        <f t="shared" si="81"/>
        <v>0</v>
      </c>
      <c r="AN139" s="59">
        <f t="shared" si="82"/>
        <v>0</v>
      </c>
      <c r="AO139" s="61">
        <f t="shared" si="83"/>
        <v>6.5</v>
      </c>
      <c r="AP139" s="61">
        <f t="shared" si="84"/>
        <v>3.7</v>
      </c>
      <c r="AQ139" s="61">
        <f t="shared" si="85"/>
        <v>7.7</v>
      </c>
      <c r="AR139" s="61">
        <f t="shared" si="86"/>
        <v>0.3</v>
      </c>
      <c r="AS139" s="59">
        <f t="shared" si="87"/>
        <v>1.4</v>
      </c>
      <c r="AT139" s="59">
        <f>IF('Indicator Data'!BD141&lt;1000,"x",ROUND((IF('Indicator Data'!L141&gt;AT$194,10,IF('Indicator Data'!L141&lt;AT$195,0,10-(AT$194-'Indicator Data'!L141)/(AT$194-AT$195)*10))),1))</f>
        <v>2.2000000000000002</v>
      </c>
      <c r="AU139" s="61">
        <f t="shared" si="88"/>
        <v>1.8</v>
      </c>
      <c r="AV139" s="62">
        <f t="shared" si="89"/>
        <v>4.5999999999999996</v>
      </c>
      <c r="AW139" s="59">
        <f>ROUND(IF('Indicator Data'!M141=0,0,IF('Indicator Data'!M141&gt;AW$194,10,IF('Indicator Data'!M141&lt;AW$195,0,10-(AW$194-'Indicator Data'!M141)/(AW$194-AW$195)*10))),1)</f>
        <v>0.1</v>
      </c>
      <c r="AX139" s="59">
        <f>ROUND(IF('Indicator Data'!N141=0,0,IF(LOG('Indicator Data'!N141)&gt;LOG(AX$194),10,IF(LOG('Indicator Data'!N141)&lt;LOG(AX$195),0,10-(LOG(AX$194)-LOG('Indicator Data'!N141))/(LOG(AX$194)-LOG(AX$195))*10))),1)</f>
        <v>0</v>
      </c>
      <c r="AY139" s="61">
        <f t="shared" si="90"/>
        <v>0.1</v>
      </c>
      <c r="AZ139" s="59">
        <f>'Indicator Data'!O141</f>
        <v>0</v>
      </c>
      <c r="BA139" s="59">
        <f>'Indicator Data'!P141</f>
        <v>0</v>
      </c>
      <c r="BB139" s="61">
        <f t="shared" si="91"/>
        <v>0</v>
      </c>
      <c r="BC139" s="62">
        <f t="shared" si="92"/>
        <v>0.1</v>
      </c>
      <c r="BD139" s="16"/>
      <c r="BE139" s="108"/>
    </row>
    <row r="140" spans="1:57" s="4" customFormat="1" x14ac:dyDescent="0.25">
      <c r="A140" s="131" t="s">
        <v>259</v>
      </c>
      <c r="B140" s="63" t="s">
        <v>258</v>
      </c>
      <c r="C140" s="59">
        <f>ROUND(IF('Indicator Data'!C142=0,0.1,IF(LOG('Indicator Data'!C142)&gt;C$194,10,IF(LOG('Indicator Data'!C142)&lt;C$195,0,10-(C$194-LOG('Indicator Data'!C142))/(C$194-C$195)*10))),1)</f>
        <v>1.3</v>
      </c>
      <c r="D140" s="59">
        <f>ROUND(IF('Indicator Data'!D142=0,0.1,IF(LOG('Indicator Data'!D142)&gt;D$194,10,IF(LOG('Indicator Data'!D142)&lt;D$195,0,10-(D$194-LOG('Indicator Data'!D142))/(D$194-D$195)*10))),1)</f>
        <v>0.1</v>
      </c>
      <c r="E140" s="59">
        <f t="shared" si="62"/>
        <v>0.7</v>
      </c>
      <c r="F140" s="59">
        <f>ROUND(IF('Indicator Data'!E142="No data",0.1,IF('Indicator Data'!E142=0,0,IF(LOG('Indicator Data'!E142)&gt;F$194,10,IF(LOG('Indicator Data'!E142)&lt;F$195,0,10-(F$194-LOG('Indicator Data'!E142))/(F$194-F$195)*10)))),1)</f>
        <v>0</v>
      </c>
      <c r="G140" s="59">
        <f>ROUND(IF('Indicator Data'!F142=0,0,IF(LOG('Indicator Data'!F142)&gt;G$194,10,IF(LOG('Indicator Data'!F142)&lt;G$195,0,10-(G$194-LOG('Indicator Data'!F142))/(G$194-G$195)*10))),1)</f>
        <v>0</v>
      </c>
      <c r="H140" s="59">
        <f>ROUND(IF('Indicator Data'!G142=0,0,IF(LOG('Indicator Data'!G142)&gt;H$194,10,IF(LOG('Indicator Data'!G142)&lt;H$195,0,10-(H$194-LOG('Indicator Data'!G142))/(H$194-H$195)*10))),1)</f>
        <v>0</v>
      </c>
      <c r="I140" s="59">
        <f>ROUND(IF('Indicator Data'!H142=0,0,IF(LOG('Indicator Data'!H142)&gt;I$194,10,IF(LOG('Indicator Data'!H142)&lt;I$195,0,10-(I$194-LOG('Indicator Data'!H142))/(I$194-I$195)*10))),1)</f>
        <v>0</v>
      </c>
      <c r="J140" s="59">
        <f t="shared" si="63"/>
        <v>0</v>
      </c>
      <c r="K140" s="59">
        <f>ROUND(IF('Indicator Data'!I142=0,0,IF(LOG('Indicator Data'!I142)&gt;K$194,10,IF(LOG('Indicator Data'!I142)&lt;K$195,0,10-(K$194-LOG('Indicator Data'!I142))/(K$194-K$195)*10))),1)</f>
        <v>0</v>
      </c>
      <c r="L140" s="59">
        <f t="shared" si="64"/>
        <v>0</v>
      </c>
      <c r="M140" s="59">
        <f>ROUND(IF('Indicator Data'!J142=0,0,IF(LOG('Indicator Data'!J142)&gt;M$194,10,IF(LOG('Indicator Data'!J142)&lt;M$195,0,10-(M$194-LOG('Indicator Data'!J142))/(M$194-M$195)*10))),1)</f>
        <v>0</v>
      </c>
      <c r="N140" s="60">
        <f>'Indicator Data'!C142/'Indicator Data'!$BC142</f>
        <v>1.5740687962172048E-5</v>
      </c>
      <c r="O140" s="60">
        <f>'Indicator Data'!D142/'Indicator Data'!$BC142</f>
        <v>0</v>
      </c>
      <c r="P140" s="60">
        <f>IF(F140=0.1,0,'Indicator Data'!E142/'Indicator Data'!$BC142)</f>
        <v>2.7094990119680151E-6</v>
      </c>
      <c r="Q140" s="60">
        <f>'Indicator Data'!F142/'Indicator Data'!$BC142</f>
        <v>9.792190140831279E-10</v>
      </c>
      <c r="R140" s="60">
        <f>'Indicator Data'!G142/'Indicator Data'!$BC142</f>
        <v>0</v>
      </c>
      <c r="S140" s="60">
        <f>'Indicator Data'!H142/'Indicator Data'!$BC142</f>
        <v>0</v>
      </c>
      <c r="T140" s="60">
        <f>'Indicator Data'!I142/'Indicator Data'!$BC142</f>
        <v>0</v>
      </c>
      <c r="U140" s="60">
        <f>'Indicator Data'!J142/'Indicator Data'!$BC142</f>
        <v>0</v>
      </c>
      <c r="V140" s="59">
        <f t="shared" si="65"/>
        <v>0.1</v>
      </c>
      <c r="W140" s="59">
        <f t="shared" si="66"/>
        <v>0</v>
      </c>
      <c r="X140" s="59">
        <f t="shared" si="67"/>
        <v>0.1</v>
      </c>
      <c r="Y140" s="59">
        <f t="shared" si="68"/>
        <v>0</v>
      </c>
      <c r="Z140" s="59">
        <f t="shared" si="69"/>
        <v>0</v>
      </c>
      <c r="AA140" s="59">
        <f t="shared" si="70"/>
        <v>0</v>
      </c>
      <c r="AB140" s="59">
        <f t="shared" si="71"/>
        <v>0</v>
      </c>
      <c r="AC140" s="59">
        <f t="shared" si="72"/>
        <v>0</v>
      </c>
      <c r="AD140" s="59">
        <f t="shared" si="73"/>
        <v>0</v>
      </c>
      <c r="AE140" s="59">
        <f t="shared" si="74"/>
        <v>0</v>
      </c>
      <c r="AF140" s="59">
        <f t="shared" si="75"/>
        <v>0</v>
      </c>
      <c r="AG140" s="59">
        <f>ROUND(IF('Indicator Data'!K142=0,0,IF('Indicator Data'!K142&gt;AG$194,10,IF('Indicator Data'!K142&lt;AG$195,0,10-(AG$194-'Indicator Data'!K142)/(AG$194-AG$195)*10))),1)</f>
        <v>0</v>
      </c>
      <c r="AH140" s="59">
        <f t="shared" si="76"/>
        <v>0.7</v>
      </c>
      <c r="AI140" s="59">
        <f t="shared" si="77"/>
        <v>0.1</v>
      </c>
      <c r="AJ140" s="59">
        <f t="shared" si="78"/>
        <v>0</v>
      </c>
      <c r="AK140" s="59">
        <f t="shared" si="79"/>
        <v>0</v>
      </c>
      <c r="AL140" s="59">
        <f t="shared" si="80"/>
        <v>0</v>
      </c>
      <c r="AM140" s="59">
        <f t="shared" si="81"/>
        <v>0</v>
      </c>
      <c r="AN140" s="59">
        <f t="shared" si="82"/>
        <v>0</v>
      </c>
      <c r="AO140" s="61">
        <f t="shared" si="83"/>
        <v>0.4</v>
      </c>
      <c r="AP140" s="61">
        <f t="shared" si="84"/>
        <v>0</v>
      </c>
      <c r="AQ140" s="61">
        <f t="shared" si="85"/>
        <v>0</v>
      </c>
      <c r="AR140" s="61">
        <f t="shared" si="86"/>
        <v>0</v>
      </c>
      <c r="AS140" s="59">
        <f t="shared" si="87"/>
        <v>0</v>
      </c>
      <c r="AT140" s="59">
        <f>IF('Indicator Data'!BD142&lt;1000,"x",ROUND((IF('Indicator Data'!L142&gt;AT$194,10,IF('Indicator Data'!L142&lt;AT$195,0,10-(AT$194-'Indicator Data'!L142)/(AT$194-AT$195)*10))),1))</f>
        <v>6.7</v>
      </c>
      <c r="AU140" s="61">
        <f t="shared" si="88"/>
        <v>3.4</v>
      </c>
      <c r="AV140" s="62">
        <f t="shared" si="89"/>
        <v>0.9</v>
      </c>
      <c r="AW140" s="59">
        <f>ROUND(IF('Indicator Data'!M142=0,0,IF('Indicator Data'!M142&gt;AW$194,10,IF('Indicator Data'!M142&lt;AW$195,0,10-(AW$194-'Indicator Data'!M142)/(AW$194-AW$195)*10))),1)</f>
        <v>0.2</v>
      </c>
      <c r="AX140" s="59">
        <f>ROUND(IF('Indicator Data'!N142=0,0,IF(LOG('Indicator Data'!N142)&gt;LOG(AX$194),10,IF(LOG('Indicator Data'!N142)&lt;LOG(AX$195),0,10-(LOG(AX$194)-LOG('Indicator Data'!N142))/(LOG(AX$194)-LOG(AX$195))*10))),1)</f>
        <v>0</v>
      </c>
      <c r="AY140" s="61">
        <f t="shared" si="90"/>
        <v>0.1</v>
      </c>
      <c r="AZ140" s="59">
        <f>'Indicator Data'!O142</f>
        <v>0</v>
      </c>
      <c r="BA140" s="59">
        <f>'Indicator Data'!P142</f>
        <v>0</v>
      </c>
      <c r="BB140" s="61">
        <f t="shared" si="91"/>
        <v>0</v>
      </c>
      <c r="BC140" s="62">
        <f t="shared" si="92"/>
        <v>0.1</v>
      </c>
      <c r="BD140" s="16"/>
      <c r="BE140" s="108"/>
    </row>
    <row r="141" spans="1:57" s="4" customFormat="1" x14ac:dyDescent="0.25">
      <c r="A141" s="131" t="s">
        <v>261</v>
      </c>
      <c r="B141" s="63" t="s">
        <v>260</v>
      </c>
      <c r="C141" s="59">
        <f>ROUND(IF('Indicator Data'!C143=0,0.1,IF(LOG('Indicator Data'!C143)&gt;C$194,10,IF(LOG('Indicator Data'!C143)&lt;C$195,0,10-(C$194-LOG('Indicator Data'!C143))/(C$194-C$195)*10))),1)</f>
        <v>9.1</v>
      </c>
      <c r="D141" s="59">
        <f>ROUND(IF('Indicator Data'!D143=0,0.1,IF(LOG('Indicator Data'!D143)&gt;D$194,10,IF(LOG('Indicator Data'!D143)&lt;D$195,0,10-(D$194-LOG('Indicator Data'!D143))/(D$194-D$195)*10))),1)</f>
        <v>8.1</v>
      </c>
      <c r="E141" s="59">
        <f t="shared" si="62"/>
        <v>8.6999999999999993</v>
      </c>
      <c r="F141" s="59">
        <f>ROUND(IF('Indicator Data'!E143="No data",0.1,IF('Indicator Data'!E143=0,0,IF(LOG('Indicator Data'!E143)&gt;F$194,10,IF(LOG('Indicator Data'!E143)&lt;F$195,0,10-(F$194-LOG('Indicator Data'!E143))/(F$194-F$195)*10)))),1)</f>
        <v>7.6</v>
      </c>
      <c r="G141" s="59">
        <f>ROUND(IF('Indicator Data'!F143=0,0,IF(LOG('Indicator Data'!F143)&gt;G$194,10,IF(LOG('Indicator Data'!F143)&lt;G$195,0,10-(G$194-LOG('Indicator Data'!F143))/(G$194-G$195)*10))),1)</f>
        <v>0</v>
      </c>
      <c r="H141" s="59">
        <f>ROUND(IF('Indicator Data'!G143=0,0,IF(LOG('Indicator Data'!G143)&gt;H$194,10,IF(LOG('Indicator Data'!G143)&lt;H$195,0,10-(H$194-LOG('Indicator Data'!G143))/(H$194-H$195)*10))),1)</f>
        <v>0</v>
      </c>
      <c r="I141" s="59">
        <f>ROUND(IF('Indicator Data'!H143=0,0,IF(LOG('Indicator Data'!H143)&gt;I$194,10,IF(LOG('Indicator Data'!H143)&lt;I$195,0,10-(I$194-LOG('Indicator Data'!H143))/(I$194-I$195)*10))),1)</f>
        <v>0</v>
      </c>
      <c r="J141" s="59">
        <f t="shared" si="63"/>
        <v>0</v>
      </c>
      <c r="K141" s="59">
        <f>ROUND(IF('Indicator Data'!I143=0,0,IF(LOG('Indicator Data'!I143)&gt;K$194,10,IF(LOG('Indicator Data'!I143)&lt;K$195,0,10-(K$194-LOG('Indicator Data'!I143))/(K$194-K$195)*10))),1)</f>
        <v>0</v>
      </c>
      <c r="L141" s="59">
        <f t="shared" si="64"/>
        <v>0</v>
      </c>
      <c r="M141" s="59">
        <f>ROUND(IF('Indicator Data'!J143=0,0,IF(LOG('Indicator Data'!J143)&gt;M$194,10,IF(LOG('Indicator Data'!J143)&lt;M$195,0,10-(M$194-LOG('Indicator Data'!J143))/(M$194-M$195)*10))),1)</f>
        <v>0</v>
      </c>
      <c r="N141" s="60">
        <f>'Indicator Data'!C143/'Indicator Data'!$BC143</f>
        <v>1.9714214103372972E-3</v>
      </c>
      <c r="O141" s="60">
        <f>'Indicator Data'!D143/'Indicator Data'!$BC143</f>
        <v>1.2062912044244065E-4</v>
      </c>
      <c r="P141" s="60">
        <f>IF(F141=0.1,0,'Indicator Data'!E143/'Indicator Data'!$BC143)</f>
        <v>5.218786126729936E-3</v>
      </c>
      <c r="Q141" s="60">
        <f>'Indicator Data'!F143/'Indicator Data'!$BC143</f>
        <v>0</v>
      </c>
      <c r="R141" s="60">
        <f>'Indicator Data'!G143/'Indicator Data'!$BC143</f>
        <v>0</v>
      </c>
      <c r="S141" s="60">
        <f>'Indicator Data'!H143/'Indicator Data'!$BC143</f>
        <v>0</v>
      </c>
      <c r="T141" s="60">
        <f>'Indicator Data'!I143/'Indicator Data'!$BC143</f>
        <v>0</v>
      </c>
      <c r="U141" s="60">
        <f>'Indicator Data'!J143/'Indicator Data'!$BC143</f>
        <v>0</v>
      </c>
      <c r="V141" s="59">
        <f t="shared" si="65"/>
        <v>9.9</v>
      </c>
      <c r="W141" s="59">
        <f t="shared" si="66"/>
        <v>1.2</v>
      </c>
      <c r="X141" s="59">
        <f t="shared" si="67"/>
        <v>7.6</v>
      </c>
      <c r="Y141" s="59">
        <f t="shared" si="68"/>
        <v>5.2</v>
      </c>
      <c r="Z141" s="59">
        <f t="shared" si="69"/>
        <v>0</v>
      </c>
      <c r="AA141" s="59">
        <f t="shared" si="70"/>
        <v>0</v>
      </c>
      <c r="AB141" s="59">
        <f t="shared" si="71"/>
        <v>0</v>
      </c>
      <c r="AC141" s="59">
        <f t="shared" si="72"/>
        <v>0</v>
      </c>
      <c r="AD141" s="59">
        <f t="shared" si="73"/>
        <v>0</v>
      </c>
      <c r="AE141" s="59">
        <f t="shared" si="74"/>
        <v>0</v>
      </c>
      <c r="AF141" s="59">
        <f t="shared" si="75"/>
        <v>0</v>
      </c>
      <c r="AG141" s="59">
        <f>ROUND(IF('Indicator Data'!K143=0,0,IF('Indicator Data'!K143&gt;AG$194,10,IF('Indicator Data'!K143&lt;AG$195,0,10-(AG$194-'Indicator Data'!K143)/(AG$194-AG$195)*10))),1)</f>
        <v>1.3</v>
      </c>
      <c r="AH141" s="59">
        <f t="shared" si="76"/>
        <v>9.5</v>
      </c>
      <c r="AI141" s="59">
        <f t="shared" si="77"/>
        <v>4.7</v>
      </c>
      <c r="AJ141" s="59">
        <f t="shared" si="78"/>
        <v>0</v>
      </c>
      <c r="AK141" s="59">
        <f t="shared" si="79"/>
        <v>0</v>
      </c>
      <c r="AL141" s="59">
        <f t="shared" si="80"/>
        <v>0</v>
      </c>
      <c r="AM141" s="59">
        <f t="shared" si="81"/>
        <v>0</v>
      </c>
      <c r="AN141" s="59">
        <f t="shared" si="82"/>
        <v>0</v>
      </c>
      <c r="AO141" s="61">
        <f t="shared" si="83"/>
        <v>8.1999999999999993</v>
      </c>
      <c r="AP141" s="61">
        <f t="shared" si="84"/>
        <v>6.6</v>
      </c>
      <c r="AQ141" s="61">
        <f t="shared" si="85"/>
        <v>0</v>
      </c>
      <c r="AR141" s="61">
        <f t="shared" si="86"/>
        <v>0</v>
      </c>
      <c r="AS141" s="59">
        <f t="shared" si="87"/>
        <v>0.7</v>
      </c>
      <c r="AT141" s="59">
        <f>IF('Indicator Data'!BD143&lt;1000,"x",ROUND((IF('Indicator Data'!L143&gt;AT$194,10,IF('Indicator Data'!L143&lt;AT$195,0,10-(AT$194-'Indicator Data'!L143)/(AT$194-AT$195)*10))),1))</f>
        <v>4.4000000000000004</v>
      </c>
      <c r="AU141" s="61">
        <f t="shared" si="88"/>
        <v>2.6</v>
      </c>
      <c r="AV141" s="62">
        <f t="shared" si="89"/>
        <v>4.4000000000000004</v>
      </c>
      <c r="AW141" s="59">
        <f>ROUND(IF('Indicator Data'!M143=0,0,IF('Indicator Data'!M143&gt;AW$194,10,IF('Indicator Data'!M143&lt;AW$195,0,10-(AW$194-'Indicator Data'!M143)/(AW$194-AW$195)*10))),1)</f>
        <v>2</v>
      </c>
      <c r="AX141" s="59">
        <f>ROUND(IF('Indicator Data'!N143=0,0,IF(LOG('Indicator Data'!N143)&gt;LOG(AX$194),10,IF(LOG('Indicator Data'!N143)&lt;LOG(AX$195),0,10-(LOG(AX$194)-LOG('Indicator Data'!N143))/(LOG(AX$194)-LOG(AX$195))*10))),1)</f>
        <v>6.4</v>
      </c>
      <c r="AY141" s="61">
        <f t="shared" si="90"/>
        <v>4.5999999999999996</v>
      </c>
      <c r="AZ141" s="59">
        <f>'Indicator Data'!O143</f>
        <v>0</v>
      </c>
      <c r="BA141" s="59">
        <f>'Indicator Data'!P143</f>
        <v>0</v>
      </c>
      <c r="BB141" s="61">
        <f t="shared" si="91"/>
        <v>0</v>
      </c>
      <c r="BC141" s="62">
        <f t="shared" si="92"/>
        <v>3.2</v>
      </c>
      <c r="BD141" s="16"/>
      <c r="BE141" s="108"/>
    </row>
    <row r="142" spans="1:57" s="4" customFormat="1" x14ac:dyDescent="0.25">
      <c r="A142" s="131" t="s">
        <v>377</v>
      </c>
      <c r="B142" s="63" t="s">
        <v>262</v>
      </c>
      <c r="C142" s="59">
        <f>ROUND(IF('Indicator Data'!C144=0,0.1,IF(LOG('Indicator Data'!C144)&gt;C$194,10,IF(LOG('Indicator Data'!C144)&lt;C$195,0,10-(C$194-LOG('Indicator Data'!C144))/(C$194-C$195)*10))),1)</f>
        <v>8.9</v>
      </c>
      <c r="D142" s="59">
        <f>ROUND(IF('Indicator Data'!D144=0,0.1,IF(LOG('Indicator Data'!D144)&gt;D$194,10,IF(LOG('Indicator Data'!D144)&lt;D$195,0,10-(D$194-LOG('Indicator Data'!D144))/(D$194-D$195)*10))),1)</f>
        <v>9.8000000000000007</v>
      </c>
      <c r="E142" s="59">
        <f t="shared" si="62"/>
        <v>9.4</v>
      </c>
      <c r="F142" s="59">
        <f>ROUND(IF('Indicator Data'!E144="No data",0.1,IF('Indicator Data'!E144=0,0,IF(LOG('Indicator Data'!E144)&gt;F$194,10,IF(LOG('Indicator Data'!E144)&lt;F$195,0,10-(F$194-LOG('Indicator Data'!E144))/(F$194-F$195)*10)))),1)</f>
        <v>9.6999999999999993</v>
      </c>
      <c r="G142" s="59">
        <f>ROUND(IF('Indicator Data'!F144=0,0,IF(LOG('Indicator Data'!F144)&gt;G$194,10,IF(LOG('Indicator Data'!F144)&lt;G$195,0,10-(G$194-LOG('Indicator Data'!F144))/(G$194-G$195)*10))),1)</f>
        <v>6.9</v>
      </c>
      <c r="H142" s="59">
        <f>ROUND(IF('Indicator Data'!G144=0,0,IF(LOG('Indicator Data'!G144)&gt;H$194,10,IF(LOG('Indicator Data'!G144)&lt;H$195,0,10-(H$194-LOG('Indicator Data'!G144))/(H$194-H$195)*10))),1)</f>
        <v>5.7</v>
      </c>
      <c r="I142" s="59">
        <f>ROUND(IF('Indicator Data'!H144=0,0,IF(LOG('Indicator Data'!H144)&gt;I$194,10,IF(LOG('Indicator Data'!H144)&lt;I$195,0,10-(I$194-LOG('Indicator Data'!H144))/(I$194-I$195)*10))),1)</f>
        <v>4.5999999999999996</v>
      </c>
      <c r="J142" s="59">
        <f t="shared" si="63"/>
        <v>5.2</v>
      </c>
      <c r="K142" s="59">
        <f>ROUND(IF('Indicator Data'!I144=0,0,IF(LOG('Indicator Data'!I144)&gt;K$194,10,IF(LOG('Indicator Data'!I144)&lt;K$195,0,10-(K$194-LOG('Indicator Data'!I144))/(K$194-K$195)*10))),1)</f>
        <v>6.6</v>
      </c>
      <c r="L142" s="59">
        <f t="shared" si="64"/>
        <v>5.9</v>
      </c>
      <c r="M142" s="59">
        <f>ROUND(IF('Indicator Data'!J144=0,0,IF(LOG('Indicator Data'!J144)&gt;M$194,10,IF(LOG('Indicator Data'!J144)&lt;M$195,0,10-(M$194-LOG('Indicator Data'!J144))/(M$194-M$195)*10))),1)</f>
        <v>9</v>
      </c>
      <c r="N142" s="60">
        <f>'Indicator Data'!C144/'Indicator Data'!$BC144</f>
        <v>2.4914533640886766E-4</v>
      </c>
      <c r="O142" s="60">
        <f>'Indicator Data'!D144/'Indicator Data'!$BC144</f>
        <v>6.1357738905199304E-5</v>
      </c>
      <c r="P142" s="60">
        <f>IF(F142=0.1,0,'Indicator Data'!E144/'Indicator Data'!$BC144)</f>
        <v>5.335554054476813E-3</v>
      </c>
      <c r="Q142" s="60">
        <f>'Indicator Data'!F144/'Indicator Data'!$BC144</f>
        <v>2.0075721568436521E-7</v>
      </c>
      <c r="R142" s="60">
        <f>'Indicator Data'!G144/'Indicator Data'!$BC144</f>
        <v>1.3490686649045861E-4</v>
      </c>
      <c r="S142" s="60">
        <f>'Indicator Data'!H144/'Indicator Data'!$BC144</f>
        <v>4.175463069661757E-6</v>
      </c>
      <c r="T142" s="60">
        <f>'Indicator Data'!I144/'Indicator Data'!$BC144</f>
        <v>1.3705216800600015E-7</v>
      </c>
      <c r="U142" s="60">
        <f>'Indicator Data'!J144/'Indicator Data'!$BC144</f>
        <v>2.8070080492780366E-4</v>
      </c>
      <c r="V142" s="59">
        <f t="shared" si="65"/>
        <v>1.2</v>
      </c>
      <c r="W142" s="59">
        <f t="shared" si="66"/>
        <v>0.6</v>
      </c>
      <c r="X142" s="59">
        <f t="shared" si="67"/>
        <v>0.9</v>
      </c>
      <c r="Y142" s="59">
        <f t="shared" si="68"/>
        <v>5.3</v>
      </c>
      <c r="Z142" s="59">
        <f t="shared" si="69"/>
        <v>5.0999999999999996</v>
      </c>
      <c r="AA142" s="59">
        <f t="shared" si="70"/>
        <v>0.1</v>
      </c>
      <c r="AB142" s="59">
        <f t="shared" si="71"/>
        <v>0</v>
      </c>
      <c r="AC142" s="59">
        <f t="shared" si="72"/>
        <v>0.1</v>
      </c>
      <c r="AD142" s="59">
        <f t="shared" si="73"/>
        <v>4.3</v>
      </c>
      <c r="AE142" s="59">
        <f t="shared" si="74"/>
        <v>2.5</v>
      </c>
      <c r="AF142" s="59">
        <f t="shared" si="75"/>
        <v>0.1</v>
      </c>
      <c r="AG142" s="59">
        <f>ROUND(IF('Indicator Data'!K144=0,0,IF('Indicator Data'!K144&gt;AG$194,10,IF('Indicator Data'!K144&lt;AG$195,0,10-(AG$194-'Indicator Data'!K144)/(AG$194-AG$195)*10))),1)</f>
        <v>6.7</v>
      </c>
      <c r="AH142" s="59">
        <f t="shared" si="76"/>
        <v>5.0999999999999996</v>
      </c>
      <c r="AI142" s="59">
        <f t="shared" si="77"/>
        <v>5.2</v>
      </c>
      <c r="AJ142" s="59">
        <f t="shared" si="78"/>
        <v>2.9</v>
      </c>
      <c r="AK142" s="59">
        <f t="shared" si="79"/>
        <v>2.2999999999999998</v>
      </c>
      <c r="AL142" s="59">
        <f t="shared" si="80"/>
        <v>2.6</v>
      </c>
      <c r="AM142" s="59">
        <f t="shared" si="81"/>
        <v>5.5</v>
      </c>
      <c r="AN142" s="59">
        <f t="shared" si="82"/>
        <v>6.3</v>
      </c>
      <c r="AO142" s="61">
        <f t="shared" si="83"/>
        <v>6.9</v>
      </c>
      <c r="AP142" s="61">
        <f t="shared" si="84"/>
        <v>8.1999999999999993</v>
      </c>
      <c r="AQ142" s="61">
        <f t="shared" si="85"/>
        <v>6.1</v>
      </c>
      <c r="AR142" s="61">
        <f t="shared" si="86"/>
        <v>4.4000000000000004</v>
      </c>
      <c r="AS142" s="59">
        <f t="shared" si="87"/>
        <v>6.5</v>
      </c>
      <c r="AT142" s="59">
        <f>IF('Indicator Data'!BD144&lt;1000,"x",ROUND((IF('Indicator Data'!L144&gt;AT$194,10,IF('Indicator Data'!L144&lt;AT$195,0,10-(AT$194-'Indicator Data'!L144)/(AT$194-AT$195)*10))),1))</f>
        <v>1.1000000000000001</v>
      </c>
      <c r="AU142" s="61">
        <f t="shared" si="88"/>
        <v>3.8</v>
      </c>
      <c r="AV142" s="62">
        <f t="shared" si="89"/>
        <v>6.1</v>
      </c>
      <c r="AW142" s="59">
        <f>ROUND(IF('Indicator Data'!M144=0,0,IF('Indicator Data'!M144&gt;AW$194,10,IF('Indicator Data'!M144&lt;AW$195,0,10-(AW$194-'Indicator Data'!M144)/(AW$194-AW$195)*10))),1)</f>
        <v>3.9</v>
      </c>
      <c r="AX142" s="59">
        <f>ROUND(IF('Indicator Data'!N144=0,0,IF(LOG('Indicator Data'!N144)&gt;LOG(AX$194),10,IF(LOG('Indicator Data'!N144)&lt;LOG(AX$195),0,10-(LOG(AX$194)-LOG('Indicator Data'!N144))/(LOG(AX$194)-LOG(AX$195))*10))),1)</f>
        <v>8.6</v>
      </c>
      <c r="AY142" s="61">
        <f t="shared" si="90"/>
        <v>6.9</v>
      </c>
      <c r="AZ142" s="59">
        <f>'Indicator Data'!O144</f>
        <v>0</v>
      </c>
      <c r="BA142" s="59">
        <f>'Indicator Data'!P144</f>
        <v>0</v>
      </c>
      <c r="BB142" s="61">
        <f t="shared" si="91"/>
        <v>0</v>
      </c>
      <c r="BC142" s="62">
        <f t="shared" si="92"/>
        <v>4.8</v>
      </c>
      <c r="BD142" s="16"/>
      <c r="BE142" s="108"/>
    </row>
    <row r="143" spans="1:57" s="4" customFormat="1" x14ac:dyDescent="0.25">
      <c r="A143" s="131" t="s">
        <v>264</v>
      </c>
      <c r="B143" s="63" t="s">
        <v>263</v>
      </c>
      <c r="C143" s="59">
        <f>ROUND(IF('Indicator Data'!C145=0,0.1,IF(LOG('Indicator Data'!C145)&gt;C$194,10,IF(LOG('Indicator Data'!C145)&lt;C$195,0,10-(C$194-LOG('Indicator Data'!C145))/(C$194-C$195)*10))),1)</f>
        <v>7.7</v>
      </c>
      <c r="D143" s="59">
        <f>ROUND(IF('Indicator Data'!D145=0,0.1,IF(LOG('Indicator Data'!D145)&gt;D$194,10,IF(LOG('Indicator Data'!D145)&lt;D$195,0,10-(D$194-LOG('Indicator Data'!D145))/(D$194-D$195)*10))),1)</f>
        <v>0.1</v>
      </c>
      <c r="E143" s="59">
        <f t="shared" si="62"/>
        <v>5</v>
      </c>
      <c r="F143" s="59">
        <f>ROUND(IF('Indicator Data'!E145="No data",0.1,IF('Indicator Data'!E145=0,0,IF(LOG('Indicator Data'!E145)&gt;F$194,10,IF(LOG('Indicator Data'!E145)&lt;F$195,0,10-(F$194-LOG('Indicator Data'!E145))/(F$194-F$195)*10)))),1)</f>
        <v>6.2</v>
      </c>
      <c r="G143" s="59">
        <f>ROUND(IF('Indicator Data'!F145=0,0,IF(LOG('Indicator Data'!F145)&gt;G$194,10,IF(LOG('Indicator Data'!F145)&lt;G$195,0,10-(G$194-LOG('Indicator Data'!F145))/(G$194-G$195)*10))),1)</f>
        <v>0</v>
      </c>
      <c r="H143" s="59">
        <f>ROUND(IF('Indicator Data'!G145=0,0,IF(LOG('Indicator Data'!G145)&gt;H$194,10,IF(LOG('Indicator Data'!G145)&lt;H$195,0,10-(H$194-LOG('Indicator Data'!G145))/(H$194-H$195)*10))),1)</f>
        <v>0</v>
      </c>
      <c r="I143" s="59">
        <f>ROUND(IF('Indicator Data'!H145=0,0,IF(LOG('Indicator Data'!H145)&gt;I$194,10,IF(LOG('Indicator Data'!H145)&lt;I$195,0,10-(I$194-LOG('Indicator Data'!H145))/(I$194-I$195)*10))),1)</f>
        <v>0</v>
      </c>
      <c r="J143" s="59">
        <f t="shared" si="63"/>
        <v>0</v>
      </c>
      <c r="K143" s="59">
        <f>ROUND(IF('Indicator Data'!I145=0,0,IF(LOG('Indicator Data'!I145)&gt;K$194,10,IF(LOG('Indicator Data'!I145)&lt;K$195,0,10-(K$194-LOG('Indicator Data'!I145))/(K$194-K$195)*10))),1)</f>
        <v>0</v>
      </c>
      <c r="L143" s="59">
        <f t="shared" si="64"/>
        <v>0</v>
      </c>
      <c r="M143" s="59">
        <f>ROUND(IF('Indicator Data'!J145=0,0,IF(LOG('Indicator Data'!J145)&gt;M$194,10,IF(LOG('Indicator Data'!J145)&lt;M$195,0,10-(M$194-LOG('Indicator Data'!J145))/(M$194-M$195)*10))),1)</f>
        <v>9.8000000000000007</v>
      </c>
      <c r="N143" s="60">
        <f>'Indicator Data'!C145/'Indicator Data'!$BC145</f>
        <v>1.0250646217896909E-3</v>
      </c>
      <c r="O143" s="60">
        <f>'Indicator Data'!D145/'Indicator Data'!$BC145</f>
        <v>0</v>
      </c>
      <c r="P143" s="60">
        <f>IF(F143=0.1,0,'Indicator Data'!E145/'Indicator Data'!$BC145)</f>
        <v>2.5210641519492591E-3</v>
      </c>
      <c r="Q143" s="60">
        <f>'Indicator Data'!F145/'Indicator Data'!$BC145</f>
        <v>0</v>
      </c>
      <c r="R143" s="60">
        <f>'Indicator Data'!G145/'Indicator Data'!$BC145</f>
        <v>0</v>
      </c>
      <c r="S143" s="60">
        <f>'Indicator Data'!H145/'Indicator Data'!$BC145</f>
        <v>0</v>
      </c>
      <c r="T143" s="60">
        <f>'Indicator Data'!I145/'Indicator Data'!$BC145</f>
        <v>0</v>
      </c>
      <c r="U143" s="60">
        <f>'Indicator Data'!J145/'Indicator Data'!$BC145</f>
        <v>6.781369112020731E-3</v>
      </c>
      <c r="V143" s="59">
        <f t="shared" si="65"/>
        <v>5.0999999999999996</v>
      </c>
      <c r="W143" s="59">
        <f t="shared" si="66"/>
        <v>0</v>
      </c>
      <c r="X143" s="59">
        <f t="shared" si="67"/>
        <v>2.9</v>
      </c>
      <c r="Y143" s="59">
        <f t="shared" si="68"/>
        <v>2.5</v>
      </c>
      <c r="Z143" s="59">
        <f t="shared" si="69"/>
        <v>0</v>
      </c>
      <c r="AA143" s="59">
        <f t="shared" si="70"/>
        <v>0</v>
      </c>
      <c r="AB143" s="59">
        <f t="shared" si="71"/>
        <v>0</v>
      </c>
      <c r="AC143" s="59">
        <f t="shared" si="72"/>
        <v>0</v>
      </c>
      <c r="AD143" s="59">
        <f t="shared" si="73"/>
        <v>0</v>
      </c>
      <c r="AE143" s="59">
        <f t="shared" si="74"/>
        <v>0</v>
      </c>
      <c r="AF143" s="59">
        <f t="shared" si="75"/>
        <v>2.2999999999999998</v>
      </c>
      <c r="AG143" s="59">
        <f>ROUND(IF('Indicator Data'!K145=0,0,IF('Indicator Data'!K145&gt;AG$194,10,IF('Indicator Data'!K145&lt;AG$195,0,10-(AG$194-'Indicator Data'!K145)/(AG$194-AG$195)*10))),1)</f>
        <v>5.3</v>
      </c>
      <c r="AH143" s="59">
        <f t="shared" si="76"/>
        <v>6.4</v>
      </c>
      <c r="AI143" s="59">
        <f t="shared" si="77"/>
        <v>0.1</v>
      </c>
      <c r="AJ143" s="59">
        <f t="shared" si="78"/>
        <v>0</v>
      </c>
      <c r="AK143" s="59">
        <f t="shared" si="79"/>
        <v>0</v>
      </c>
      <c r="AL143" s="59">
        <f t="shared" si="80"/>
        <v>0</v>
      </c>
      <c r="AM143" s="59">
        <f t="shared" si="81"/>
        <v>0</v>
      </c>
      <c r="AN143" s="59">
        <f t="shared" si="82"/>
        <v>7.7</v>
      </c>
      <c r="AO143" s="61">
        <f t="shared" si="83"/>
        <v>4</v>
      </c>
      <c r="AP143" s="61">
        <f t="shared" si="84"/>
        <v>4.5999999999999996</v>
      </c>
      <c r="AQ143" s="61">
        <f t="shared" si="85"/>
        <v>0</v>
      </c>
      <c r="AR143" s="61">
        <f t="shared" si="86"/>
        <v>0</v>
      </c>
      <c r="AS143" s="59">
        <f t="shared" si="87"/>
        <v>6.5</v>
      </c>
      <c r="AT143" s="59">
        <f>IF('Indicator Data'!BD145&lt;1000,"x",ROUND((IF('Indicator Data'!L145&gt;AT$194,10,IF('Indicator Data'!L145&lt;AT$195,0,10-(AT$194-'Indicator Data'!L145)/(AT$194-AT$195)*10))),1))</f>
        <v>2.2000000000000002</v>
      </c>
      <c r="AU143" s="61">
        <f t="shared" si="88"/>
        <v>4.4000000000000004</v>
      </c>
      <c r="AV143" s="62">
        <f t="shared" si="89"/>
        <v>2.9</v>
      </c>
      <c r="AW143" s="59">
        <f>ROUND(IF('Indicator Data'!M145=0,0,IF('Indicator Data'!M145&gt;AW$194,10,IF('Indicator Data'!M145&lt;AW$195,0,10-(AW$194-'Indicator Data'!M145)/(AW$194-AW$195)*10))),1)</f>
        <v>1.4</v>
      </c>
      <c r="AX143" s="59">
        <f>ROUND(IF('Indicator Data'!N145=0,0,IF(LOG('Indicator Data'!N145)&gt;LOG(AX$194),10,IF(LOG('Indicator Data'!N145)&lt;LOG(AX$195),0,10-(LOG(AX$194)-LOG('Indicator Data'!N145))/(LOG(AX$194)-LOG(AX$195))*10))),1)</f>
        <v>4.5</v>
      </c>
      <c r="AY143" s="61">
        <f t="shared" si="90"/>
        <v>3.1</v>
      </c>
      <c r="AZ143" s="59">
        <f>'Indicator Data'!O145</f>
        <v>0</v>
      </c>
      <c r="BA143" s="59">
        <f>'Indicator Data'!P145</f>
        <v>0</v>
      </c>
      <c r="BB143" s="61">
        <f t="shared" si="91"/>
        <v>0</v>
      </c>
      <c r="BC143" s="62">
        <f t="shared" si="92"/>
        <v>2.2000000000000002</v>
      </c>
      <c r="BD143" s="16"/>
      <c r="BE143" s="108"/>
    </row>
    <row r="144" spans="1:57" s="4" customFormat="1" x14ac:dyDescent="0.25">
      <c r="A144" s="131" t="s">
        <v>266</v>
      </c>
      <c r="B144" s="63" t="s">
        <v>265</v>
      </c>
      <c r="C144" s="59">
        <f>ROUND(IF('Indicator Data'!C146=0,0.1,IF(LOG('Indicator Data'!C146)&gt;C$194,10,IF(LOG('Indicator Data'!C146)&lt;C$195,0,10-(C$194-LOG('Indicator Data'!C146))/(C$194-C$195)*10))),1)</f>
        <v>2.6</v>
      </c>
      <c r="D144" s="59">
        <f>ROUND(IF('Indicator Data'!D146=0,0.1,IF(LOG('Indicator Data'!D146)&gt;D$194,10,IF(LOG('Indicator Data'!D146)&lt;D$195,0,10-(D$194-LOG('Indicator Data'!D146))/(D$194-D$195)*10))),1)</f>
        <v>0.1</v>
      </c>
      <c r="E144" s="59">
        <f t="shared" si="62"/>
        <v>1.4</v>
      </c>
      <c r="F144" s="59">
        <f>ROUND(IF('Indicator Data'!E146="No data",0.1,IF('Indicator Data'!E146=0,0,IF(LOG('Indicator Data'!E146)&gt;F$194,10,IF(LOG('Indicator Data'!E146)&lt;F$195,0,10-(F$194-LOG('Indicator Data'!E146))/(F$194-F$195)*10)))),1)</f>
        <v>0.1</v>
      </c>
      <c r="G144" s="59">
        <f>ROUND(IF('Indicator Data'!F146=0,0,IF(LOG('Indicator Data'!F146)&gt;G$194,10,IF(LOG('Indicator Data'!F146)&lt;G$195,0,10-(G$194-LOG('Indicator Data'!F146))/(G$194-G$195)*10))),1)</f>
        <v>0</v>
      </c>
      <c r="H144" s="59">
        <f>ROUND(IF('Indicator Data'!G146=0,0,IF(LOG('Indicator Data'!G146)&gt;H$194,10,IF(LOG('Indicator Data'!G146)&lt;H$195,0,10-(H$194-LOG('Indicator Data'!G146))/(H$194-H$195)*10))),1)</f>
        <v>2.5</v>
      </c>
      <c r="I144" s="59">
        <f>ROUND(IF('Indicator Data'!H146=0,0,IF(LOG('Indicator Data'!H146)&gt;I$194,10,IF(LOG('Indicator Data'!H146)&lt;I$195,0,10-(I$194-LOG('Indicator Data'!H146))/(I$194-I$195)*10))),1)</f>
        <v>4.0999999999999996</v>
      </c>
      <c r="J144" s="59">
        <f t="shared" si="63"/>
        <v>3.3</v>
      </c>
      <c r="K144" s="59">
        <f>ROUND(IF('Indicator Data'!I146=0,0,IF(LOG('Indicator Data'!I146)&gt;K$194,10,IF(LOG('Indicator Data'!I146)&lt;K$195,0,10-(K$194-LOG('Indicator Data'!I146))/(K$194-K$195)*10))),1)</f>
        <v>2.7</v>
      </c>
      <c r="L144" s="59">
        <f t="shared" si="64"/>
        <v>3</v>
      </c>
      <c r="M144" s="59">
        <f>ROUND(IF('Indicator Data'!J146=0,0,IF(LOG('Indicator Data'!J146)&gt;M$194,10,IF(LOG('Indicator Data'!J146)&lt;M$195,0,10-(M$194-LOG('Indicator Data'!J146))/(M$194-M$195)*10))),1)</f>
        <v>0</v>
      </c>
      <c r="N144" s="60">
        <f>'Indicator Data'!C146/'Indicator Data'!$BC146</f>
        <v>2.0543751917047677E-3</v>
      </c>
      <c r="O144" s="60">
        <f>'Indicator Data'!D146/'Indicator Data'!$BC146</f>
        <v>0</v>
      </c>
      <c r="P144" s="60">
        <f>IF(F144=0.1,0,'Indicator Data'!E146/'Indicator Data'!$BC146)</f>
        <v>0</v>
      </c>
      <c r="Q144" s="60">
        <f>'Indicator Data'!F146/'Indicator Data'!$BC146</f>
        <v>0</v>
      </c>
      <c r="R144" s="60">
        <f>'Indicator Data'!G146/'Indicator Data'!$BC146</f>
        <v>1.9E-2</v>
      </c>
      <c r="S144" s="60">
        <f>'Indicator Data'!H146/'Indicator Data'!$BC146</f>
        <v>6.000000000000001E-3</v>
      </c>
      <c r="T144" s="60">
        <f>'Indicator Data'!I146/'Indicator Data'!$BC146</f>
        <v>4.3024210896859233E-6</v>
      </c>
      <c r="U144" s="60">
        <f>'Indicator Data'!J146/'Indicator Data'!$BC146</f>
        <v>0</v>
      </c>
      <c r="V144" s="59">
        <f t="shared" si="65"/>
        <v>10</v>
      </c>
      <c r="W144" s="59">
        <f t="shared" si="66"/>
        <v>0</v>
      </c>
      <c r="X144" s="59">
        <f t="shared" si="67"/>
        <v>7.6</v>
      </c>
      <c r="Y144" s="59">
        <f t="shared" si="68"/>
        <v>0.1</v>
      </c>
      <c r="Z144" s="59">
        <f t="shared" si="69"/>
        <v>0</v>
      </c>
      <c r="AA144" s="59">
        <f t="shared" si="70"/>
        <v>9.5</v>
      </c>
      <c r="AB144" s="59">
        <f t="shared" si="71"/>
        <v>10</v>
      </c>
      <c r="AC144" s="59">
        <f t="shared" si="72"/>
        <v>9.8000000000000007</v>
      </c>
      <c r="AD144" s="59">
        <f t="shared" si="73"/>
        <v>7.3</v>
      </c>
      <c r="AE144" s="59">
        <f t="shared" si="74"/>
        <v>8.9</v>
      </c>
      <c r="AF144" s="59">
        <f t="shared" si="75"/>
        <v>0</v>
      </c>
      <c r="AG144" s="59">
        <f>ROUND(IF('Indicator Data'!K146=0,0,IF('Indicator Data'!K146&gt;AG$194,10,IF('Indicator Data'!K146&lt;AG$195,0,10-(AG$194-'Indicator Data'!K146)/(AG$194-AG$195)*10))),1)</f>
        <v>0</v>
      </c>
      <c r="AH144" s="59">
        <f t="shared" si="76"/>
        <v>6.3</v>
      </c>
      <c r="AI144" s="59">
        <f t="shared" si="77"/>
        <v>0.1</v>
      </c>
      <c r="AJ144" s="59">
        <f t="shared" si="78"/>
        <v>6</v>
      </c>
      <c r="AK144" s="59">
        <f t="shared" si="79"/>
        <v>7.1</v>
      </c>
      <c r="AL144" s="59">
        <f t="shared" si="80"/>
        <v>6.6</v>
      </c>
      <c r="AM144" s="59">
        <f t="shared" si="81"/>
        <v>5</v>
      </c>
      <c r="AN144" s="59">
        <f t="shared" si="82"/>
        <v>0</v>
      </c>
      <c r="AO144" s="61">
        <f t="shared" si="83"/>
        <v>5.3</v>
      </c>
      <c r="AP144" s="61">
        <f t="shared" si="84"/>
        <v>0.1</v>
      </c>
      <c r="AQ144" s="61">
        <f t="shared" si="85"/>
        <v>0</v>
      </c>
      <c r="AR144" s="61">
        <f t="shared" si="86"/>
        <v>6.9</v>
      </c>
      <c r="AS144" s="59">
        <f t="shared" si="87"/>
        <v>0</v>
      </c>
      <c r="AT144" s="59" t="str">
        <f>IF('Indicator Data'!BD146&lt;1000,"x",ROUND((IF('Indicator Data'!L146&gt;AT$194,10,IF('Indicator Data'!L146&lt;AT$195,0,10-(AT$194-'Indicator Data'!L146)/(AT$194-AT$195)*10))),1))</f>
        <v>x</v>
      </c>
      <c r="AU144" s="61">
        <f t="shared" si="88"/>
        <v>0</v>
      </c>
      <c r="AV144" s="62">
        <f t="shared" si="89"/>
        <v>3.1</v>
      </c>
      <c r="AW144" s="59">
        <f>ROUND(IF('Indicator Data'!M146=0,0,IF('Indicator Data'!M146&gt;AW$194,10,IF('Indicator Data'!M146&lt;AW$195,0,10-(AW$194-'Indicator Data'!M146)/(AW$194-AW$195)*10))),1)</f>
        <v>0</v>
      </c>
      <c r="AX144" s="59">
        <f>ROUND(IF('Indicator Data'!N146=0,0,IF(LOG('Indicator Data'!N146)&gt;LOG(AX$194),10,IF(LOG('Indicator Data'!N146)&lt;LOG(AX$195),0,10-(LOG(AX$194)-LOG('Indicator Data'!N146))/(LOG(AX$194)-LOG(AX$195))*10))),1)</f>
        <v>0</v>
      </c>
      <c r="AY144" s="61">
        <f t="shared" si="90"/>
        <v>0</v>
      </c>
      <c r="AZ144" s="59">
        <f>'Indicator Data'!O146</f>
        <v>0</v>
      </c>
      <c r="BA144" s="59">
        <f>'Indicator Data'!P146</f>
        <v>0</v>
      </c>
      <c r="BB144" s="61">
        <f t="shared" si="91"/>
        <v>0</v>
      </c>
      <c r="BC144" s="62">
        <f t="shared" si="92"/>
        <v>0</v>
      </c>
      <c r="BD144" s="16"/>
      <c r="BE144" s="108"/>
    </row>
    <row r="145" spans="1:58" s="4" customFormat="1" x14ac:dyDescent="0.25">
      <c r="A145" s="131" t="s">
        <v>268</v>
      </c>
      <c r="B145" s="63" t="s">
        <v>267</v>
      </c>
      <c r="C145" s="59">
        <f>ROUND(IF('Indicator Data'!C147=0,0.1,IF(LOG('Indicator Data'!C147)&gt;C$194,10,IF(LOG('Indicator Data'!C147)&lt;C$195,0,10-(C$194-LOG('Indicator Data'!C147))/(C$194-C$195)*10))),1)</f>
        <v>3.8</v>
      </c>
      <c r="D145" s="59">
        <f>ROUND(IF('Indicator Data'!D147=0,0.1,IF(LOG('Indicator Data'!D147)&gt;D$194,10,IF(LOG('Indicator Data'!D147)&lt;D$195,0,10-(D$194-LOG('Indicator Data'!D147))/(D$194-D$195)*10))),1)</f>
        <v>0.1</v>
      </c>
      <c r="E145" s="59">
        <f t="shared" si="62"/>
        <v>2.1</v>
      </c>
      <c r="F145" s="59">
        <f>ROUND(IF('Indicator Data'!E147="No data",0.1,IF('Indicator Data'!E147=0,0,IF(LOG('Indicator Data'!E147)&gt;F$194,10,IF(LOG('Indicator Data'!E147)&lt;F$195,0,10-(F$194-LOG('Indicator Data'!E147))/(F$194-F$195)*10)))),1)</f>
        <v>0.1</v>
      </c>
      <c r="G145" s="59">
        <f>ROUND(IF('Indicator Data'!F147=0,0,IF(LOG('Indicator Data'!F147)&gt;G$194,10,IF(LOG('Indicator Data'!F147)&lt;G$195,0,10-(G$194-LOG('Indicator Data'!F147))/(G$194-G$195)*10))),1)</f>
        <v>0</v>
      </c>
      <c r="H145" s="59">
        <f>ROUND(IF('Indicator Data'!G147=0,0,IF(LOG('Indicator Data'!G147)&gt;H$194,10,IF(LOG('Indicator Data'!G147)&lt;H$195,0,10-(H$194-LOG('Indicator Data'!G147))/(H$194-H$195)*10))),1)</f>
        <v>3.4</v>
      </c>
      <c r="I145" s="59">
        <f>ROUND(IF('Indicator Data'!H147=0,0,IF(LOG('Indicator Data'!H147)&gt;I$194,10,IF(LOG('Indicator Data'!H147)&lt;I$195,0,10-(I$194-LOG('Indicator Data'!H147))/(I$194-I$195)*10))),1)</f>
        <v>4.2</v>
      </c>
      <c r="J145" s="59">
        <f t="shared" si="63"/>
        <v>3.8</v>
      </c>
      <c r="K145" s="59">
        <f>ROUND(IF('Indicator Data'!I147=0,0,IF(LOG('Indicator Data'!I147)&gt;K$194,10,IF(LOG('Indicator Data'!I147)&lt;K$195,0,10-(K$194-LOG('Indicator Data'!I147))/(K$194-K$195)*10))),1)</f>
        <v>5.9</v>
      </c>
      <c r="L145" s="59">
        <f t="shared" si="64"/>
        <v>4.9000000000000004</v>
      </c>
      <c r="M145" s="59">
        <f>ROUND(IF('Indicator Data'!J147=0,0,IF(LOG('Indicator Data'!J147)&gt;M$194,10,IF(LOG('Indicator Data'!J147)&lt;M$195,0,10-(M$194-LOG('Indicator Data'!J147))/(M$194-M$195)*10))),1)</f>
        <v>0</v>
      </c>
      <c r="N145" s="60">
        <f>'Indicator Data'!C147/'Indicator Data'!$BC147</f>
        <v>2.0788796313031491E-3</v>
      </c>
      <c r="O145" s="60">
        <f>'Indicator Data'!D147/'Indicator Data'!$BC147</f>
        <v>0</v>
      </c>
      <c r="P145" s="60">
        <f>IF(F145=0.1,0,'Indicator Data'!E147/'Indicator Data'!$BC147)</f>
        <v>0</v>
      </c>
      <c r="Q145" s="60">
        <f>'Indicator Data'!F147/'Indicator Data'!$BC147</f>
        <v>0</v>
      </c>
      <c r="R145" s="60">
        <f>'Indicator Data'!G147/'Indicator Data'!$BC147</f>
        <v>1.3999999999999999E-2</v>
      </c>
      <c r="S145" s="60">
        <f>'Indicator Data'!H147/'Indicator Data'!$BC147</f>
        <v>2E-3</v>
      </c>
      <c r="T145" s="60">
        <f>'Indicator Data'!I147/'Indicator Data'!$BC147</f>
        <v>5.5049422229867126E-5</v>
      </c>
      <c r="U145" s="60">
        <f>'Indicator Data'!J147/'Indicator Data'!$BC147</f>
        <v>0</v>
      </c>
      <c r="V145" s="59">
        <f t="shared" si="65"/>
        <v>10</v>
      </c>
      <c r="W145" s="59">
        <f t="shared" si="66"/>
        <v>0</v>
      </c>
      <c r="X145" s="59">
        <f t="shared" si="67"/>
        <v>7.6</v>
      </c>
      <c r="Y145" s="59">
        <f t="shared" si="68"/>
        <v>0.1</v>
      </c>
      <c r="Z145" s="59">
        <f t="shared" si="69"/>
        <v>0</v>
      </c>
      <c r="AA145" s="59">
        <f t="shared" si="70"/>
        <v>7</v>
      </c>
      <c r="AB145" s="59">
        <f t="shared" si="71"/>
        <v>4</v>
      </c>
      <c r="AC145" s="59">
        <f t="shared" si="72"/>
        <v>5.7</v>
      </c>
      <c r="AD145" s="59">
        <f t="shared" si="73"/>
        <v>9.5</v>
      </c>
      <c r="AE145" s="59">
        <f t="shared" si="74"/>
        <v>8.1999999999999993</v>
      </c>
      <c r="AF145" s="59">
        <f t="shared" si="75"/>
        <v>0</v>
      </c>
      <c r="AG145" s="59">
        <f>ROUND(IF('Indicator Data'!K147=0,0,IF('Indicator Data'!K147&gt;AG$194,10,IF('Indicator Data'!K147&lt;AG$195,0,10-(AG$194-'Indicator Data'!K147)/(AG$194-AG$195)*10))),1)</f>
        <v>1.3</v>
      </c>
      <c r="AH145" s="59">
        <f t="shared" si="76"/>
        <v>6.9</v>
      </c>
      <c r="AI145" s="59">
        <f t="shared" si="77"/>
        <v>0.1</v>
      </c>
      <c r="AJ145" s="59">
        <f t="shared" si="78"/>
        <v>5.2</v>
      </c>
      <c r="AK145" s="59">
        <f t="shared" si="79"/>
        <v>4.0999999999999996</v>
      </c>
      <c r="AL145" s="59">
        <f t="shared" si="80"/>
        <v>4.7</v>
      </c>
      <c r="AM145" s="59">
        <f t="shared" si="81"/>
        <v>7.7</v>
      </c>
      <c r="AN145" s="59">
        <f t="shared" si="82"/>
        <v>0</v>
      </c>
      <c r="AO145" s="61">
        <f t="shared" si="83"/>
        <v>5.5</v>
      </c>
      <c r="AP145" s="61">
        <f t="shared" si="84"/>
        <v>0.1</v>
      </c>
      <c r="AQ145" s="61">
        <f t="shared" si="85"/>
        <v>0</v>
      </c>
      <c r="AR145" s="61">
        <f t="shared" si="86"/>
        <v>6.9</v>
      </c>
      <c r="AS145" s="59">
        <f t="shared" si="87"/>
        <v>0.7</v>
      </c>
      <c r="AT145" s="59" t="str">
        <f>IF('Indicator Data'!BD147&lt;1000,"x",ROUND((IF('Indicator Data'!L147&gt;AT$194,10,IF('Indicator Data'!L147&lt;AT$195,0,10-(AT$194-'Indicator Data'!L147)/(AT$194-AT$195)*10))),1))</f>
        <v>x</v>
      </c>
      <c r="AU145" s="61">
        <f t="shared" si="88"/>
        <v>0.7</v>
      </c>
      <c r="AV145" s="62">
        <f t="shared" si="89"/>
        <v>3.2</v>
      </c>
      <c r="AW145" s="59">
        <f>ROUND(IF('Indicator Data'!M147=0,0,IF('Indicator Data'!M147&gt;AW$194,10,IF('Indicator Data'!M147&lt;AW$195,0,10-(AW$194-'Indicator Data'!M147)/(AW$194-AW$195)*10))),1)</f>
        <v>0</v>
      </c>
      <c r="AX145" s="59">
        <f>ROUND(IF('Indicator Data'!N147=0,0,IF(LOG('Indicator Data'!N147)&gt;LOG(AX$194),10,IF(LOG('Indicator Data'!N147)&lt;LOG(AX$195),0,10-(LOG(AX$194)-LOG('Indicator Data'!N147))/(LOG(AX$194)-LOG(AX$195))*10))),1)</f>
        <v>0</v>
      </c>
      <c r="AY145" s="61">
        <f t="shared" si="90"/>
        <v>0</v>
      </c>
      <c r="AZ145" s="59">
        <f>'Indicator Data'!O147</f>
        <v>0</v>
      </c>
      <c r="BA145" s="59">
        <f>'Indicator Data'!P147</f>
        <v>0</v>
      </c>
      <c r="BB145" s="61">
        <f t="shared" si="91"/>
        <v>0</v>
      </c>
      <c r="BC145" s="62">
        <f t="shared" si="92"/>
        <v>0</v>
      </c>
      <c r="BD145" s="16"/>
      <c r="BE145" s="108"/>
    </row>
    <row r="146" spans="1:58" s="4" customFormat="1" x14ac:dyDescent="0.25">
      <c r="A146" s="131" t="s">
        <v>270</v>
      </c>
      <c r="B146" s="63" t="s">
        <v>269</v>
      </c>
      <c r="C146" s="59">
        <f>ROUND(IF('Indicator Data'!C148=0,0.1,IF(LOG('Indicator Data'!C148)&gt;C$194,10,IF(LOG('Indicator Data'!C148)&lt;C$195,0,10-(C$194-LOG('Indicator Data'!C148))/(C$194-C$195)*10))),1)</f>
        <v>3.3</v>
      </c>
      <c r="D146" s="59">
        <f>ROUND(IF('Indicator Data'!D148=0,0.1,IF(LOG('Indicator Data'!D148)&gt;D$194,10,IF(LOG('Indicator Data'!D148)&lt;D$195,0,10-(D$194-LOG('Indicator Data'!D148))/(D$194-D$195)*10))),1)</f>
        <v>0.1</v>
      </c>
      <c r="E146" s="59">
        <f t="shared" si="62"/>
        <v>1.8</v>
      </c>
      <c r="F146" s="59">
        <f>ROUND(IF('Indicator Data'!E148="No data",0.1,IF('Indicator Data'!E148=0,0,IF(LOG('Indicator Data'!E148)&gt;F$194,10,IF(LOG('Indicator Data'!E148)&lt;F$195,0,10-(F$194-LOG('Indicator Data'!E148))/(F$194-F$195)*10)))),1)</f>
        <v>0.1</v>
      </c>
      <c r="G146" s="59">
        <f>ROUND(IF('Indicator Data'!F148=0,0,IF(LOG('Indicator Data'!F148)&gt;G$194,10,IF(LOG('Indicator Data'!F148)&lt;G$195,0,10-(G$194-LOG('Indicator Data'!F148))/(G$194-G$195)*10))),1)</f>
        <v>0</v>
      </c>
      <c r="H146" s="59">
        <f>ROUND(IF('Indicator Data'!G148=0,0,IF(LOG('Indicator Data'!G148)&gt;H$194,10,IF(LOG('Indicator Data'!G148)&lt;H$195,0,10-(H$194-LOG('Indicator Data'!G148))/(H$194-H$195)*10))),1)</f>
        <v>2.9</v>
      </c>
      <c r="I146" s="59">
        <f>ROUND(IF('Indicator Data'!H148=0,0,IF(LOG('Indicator Data'!H148)&gt;I$194,10,IF(LOG('Indicator Data'!H148)&lt;I$195,0,10-(I$194-LOG('Indicator Data'!H148))/(I$194-I$195)*10))),1)</f>
        <v>3.8</v>
      </c>
      <c r="J146" s="59">
        <f t="shared" si="63"/>
        <v>3.4</v>
      </c>
      <c r="K146" s="59">
        <f>ROUND(IF('Indicator Data'!I148=0,0,IF(LOG('Indicator Data'!I148)&gt;K$194,10,IF(LOG('Indicator Data'!I148)&lt;K$195,0,10-(K$194-LOG('Indicator Data'!I148))/(K$194-K$195)*10))),1)</f>
        <v>2.2000000000000002</v>
      </c>
      <c r="L146" s="59">
        <f t="shared" si="64"/>
        <v>2.8</v>
      </c>
      <c r="M146" s="59">
        <f>ROUND(IF('Indicator Data'!J148=0,0,IF(LOG('Indicator Data'!J148)&gt;M$194,10,IF(LOG('Indicator Data'!J148)&lt;M$195,0,10-(M$194-LOG('Indicator Data'!J148))/(M$194-M$195)*10))),1)</f>
        <v>0</v>
      </c>
      <c r="N146" s="60">
        <f>'Indicator Data'!C148/'Indicator Data'!$BC148</f>
        <v>2.0099123996777449E-3</v>
      </c>
      <c r="O146" s="60">
        <f>'Indicator Data'!D148/'Indicator Data'!$BC148</f>
        <v>0</v>
      </c>
      <c r="P146" s="60">
        <f>IF(F146=0.1,0,'Indicator Data'!E148/'Indicator Data'!$BC148)</f>
        <v>0</v>
      </c>
      <c r="Q146" s="60">
        <f>'Indicator Data'!F148/'Indicator Data'!$BC148</f>
        <v>0</v>
      </c>
      <c r="R146" s="60">
        <f>'Indicator Data'!G148/'Indicator Data'!$BC148</f>
        <v>1.4000000000000002E-2</v>
      </c>
      <c r="S146" s="60">
        <f>'Indicator Data'!H148/'Indicator Data'!$BC148</f>
        <v>1.9752373571013371E-3</v>
      </c>
      <c r="T146" s="60">
        <f>'Indicator Data'!I148/'Indicator Data'!$BC148</f>
        <v>1.1625653943034296E-6</v>
      </c>
      <c r="U146" s="60">
        <f>'Indicator Data'!J148/'Indicator Data'!$BC148</f>
        <v>0</v>
      </c>
      <c r="V146" s="59">
        <f t="shared" si="65"/>
        <v>10</v>
      </c>
      <c r="W146" s="59">
        <f t="shared" si="66"/>
        <v>0</v>
      </c>
      <c r="X146" s="59">
        <f t="shared" si="67"/>
        <v>7.6</v>
      </c>
      <c r="Y146" s="59">
        <f t="shared" si="68"/>
        <v>0.1</v>
      </c>
      <c r="Z146" s="59">
        <f t="shared" si="69"/>
        <v>0</v>
      </c>
      <c r="AA146" s="59">
        <f t="shared" si="70"/>
        <v>7</v>
      </c>
      <c r="AB146" s="59">
        <f t="shared" si="71"/>
        <v>4</v>
      </c>
      <c r="AC146" s="59">
        <f t="shared" si="72"/>
        <v>5.7</v>
      </c>
      <c r="AD146" s="59">
        <f t="shared" si="73"/>
        <v>6.1</v>
      </c>
      <c r="AE146" s="59">
        <f t="shared" si="74"/>
        <v>5.9</v>
      </c>
      <c r="AF146" s="59">
        <f t="shared" si="75"/>
        <v>0</v>
      </c>
      <c r="AG146" s="59">
        <f>ROUND(IF('Indicator Data'!K148=0,0,IF('Indicator Data'!K148&gt;AG$194,10,IF('Indicator Data'!K148&lt;AG$195,0,10-(AG$194-'Indicator Data'!K148)/(AG$194-AG$195)*10))),1)</f>
        <v>0</v>
      </c>
      <c r="AH146" s="59">
        <f t="shared" si="76"/>
        <v>6.7</v>
      </c>
      <c r="AI146" s="59">
        <f t="shared" si="77"/>
        <v>0.1</v>
      </c>
      <c r="AJ146" s="59">
        <f t="shared" si="78"/>
        <v>5</v>
      </c>
      <c r="AK146" s="59">
        <f t="shared" si="79"/>
        <v>3.9</v>
      </c>
      <c r="AL146" s="59">
        <f t="shared" si="80"/>
        <v>4.5</v>
      </c>
      <c r="AM146" s="59">
        <f t="shared" si="81"/>
        <v>4.2</v>
      </c>
      <c r="AN146" s="59">
        <f t="shared" si="82"/>
        <v>0</v>
      </c>
      <c r="AO146" s="61">
        <f t="shared" si="83"/>
        <v>5.4</v>
      </c>
      <c r="AP146" s="61">
        <f t="shared" si="84"/>
        <v>0.1</v>
      </c>
      <c r="AQ146" s="61">
        <f t="shared" si="85"/>
        <v>0</v>
      </c>
      <c r="AR146" s="61">
        <f t="shared" si="86"/>
        <v>4.5</v>
      </c>
      <c r="AS146" s="59">
        <f t="shared" si="87"/>
        <v>0</v>
      </c>
      <c r="AT146" s="59" t="str">
        <f>IF('Indicator Data'!BD148&lt;1000,"x",ROUND((IF('Indicator Data'!L148&gt;AT$194,10,IF('Indicator Data'!L148&lt;AT$195,0,10-(AT$194-'Indicator Data'!L148)/(AT$194-AT$195)*10))),1))</f>
        <v>x</v>
      </c>
      <c r="AU146" s="61">
        <f t="shared" si="88"/>
        <v>0</v>
      </c>
      <c r="AV146" s="62">
        <f t="shared" si="89"/>
        <v>2.4</v>
      </c>
      <c r="AW146" s="59">
        <f>ROUND(IF('Indicator Data'!M148=0,0,IF('Indicator Data'!M148&gt;AW$194,10,IF('Indicator Data'!M148&lt;AW$195,0,10-(AW$194-'Indicator Data'!M148)/(AW$194-AW$195)*10))),1)</f>
        <v>0</v>
      </c>
      <c r="AX146" s="59">
        <f>ROUND(IF('Indicator Data'!N148=0,0,IF(LOG('Indicator Data'!N148)&gt;LOG(AX$194),10,IF(LOG('Indicator Data'!N148)&lt;LOG(AX$195),0,10-(LOG(AX$194)-LOG('Indicator Data'!N148))/(LOG(AX$194)-LOG(AX$195))*10))),1)</f>
        <v>0</v>
      </c>
      <c r="AY146" s="61">
        <f t="shared" si="90"/>
        <v>0</v>
      </c>
      <c r="AZ146" s="59">
        <f>'Indicator Data'!O148</f>
        <v>0</v>
      </c>
      <c r="BA146" s="59">
        <f>'Indicator Data'!P148</f>
        <v>0</v>
      </c>
      <c r="BB146" s="61">
        <f t="shared" si="91"/>
        <v>0</v>
      </c>
      <c r="BC146" s="62">
        <f t="shared" si="92"/>
        <v>0</v>
      </c>
      <c r="BD146" s="16"/>
      <c r="BE146" s="108"/>
    </row>
    <row r="147" spans="1:58" s="4" customFormat="1" x14ac:dyDescent="0.25">
      <c r="A147" s="131" t="s">
        <v>272</v>
      </c>
      <c r="B147" s="63" t="s">
        <v>271</v>
      </c>
      <c r="C147" s="59">
        <f>ROUND(IF('Indicator Data'!C149=0,0.1,IF(LOG('Indicator Data'!C149)&gt;C$194,10,IF(LOG('Indicator Data'!C149)&lt;C$195,0,10-(C$194-LOG('Indicator Data'!C149))/(C$194-C$195)*10))),1)</f>
        <v>0.1</v>
      </c>
      <c r="D147" s="59">
        <f>ROUND(IF('Indicator Data'!D149=0,0.1,IF(LOG('Indicator Data'!D149)&gt;D$194,10,IF(LOG('Indicator Data'!D149)&lt;D$195,0,10-(D$194-LOG('Indicator Data'!D149))/(D$194-D$195)*10))),1)</f>
        <v>0.1</v>
      </c>
      <c r="E147" s="59">
        <f t="shared" si="62"/>
        <v>0.1</v>
      </c>
      <c r="F147" s="59">
        <f>ROUND(IF('Indicator Data'!E149="No data",0.1,IF('Indicator Data'!E149=0,0,IF(LOG('Indicator Data'!E149)&gt;F$194,10,IF(LOG('Indicator Data'!E149)&lt;F$195,0,10-(F$194-LOG('Indicator Data'!E149))/(F$194-F$195)*10)))),1)</f>
        <v>0.1</v>
      </c>
      <c r="G147" s="59">
        <f>ROUND(IF('Indicator Data'!F149=0,0,IF(LOG('Indicator Data'!F149)&gt;G$194,10,IF(LOG('Indicator Data'!F149)&lt;G$195,0,10-(G$194-LOG('Indicator Data'!F149))/(G$194-G$195)*10))),1)</f>
        <v>0</v>
      </c>
      <c r="H147" s="59">
        <f>ROUND(IF('Indicator Data'!G149=0,0,IF(LOG('Indicator Data'!G149)&gt;H$194,10,IF(LOG('Indicator Data'!G149)&lt;H$195,0,10-(H$194-LOG('Indicator Data'!G149))/(H$194-H$195)*10))),1)</f>
        <v>3.9</v>
      </c>
      <c r="I147" s="59">
        <f>ROUND(IF('Indicator Data'!H149=0,0,IF(LOG('Indicator Data'!H149)&gt;I$194,10,IF(LOG('Indicator Data'!H149)&lt;I$195,0,10-(I$194-LOG('Indicator Data'!H149))/(I$194-I$195)*10))),1)</f>
        <v>4.3</v>
      </c>
      <c r="J147" s="59">
        <f t="shared" si="63"/>
        <v>4.0999999999999996</v>
      </c>
      <c r="K147" s="59">
        <f>ROUND(IF('Indicator Data'!I149=0,0,IF(LOG('Indicator Data'!I149)&gt;K$194,10,IF(LOG('Indicator Data'!I149)&lt;K$195,0,10-(K$194-LOG('Indicator Data'!I149))/(K$194-K$195)*10))),1)</f>
        <v>0</v>
      </c>
      <c r="L147" s="59">
        <f t="shared" si="64"/>
        <v>2.2999999999999998</v>
      </c>
      <c r="M147" s="59">
        <f>ROUND(IF('Indicator Data'!J149=0,0,IF(LOG('Indicator Data'!J149)&gt;M$194,10,IF(LOG('Indicator Data'!J149)&lt;M$195,0,10-(M$194-LOG('Indicator Data'!J149))/(M$194-M$195)*10))),1)</f>
        <v>0</v>
      </c>
      <c r="N147" s="60">
        <f>'Indicator Data'!C149/'Indicator Data'!$BC149</f>
        <v>0</v>
      </c>
      <c r="O147" s="60">
        <f>'Indicator Data'!D149/'Indicator Data'!$BC149</f>
        <v>0</v>
      </c>
      <c r="P147" s="60">
        <f>IF(F147=0.1,0,'Indicator Data'!E149/'Indicator Data'!$BC149)</f>
        <v>0</v>
      </c>
      <c r="Q147" s="60">
        <f>'Indicator Data'!F149/'Indicator Data'!$BC149</f>
        <v>4.0925740244326669E-8</v>
      </c>
      <c r="R147" s="60">
        <f>'Indicator Data'!G149/'Indicator Data'!$BC149</f>
        <v>1.9000000000000003E-2</v>
      </c>
      <c r="S147" s="60">
        <f>'Indicator Data'!H149/'Indicator Data'!$BC149</f>
        <v>2E-3</v>
      </c>
      <c r="T147" s="60">
        <f>'Indicator Data'!I149/'Indicator Data'!$BC149</f>
        <v>0</v>
      </c>
      <c r="U147" s="60">
        <f>'Indicator Data'!J149/'Indicator Data'!$BC149</f>
        <v>0</v>
      </c>
      <c r="V147" s="59">
        <f t="shared" si="65"/>
        <v>0</v>
      </c>
      <c r="W147" s="59">
        <f t="shared" si="66"/>
        <v>0</v>
      </c>
      <c r="X147" s="59">
        <f t="shared" si="67"/>
        <v>0</v>
      </c>
      <c r="Y147" s="59">
        <f t="shared" si="68"/>
        <v>0.1</v>
      </c>
      <c r="Z147" s="59">
        <f t="shared" si="69"/>
        <v>3.6</v>
      </c>
      <c r="AA147" s="59">
        <f t="shared" si="70"/>
        <v>9.5</v>
      </c>
      <c r="AB147" s="59">
        <f t="shared" si="71"/>
        <v>4</v>
      </c>
      <c r="AC147" s="59">
        <f t="shared" si="72"/>
        <v>7.7</v>
      </c>
      <c r="AD147" s="59">
        <f t="shared" si="73"/>
        <v>0</v>
      </c>
      <c r="AE147" s="59">
        <f t="shared" si="74"/>
        <v>5</v>
      </c>
      <c r="AF147" s="59">
        <f t="shared" si="75"/>
        <v>0</v>
      </c>
      <c r="AG147" s="59">
        <f>ROUND(IF('Indicator Data'!K149=0,0,IF('Indicator Data'!K149&gt;AG$194,10,IF('Indicator Data'!K149&lt;AG$195,0,10-(AG$194-'Indicator Data'!K149)/(AG$194-AG$195)*10))),1)</f>
        <v>0</v>
      </c>
      <c r="AH147" s="59">
        <f t="shared" si="76"/>
        <v>0.1</v>
      </c>
      <c r="AI147" s="59">
        <f t="shared" si="77"/>
        <v>0.1</v>
      </c>
      <c r="AJ147" s="59">
        <f t="shared" si="78"/>
        <v>6.7</v>
      </c>
      <c r="AK147" s="59">
        <f t="shared" si="79"/>
        <v>4.2</v>
      </c>
      <c r="AL147" s="59">
        <f t="shared" si="80"/>
        <v>5.6</v>
      </c>
      <c r="AM147" s="59">
        <f t="shared" si="81"/>
        <v>0</v>
      </c>
      <c r="AN147" s="59">
        <f t="shared" si="82"/>
        <v>0</v>
      </c>
      <c r="AO147" s="61">
        <f t="shared" si="83"/>
        <v>0.1</v>
      </c>
      <c r="AP147" s="61">
        <f t="shared" si="84"/>
        <v>0.1</v>
      </c>
      <c r="AQ147" s="61">
        <f t="shared" si="85"/>
        <v>2</v>
      </c>
      <c r="AR147" s="61">
        <f t="shared" si="86"/>
        <v>3.8</v>
      </c>
      <c r="AS147" s="59">
        <f t="shared" si="87"/>
        <v>0</v>
      </c>
      <c r="AT147" s="59">
        <f>IF('Indicator Data'!BD149&lt;1000,"x",ROUND((IF('Indicator Data'!L149&gt;AT$194,10,IF('Indicator Data'!L149&lt;AT$195,0,10-(AT$194-'Indicator Data'!L149)/(AT$194-AT$195)*10))),1))</f>
        <v>0</v>
      </c>
      <c r="AU147" s="61">
        <f t="shared" si="88"/>
        <v>0</v>
      </c>
      <c r="AV147" s="62">
        <f t="shared" si="89"/>
        <v>1.3</v>
      </c>
      <c r="AW147" s="59">
        <f>ROUND(IF('Indicator Data'!M149=0,0,IF('Indicator Data'!M149&gt;AW$194,10,IF('Indicator Data'!M149&lt;AW$195,0,10-(AW$194-'Indicator Data'!M149)/(AW$194-AW$195)*10))),1)</f>
        <v>0</v>
      </c>
      <c r="AX147" s="59">
        <f>ROUND(IF('Indicator Data'!N149=0,0,IF(LOG('Indicator Data'!N149)&gt;LOG(AX$194),10,IF(LOG('Indicator Data'!N149)&lt;LOG(AX$195),0,10-(LOG(AX$194)-LOG('Indicator Data'!N149))/(LOG(AX$194)-LOG(AX$195))*10))),1)</f>
        <v>0</v>
      </c>
      <c r="AY147" s="61">
        <f t="shared" si="90"/>
        <v>0</v>
      </c>
      <c r="AZ147" s="59">
        <f>'Indicator Data'!O149</f>
        <v>0</v>
      </c>
      <c r="BA147" s="59">
        <f>'Indicator Data'!P149</f>
        <v>0</v>
      </c>
      <c r="BB147" s="61">
        <f t="shared" si="91"/>
        <v>0</v>
      </c>
      <c r="BC147" s="62">
        <f t="shared" si="92"/>
        <v>0</v>
      </c>
      <c r="BD147" s="16"/>
      <c r="BE147" s="108"/>
    </row>
    <row r="148" spans="1:58" s="4" customFormat="1" x14ac:dyDescent="0.25">
      <c r="A148" s="131" t="s">
        <v>274</v>
      </c>
      <c r="B148" s="63" t="s">
        <v>273</v>
      </c>
      <c r="C148" s="59">
        <f>ROUND(IF('Indicator Data'!C150=0,0.1,IF(LOG('Indicator Data'!C150)&gt;C$194,10,IF(LOG('Indicator Data'!C150)&lt;C$195,0,10-(C$194-LOG('Indicator Data'!C150))/(C$194-C$195)*10))),1)</f>
        <v>0.1</v>
      </c>
      <c r="D148" s="59">
        <f>ROUND(IF('Indicator Data'!D150=0,0.1,IF(LOG('Indicator Data'!D150)&gt;D$194,10,IF(LOG('Indicator Data'!D150)&lt;D$195,0,10-(D$194-LOG('Indicator Data'!D150))/(D$194-D$195)*10))),1)</f>
        <v>0.1</v>
      </c>
      <c r="E148" s="59">
        <f t="shared" si="62"/>
        <v>0.1</v>
      </c>
      <c r="F148" s="59">
        <f>ROUND(IF('Indicator Data'!E150="No data",0.1,IF('Indicator Data'!E150=0,0,IF(LOG('Indicator Data'!E150)&gt;F$194,10,IF(LOG('Indicator Data'!E150)&lt;F$195,0,10-(F$194-LOG('Indicator Data'!E150))/(F$194-F$195)*10)))),1)</f>
        <v>0.1</v>
      </c>
      <c r="G148" s="59">
        <f>ROUND(IF('Indicator Data'!F150=0,0,IF(LOG('Indicator Data'!F150)&gt;G$194,10,IF(LOG('Indicator Data'!F150)&lt;G$195,0,10-(G$194-LOG('Indicator Data'!F150))/(G$194-G$195)*10))),1)</f>
        <v>0</v>
      </c>
      <c r="H148" s="59">
        <f>ROUND(IF('Indicator Data'!G150=0,0,IF(LOG('Indicator Data'!G150)&gt;H$194,10,IF(LOG('Indicator Data'!G150)&lt;H$195,0,10-(H$194-LOG('Indicator Data'!G150))/(H$194-H$195)*10))),1)</f>
        <v>0</v>
      </c>
      <c r="I148" s="59">
        <f>ROUND(IF('Indicator Data'!H150=0,0,IF(LOG('Indicator Data'!H150)&gt;I$194,10,IF(LOG('Indicator Data'!H150)&lt;I$195,0,10-(I$194-LOG('Indicator Data'!H150))/(I$194-I$195)*10))),1)</f>
        <v>0</v>
      </c>
      <c r="J148" s="59">
        <f t="shared" si="63"/>
        <v>0</v>
      </c>
      <c r="K148" s="59">
        <f>ROUND(IF('Indicator Data'!I150=0,0,IF(LOG('Indicator Data'!I150)&gt;K$194,10,IF(LOG('Indicator Data'!I150)&lt;K$195,0,10-(K$194-LOG('Indicator Data'!I150))/(K$194-K$195)*10))),1)</f>
        <v>0</v>
      </c>
      <c r="L148" s="59">
        <f t="shared" si="64"/>
        <v>0</v>
      </c>
      <c r="M148" s="59">
        <f>ROUND(IF('Indicator Data'!J150=0,0,IF(LOG('Indicator Data'!J150)&gt;M$194,10,IF(LOG('Indicator Data'!J150)&lt;M$195,0,10-(M$194-LOG('Indicator Data'!J150))/(M$194-M$195)*10))),1)</f>
        <v>0</v>
      </c>
      <c r="N148" s="60">
        <f>'Indicator Data'!C150/'Indicator Data'!$BC150</f>
        <v>0</v>
      </c>
      <c r="O148" s="60">
        <f>'Indicator Data'!D150/'Indicator Data'!$BC150</f>
        <v>0</v>
      </c>
      <c r="P148" s="60">
        <f>IF(F148=0.1,0,'Indicator Data'!E150/'Indicator Data'!$BC150)</f>
        <v>0</v>
      </c>
      <c r="Q148" s="60">
        <f>'Indicator Data'!F150/'Indicator Data'!$BC150</f>
        <v>0</v>
      </c>
      <c r="R148" s="60">
        <f>'Indicator Data'!G150/'Indicator Data'!$BC150</f>
        <v>0</v>
      </c>
      <c r="S148" s="60">
        <f>'Indicator Data'!H150/'Indicator Data'!$BC150</f>
        <v>0</v>
      </c>
      <c r="T148" s="60">
        <f>'Indicator Data'!I150/'Indicator Data'!$BC150</f>
        <v>0</v>
      </c>
      <c r="U148" s="60">
        <f>'Indicator Data'!J150/'Indicator Data'!$BC150</f>
        <v>0</v>
      </c>
      <c r="V148" s="59">
        <f t="shared" si="65"/>
        <v>0</v>
      </c>
      <c r="W148" s="59">
        <f t="shared" si="66"/>
        <v>0</v>
      </c>
      <c r="X148" s="59">
        <f t="shared" si="67"/>
        <v>0</v>
      </c>
      <c r="Y148" s="59">
        <f t="shared" si="68"/>
        <v>0.1</v>
      </c>
      <c r="Z148" s="59">
        <f t="shared" si="69"/>
        <v>0</v>
      </c>
      <c r="AA148" s="59">
        <f t="shared" si="70"/>
        <v>0</v>
      </c>
      <c r="AB148" s="59">
        <f t="shared" si="71"/>
        <v>0</v>
      </c>
      <c r="AC148" s="59">
        <f t="shared" si="72"/>
        <v>0</v>
      </c>
      <c r="AD148" s="59">
        <f t="shared" si="73"/>
        <v>0</v>
      </c>
      <c r="AE148" s="59">
        <f t="shared" si="74"/>
        <v>0</v>
      </c>
      <c r="AF148" s="59">
        <f t="shared" si="75"/>
        <v>0</v>
      </c>
      <c r="AG148" s="59">
        <f>ROUND(IF('Indicator Data'!K150=0,0,IF('Indicator Data'!K150&gt;AG$194,10,IF('Indicator Data'!K150&lt;AG$195,0,10-(AG$194-'Indicator Data'!K150)/(AG$194-AG$195)*10))),1)</f>
        <v>0</v>
      </c>
      <c r="AH148" s="59">
        <f t="shared" si="76"/>
        <v>0.1</v>
      </c>
      <c r="AI148" s="59">
        <f t="shared" si="77"/>
        <v>0.1</v>
      </c>
      <c r="AJ148" s="59">
        <f t="shared" si="78"/>
        <v>0</v>
      </c>
      <c r="AK148" s="59">
        <f t="shared" si="79"/>
        <v>0</v>
      </c>
      <c r="AL148" s="59">
        <f t="shared" si="80"/>
        <v>0</v>
      </c>
      <c r="AM148" s="59">
        <f t="shared" si="81"/>
        <v>0</v>
      </c>
      <c r="AN148" s="59">
        <f t="shared" si="82"/>
        <v>0</v>
      </c>
      <c r="AO148" s="61">
        <f t="shared" si="83"/>
        <v>0.1</v>
      </c>
      <c r="AP148" s="61">
        <f t="shared" si="84"/>
        <v>0.1</v>
      </c>
      <c r="AQ148" s="61">
        <f t="shared" si="85"/>
        <v>0</v>
      </c>
      <c r="AR148" s="61">
        <f t="shared" si="86"/>
        <v>0</v>
      </c>
      <c r="AS148" s="59">
        <f t="shared" si="87"/>
        <v>0</v>
      </c>
      <c r="AT148" s="59" t="str">
        <f>IF('Indicator Data'!BD150&lt;1000,"x",ROUND((IF('Indicator Data'!L150&gt;AT$194,10,IF('Indicator Data'!L150&lt;AT$195,0,10-(AT$194-'Indicator Data'!L150)/(AT$194-AT$195)*10))),1))</f>
        <v>x</v>
      </c>
      <c r="AU148" s="61">
        <f t="shared" si="88"/>
        <v>0</v>
      </c>
      <c r="AV148" s="62">
        <f t="shared" si="89"/>
        <v>0.1</v>
      </c>
      <c r="AW148" s="59">
        <f>ROUND(IF('Indicator Data'!M150=0,0,IF('Indicator Data'!M150&gt;AW$194,10,IF('Indicator Data'!M150&lt;AW$195,0,10-(AW$194-'Indicator Data'!M150)/(AW$194-AW$195)*10))),1)</f>
        <v>0</v>
      </c>
      <c r="AX148" s="59">
        <f>ROUND(IF('Indicator Data'!N150=0,0,IF(LOG('Indicator Data'!N150)&gt;LOG(AX$194),10,IF(LOG('Indicator Data'!N150)&lt;LOG(AX$195),0,10-(LOG(AX$194)-LOG('Indicator Data'!N150))/(LOG(AX$194)-LOG(AX$195))*10))),1)</f>
        <v>0</v>
      </c>
      <c r="AY148" s="61">
        <f t="shared" si="90"/>
        <v>0</v>
      </c>
      <c r="AZ148" s="59">
        <f>'Indicator Data'!O150</f>
        <v>0</v>
      </c>
      <c r="BA148" s="59">
        <f>'Indicator Data'!P150</f>
        <v>0</v>
      </c>
      <c r="BB148" s="61">
        <f t="shared" si="91"/>
        <v>0</v>
      </c>
      <c r="BC148" s="62">
        <f t="shared" si="92"/>
        <v>0</v>
      </c>
      <c r="BD148" s="16"/>
      <c r="BE148" s="108"/>
    </row>
    <row r="149" spans="1:58" s="4" customFormat="1" x14ac:dyDescent="0.25">
      <c r="A149" s="131" t="s">
        <v>276</v>
      </c>
      <c r="B149" s="63" t="s">
        <v>275</v>
      </c>
      <c r="C149" s="59">
        <f>ROUND(IF('Indicator Data'!C151=0,0.1,IF(LOG('Indicator Data'!C151)&gt;C$194,10,IF(LOG('Indicator Data'!C151)&lt;C$195,0,10-(C$194-LOG('Indicator Data'!C151))/(C$194-C$195)*10))),1)</f>
        <v>7.2</v>
      </c>
      <c r="D149" s="59">
        <f>ROUND(IF('Indicator Data'!D151=0,0.1,IF(LOG('Indicator Data'!D151)&gt;D$194,10,IF(LOG('Indicator Data'!D151)&lt;D$195,0,10-(D$194-LOG('Indicator Data'!D151))/(D$194-D$195)*10))),1)</f>
        <v>0.1</v>
      </c>
      <c r="E149" s="59">
        <f t="shared" si="62"/>
        <v>4.5</v>
      </c>
      <c r="F149" s="59">
        <f>ROUND(IF('Indicator Data'!E151="No data",0.1,IF('Indicator Data'!E151=0,0,IF(LOG('Indicator Data'!E151)&gt;F$194,10,IF(LOG('Indicator Data'!E151)&lt;F$195,0,10-(F$194-LOG('Indicator Data'!E151))/(F$194-F$195)*10)))),1)</f>
        <v>4.9000000000000004</v>
      </c>
      <c r="G149" s="59">
        <f>ROUND(IF('Indicator Data'!F151=0,0,IF(LOG('Indicator Data'!F151)&gt;G$194,10,IF(LOG('Indicator Data'!F151)&lt;G$195,0,10-(G$194-LOG('Indicator Data'!F151))/(G$194-G$195)*10))),1)</f>
        <v>0</v>
      </c>
      <c r="H149" s="59">
        <f>ROUND(IF('Indicator Data'!G151=0,0,IF(LOG('Indicator Data'!G151)&gt;H$194,10,IF(LOG('Indicator Data'!G151)&lt;H$195,0,10-(H$194-LOG('Indicator Data'!G151))/(H$194-H$195)*10))),1)</f>
        <v>0</v>
      </c>
      <c r="I149" s="59">
        <f>ROUND(IF('Indicator Data'!H151=0,0,IF(LOG('Indicator Data'!H151)&gt;I$194,10,IF(LOG('Indicator Data'!H151)&lt;I$195,0,10-(I$194-LOG('Indicator Data'!H151))/(I$194-I$195)*10))),1)</f>
        <v>0</v>
      </c>
      <c r="J149" s="59">
        <f t="shared" si="63"/>
        <v>0</v>
      </c>
      <c r="K149" s="59">
        <f>ROUND(IF('Indicator Data'!I151=0,0,IF(LOG('Indicator Data'!I151)&gt;K$194,10,IF(LOG('Indicator Data'!I151)&lt;K$195,0,10-(K$194-LOG('Indicator Data'!I151))/(K$194-K$195)*10))),1)</f>
        <v>0</v>
      </c>
      <c r="L149" s="59">
        <f t="shared" si="64"/>
        <v>0</v>
      </c>
      <c r="M149" s="59">
        <f>ROUND(IF('Indicator Data'!J151=0,0,IF(LOG('Indicator Data'!J151)&gt;M$194,10,IF(LOG('Indicator Data'!J151)&lt;M$195,0,10-(M$194-LOG('Indicator Data'!J151))/(M$194-M$195)*10))),1)</f>
        <v>0</v>
      </c>
      <c r="N149" s="60">
        <f>'Indicator Data'!C151/'Indicator Data'!$BC151</f>
        <v>2.8819412214673888E-4</v>
      </c>
      <c r="O149" s="60">
        <f>'Indicator Data'!D151/'Indicator Data'!$BC151</f>
        <v>0</v>
      </c>
      <c r="P149" s="60">
        <f>IF(F149=0.1,0,'Indicator Data'!E151/'Indicator Data'!$BC151)</f>
        <v>3.5275343720056842E-4</v>
      </c>
      <c r="Q149" s="60">
        <f>'Indicator Data'!F151/'Indicator Data'!$BC151</f>
        <v>0</v>
      </c>
      <c r="R149" s="60">
        <f>'Indicator Data'!G151/'Indicator Data'!$BC151</f>
        <v>2.4128064640050296E-10</v>
      </c>
      <c r="S149" s="60">
        <f>'Indicator Data'!H151/'Indicator Data'!$BC151</f>
        <v>0</v>
      </c>
      <c r="T149" s="60">
        <f>'Indicator Data'!I151/'Indicator Data'!$BC151</f>
        <v>0</v>
      </c>
      <c r="U149" s="60">
        <f>'Indicator Data'!J151/'Indicator Data'!$BC151</f>
        <v>0</v>
      </c>
      <c r="V149" s="59">
        <f t="shared" si="65"/>
        <v>1.4</v>
      </c>
      <c r="W149" s="59">
        <f t="shared" si="66"/>
        <v>0</v>
      </c>
      <c r="X149" s="59">
        <f t="shared" si="67"/>
        <v>0.7</v>
      </c>
      <c r="Y149" s="59">
        <f t="shared" si="68"/>
        <v>0.4</v>
      </c>
      <c r="Z149" s="59">
        <f t="shared" si="69"/>
        <v>0</v>
      </c>
      <c r="AA149" s="59">
        <f t="shared" si="70"/>
        <v>0</v>
      </c>
      <c r="AB149" s="59">
        <f t="shared" si="71"/>
        <v>0</v>
      </c>
      <c r="AC149" s="59">
        <f t="shared" si="72"/>
        <v>0</v>
      </c>
      <c r="AD149" s="59">
        <f t="shared" si="73"/>
        <v>0</v>
      </c>
      <c r="AE149" s="59">
        <f t="shared" si="74"/>
        <v>0</v>
      </c>
      <c r="AF149" s="59">
        <f t="shared" si="75"/>
        <v>0</v>
      </c>
      <c r="AG149" s="59">
        <f>ROUND(IF('Indicator Data'!K151=0,0,IF('Indicator Data'!K151&gt;AG$194,10,IF('Indicator Data'!K151&lt;AG$195,0,10-(AG$194-'Indicator Data'!K151)/(AG$194-AG$195)*10))),1)</f>
        <v>0</v>
      </c>
      <c r="AH149" s="59">
        <f t="shared" si="76"/>
        <v>4.3</v>
      </c>
      <c r="AI149" s="59">
        <f t="shared" si="77"/>
        <v>0.1</v>
      </c>
      <c r="AJ149" s="59">
        <f t="shared" si="78"/>
        <v>0</v>
      </c>
      <c r="AK149" s="59">
        <f t="shared" si="79"/>
        <v>0</v>
      </c>
      <c r="AL149" s="59">
        <f t="shared" si="80"/>
        <v>0</v>
      </c>
      <c r="AM149" s="59">
        <f t="shared" si="81"/>
        <v>0</v>
      </c>
      <c r="AN149" s="59">
        <f t="shared" si="82"/>
        <v>0</v>
      </c>
      <c r="AO149" s="61">
        <f t="shared" si="83"/>
        <v>2.8</v>
      </c>
      <c r="AP149" s="61">
        <f t="shared" si="84"/>
        <v>3</v>
      </c>
      <c r="AQ149" s="61">
        <f t="shared" si="85"/>
        <v>0</v>
      </c>
      <c r="AR149" s="61">
        <f t="shared" si="86"/>
        <v>0</v>
      </c>
      <c r="AS149" s="59">
        <f t="shared" si="87"/>
        <v>0</v>
      </c>
      <c r="AT149" s="59">
        <f>IF('Indicator Data'!BD151&lt;1000,"x",ROUND((IF('Indicator Data'!L151&gt;AT$194,10,IF('Indicator Data'!L151&lt;AT$195,0,10-(AT$194-'Indicator Data'!L151)/(AT$194-AT$195)*10))),1))</f>
        <v>7.8</v>
      </c>
      <c r="AU149" s="61">
        <f t="shared" si="88"/>
        <v>3.9</v>
      </c>
      <c r="AV149" s="62">
        <f t="shared" si="89"/>
        <v>2.1</v>
      </c>
      <c r="AW149" s="59">
        <f>ROUND(IF('Indicator Data'!M151=0,0,IF('Indicator Data'!M151&gt;AW$194,10,IF('Indicator Data'!M151&lt;AW$195,0,10-(AW$194-'Indicator Data'!M151)/(AW$194-AW$195)*10))),1)</f>
        <v>3.3</v>
      </c>
      <c r="AX149" s="59">
        <f>ROUND(IF('Indicator Data'!N151=0,0,IF(LOG('Indicator Data'!N151)&gt;LOG(AX$194),10,IF(LOG('Indicator Data'!N151)&lt;LOG(AX$195),0,10-(LOG(AX$194)-LOG('Indicator Data'!N151))/(LOG(AX$194)-LOG(AX$195))*10))),1)</f>
        <v>4.5999999999999996</v>
      </c>
      <c r="AY149" s="61">
        <f t="shared" si="90"/>
        <v>4</v>
      </c>
      <c r="AZ149" s="59">
        <f>'Indicator Data'!O151</f>
        <v>0</v>
      </c>
      <c r="BA149" s="59">
        <f>'Indicator Data'!P151</f>
        <v>5</v>
      </c>
      <c r="BB149" s="61">
        <f t="shared" si="91"/>
        <v>9</v>
      </c>
      <c r="BC149" s="62">
        <f t="shared" si="92"/>
        <v>9</v>
      </c>
      <c r="BD149" s="16"/>
      <c r="BE149" s="108"/>
    </row>
    <row r="150" spans="1:58" s="4" customFormat="1" x14ac:dyDescent="0.25">
      <c r="A150" s="131" t="s">
        <v>278</v>
      </c>
      <c r="B150" s="63" t="s">
        <v>277</v>
      </c>
      <c r="C150" s="59">
        <f>ROUND(IF('Indicator Data'!C152=0,0.1,IF(LOG('Indicator Data'!C152)&gt;C$194,10,IF(LOG('Indicator Data'!C152)&lt;C$195,0,10-(C$194-LOG('Indicator Data'!C152))/(C$194-C$195)*10))),1)</f>
        <v>0.1</v>
      </c>
      <c r="D150" s="59">
        <f>ROUND(IF('Indicator Data'!D152=0,0.1,IF(LOG('Indicator Data'!D152)&gt;D$194,10,IF(LOG('Indicator Data'!D152)&lt;D$195,0,10-(D$194-LOG('Indicator Data'!D152))/(D$194-D$195)*10))),1)</f>
        <v>0.1</v>
      </c>
      <c r="E150" s="59">
        <f t="shared" si="62"/>
        <v>0.1</v>
      </c>
      <c r="F150" s="59">
        <f>ROUND(IF('Indicator Data'!E152="No data",0.1,IF('Indicator Data'!E152=0,0,IF(LOG('Indicator Data'!E152)&gt;F$194,10,IF(LOG('Indicator Data'!E152)&lt;F$195,0,10-(F$194-LOG('Indicator Data'!E152))/(F$194-F$195)*10)))),1)</f>
        <v>5.7</v>
      </c>
      <c r="G150" s="59">
        <f>ROUND(IF('Indicator Data'!F152=0,0,IF(LOG('Indicator Data'!F152)&gt;G$194,10,IF(LOG('Indicator Data'!F152)&lt;G$195,0,10-(G$194-LOG('Indicator Data'!F152))/(G$194-G$195)*10))),1)</f>
        <v>0.5</v>
      </c>
      <c r="H150" s="59">
        <f>ROUND(IF('Indicator Data'!G152=0,0,IF(LOG('Indicator Data'!G152)&gt;H$194,10,IF(LOG('Indicator Data'!G152)&lt;H$195,0,10-(H$194-LOG('Indicator Data'!G152))/(H$194-H$195)*10))),1)</f>
        <v>0</v>
      </c>
      <c r="I150" s="59">
        <f>ROUND(IF('Indicator Data'!H152=0,0,IF(LOG('Indicator Data'!H152)&gt;I$194,10,IF(LOG('Indicator Data'!H152)&lt;I$195,0,10-(I$194-LOG('Indicator Data'!H152))/(I$194-I$195)*10))),1)</f>
        <v>0</v>
      </c>
      <c r="J150" s="59">
        <f t="shared" si="63"/>
        <v>0</v>
      </c>
      <c r="K150" s="59">
        <f>ROUND(IF('Indicator Data'!I152=0,0,IF(LOG('Indicator Data'!I152)&gt;K$194,10,IF(LOG('Indicator Data'!I152)&lt;K$195,0,10-(K$194-LOG('Indicator Data'!I152))/(K$194-K$195)*10))),1)</f>
        <v>0</v>
      </c>
      <c r="L150" s="59">
        <f t="shared" si="64"/>
        <v>0</v>
      </c>
      <c r="M150" s="59">
        <f>ROUND(IF('Indicator Data'!J152=0,0,IF(LOG('Indicator Data'!J152)&gt;M$194,10,IF(LOG('Indicator Data'!J152)&lt;M$195,0,10-(M$194-LOG('Indicator Data'!J152))/(M$194-M$195)*10))),1)</f>
        <v>9.1</v>
      </c>
      <c r="N150" s="60">
        <f>'Indicator Data'!C152/'Indicator Data'!$BC152</f>
        <v>0</v>
      </c>
      <c r="O150" s="60">
        <f>'Indicator Data'!D152/'Indicator Data'!$BC152</f>
        <v>0</v>
      </c>
      <c r="P150" s="60">
        <f>IF(F150=0.1,0,'Indicator Data'!E152/'Indicator Data'!$BC152)</f>
        <v>1.4644656818849945E-3</v>
      </c>
      <c r="Q150" s="60">
        <f>'Indicator Data'!F152/'Indicator Data'!$BC152</f>
        <v>1.3533417390892459E-9</v>
      </c>
      <c r="R150" s="60">
        <f>'Indicator Data'!G152/'Indicator Data'!$BC152</f>
        <v>0</v>
      </c>
      <c r="S150" s="60">
        <f>'Indicator Data'!H152/'Indicator Data'!$BC152</f>
        <v>0</v>
      </c>
      <c r="T150" s="60">
        <f>'Indicator Data'!I152/'Indicator Data'!$BC152</f>
        <v>0</v>
      </c>
      <c r="U150" s="60">
        <f>'Indicator Data'!J152/'Indicator Data'!$BC152</f>
        <v>3.4104211825049004E-3</v>
      </c>
      <c r="V150" s="59">
        <f t="shared" si="65"/>
        <v>0</v>
      </c>
      <c r="W150" s="59">
        <f t="shared" si="66"/>
        <v>0</v>
      </c>
      <c r="X150" s="59">
        <f t="shared" si="67"/>
        <v>0</v>
      </c>
      <c r="Y150" s="59">
        <f t="shared" si="68"/>
        <v>1.5</v>
      </c>
      <c r="Z150" s="59">
        <f t="shared" si="69"/>
        <v>0.3</v>
      </c>
      <c r="AA150" s="59">
        <f t="shared" si="70"/>
        <v>0</v>
      </c>
      <c r="AB150" s="59">
        <f t="shared" si="71"/>
        <v>0</v>
      </c>
      <c r="AC150" s="59">
        <f t="shared" si="72"/>
        <v>0</v>
      </c>
      <c r="AD150" s="59">
        <f t="shared" si="73"/>
        <v>0</v>
      </c>
      <c r="AE150" s="59">
        <f t="shared" si="74"/>
        <v>0</v>
      </c>
      <c r="AF150" s="59">
        <f t="shared" si="75"/>
        <v>1.1000000000000001</v>
      </c>
      <c r="AG150" s="59">
        <f>ROUND(IF('Indicator Data'!K152=0,0,IF('Indicator Data'!K152&gt;AG$194,10,IF('Indicator Data'!K152&lt;AG$195,0,10-(AG$194-'Indicator Data'!K152)/(AG$194-AG$195)*10))),1)</f>
        <v>2.7</v>
      </c>
      <c r="AH150" s="59">
        <f t="shared" si="76"/>
        <v>0.1</v>
      </c>
      <c r="AI150" s="59">
        <f t="shared" si="77"/>
        <v>0.1</v>
      </c>
      <c r="AJ150" s="59">
        <f t="shared" si="78"/>
        <v>0</v>
      </c>
      <c r="AK150" s="59">
        <f t="shared" si="79"/>
        <v>0</v>
      </c>
      <c r="AL150" s="59">
        <f t="shared" si="80"/>
        <v>0</v>
      </c>
      <c r="AM150" s="59">
        <f t="shared" si="81"/>
        <v>0</v>
      </c>
      <c r="AN150" s="59">
        <f t="shared" si="82"/>
        <v>6.6</v>
      </c>
      <c r="AO150" s="61">
        <f t="shared" si="83"/>
        <v>0.1</v>
      </c>
      <c r="AP150" s="61">
        <f t="shared" si="84"/>
        <v>3.9</v>
      </c>
      <c r="AQ150" s="61">
        <f t="shared" si="85"/>
        <v>0.4</v>
      </c>
      <c r="AR150" s="61">
        <f t="shared" si="86"/>
        <v>0</v>
      </c>
      <c r="AS150" s="59">
        <f t="shared" si="87"/>
        <v>4.7</v>
      </c>
      <c r="AT150" s="59">
        <f>IF('Indicator Data'!BD152&lt;1000,"x",ROUND((IF('Indicator Data'!L152&gt;AT$194,10,IF('Indicator Data'!L152&lt;AT$195,0,10-(AT$194-'Indicator Data'!L152)/(AT$194-AT$195)*10))),1))</f>
        <v>6.7</v>
      </c>
      <c r="AU150" s="61">
        <f t="shared" si="88"/>
        <v>5.7</v>
      </c>
      <c r="AV150" s="62">
        <f t="shared" si="89"/>
        <v>2.4</v>
      </c>
      <c r="AW150" s="59">
        <f>ROUND(IF('Indicator Data'!M152=0,0,IF('Indicator Data'!M152&gt;AW$194,10,IF('Indicator Data'!M152&lt;AW$195,0,10-(AW$194-'Indicator Data'!M152)/(AW$194-AW$195)*10))),1)</f>
        <v>5</v>
      </c>
      <c r="AX150" s="59">
        <f>ROUND(IF('Indicator Data'!N152=0,0,IF(LOG('Indicator Data'!N152)&gt;LOG(AX$194),10,IF(LOG('Indicator Data'!N152)&lt;LOG(AX$195),0,10-(LOG(AX$194)-LOG('Indicator Data'!N152))/(LOG(AX$194)-LOG(AX$195))*10))),1)</f>
        <v>1.4</v>
      </c>
      <c r="AY150" s="61">
        <f t="shared" si="90"/>
        <v>3.4</v>
      </c>
      <c r="AZ150" s="59">
        <f>'Indicator Data'!O152</f>
        <v>0</v>
      </c>
      <c r="BA150" s="59">
        <f>'Indicator Data'!P152</f>
        <v>0</v>
      </c>
      <c r="BB150" s="61">
        <f t="shared" si="91"/>
        <v>0</v>
      </c>
      <c r="BC150" s="62">
        <f t="shared" si="92"/>
        <v>2.4</v>
      </c>
      <c r="BD150" s="16"/>
      <c r="BE150" s="108"/>
    </row>
    <row r="151" spans="1:58" s="4" customFormat="1" x14ac:dyDescent="0.25">
      <c r="A151" s="131" t="s">
        <v>280</v>
      </c>
      <c r="B151" s="63" t="s">
        <v>279</v>
      </c>
      <c r="C151" s="59">
        <f>ROUND(IF('Indicator Data'!C153=0,0.1,IF(LOG('Indicator Data'!C153)&gt;C$194,10,IF(LOG('Indicator Data'!C153)&lt;C$195,0,10-(C$194-LOG('Indicator Data'!C153))/(C$194-C$195)*10))),1)</f>
        <v>7.9</v>
      </c>
      <c r="D151" s="59">
        <f>ROUND(IF('Indicator Data'!D153=0,0.1,IF(LOG('Indicator Data'!D153)&gt;D$194,10,IF(LOG('Indicator Data'!D153)&lt;D$195,0,10-(D$194-LOG('Indicator Data'!D153))/(D$194-D$195)*10))),1)</f>
        <v>0.1</v>
      </c>
      <c r="E151" s="59">
        <f t="shared" si="62"/>
        <v>5.2</v>
      </c>
      <c r="F151" s="59">
        <f>ROUND(IF('Indicator Data'!E153="No data",0.1,IF('Indicator Data'!E153=0,0,IF(LOG('Indicator Data'!E153)&gt;F$194,10,IF(LOG('Indicator Data'!E153)&lt;F$195,0,10-(F$194-LOG('Indicator Data'!E153))/(F$194-F$195)*10)))),1)</f>
        <v>7.3</v>
      </c>
      <c r="G151" s="59">
        <f>ROUND(IF('Indicator Data'!F153=0,0,IF(LOG('Indicator Data'!F153)&gt;G$194,10,IF(LOG('Indicator Data'!F153)&lt;G$195,0,10-(G$194-LOG('Indicator Data'!F153))/(G$194-G$195)*10))),1)</f>
        <v>0</v>
      </c>
      <c r="H151" s="59">
        <f>ROUND(IF('Indicator Data'!G153=0,0,IF(LOG('Indicator Data'!G153)&gt;H$194,10,IF(LOG('Indicator Data'!G153)&lt;H$195,0,10-(H$194-LOG('Indicator Data'!G153))/(H$194-H$195)*10))),1)</f>
        <v>0</v>
      </c>
      <c r="I151" s="59">
        <f>ROUND(IF('Indicator Data'!H153=0,0,IF(LOG('Indicator Data'!H153)&gt;I$194,10,IF(LOG('Indicator Data'!H153)&lt;I$195,0,10-(I$194-LOG('Indicator Data'!H153))/(I$194-I$195)*10))),1)</f>
        <v>0</v>
      </c>
      <c r="J151" s="59">
        <f t="shared" si="63"/>
        <v>0</v>
      </c>
      <c r="K151" s="59">
        <f>ROUND(IF('Indicator Data'!I153=0,0,IF(LOG('Indicator Data'!I153)&gt;K$194,10,IF(LOG('Indicator Data'!I153)&lt;K$195,0,10-(K$194-LOG('Indicator Data'!I153))/(K$194-K$195)*10))),1)</f>
        <v>0</v>
      </c>
      <c r="L151" s="59">
        <f t="shared" si="64"/>
        <v>0</v>
      </c>
      <c r="M151" s="59">
        <f>ROUND(IF('Indicator Data'!J153=0,0,IF(LOG('Indicator Data'!J153)&gt;M$194,10,IF(LOG('Indicator Data'!J153)&lt;M$195,0,10-(M$194-LOG('Indicator Data'!J153))/(M$194-M$195)*10))),1)</f>
        <v>0</v>
      </c>
      <c r="N151" s="60">
        <f>'Indicator Data'!C153/'Indicator Data'!$BC153</f>
        <v>2.0579649773694968E-3</v>
      </c>
      <c r="O151" s="60">
        <f>'Indicator Data'!D153/'Indicator Data'!$BC153</f>
        <v>0</v>
      </c>
      <c r="P151" s="60">
        <f>IF(F151=0.1,0,'Indicator Data'!E153/'Indicator Data'!$BC153)</f>
        <v>1.1938604090814767E-2</v>
      </c>
      <c r="Q151" s="60">
        <f>'Indicator Data'!F153/'Indicator Data'!$BC153</f>
        <v>0</v>
      </c>
      <c r="R151" s="60">
        <f>'Indicator Data'!G153/'Indicator Data'!$BC153</f>
        <v>0</v>
      </c>
      <c r="S151" s="60">
        <f>'Indicator Data'!H153/'Indicator Data'!$BC153</f>
        <v>0</v>
      </c>
      <c r="T151" s="60">
        <f>'Indicator Data'!I153/'Indicator Data'!$BC153</f>
        <v>0</v>
      </c>
      <c r="U151" s="60">
        <f>'Indicator Data'!J153/'Indicator Data'!$BC153</f>
        <v>0</v>
      </c>
      <c r="V151" s="59">
        <f t="shared" si="65"/>
        <v>10</v>
      </c>
      <c r="W151" s="59">
        <f t="shared" si="66"/>
        <v>0</v>
      </c>
      <c r="X151" s="59">
        <f t="shared" si="67"/>
        <v>7.6</v>
      </c>
      <c r="Y151" s="59">
        <f t="shared" si="68"/>
        <v>10</v>
      </c>
      <c r="Z151" s="59">
        <f t="shared" si="69"/>
        <v>0</v>
      </c>
      <c r="AA151" s="59">
        <f t="shared" si="70"/>
        <v>0</v>
      </c>
      <c r="AB151" s="59">
        <f t="shared" si="71"/>
        <v>0</v>
      </c>
      <c r="AC151" s="59">
        <f t="shared" si="72"/>
        <v>0</v>
      </c>
      <c r="AD151" s="59">
        <f t="shared" si="73"/>
        <v>0</v>
      </c>
      <c r="AE151" s="59">
        <f t="shared" si="74"/>
        <v>0</v>
      </c>
      <c r="AF151" s="59">
        <f t="shared" si="75"/>
        <v>0</v>
      </c>
      <c r="AG151" s="59">
        <f>ROUND(IF('Indicator Data'!K153=0,0,IF('Indicator Data'!K153&gt;AG$194,10,IF('Indicator Data'!K153&lt;AG$195,0,10-(AG$194-'Indicator Data'!K153)/(AG$194-AG$195)*10))),1)</f>
        <v>0</v>
      </c>
      <c r="AH151" s="59">
        <f t="shared" si="76"/>
        <v>9</v>
      </c>
      <c r="AI151" s="59">
        <f t="shared" si="77"/>
        <v>0.1</v>
      </c>
      <c r="AJ151" s="59">
        <f t="shared" si="78"/>
        <v>0</v>
      </c>
      <c r="AK151" s="59">
        <f t="shared" si="79"/>
        <v>0</v>
      </c>
      <c r="AL151" s="59">
        <f t="shared" si="80"/>
        <v>0</v>
      </c>
      <c r="AM151" s="59">
        <f t="shared" si="81"/>
        <v>0</v>
      </c>
      <c r="AN151" s="59">
        <f t="shared" si="82"/>
        <v>0</v>
      </c>
      <c r="AO151" s="61">
        <f t="shared" si="83"/>
        <v>6.6</v>
      </c>
      <c r="AP151" s="61">
        <f t="shared" si="84"/>
        <v>9.1</v>
      </c>
      <c r="AQ151" s="61">
        <f t="shared" si="85"/>
        <v>0</v>
      </c>
      <c r="AR151" s="61">
        <f t="shared" si="86"/>
        <v>0</v>
      </c>
      <c r="AS151" s="59">
        <f t="shared" si="87"/>
        <v>0</v>
      </c>
      <c r="AT151" s="59">
        <f>IF('Indicator Data'!BD153&lt;1000,"x",ROUND((IF('Indicator Data'!L153&gt;AT$194,10,IF('Indicator Data'!L153&lt;AT$195,0,10-(AT$194-'Indicator Data'!L153)/(AT$194-AT$195)*10))),1))</f>
        <v>1.1000000000000001</v>
      </c>
      <c r="AU151" s="61">
        <f t="shared" si="88"/>
        <v>0.6</v>
      </c>
      <c r="AV151" s="62">
        <f t="shared" si="89"/>
        <v>4.5999999999999996</v>
      </c>
      <c r="AW151" s="59">
        <f>ROUND(IF('Indicator Data'!M153=0,0,IF('Indicator Data'!M153&gt;AW$194,10,IF('Indicator Data'!M153&lt;AW$195,0,10-(AW$194-'Indicator Data'!M153)/(AW$194-AW$195)*10))),1)</f>
        <v>1.8</v>
      </c>
      <c r="AX151" s="59">
        <f>ROUND(IF('Indicator Data'!N153=0,0,IF(LOG('Indicator Data'!N153)&gt;LOG(AX$194),10,IF(LOG('Indicator Data'!N153)&lt;LOG(AX$195),0,10-(LOG(AX$194)-LOG('Indicator Data'!N153))/(LOG(AX$194)-LOG(AX$195))*10))),1)</f>
        <v>3</v>
      </c>
      <c r="AY151" s="61">
        <f t="shared" si="90"/>
        <v>2.4</v>
      </c>
      <c r="AZ151" s="59">
        <f>'Indicator Data'!O153</f>
        <v>0</v>
      </c>
      <c r="BA151" s="59">
        <f>'Indicator Data'!P153</f>
        <v>0</v>
      </c>
      <c r="BB151" s="61">
        <f t="shared" si="91"/>
        <v>0</v>
      </c>
      <c r="BC151" s="62">
        <f t="shared" si="92"/>
        <v>1.7</v>
      </c>
      <c r="BD151" s="16"/>
      <c r="BE151" s="108"/>
    </row>
    <row r="152" spans="1:58" s="4" customFormat="1" x14ac:dyDescent="0.25">
      <c r="A152" s="131" t="s">
        <v>282</v>
      </c>
      <c r="B152" s="63" t="s">
        <v>281</v>
      </c>
      <c r="C152" s="59">
        <f>ROUND(IF('Indicator Data'!C154=0,0.1,IF(LOG('Indicator Data'!C154)&gt;C$194,10,IF(LOG('Indicator Data'!C154)&lt;C$195,0,10-(C$194-LOG('Indicator Data'!C154))/(C$194-C$195)*10))),1)</f>
        <v>0.1</v>
      </c>
      <c r="D152" s="59">
        <f>ROUND(IF('Indicator Data'!D154=0,0.1,IF(LOG('Indicator Data'!D154)&gt;D$194,10,IF(LOG('Indicator Data'!D154)&lt;D$195,0,10-(D$194-LOG('Indicator Data'!D154))/(D$194-D$195)*10))),1)</f>
        <v>0.1</v>
      </c>
      <c r="E152" s="59">
        <f t="shared" si="62"/>
        <v>0.1</v>
      </c>
      <c r="F152" s="59">
        <f>ROUND(IF('Indicator Data'!E154="No data",0.1,IF('Indicator Data'!E154=0,0,IF(LOG('Indicator Data'!E154)&gt;F$194,10,IF(LOG('Indicator Data'!E154)&lt;F$195,0,10-(F$194-LOG('Indicator Data'!E154))/(F$194-F$195)*10)))),1)</f>
        <v>0.1</v>
      </c>
      <c r="G152" s="59">
        <f>ROUND(IF('Indicator Data'!F154=0,0,IF(LOG('Indicator Data'!F154)&gt;G$194,10,IF(LOG('Indicator Data'!F154)&lt;G$195,0,10-(G$194-LOG('Indicator Data'!F154))/(G$194-G$195)*10))),1)</f>
        <v>4.4000000000000004</v>
      </c>
      <c r="H152" s="59">
        <f>ROUND(IF('Indicator Data'!G154=0,0,IF(LOG('Indicator Data'!G154)&gt;H$194,10,IF(LOG('Indicator Data'!G154)&lt;H$195,0,10-(H$194-LOG('Indicator Data'!G154))/(H$194-H$195)*10))),1)</f>
        <v>0</v>
      </c>
      <c r="I152" s="59">
        <f>ROUND(IF('Indicator Data'!H154=0,0,IF(LOG('Indicator Data'!H154)&gt;I$194,10,IF(LOG('Indicator Data'!H154)&lt;I$195,0,10-(I$194-LOG('Indicator Data'!H154))/(I$194-I$195)*10))),1)</f>
        <v>0.5</v>
      </c>
      <c r="J152" s="59">
        <f t="shared" si="63"/>
        <v>0.3</v>
      </c>
      <c r="K152" s="59">
        <f>ROUND(IF('Indicator Data'!I154=0,0,IF(LOG('Indicator Data'!I154)&gt;K$194,10,IF(LOG('Indicator Data'!I154)&lt;K$195,0,10-(K$194-LOG('Indicator Data'!I154))/(K$194-K$195)*10))),1)</f>
        <v>0</v>
      </c>
      <c r="L152" s="59">
        <f t="shared" si="64"/>
        <v>0.2</v>
      </c>
      <c r="M152" s="59">
        <f>ROUND(IF('Indicator Data'!J154=0,0,IF(LOG('Indicator Data'!J154)&gt;M$194,10,IF(LOG('Indicator Data'!J154)&lt;M$195,0,10-(M$194-LOG('Indicator Data'!J154))/(M$194-M$195)*10))),1)</f>
        <v>0</v>
      </c>
      <c r="N152" s="60">
        <f>'Indicator Data'!C154/'Indicator Data'!$BC154</f>
        <v>0</v>
      </c>
      <c r="O152" s="60">
        <f>'Indicator Data'!D154/'Indicator Data'!$BC154</f>
        <v>0</v>
      </c>
      <c r="P152" s="60">
        <f>IF(F152=0.1,0,'Indicator Data'!E154/'Indicator Data'!$BC154)</f>
        <v>0</v>
      </c>
      <c r="Q152" s="60">
        <f>'Indicator Data'!F154/'Indicator Data'!$BC154</f>
        <v>1.7392070096647073E-5</v>
      </c>
      <c r="R152" s="60">
        <f>'Indicator Data'!G154/'Indicator Data'!$BC154</f>
        <v>1.1248706602382055E-4</v>
      </c>
      <c r="S152" s="60">
        <f>'Indicator Data'!H154/'Indicator Data'!$BC154</f>
        <v>2.1327301146996016E-5</v>
      </c>
      <c r="T152" s="60">
        <f>'Indicator Data'!I154/'Indicator Data'!$BC154</f>
        <v>0</v>
      </c>
      <c r="U152" s="60">
        <f>'Indicator Data'!J154/'Indicator Data'!$BC154</f>
        <v>0</v>
      </c>
      <c r="V152" s="59">
        <f t="shared" si="65"/>
        <v>0</v>
      </c>
      <c r="W152" s="59">
        <f t="shared" si="66"/>
        <v>0</v>
      </c>
      <c r="X152" s="59">
        <f t="shared" si="67"/>
        <v>0</v>
      </c>
      <c r="Y152" s="59">
        <f t="shared" si="68"/>
        <v>0.1</v>
      </c>
      <c r="Z152" s="59">
        <f t="shared" si="69"/>
        <v>9.4</v>
      </c>
      <c r="AA152" s="59">
        <f t="shared" si="70"/>
        <v>0.1</v>
      </c>
      <c r="AB152" s="59">
        <f t="shared" si="71"/>
        <v>0</v>
      </c>
      <c r="AC152" s="59">
        <f t="shared" si="72"/>
        <v>0.1</v>
      </c>
      <c r="AD152" s="59">
        <f t="shared" si="73"/>
        <v>0</v>
      </c>
      <c r="AE152" s="59">
        <f t="shared" si="74"/>
        <v>0.1</v>
      </c>
      <c r="AF152" s="59">
        <f t="shared" si="75"/>
        <v>0</v>
      </c>
      <c r="AG152" s="59">
        <f>ROUND(IF('Indicator Data'!K154=0,0,IF('Indicator Data'!K154&gt;AG$194,10,IF('Indicator Data'!K154&lt;AG$195,0,10-(AG$194-'Indicator Data'!K154)/(AG$194-AG$195)*10))),1)</f>
        <v>0</v>
      </c>
      <c r="AH152" s="59">
        <f t="shared" si="76"/>
        <v>0.1</v>
      </c>
      <c r="AI152" s="59">
        <f t="shared" si="77"/>
        <v>0.1</v>
      </c>
      <c r="AJ152" s="59">
        <f t="shared" si="78"/>
        <v>0.1</v>
      </c>
      <c r="AK152" s="59">
        <f t="shared" si="79"/>
        <v>0.3</v>
      </c>
      <c r="AL152" s="59">
        <f t="shared" si="80"/>
        <v>0.2</v>
      </c>
      <c r="AM152" s="59">
        <f t="shared" si="81"/>
        <v>0</v>
      </c>
      <c r="AN152" s="59">
        <f t="shared" si="82"/>
        <v>0</v>
      </c>
      <c r="AO152" s="61">
        <f t="shared" si="83"/>
        <v>0.1</v>
      </c>
      <c r="AP152" s="61">
        <f t="shared" si="84"/>
        <v>0.1</v>
      </c>
      <c r="AQ152" s="61">
        <f t="shared" si="85"/>
        <v>7.7</v>
      </c>
      <c r="AR152" s="61">
        <f t="shared" si="86"/>
        <v>0.2</v>
      </c>
      <c r="AS152" s="59">
        <f t="shared" si="87"/>
        <v>0</v>
      </c>
      <c r="AT152" s="59" t="str">
        <f>IF('Indicator Data'!BD154&lt;1000,"x",ROUND((IF('Indicator Data'!L154&gt;AT$194,10,IF('Indicator Data'!L154&lt;AT$195,0,10-(AT$194-'Indicator Data'!L154)/(AT$194-AT$195)*10))),1))</f>
        <v>x</v>
      </c>
      <c r="AU152" s="61">
        <f t="shared" si="88"/>
        <v>0</v>
      </c>
      <c r="AV152" s="62">
        <f t="shared" si="89"/>
        <v>2.4</v>
      </c>
      <c r="AW152" s="59">
        <f>ROUND(IF('Indicator Data'!M154=0,0,IF('Indicator Data'!M154&gt;AW$194,10,IF('Indicator Data'!M154&lt;AW$195,0,10-(AW$194-'Indicator Data'!M154)/(AW$194-AW$195)*10))),1)</f>
        <v>0</v>
      </c>
      <c r="AX152" s="59">
        <f>ROUND(IF('Indicator Data'!N154=0,0,IF(LOG('Indicator Data'!N154)&gt;LOG(AX$194),10,IF(LOG('Indicator Data'!N154)&lt;LOG(AX$195),0,10-(LOG(AX$194)-LOG('Indicator Data'!N154))/(LOG(AX$194)-LOG(AX$195))*10))),1)</f>
        <v>0</v>
      </c>
      <c r="AY152" s="61">
        <f t="shared" si="90"/>
        <v>0</v>
      </c>
      <c r="AZ152" s="59">
        <f>'Indicator Data'!O154</f>
        <v>0</v>
      </c>
      <c r="BA152" s="59">
        <f>'Indicator Data'!P154</f>
        <v>0</v>
      </c>
      <c r="BB152" s="61">
        <f t="shared" si="91"/>
        <v>0</v>
      </c>
      <c r="BC152" s="62">
        <f t="shared" si="92"/>
        <v>0</v>
      </c>
      <c r="BD152" s="16"/>
      <c r="BE152" s="108"/>
    </row>
    <row r="153" spans="1:58" s="4" customFormat="1" x14ac:dyDescent="0.25">
      <c r="A153" s="131" t="s">
        <v>284</v>
      </c>
      <c r="B153" s="63" t="s">
        <v>283</v>
      </c>
      <c r="C153" s="59">
        <f>ROUND(IF('Indicator Data'!C155=0,0.1,IF(LOG('Indicator Data'!C155)&gt;C$194,10,IF(LOG('Indicator Data'!C155)&lt;C$195,0,10-(C$194-LOG('Indicator Data'!C155))/(C$194-C$195)*10))),1)</f>
        <v>0.1</v>
      </c>
      <c r="D153" s="59">
        <f>ROUND(IF('Indicator Data'!D155=0,0.1,IF(LOG('Indicator Data'!D155)&gt;D$194,10,IF(LOG('Indicator Data'!D155)&lt;D$195,0,10-(D$194-LOG('Indicator Data'!D155))/(D$194-D$195)*10))),1)</f>
        <v>0.1</v>
      </c>
      <c r="E153" s="59">
        <f t="shared" si="62"/>
        <v>0.1</v>
      </c>
      <c r="F153" s="59">
        <f>ROUND(IF('Indicator Data'!E155="No data",0.1,IF('Indicator Data'!E155=0,0,IF(LOG('Indicator Data'!E155)&gt;F$194,10,IF(LOG('Indicator Data'!E155)&lt;F$195,0,10-(F$194-LOG('Indicator Data'!E155))/(F$194-F$195)*10)))),1)</f>
        <v>5.4</v>
      </c>
      <c r="G153" s="59">
        <f>ROUND(IF('Indicator Data'!F155=0,0,IF(LOG('Indicator Data'!F155)&gt;G$194,10,IF(LOG('Indicator Data'!F155)&lt;G$195,0,10-(G$194-LOG('Indicator Data'!F155))/(G$194-G$195)*10))),1)</f>
        <v>0.2</v>
      </c>
      <c r="H153" s="59">
        <f>ROUND(IF('Indicator Data'!G155=0,0,IF(LOG('Indicator Data'!G155)&gt;H$194,10,IF(LOG('Indicator Data'!G155)&lt;H$195,0,10-(H$194-LOG('Indicator Data'!G155))/(H$194-H$195)*10))),1)</f>
        <v>0</v>
      </c>
      <c r="I153" s="59">
        <f>ROUND(IF('Indicator Data'!H155=0,0,IF(LOG('Indicator Data'!H155)&gt;I$194,10,IF(LOG('Indicator Data'!H155)&lt;I$195,0,10-(I$194-LOG('Indicator Data'!H155))/(I$194-I$195)*10))),1)</f>
        <v>0</v>
      </c>
      <c r="J153" s="59">
        <f t="shared" si="63"/>
        <v>0</v>
      </c>
      <c r="K153" s="59">
        <f>ROUND(IF('Indicator Data'!I155=0,0,IF(LOG('Indicator Data'!I155)&gt;K$194,10,IF(LOG('Indicator Data'!I155)&lt;K$195,0,10-(K$194-LOG('Indicator Data'!I155))/(K$194-K$195)*10))),1)</f>
        <v>0</v>
      </c>
      <c r="L153" s="59">
        <f t="shared" si="64"/>
        <v>0</v>
      </c>
      <c r="M153" s="59">
        <f>ROUND(IF('Indicator Data'!J155=0,0,IF(LOG('Indicator Data'!J155)&gt;M$194,10,IF(LOG('Indicator Data'!J155)&lt;M$195,0,10-(M$194-LOG('Indicator Data'!J155))/(M$194-M$195)*10))),1)</f>
        <v>0</v>
      </c>
      <c r="N153" s="60">
        <f>'Indicator Data'!C155/'Indicator Data'!$BC155</f>
        <v>0</v>
      </c>
      <c r="O153" s="60">
        <f>'Indicator Data'!D155/'Indicator Data'!$BC155</f>
        <v>0</v>
      </c>
      <c r="P153" s="60">
        <f>IF(F153=0.1,0,'Indicator Data'!E155/'Indicator Data'!$BC155)</f>
        <v>2.6260726372493736E-3</v>
      </c>
      <c r="Q153" s="60">
        <f>'Indicator Data'!F155/'Indicator Data'!$BC155</f>
        <v>2.1380141589987678E-9</v>
      </c>
      <c r="R153" s="60">
        <f>'Indicator Data'!G155/'Indicator Data'!$BC155</f>
        <v>0</v>
      </c>
      <c r="S153" s="60">
        <f>'Indicator Data'!H155/'Indicator Data'!$BC155</f>
        <v>0</v>
      </c>
      <c r="T153" s="60">
        <f>'Indicator Data'!I155/'Indicator Data'!$BC155</f>
        <v>0</v>
      </c>
      <c r="U153" s="60">
        <f>'Indicator Data'!J155/'Indicator Data'!$BC155</f>
        <v>0</v>
      </c>
      <c r="V153" s="59">
        <f t="shared" si="65"/>
        <v>0</v>
      </c>
      <c r="W153" s="59">
        <f t="shared" si="66"/>
        <v>0</v>
      </c>
      <c r="X153" s="59">
        <f t="shared" si="67"/>
        <v>0</v>
      </c>
      <c r="Y153" s="59">
        <f t="shared" si="68"/>
        <v>2.6</v>
      </c>
      <c r="Z153" s="59">
        <f t="shared" si="69"/>
        <v>0.7</v>
      </c>
      <c r="AA153" s="59">
        <f t="shared" si="70"/>
        <v>0</v>
      </c>
      <c r="AB153" s="59">
        <f t="shared" si="71"/>
        <v>0</v>
      </c>
      <c r="AC153" s="59">
        <f t="shared" si="72"/>
        <v>0</v>
      </c>
      <c r="AD153" s="59">
        <f t="shared" si="73"/>
        <v>0</v>
      </c>
      <c r="AE153" s="59">
        <f t="shared" si="74"/>
        <v>0</v>
      </c>
      <c r="AF153" s="59">
        <f t="shared" si="75"/>
        <v>0</v>
      </c>
      <c r="AG153" s="59">
        <f>ROUND(IF('Indicator Data'!K155=0,0,IF('Indicator Data'!K155&gt;AG$194,10,IF('Indicator Data'!K155&lt;AG$195,0,10-(AG$194-'Indicator Data'!K155)/(AG$194-AG$195)*10))),1)</f>
        <v>0</v>
      </c>
      <c r="AH153" s="59">
        <f t="shared" si="76"/>
        <v>0.1</v>
      </c>
      <c r="AI153" s="59">
        <f t="shared" si="77"/>
        <v>0.1</v>
      </c>
      <c r="AJ153" s="59">
        <f t="shared" si="78"/>
        <v>0</v>
      </c>
      <c r="AK153" s="59">
        <f t="shared" si="79"/>
        <v>0</v>
      </c>
      <c r="AL153" s="59">
        <f t="shared" si="80"/>
        <v>0</v>
      </c>
      <c r="AM153" s="59">
        <f t="shared" si="81"/>
        <v>0</v>
      </c>
      <c r="AN153" s="59">
        <f t="shared" si="82"/>
        <v>0</v>
      </c>
      <c r="AO153" s="61">
        <f t="shared" si="83"/>
        <v>0.1</v>
      </c>
      <c r="AP153" s="61">
        <f t="shared" si="84"/>
        <v>4.0999999999999996</v>
      </c>
      <c r="AQ153" s="61">
        <f t="shared" si="85"/>
        <v>0.5</v>
      </c>
      <c r="AR153" s="61">
        <f t="shared" si="86"/>
        <v>0</v>
      </c>
      <c r="AS153" s="59">
        <f t="shared" si="87"/>
        <v>0</v>
      </c>
      <c r="AT153" s="59">
        <f>IF('Indicator Data'!BD155&lt;1000,"x",ROUND((IF('Indicator Data'!L155&gt;AT$194,10,IF('Indicator Data'!L155&lt;AT$195,0,10-(AT$194-'Indicator Data'!L155)/(AT$194-AT$195)*10))),1))</f>
        <v>1.1000000000000001</v>
      </c>
      <c r="AU153" s="61">
        <f t="shared" si="88"/>
        <v>0.6</v>
      </c>
      <c r="AV153" s="62">
        <f t="shared" si="89"/>
        <v>1.2</v>
      </c>
      <c r="AW153" s="59">
        <f>ROUND(IF('Indicator Data'!M155=0,0,IF('Indicator Data'!M155&gt;AW$194,10,IF('Indicator Data'!M155&lt;AW$195,0,10-(AW$194-'Indicator Data'!M155)/(AW$194-AW$195)*10))),1)</f>
        <v>4.5</v>
      </c>
      <c r="AX153" s="59">
        <f>ROUND(IF('Indicator Data'!N155=0,0,IF(LOG('Indicator Data'!N155)&gt;LOG(AX$194),10,IF(LOG('Indicator Data'!N155)&lt;LOG(AX$195),0,10-(LOG(AX$194)-LOG('Indicator Data'!N155))/(LOG(AX$194)-LOG(AX$195))*10))),1)</f>
        <v>3.3</v>
      </c>
      <c r="AY153" s="61">
        <f t="shared" si="90"/>
        <v>3.9</v>
      </c>
      <c r="AZ153" s="59">
        <f>'Indicator Data'!O155</f>
        <v>0</v>
      </c>
      <c r="BA153" s="59">
        <f>'Indicator Data'!P155</f>
        <v>0</v>
      </c>
      <c r="BB153" s="61">
        <f t="shared" si="91"/>
        <v>0</v>
      </c>
      <c r="BC153" s="62">
        <f t="shared" si="92"/>
        <v>2.7</v>
      </c>
      <c r="BD153" s="16"/>
      <c r="BE153" s="108"/>
    </row>
    <row r="154" spans="1:58" s="4" customFormat="1" x14ac:dyDescent="0.25">
      <c r="A154" s="131" t="s">
        <v>286</v>
      </c>
      <c r="B154" s="63" t="s">
        <v>285</v>
      </c>
      <c r="C154" s="59">
        <f>ROUND(IF('Indicator Data'!C156=0,0.1,IF(LOG('Indicator Data'!C156)&gt;C$194,10,IF(LOG('Indicator Data'!C156)&lt;C$195,0,10-(C$194-LOG('Indicator Data'!C156))/(C$194-C$195)*10))),1)</f>
        <v>0.1</v>
      </c>
      <c r="D154" s="59">
        <f>ROUND(IF('Indicator Data'!D156=0,0.1,IF(LOG('Indicator Data'!D156)&gt;D$194,10,IF(LOG('Indicator Data'!D156)&lt;D$195,0,10-(D$194-LOG('Indicator Data'!D156))/(D$194-D$195)*10))),1)</f>
        <v>0.1</v>
      </c>
      <c r="E154" s="59">
        <f t="shared" si="62"/>
        <v>0.1</v>
      </c>
      <c r="F154" s="59">
        <f>ROUND(IF('Indicator Data'!E156="No data",0.1,IF('Indicator Data'!E156=0,0,IF(LOG('Indicator Data'!E156)&gt;F$194,10,IF(LOG('Indicator Data'!E156)&lt;F$195,0,10-(F$194-LOG('Indicator Data'!E156))/(F$194-F$195)*10)))),1)</f>
        <v>0.1</v>
      </c>
      <c r="G154" s="59">
        <f>ROUND(IF('Indicator Data'!F156=0,0,IF(LOG('Indicator Data'!F156)&gt;G$194,10,IF(LOG('Indicator Data'!F156)&lt;G$195,0,10-(G$194-LOG('Indicator Data'!F156))/(G$194-G$195)*10))),1)</f>
        <v>0</v>
      </c>
      <c r="H154" s="59">
        <f>ROUND(IF('Indicator Data'!G156=0,0,IF(LOG('Indicator Data'!G156)&gt;H$194,10,IF(LOG('Indicator Data'!G156)&lt;H$195,0,10-(H$194-LOG('Indicator Data'!G156))/(H$194-H$195)*10))),1)</f>
        <v>0</v>
      </c>
      <c r="I154" s="59">
        <f>ROUND(IF('Indicator Data'!H156=0,0,IF(LOG('Indicator Data'!H156)&gt;I$194,10,IF(LOG('Indicator Data'!H156)&lt;I$195,0,10-(I$194-LOG('Indicator Data'!H156))/(I$194-I$195)*10))),1)</f>
        <v>0</v>
      </c>
      <c r="J154" s="59">
        <f t="shared" si="63"/>
        <v>0</v>
      </c>
      <c r="K154" s="59">
        <f>ROUND(IF('Indicator Data'!I156=0,0,IF(LOG('Indicator Data'!I156)&gt;K$194,10,IF(LOG('Indicator Data'!I156)&lt;K$195,0,10-(K$194-LOG('Indicator Data'!I156))/(K$194-K$195)*10))),1)</f>
        <v>0</v>
      </c>
      <c r="L154" s="59">
        <f t="shared" si="64"/>
        <v>0</v>
      </c>
      <c r="M154" s="59">
        <f>ROUND(IF('Indicator Data'!J156=0,0,IF(LOG('Indicator Data'!J156)&gt;M$194,10,IF(LOG('Indicator Data'!J156)&lt;M$195,0,10-(M$194-LOG('Indicator Data'!J156))/(M$194-M$195)*10))),1)</f>
        <v>0</v>
      </c>
      <c r="N154" s="60">
        <f>'Indicator Data'!C156/'Indicator Data'!$BC156</f>
        <v>0</v>
      </c>
      <c r="O154" s="60">
        <f>'Indicator Data'!D156/'Indicator Data'!$BC156</f>
        <v>0</v>
      </c>
      <c r="P154" s="60">
        <f>IF(F154=0.1,0,'Indicator Data'!E156/'Indicator Data'!$BC156)</f>
        <v>0</v>
      </c>
      <c r="Q154" s="60">
        <f>'Indicator Data'!F156/'Indicator Data'!$BC156</f>
        <v>0</v>
      </c>
      <c r="R154" s="60">
        <f>'Indicator Data'!G156/'Indicator Data'!$BC156</f>
        <v>0</v>
      </c>
      <c r="S154" s="60">
        <f>'Indicator Data'!H156/'Indicator Data'!$BC156</f>
        <v>0</v>
      </c>
      <c r="T154" s="60">
        <f>'Indicator Data'!I156/'Indicator Data'!$BC156</f>
        <v>0</v>
      </c>
      <c r="U154" s="60">
        <f>'Indicator Data'!J156/'Indicator Data'!$BC156</f>
        <v>0</v>
      </c>
      <c r="V154" s="59">
        <f t="shared" si="65"/>
        <v>0</v>
      </c>
      <c r="W154" s="59">
        <f t="shared" si="66"/>
        <v>0</v>
      </c>
      <c r="X154" s="59">
        <f t="shared" si="67"/>
        <v>0</v>
      </c>
      <c r="Y154" s="59">
        <f t="shared" si="68"/>
        <v>0.1</v>
      </c>
      <c r="Z154" s="59">
        <f t="shared" si="69"/>
        <v>0</v>
      </c>
      <c r="AA154" s="59">
        <f t="shared" si="70"/>
        <v>0</v>
      </c>
      <c r="AB154" s="59">
        <f t="shared" si="71"/>
        <v>0</v>
      </c>
      <c r="AC154" s="59">
        <f t="shared" si="72"/>
        <v>0</v>
      </c>
      <c r="AD154" s="59">
        <f t="shared" si="73"/>
        <v>0</v>
      </c>
      <c r="AE154" s="59">
        <f t="shared" si="74"/>
        <v>0</v>
      </c>
      <c r="AF154" s="59">
        <f t="shared" si="75"/>
        <v>0</v>
      </c>
      <c r="AG154" s="59">
        <f>ROUND(IF('Indicator Data'!K156=0,0,IF('Indicator Data'!K156&gt;AG$194,10,IF('Indicator Data'!K156&lt;AG$195,0,10-(AG$194-'Indicator Data'!K156)/(AG$194-AG$195)*10))),1)</f>
        <v>0</v>
      </c>
      <c r="AH154" s="59">
        <f t="shared" si="76"/>
        <v>0.1</v>
      </c>
      <c r="AI154" s="59">
        <f t="shared" si="77"/>
        <v>0.1</v>
      </c>
      <c r="AJ154" s="59">
        <f t="shared" si="78"/>
        <v>0</v>
      </c>
      <c r="AK154" s="59">
        <f t="shared" si="79"/>
        <v>0</v>
      </c>
      <c r="AL154" s="59">
        <f t="shared" si="80"/>
        <v>0</v>
      </c>
      <c r="AM154" s="59">
        <f t="shared" si="81"/>
        <v>0</v>
      </c>
      <c r="AN154" s="59">
        <f t="shared" si="82"/>
        <v>0</v>
      </c>
      <c r="AO154" s="61">
        <f t="shared" si="83"/>
        <v>0.1</v>
      </c>
      <c r="AP154" s="61">
        <f t="shared" si="84"/>
        <v>0.1</v>
      </c>
      <c r="AQ154" s="61">
        <f t="shared" si="85"/>
        <v>0</v>
      </c>
      <c r="AR154" s="61">
        <f t="shared" si="86"/>
        <v>0</v>
      </c>
      <c r="AS154" s="59">
        <f t="shared" si="87"/>
        <v>0</v>
      </c>
      <c r="AT154" s="59" t="str">
        <f>IF('Indicator Data'!BD156&lt;1000,"x",ROUND((IF('Indicator Data'!L156&gt;AT$194,10,IF('Indicator Data'!L156&lt;AT$195,0,10-(AT$194-'Indicator Data'!L156)/(AT$194-AT$195)*10))),1))</f>
        <v>x</v>
      </c>
      <c r="AU154" s="61">
        <f t="shared" si="88"/>
        <v>0</v>
      </c>
      <c r="AV154" s="62">
        <f t="shared" si="89"/>
        <v>0.1</v>
      </c>
      <c r="AW154" s="59">
        <f>ROUND(IF('Indicator Data'!M156=0,0,IF('Indicator Data'!M156&gt;AW$194,10,IF('Indicator Data'!M156&lt;AW$195,0,10-(AW$194-'Indicator Data'!M156)/(AW$194-AW$195)*10))),1)</f>
        <v>0</v>
      </c>
      <c r="AX154" s="59">
        <f>ROUND(IF('Indicator Data'!N156=0,0,IF(LOG('Indicator Data'!N156)&gt;LOG(AX$194),10,IF(LOG('Indicator Data'!N156)&lt;LOG(AX$195),0,10-(LOG(AX$194)-LOG('Indicator Data'!N156))/(LOG(AX$194)-LOG(AX$195))*10))),1)</f>
        <v>0</v>
      </c>
      <c r="AY154" s="61">
        <f t="shared" si="90"/>
        <v>0</v>
      </c>
      <c r="AZ154" s="59">
        <f>'Indicator Data'!O156</f>
        <v>0</v>
      </c>
      <c r="BA154" s="59">
        <f>'Indicator Data'!P156</f>
        <v>0</v>
      </c>
      <c r="BB154" s="61">
        <f t="shared" si="91"/>
        <v>0</v>
      </c>
      <c r="BC154" s="62">
        <f t="shared" si="92"/>
        <v>0</v>
      </c>
      <c r="BD154" s="16"/>
      <c r="BE154" s="108"/>
    </row>
    <row r="155" spans="1:58" s="4" customFormat="1" x14ac:dyDescent="0.25">
      <c r="A155" s="131" t="s">
        <v>288</v>
      </c>
      <c r="B155" s="63" t="s">
        <v>287</v>
      </c>
      <c r="C155" s="59">
        <f>ROUND(IF('Indicator Data'!C157=0,0.1,IF(LOG('Indicator Data'!C157)&gt;C$194,10,IF(LOG('Indicator Data'!C157)&lt;C$195,0,10-(C$194-LOG('Indicator Data'!C157))/(C$194-C$195)*10))),1)</f>
        <v>7.3</v>
      </c>
      <c r="D155" s="59">
        <f>ROUND(IF('Indicator Data'!D157=0,0.1,IF(LOG('Indicator Data'!D157)&gt;D$194,10,IF(LOG('Indicator Data'!D157)&lt;D$195,0,10-(D$194-LOG('Indicator Data'!D157))/(D$194-D$195)*10))),1)</f>
        <v>0.1</v>
      </c>
      <c r="E155" s="59">
        <f t="shared" si="62"/>
        <v>4.5999999999999996</v>
      </c>
      <c r="F155" s="59">
        <f>ROUND(IF('Indicator Data'!E157="No data",0.1,IF('Indicator Data'!E157=0,0,IF(LOG('Indicator Data'!E157)&gt;F$194,10,IF(LOG('Indicator Data'!E157)&lt;F$195,0,10-(F$194-LOG('Indicator Data'!E157))/(F$194-F$195)*10)))),1)</f>
        <v>6.6</v>
      </c>
      <c r="G155" s="59">
        <f>ROUND(IF('Indicator Data'!F157=0,0,IF(LOG('Indicator Data'!F157)&gt;G$194,10,IF(LOG('Indicator Data'!F157)&lt;G$195,0,10-(G$194-LOG('Indicator Data'!F157))/(G$194-G$195)*10))),1)</f>
        <v>0</v>
      </c>
      <c r="H155" s="59">
        <f>ROUND(IF('Indicator Data'!G157=0,0,IF(LOG('Indicator Data'!G157)&gt;H$194,10,IF(LOG('Indicator Data'!G157)&lt;H$195,0,10-(H$194-LOG('Indicator Data'!G157))/(H$194-H$195)*10))),1)</f>
        <v>0</v>
      </c>
      <c r="I155" s="59">
        <f>ROUND(IF('Indicator Data'!H157=0,0,IF(LOG('Indicator Data'!H157)&gt;I$194,10,IF(LOG('Indicator Data'!H157)&lt;I$195,0,10-(I$194-LOG('Indicator Data'!H157))/(I$194-I$195)*10))),1)</f>
        <v>0</v>
      </c>
      <c r="J155" s="59">
        <f t="shared" si="63"/>
        <v>0</v>
      </c>
      <c r="K155" s="59">
        <f>ROUND(IF('Indicator Data'!I157=0,0,IF(LOG('Indicator Data'!I157)&gt;K$194,10,IF(LOG('Indicator Data'!I157)&lt;K$195,0,10-(K$194-LOG('Indicator Data'!I157))/(K$194-K$195)*10))),1)</f>
        <v>0</v>
      </c>
      <c r="L155" s="59">
        <f t="shared" si="64"/>
        <v>0</v>
      </c>
      <c r="M155" s="59">
        <f>ROUND(IF('Indicator Data'!J157=0,0,IF(LOG('Indicator Data'!J157)&gt;M$194,10,IF(LOG('Indicator Data'!J157)&lt;M$195,0,10-(M$194-LOG('Indicator Data'!J157))/(M$194-M$195)*10))),1)</f>
        <v>0</v>
      </c>
      <c r="N155" s="60">
        <f>'Indicator Data'!C157/'Indicator Data'!$BC157</f>
        <v>1.585722977964352E-3</v>
      </c>
      <c r="O155" s="60">
        <f>'Indicator Data'!D157/'Indicator Data'!$BC157</f>
        <v>0</v>
      </c>
      <c r="P155" s="60">
        <f>IF(F155=0.1,0,'Indicator Data'!E157/'Indicator Data'!$BC157)</f>
        <v>7.7217847694903688E-3</v>
      </c>
      <c r="Q155" s="60">
        <f>'Indicator Data'!F157/'Indicator Data'!$BC157</f>
        <v>0</v>
      </c>
      <c r="R155" s="60">
        <f>'Indicator Data'!G157/'Indicator Data'!$BC157</f>
        <v>0</v>
      </c>
      <c r="S155" s="60">
        <f>'Indicator Data'!H157/'Indicator Data'!$BC157</f>
        <v>0</v>
      </c>
      <c r="T155" s="60">
        <f>'Indicator Data'!I157/'Indicator Data'!$BC157</f>
        <v>0</v>
      </c>
      <c r="U155" s="60">
        <f>'Indicator Data'!J157/'Indicator Data'!$BC157</f>
        <v>0</v>
      </c>
      <c r="V155" s="59">
        <f t="shared" si="65"/>
        <v>7.9</v>
      </c>
      <c r="W155" s="59">
        <f t="shared" si="66"/>
        <v>0</v>
      </c>
      <c r="X155" s="59">
        <f t="shared" si="67"/>
        <v>5.0999999999999996</v>
      </c>
      <c r="Y155" s="59">
        <f t="shared" si="68"/>
        <v>7.7</v>
      </c>
      <c r="Z155" s="59">
        <f t="shared" si="69"/>
        <v>0</v>
      </c>
      <c r="AA155" s="59">
        <f t="shared" si="70"/>
        <v>0</v>
      </c>
      <c r="AB155" s="59">
        <f t="shared" si="71"/>
        <v>0</v>
      </c>
      <c r="AC155" s="59">
        <f t="shared" si="72"/>
        <v>0</v>
      </c>
      <c r="AD155" s="59">
        <f t="shared" si="73"/>
        <v>0</v>
      </c>
      <c r="AE155" s="59">
        <f t="shared" si="74"/>
        <v>0</v>
      </c>
      <c r="AF155" s="59">
        <f t="shared" si="75"/>
        <v>0</v>
      </c>
      <c r="AG155" s="59">
        <f>ROUND(IF('Indicator Data'!K157=0,0,IF('Indicator Data'!K157&gt;AG$194,10,IF('Indicator Data'!K157&lt;AG$195,0,10-(AG$194-'Indicator Data'!K157)/(AG$194-AG$195)*10))),1)</f>
        <v>0</v>
      </c>
      <c r="AH155" s="59">
        <f t="shared" si="76"/>
        <v>7.6</v>
      </c>
      <c r="AI155" s="59">
        <f t="shared" si="77"/>
        <v>0.1</v>
      </c>
      <c r="AJ155" s="59">
        <f t="shared" si="78"/>
        <v>0</v>
      </c>
      <c r="AK155" s="59">
        <f t="shared" si="79"/>
        <v>0</v>
      </c>
      <c r="AL155" s="59">
        <f t="shared" si="80"/>
        <v>0</v>
      </c>
      <c r="AM155" s="59">
        <f t="shared" si="81"/>
        <v>0</v>
      </c>
      <c r="AN155" s="59">
        <f t="shared" si="82"/>
        <v>0</v>
      </c>
      <c r="AO155" s="61">
        <f t="shared" si="83"/>
        <v>4.9000000000000004</v>
      </c>
      <c r="AP155" s="61">
        <f t="shared" si="84"/>
        <v>7.2</v>
      </c>
      <c r="AQ155" s="61">
        <f t="shared" si="85"/>
        <v>0</v>
      </c>
      <c r="AR155" s="61">
        <f t="shared" si="86"/>
        <v>0</v>
      </c>
      <c r="AS155" s="59">
        <f t="shared" si="87"/>
        <v>0</v>
      </c>
      <c r="AT155" s="59">
        <f>IF('Indicator Data'!BD157&lt;1000,"x",ROUND((IF('Indicator Data'!L157&gt;AT$194,10,IF('Indicator Data'!L157&lt;AT$195,0,10-(AT$194-'Indicator Data'!L157)/(AT$194-AT$195)*10))),1))</f>
        <v>2.2000000000000002</v>
      </c>
      <c r="AU155" s="61">
        <f t="shared" si="88"/>
        <v>1.1000000000000001</v>
      </c>
      <c r="AV155" s="62">
        <f t="shared" si="89"/>
        <v>3.2</v>
      </c>
      <c r="AW155" s="59">
        <f>ROUND(IF('Indicator Data'!M157=0,0,IF('Indicator Data'!M157&gt;AW$194,10,IF('Indicator Data'!M157&lt;AW$195,0,10-(AW$194-'Indicator Data'!M157)/(AW$194-AW$195)*10))),1)</f>
        <v>1.5</v>
      </c>
      <c r="AX155" s="59">
        <f>ROUND(IF('Indicator Data'!N157=0,0,IF(LOG('Indicator Data'!N157)&gt;LOG(AX$194),10,IF(LOG('Indicator Data'!N157)&lt;LOG(AX$195),0,10-(LOG(AX$194)-LOG('Indicator Data'!N157))/(LOG(AX$194)-LOG(AX$195))*10))),1)</f>
        <v>0</v>
      </c>
      <c r="AY155" s="61">
        <f t="shared" si="90"/>
        <v>0.8</v>
      </c>
      <c r="AZ155" s="59">
        <f>'Indicator Data'!O157</f>
        <v>0</v>
      </c>
      <c r="BA155" s="59">
        <f>'Indicator Data'!P157</f>
        <v>0</v>
      </c>
      <c r="BB155" s="61">
        <f t="shared" si="91"/>
        <v>0</v>
      </c>
      <c r="BC155" s="62">
        <f t="shared" si="92"/>
        <v>0.6</v>
      </c>
      <c r="BD155" s="16"/>
      <c r="BE155" s="108"/>
    </row>
    <row r="156" spans="1:58" s="4" customFormat="1" x14ac:dyDescent="0.25">
      <c r="A156" s="132" t="s">
        <v>290</v>
      </c>
      <c r="B156" s="63" t="s">
        <v>289</v>
      </c>
      <c r="C156" s="59">
        <f>ROUND(IF('Indicator Data'!C158=0,0.1,IF(LOG('Indicator Data'!C158)&gt;C$194,10,IF(LOG('Indicator Data'!C158)&lt;C$195,0,10-(C$194-LOG('Indicator Data'!C158))/(C$194-C$195)*10))),1)</f>
        <v>6.6</v>
      </c>
      <c r="D156" s="59">
        <f>ROUND(IF('Indicator Data'!D158=0,0.1,IF(LOG('Indicator Data'!D158)&gt;D$194,10,IF(LOG('Indicator Data'!D158)&lt;D$195,0,10-(D$194-LOG('Indicator Data'!D158))/(D$194-D$195)*10))),1)</f>
        <v>2</v>
      </c>
      <c r="E156" s="59">
        <f t="shared" si="62"/>
        <v>4.7</v>
      </c>
      <c r="F156" s="59">
        <f>ROUND(IF('Indicator Data'!E158="No data",0.1,IF('Indicator Data'!E158=0,0,IF(LOG('Indicator Data'!E158)&gt;F$194,10,IF(LOG('Indicator Data'!E158)&lt;F$195,0,10-(F$194-LOG('Indicator Data'!E158))/(F$194-F$195)*10)))),1)</f>
        <v>4.5999999999999996</v>
      </c>
      <c r="G156" s="59">
        <f>ROUND(IF('Indicator Data'!F158=0,0,IF(LOG('Indicator Data'!F158)&gt;G$194,10,IF(LOG('Indicator Data'!F158)&lt;G$195,0,10-(G$194-LOG('Indicator Data'!F158))/(G$194-G$195)*10))),1)</f>
        <v>0</v>
      </c>
      <c r="H156" s="59">
        <f>ROUND(IF('Indicator Data'!G158=0,0,IF(LOG('Indicator Data'!G158)&gt;H$194,10,IF(LOG('Indicator Data'!G158)&lt;H$195,0,10-(H$194-LOG('Indicator Data'!G158))/(H$194-H$195)*10))),1)</f>
        <v>0</v>
      </c>
      <c r="I156" s="59">
        <f>ROUND(IF('Indicator Data'!H158=0,0,IF(LOG('Indicator Data'!H158)&gt;I$194,10,IF(LOG('Indicator Data'!H158)&lt;I$195,0,10-(I$194-LOG('Indicator Data'!H158))/(I$194-I$195)*10))),1)</f>
        <v>0</v>
      </c>
      <c r="J156" s="59">
        <f t="shared" si="63"/>
        <v>0</v>
      </c>
      <c r="K156" s="59">
        <f>ROUND(IF('Indicator Data'!I158=0,0,IF(LOG('Indicator Data'!I158)&gt;K$194,10,IF(LOG('Indicator Data'!I158)&lt;K$195,0,10-(K$194-LOG('Indicator Data'!I158))/(K$194-K$195)*10))),1)</f>
        <v>0</v>
      </c>
      <c r="L156" s="59">
        <f t="shared" si="64"/>
        <v>0</v>
      </c>
      <c r="M156" s="59">
        <f>ROUND(IF('Indicator Data'!J158=0,0,IF(LOG('Indicator Data'!J158)&gt;M$194,10,IF(LOG('Indicator Data'!J158)&lt;M$195,0,10-(M$194-LOG('Indicator Data'!J158))/(M$194-M$195)*10))),1)</f>
        <v>0</v>
      </c>
      <c r="N156" s="60">
        <f>'Indicator Data'!C158/'Indicator Data'!$BC158</f>
        <v>2.1024930330885705E-3</v>
      </c>
      <c r="O156" s="60">
        <f>'Indicator Data'!D158/'Indicator Data'!$BC158</f>
        <v>1.9820866319027623E-5</v>
      </c>
      <c r="P156" s="60">
        <f>IF(F156=0.1,0,'Indicator Data'!E158/'Indicator Data'!$BC158)</f>
        <v>3.3881255990645814E-3</v>
      </c>
      <c r="Q156" s="60">
        <f>'Indicator Data'!F158/'Indicator Data'!$BC158</f>
        <v>0</v>
      </c>
      <c r="R156" s="60">
        <f>'Indicator Data'!G158/'Indicator Data'!$BC158</f>
        <v>0</v>
      </c>
      <c r="S156" s="60">
        <f>'Indicator Data'!H158/'Indicator Data'!$BC158</f>
        <v>0</v>
      </c>
      <c r="T156" s="60">
        <f>'Indicator Data'!I158/'Indicator Data'!$BC158</f>
        <v>0</v>
      </c>
      <c r="U156" s="60">
        <f>'Indicator Data'!J158/'Indicator Data'!$BC158</f>
        <v>0</v>
      </c>
      <c r="V156" s="59">
        <f t="shared" si="65"/>
        <v>10</v>
      </c>
      <c r="W156" s="59">
        <f t="shared" si="66"/>
        <v>0.2</v>
      </c>
      <c r="X156" s="59">
        <f t="shared" si="67"/>
        <v>7.6</v>
      </c>
      <c r="Y156" s="59">
        <f t="shared" si="68"/>
        <v>3.4</v>
      </c>
      <c r="Z156" s="59">
        <f t="shared" si="69"/>
        <v>0</v>
      </c>
      <c r="AA156" s="59">
        <f t="shared" si="70"/>
        <v>0</v>
      </c>
      <c r="AB156" s="59">
        <f t="shared" si="71"/>
        <v>0</v>
      </c>
      <c r="AC156" s="59">
        <f t="shared" si="72"/>
        <v>0</v>
      </c>
      <c r="AD156" s="59">
        <f t="shared" si="73"/>
        <v>0</v>
      </c>
      <c r="AE156" s="59">
        <f t="shared" si="74"/>
        <v>0</v>
      </c>
      <c r="AF156" s="59">
        <f t="shared" si="75"/>
        <v>0</v>
      </c>
      <c r="AG156" s="59">
        <f>ROUND(IF('Indicator Data'!K158=0,0,IF('Indicator Data'!K158&gt;AG$194,10,IF('Indicator Data'!K158&lt;AG$195,0,10-(AG$194-'Indicator Data'!K158)/(AG$194-AG$195)*10))),1)</f>
        <v>0</v>
      </c>
      <c r="AH156" s="59">
        <f t="shared" si="76"/>
        <v>8.3000000000000007</v>
      </c>
      <c r="AI156" s="59">
        <f t="shared" si="77"/>
        <v>1.1000000000000001</v>
      </c>
      <c r="AJ156" s="59">
        <f t="shared" si="78"/>
        <v>0</v>
      </c>
      <c r="AK156" s="59">
        <f t="shared" si="79"/>
        <v>0</v>
      </c>
      <c r="AL156" s="59">
        <f t="shared" si="80"/>
        <v>0</v>
      </c>
      <c r="AM156" s="59">
        <f t="shared" si="81"/>
        <v>0</v>
      </c>
      <c r="AN156" s="59">
        <f t="shared" si="82"/>
        <v>0</v>
      </c>
      <c r="AO156" s="61">
        <f t="shared" si="83"/>
        <v>6.4</v>
      </c>
      <c r="AP156" s="61">
        <f t="shared" si="84"/>
        <v>4</v>
      </c>
      <c r="AQ156" s="61">
        <f t="shared" si="85"/>
        <v>0</v>
      </c>
      <c r="AR156" s="61">
        <f t="shared" si="86"/>
        <v>0</v>
      </c>
      <c r="AS156" s="59">
        <f t="shared" si="87"/>
        <v>0</v>
      </c>
      <c r="AT156" s="59">
        <f>IF('Indicator Data'!BD158&lt;1000,"x",ROUND((IF('Indicator Data'!L158&gt;AT$194,10,IF('Indicator Data'!L158&lt;AT$195,0,10-(AT$194-'Indicator Data'!L158)/(AT$194-AT$195)*10))),1))</f>
        <v>1.1000000000000001</v>
      </c>
      <c r="AU156" s="61">
        <f t="shared" si="88"/>
        <v>0.6</v>
      </c>
      <c r="AV156" s="62">
        <f t="shared" si="89"/>
        <v>2.6</v>
      </c>
      <c r="AW156" s="59">
        <f>ROUND(IF('Indicator Data'!M158=0,0,IF('Indicator Data'!M158&gt;AW$194,10,IF('Indicator Data'!M158&lt;AW$195,0,10-(AW$194-'Indicator Data'!M158)/(AW$194-AW$195)*10))),1)</f>
        <v>0.1</v>
      </c>
      <c r="AX156" s="59">
        <f>ROUND(IF('Indicator Data'!N158=0,0,IF(LOG('Indicator Data'!N158)&gt;LOG(AX$194),10,IF(LOG('Indicator Data'!N158)&lt;LOG(AX$195),0,10-(LOG(AX$194)-LOG('Indicator Data'!N158))/(LOG(AX$194)-LOG(AX$195))*10))),1)</f>
        <v>0</v>
      </c>
      <c r="AY156" s="61">
        <f t="shared" si="90"/>
        <v>0.1</v>
      </c>
      <c r="AZ156" s="59">
        <f>'Indicator Data'!O158</f>
        <v>0</v>
      </c>
      <c r="BA156" s="59">
        <f>'Indicator Data'!P158</f>
        <v>0</v>
      </c>
      <c r="BB156" s="61">
        <f t="shared" si="91"/>
        <v>0</v>
      </c>
      <c r="BC156" s="62">
        <f t="shared" si="92"/>
        <v>0.1</v>
      </c>
      <c r="BD156" s="16"/>
      <c r="BE156" s="108"/>
    </row>
    <row r="157" spans="1:58" s="4" customFormat="1" x14ac:dyDescent="0.25">
      <c r="A157" s="132" t="s">
        <v>292</v>
      </c>
      <c r="B157" s="63" t="s">
        <v>291</v>
      </c>
      <c r="C157" s="59">
        <f>ROUND(IF('Indicator Data'!C159=0,0.1,IF(LOG('Indicator Data'!C159)&gt;C$194,10,IF(LOG('Indicator Data'!C159)&lt;C$195,0,10-(C$194-LOG('Indicator Data'!C159))/(C$194-C$195)*10))),1)</f>
        <v>5.2</v>
      </c>
      <c r="D157" s="59">
        <f>ROUND(IF('Indicator Data'!D159=0,0.1,IF(LOG('Indicator Data'!D159)&gt;D$194,10,IF(LOG('Indicator Data'!D159)&lt;D$195,0,10-(D$194-LOG('Indicator Data'!D159))/(D$194-D$195)*10))),1)</f>
        <v>5.9</v>
      </c>
      <c r="E157" s="59">
        <f t="shared" si="62"/>
        <v>5.6</v>
      </c>
      <c r="F157" s="59">
        <f>ROUND(IF('Indicator Data'!E159="No data",0.1,IF('Indicator Data'!E159=0,0,IF(LOG('Indicator Data'!E159)&gt;F$194,10,IF(LOG('Indicator Data'!E159)&lt;F$195,0,10-(F$194-LOG('Indicator Data'!E159))/(F$194-F$195)*10)))),1)</f>
        <v>0.1</v>
      </c>
      <c r="G157" s="59">
        <f>ROUND(IF('Indicator Data'!F159=0,0,IF(LOG('Indicator Data'!F159)&gt;G$194,10,IF(LOG('Indicator Data'!F159)&lt;G$195,0,10-(G$194-LOG('Indicator Data'!F159))/(G$194-G$195)*10))),1)</f>
        <v>7</v>
      </c>
      <c r="H157" s="59">
        <f>ROUND(IF('Indicator Data'!G159=0,0,IF(LOG('Indicator Data'!G159)&gt;H$194,10,IF(LOG('Indicator Data'!G159)&lt;H$195,0,10-(H$194-LOG('Indicator Data'!G159))/(H$194-H$195)*10))),1)</f>
        <v>3.8</v>
      </c>
      <c r="I157" s="59">
        <f>ROUND(IF('Indicator Data'!H159=0,0,IF(LOG('Indicator Data'!H159)&gt;I$194,10,IF(LOG('Indicator Data'!H159)&lt;I$195,0,10-(I$194-LOG('Indicator Data'!H159))/(I$194-I$195)*10))),1)</f>
        <v>3.7</v>
      </c>
      <c r="J157" s="59">
        <f t="shared" si="63"/>
        <v>3.8</v>
      </c>
      <c r="K157" s="59">
        <f>ROUND(IF('Indicator Data'!I159=0,0,IF(LOG('Indicator Data'!I159)&gt;K$194,10,IF(LOG('Indicator Data'!I159)&lt;K$195,0,10-(K$194-LOG('Indicator Data'!I159))/(K$194-K$195)*10))),1)</f>
        <v>7.3</v>
      </c>
      <c r="L157" s="59">
        <f t="shared" si="64"/>
        <v>5.8</v>
      </c>
      <c r="M157" s="59">
        <f>ROUND(IF('Indicator Data'!J159=0,0,IF(LOG('Indicator Data'!J159)&gt;M$194,10,IF(LOG('Indicator Data'!J159)&lt;M$195,0,10-(M$194-LOG('Indicator Data'!J159))/(M$194-M$195)*10))),1)</f>
        <v>0.5</v>
      </c>
      <c r="N157" s="60">
        <f>'Indicator Data'!C159/'Indicator Data'!$BC159</f>
        <v>2.0920340593769036E-3</v>
      </c>
      <c r="O157" s="60">
        <f>'Indicator Data'!D159/'Indicator Data'!$BC159</f>
        <v>1.0197579917431813E-3</v>
      </c>
      <c r="P157" s="60">
        <f>IF(F157=0.1,0,'Indicator Data'!E159/'Indicator Data'!$BC159)</f>
        <v>0</v>
      </c>
      <c r="Q157" s="60">
        <f>'Indicator Data'!F159/'Indicator Data'!$BC159</f>
        <v>5.0910174667809688E-5</v>
      </c>
      <c r="R157" s="60">
        <f>'Indicator Data'!G159/'Indicator Data'!$BC159</f>
        <v>5.4462467852550364E-3</v>
      </c>
      <c r="S157" s="60">
        <f>'Indicator Data'!H159/'Indicator Data'!$BC159</f>
        <v>2.7151953627303901E-4</v>
      </c>
      <c r="T157" s="60">
        <f>'Indicator Data'!I159/'Indicator Data'!$BC159</f>
        <v>7.1102791470210034E-5</v>
      </c>
      <c r="U157" s="60">
        <f>'Indicator Data'!J159/'Indicator Data'!$BC159</f>
        <v>2.5450064294899271E-5</v>
      </c>
      <c r="V157" s="59">
        <f t="shared" si="65"/>
        <v>10</v>
      </c>
      <c r="W157" s="59">
        <f t="shared" si="66"/>
        <v>10</v>
      </c>
      <c r="X157" s="59">
        <f t="shared" si="67"/>
        <v>10</v>
      </c>
      <c r="Y157" s="59">
        <f t="shared" si="68"/>
        <v>0.1</v>
      </c>
      <c r="Z157" s="59">
        <f t="shared" si="69"/>
        <v>10</v>
      </c>
      <c r="AA157" s="59">
        <f t="shared" si="70"/>
        <v>2.7</v>
      </c>
      <c r="AB157" s="59">
        <f t="shared" si="71"/>
        <v>0.5</v>
      </c>
      <c r="AC157" s="59">
        <f t="shared" si="72"/>
        <v>1.7</v>
      </c>
      <c r="AD157" s="59">
        <f t="shared" si="73"/>
        <v>9.6999999999999993</v>
      </c>
      <c r="AE157" s="59">
        <f t="shared" si="74"/>
        <v>7.5</v>
      </c>
      <c r="AF157" s="59">
        <f t="shared" si="75"/>
        <v>0</v>
      </c>
      <c r="AG157" s="59">
        <f>ROUND(IF('Indicator Data'!K159=0,0,IF('Indicator Data'!K159&gt;AG$194,10,IF('Indicator Data'!K159&lt;AG$195,0,10-(AG$194-'Indicator Data'!K159)/(AG$194-AG$195)*10))),1)</f>
        <v>2.7</v>
      </c>
      <c r="AH157" s="59">
        <f t="shared" si="76"/>
        <v>7.6</v>
      </c>
      <c r="AI157" s="59">
        <f t="shared" si="77"/>
        <v>8</v>
      </c>
      <c r="AJ157" s="59">
        <f t="shared" si="78"/>
        <v>3.3</v>
      </c>
      <c r="AK157" s="59">
        <f t="shared" si="79"/>
        <v>2.1</v>
      </c>
      <c r="AL157" s="59">
        <f t="shared" si="80"/>
        <v>2.7</v>
      </c>
      <c r="AM157" s="59">
        <f t="shared" si="81"/>
        <v>8.5</v>
      </c>
      <c r="AN157" s="59">
        <f t="shared" si="82"/>
        <v>0.3</v>
      </c>
      <c r="AO157" s="61">
        <f t="shared" si="83"/>
        <v>8.6</v>
      </c>
      <c r="AP157" s="61">
        <f t="shared" si="84"/>
        <v>0.1</v>
      </c>
      <c r="AQ157" s="61">
        <f t="shared" si="85"/>
        <v>9</v>
      </c>
      <c r="AR157" s="61">
        <f t="shared" si="86"/>
        <v>6.7</v>
      </c>
      <c r="AS157" s="59">
        <f t="shared" si="87"/>
        <v>1.5</v>
      </c>
      <c r="AT157" s="59">
        <f>IF('Indicator Data'!BD159&lt;1000,"x",ROUND((IF('Indicator Data'!L159&gt;AT$194,10,IF('Indicator Data'!L159&lt;AT$195,0,10-(AT$194-'Indicator Data'!L159)/(AT$194-AT$195)*10))),1))</f>
        <v>3.3</v>
      </c>
      <c r="AU157" s="61">
        <f t="shared" si="88"/>
        <v>2.4</v>
      </c>
      <c r="AV157" s="62">
        <f t="shared" si="89"/>
        <v>6.4</v>
      </c>
      <c r="AW157" s="59">
        <f>ROUND(IF('Indicator Data'!M159=0,0,IF('Indicator Data'!M159&gt;AW$194,10,IF('Indicator Data'!M159&lt;AW$195,0,10-(AW$194-'Indicator Data'!M159)/(AW$194-AW$195)*10))),1)</f>
        <v>0</v>
      </c>
      <c r="AX157" s="59">
        <f>ROUND(IF('Indicator Data'!N159=0,0,IF(LOG('Indicator Data'!N159)&gt;LOG(AX$194),10,IF(LOG('Indicator Data'!N159)&lt;LOG(AX$195),0,10-(LOG(AX$194)-LOG('Indicator Data'!N159))/(LOG(AX$194)-LOG(AX$195))*10))),1)</f>
        <v>0</v>
      </c>
      <c r="AY157" s="61">
        <f t="shared" si="90"/>
        <v>0</v>
      </c>
      <c r="AZ157" s="59">
        <f>'Indicator Data'!O159</f>
        <v>0</v>
      </c>
      <c r="BA157" s="59">
        <f>'Indicator Data'!P159</f>
        <v>0</v>
      </c>
      <c r="BB157" s="61">
        <f t="shared" si="91"/>
        <v>0</v>
      </c>
      <c r="BC157" s="62">
        <f t="shared" si="92"/>
        <v>0</v>
      </c>
      <c r="BD157" s="16"/>
      <c r="BE157" s="108"/>
    </row>
    <row r="158" spans="1:58" x14ac:dyDescent="0.25">
      <c r="A158" s="132" t="s">
        <v>294</v>
      </c>
      <c r="B158" s="63" t="s">
        <v>293</v>
      </c>
      <c r="C158" s="59">
        <f>ROUND(IF('Indicator Data'!C160=0,0.1,IF(LOG('Indicator Data'!C160)&gt;C$194,10,IF(LOG('Indicator Data'!C160)&lt;C$195,0,10-(C$194-LOG('Indicator Data'!C160))/(C$194-C$195)*10))),1)</f>
        <v>4.5</v>
      </c>
      <c r="D158" s="59">
        <f>ROUND(IF('Indicator Data'!D160=0,0.1,IF(LOG('Indicator Data'!D160)&gt;D$194,10,IF(LOG('Indicator Data'!D160)&lt;D$195,0,10-(D$194-LOG('Indicator Data'!D160))/(D$194-D$195)*10))),1)</f>
        <v>0.1</v>
      </c>
      <c r="E158" s="59">
        <f t="shared" si="62"/>
        <v>2.6</v>
      </c>
      <c r="F158" s="59">
        <f>ROUND(IF('Indicator Data'!E160="No data",0.1,IF('Indicator Data'!E160=0,0,IF(LOG('Indicator Data'!E160)&gt;F$194,10,IF(LOG('Indicator Data'!E160)&lt;F$195,0,10-(F$194-LOG('Indicator Data'!E160))/(F$194-F$195)*10)))),1)</f>
        <v>7.1</v>
      </c>
      <c r="G158" s="59">
        <f>ROUND(IF('Indicator Data'!F160=0,0,IF(LOG('Indicator Data'!F160)&gt;G$194,10,IF(LOG('Indicator Data'!F160)&lt;G$195,0,10-(G$194-LOG('Indicator Data'!F160))/(G$194-G$195)*10))),1)</f>
        <v>7.3</v>
      </c>
      <c r="H158" s="59">
        <f>ROUND(IF('Indicator Data'!G160=0,0,IF(LOG('Indicator Data'!G160)&gt;H$194,10,IF(LOG('Indicator Data'!G160)&lt;H$195,0,10-(H$194-LOG('Indicator Data'!G160))/(H$194-H$195)*10))),1)</f>
        <v>0</v>
      </c>
      <c r="I158" s="59">
        <f>ROUND(IF('Indicator Data'!H160=0,0,IF(LOG('Indicator Data'!H160)&gt;I$194,10,IF(LOG('Indicator Data'!H160)&lt;I$195,0,10-(I$194-LOG('Indicator Data'!H160))/(I$194-I$195)*10))),1)</f>
        <v>0</v>
      </c>
      <c r="J158" s="59">
        <f t="shared" si="63"/>
        <v>0</v>
      </c>
      <c r="K158" s="59">
        <f>ROUND(IF('Indicator Data'!I160=0,0,IF(LOG('Indicator Data'!I160)&gt;K$194,10,IF(LOG('Indicator Data'!I160)&lt;K$195,0,10-(K$194-LOG('Indicator Data'!I160))/(K$194-K$195)*10))),1)</f>
        <v>0</v>
      </c>
      <c r="L158" s="59">
        <f t="shared" si="64"/>
        <v>0</v>
      </c>
      <c r="M158" s="59">
        <f>ROUND(IF('Indicator Data'!J160=0,0,IF(LOG('Indicator Data'!J160)&gt;M$194,10,IF(LOG('Indicator Data'!J160)&lt;M$195,0,10-(M$194-LOG('Indicator Data'!J160))/(M$194-M$195)*10))),1)</f>
        <v>10</v>
      </c>
      <c r="N158" s="60">
        <f>'Indicator Data'!C160/'Indicator Data'!$BC160</f>
        <v>6.0935890105067986E-5</v>
      </c>
      <c r="O158" s="60">
        <f>'Indicator Data'!D160/'Indicator Data'!$BC160</f>
        <v>0</v>
      </c>
      <c r="P158" s="60">
        <f>IF(F158=0.1,0,'Indicator Data'!E160/'Indicator Data'!$BC160)</f>
        <v>6.5589412761052745E-3</v>
      </c>
      <c r="Q158" s="60">
        <f>'Indicator Data'!F160/'Indicator Data'!$BC160</f>
        <v>4.4440031027448678E-6</v>
      </c>
      <c r="R158" s="60">
        <f>'Indicator Data'!G160/'Indicator Data'!$BC160</f>
        <v>0</v>
      </c>
      <c r="S158" s="60">
        <f>'Indicator Data'!H160/'Indicator Data'!$BC160</f>
        <v>0</v>
      </c>
      <c r="T158" s="60">
        <f>'Indicator Data'!I160/'Indicator Data'!$BC160</f>
        <v>0</v>
      </c>
      <c r="U158" s="60">
        <f>'Indicator Data'!J160/'Indicator Data'!$BC160</f>
        <v>4.7017197759406174E-2</v>
      </c>
      <c r="V158" s="59">
        <f t="shared" si="65"/>
        <v>0.3</v>
      </c>
      <c r="W158" s="59">
        <f t="shared" si="66"/>
        <v>0</v>
      </c>
      <c r="X158" s="59">
        <f t="shared" si="67"/>
        <v>0.2</v>
      </c>
      <c r="Y158" s="59">
        <f t="shared" si="68"/>
        <v>6.6</v>
      </c>
      <c r="Z158" s="59">
        <f t="shared" si="69"/>
        <v>8.1</v>
      </c>
      <c r="AA158" s="59">
        <f t="shared" si="70"/>
        <v>0</v>
      </c>
      <c r="AB158" s="59">
        <f t="shared" si="71"/>
        <v>0</v>
      </c>
      <c r="AC158" s="59">
        <f t="shared" si="72"/>
        <v>0</v>
      </c>
      <c r="AD158" s="59">
        <f t="shared" si="73"/>
        <v>0</v>
      </c>
      <c r="AE158" s="59">
        <f t="shared" si="74"/>
        <v>0</v>
      </c>
      <c r="AF158" s="59">
        <f t="shared" si="75"/>
        <v>10</v>
      </c>
      <c r="AG158" s="59">
        <f>ROUND(IF('Indicator Data'!K160=0,0,IF('Indicator Data'!K160&gt;AG$194,10,IF('Indicator Data'!K160&lt;AG$195,0,10-(AG$194-'Indicator Data'!K160)/(AG$194-AG$195)*10))),1)</f>
        <v>9.3000000000000007</v>
      </c>
      <c r="AH158" s="59">
        <f t="shared" si="76"/>
        <v>2.4</v>
      </c>
      <c r="AI158" s="59">
        <f t="shared" si="77"/>
        <v>0.1</v>
      </c>
      <c r="AJ158" s="59">
        <f t="shared" si="78"/>
        <v>0</v>
      </c>
      <c r="AK158" s="59">
        <f t="shared" si="79"/>
        <v>0</v>
      </c>
      <c r="AL158" s="59">
        <f t="shared" si="80"/>
        <v>0</v>
      </c>
      <c r="AM158" s="59">
        <f t="shared" si="81"/>
        <v>0</v>
      </c>
      <c r="AN158" s="59">
        <f t="shared" si="82"/>
        <v>10</v>
      </c>
      <c r="AO158" s="61">
        <f t="shared" si="83"/>
        <v>1.5</v>
      </c>
      <c r="AP158" s="61">
        <f t="shared" si="84"/>
        <v>6.9</v>
      </c>
      <c r="AQ158" s="61">
        <f t="shared" si="85"/>
        <v>7.7</v>
      </c>
      <c r="AR158" s="61">
        <f t="shared" si="86"/>
        <v>0</v>
      </c>
      <c r="AS158" s="59">
        <f t="shared" si="87"/>
        <v>9.6999999999999993</v>
      </c>
      <c r="AT158" s="59">
        <f>IF('Indicator Data'!BD160&lt;1000,"x",ROUND((IF('Indicator Data'!L160&gt;AT$194,10,IF('Indicator Data'!L160&lt;AT$195,0,10-(AT$194-'Indicator Data'!L160)/(AT$194-AT$195)*10))),1))</f>
        <v>8.9</v>
      </c>
      <c r="AU158" s="61">
        <f t="shared" si="88"/>
        <v>9.3000000000000007</v>
      </c>
      <c r="AV158" s="62">
        <f t="shared" si="89"/>
        <v>6.2</v>
      </c>
      <c r="AW158" s="59">
        <f>ROUND(IF('Indicator Data'!M160=0,0,IF('Indicator Data'!M160&gt;AW$194,10,IF('Indicator Data'!M160&lt;AW$195,0,10-(AW$194-'Indicator Data'!M160)/(AW$194-AW$195)*10))),1)</f>
        <v>10</v>
      </c>
      <c r="AX158" s="59">
        <f>ROUND(IF('Indicator Data'!N160=0,0,IF(LOG('Indicator Data'!N160)&gt;LOG(AX$194),10,IF(LOG('Indicator Data'!N160)&lt;LOG(AX$195),0,10-(LOG(AX$194)-LOG('Indicator Data'!N160))/(LOG(AX$194)-LOG(AX$195))*10))),1)</f>
        <v>9.6999999999999993</v>
      </c>
      <c r="AY158" s="61">
        <f t="shared" si="90"/>
        <v>9.9</v>
      </c>
      <c r="AZ158" s="59">
        <f>'Indicator Data'!O160</f>
        <v>5</v>
      </c>
      <c r="BA158" s="59">
        <f>'Indicator Data'!P160</f>
        <v>0</v>
      </c>
      <c r="BB158" s="61">
        <f t="shared" si="91"/>
        <v>10</v>
      </c>
      <c r="BC158" s="62">
        <f t="shared" si="92"/>
        <v>10</v>
      </c>
      <c r="BD158" s="16"/>
      <c r="BE158" s="108"/>
      <c r="BF158" s="4"/>
    </row>
    <row r="159" spans="1:58" x14ac:dyDescent="0.25">
      <c r="A159" s="132" t="s">
        <v>296</v>
      </c>
      <c r="B159" s="63" t="s">
        <v>295</v>
      </c>
      <c r="C159" s="59">
        <f>ROUND(IF('Indicator Data'!C161=0,0.1,IF(LOG('Indicator Data'!C161)&gt;C$194,10,IF(LOG('Indicator Data'!C161)&lt;C$195,0,10-(C$194-LOG('Indicator Data'!C161))/(C$194-C$195)*10))),1)</f>
        <v>1.2</v>
      </c>
      <c r="D159" s="59">
        <f>ROUND(IF('Indicator Data'!D161=0,0.1,IF(LOG('Indicator Data'!D161)&gt;D$194,10,IF(LOG('Indicator Data'!D161)&lt;D$195,0,10-(D$194-LOG('Indicator Data'!D161))/(D$194-D$195)*10))),1)</f>
        <v>0.1</v>
      </c>
      <c r="E159" s="59">
        <f t="shared" si="62"/>
        <v>0.7</v>
      </c>
      <c r="F159" s="59">
        <f>ROUND(IF('Indicator Data'!E161="No data",0.1,IF('Indicator Data'!E161=0,0,IF(LOG('Indicator Data'!E161)&gt;F$194,10,IF(LOG('Indicator Data'!E161)&lt;F$195,0,10-(F$194-LOG('Indicator Data'!E161))/(F$194-F$195)*10)))),1)</f>
        <v>7.2</v>
      </c>
      <c r="G159" s="59">
        <f>ROUND(IF('Indicator Data'!F161=0,0,IF(LOG('Indicator Data'!F161)&gt;G$194,10,IF(LOG('Indicator Data'!F161)&lt;G$195,0,10-(G$194-LOG('Indicator Data'!F161))/(G$194-G$195)*10))),1)</f>
        <v>5.9</v>
      </c>
      <c r="H159" s="59">
        <f>ROUND(IF('Indicator Data'!G161=0,0,IF(LOG('Indicator Data'!G161)&gt;H$194,10,IF(LOG('Indicator Data'!G161)&lt;H$195,0,10-(H$194-LOG('Indicator Data'!G161))/(H$194-H$195)*10))),1)</f>
        <v>2.7</v>
      </c>
      <c r="I159" s="59">
        <f>ROUND(IF('Indicator Data'!H161=0,0,IF(LOG('Indicator Data'!H161)&gt;I$194,10,IF(LOG('Indicator Data'!H161)&lt;I$195,0,10-(I$194-LOG('Indicator Data'!H161))/(I$194-I$195)*10))),1)</f>
        <v>0</v>
      </c>
      <c r="J159" s="59">
        <f t="shared" si="63"/>
        <v>1.4</v>
      </c>
      <c r="K159" s="59">
        <f>ROUND(IF('Indicator Data'!I161=0,0,IF(LOG('Indicator Data'!I161)&gt;K$194,10,IF(LOG('Indicator Data'!I161)&lt;K$195,0,10-(K$194-LOG('Indicator Data'!I161))/(K$194-K$195)*10))),1)</f>
        <v>0</v>
      </c>
      <c r="L159" s="59">
        <f t="shared" si="64"/>
        <v>0.7</v>
      </c>
      <c r="M159" s="59">
        <f>ROUND(IF('Indicator Data'!J161=0,0,IF(LOG('Indicator Data'!J161)&gt;M$194,10,IF(LOG('Indicator Data'!J161)&lt;M$195,0,10-(M$194-LOG('Indicator Data'!J161))/(M$194-M$195)*10))),1)</f>
        <v>10</v>
      </c>
      <c r="N159" s="60">
        <f>'Indicator Data'!C161/'Indicator Data'!$BC161</f>
        <v>6.3043843165847822E-7</v>
      </c>
      <c r="O159" s="60">
        <f>'Indicator Data'!D161/'Indicator Data'!$BC161</f>
        <v>0</v>
      </c>
      <c r="P159" s="60">
        <f>IF(F159=0.1,0,'Indicator Data'!E161/'Indicator Data'!$BC161)</f>
        <v>1.5581906400550867E-3</v>
      </c>
      <c r="Q159" s="60">
        <f>'Indicator Data'!F161/'Indicator Data'!$BC161</f>
        <v>1.7493431938512996E-7</v>
      </c>
      <c r="R159" s="60">
        <f>'Indicator Data'!G161/'Indicator Data'!$BC161</f>
        <v>2.4824192243557958E-5</v>
      </c>
      <c r="S159" s="60">
        <f>'Indicator Data'!H161/'Indicator Data'!$BC161</f>
        <v>0</v>
      </c>
      <c r="T159" s="60">
        <f>'Indicator Data'!I161/'Indicator Data'!$BC161</f>
        <v>0</v>
      </c>
      <c r="U159" s="60">
        <f>'Indicator Data'!J161/'Indicator Data'!$BC161</f>
        <v>1.2592308099705896E-2</v>
      </c>
      <c r="V159" s="59">
        <f t="shared" si="65"/>
        <v>0</v>
      </c>
      <c r="W159" s="59">
        <f t="shared" si="66"/>
        <v>0</v>
      </c>
      <c r="X159" s="59">
        <f t="shared" si="67"/>
        <v>0</v>
      </c>
      <c r="Y159" s="59">
        <f t="shared" si="68"/>
        <v>1.6</v>
      </c>
      <c r="Z159" s="59">
        <f t="shared" si="69"/>
        <v>5</v>
      </c>
      <c r="AA159" s="59">
        <f t="shared" si="70"/>
        <v>0</v>
      </c>
      <c r="AB159" s="59">
        <f t="shared" si="71"/>
        <v>0</v>
      </c>
      <c r="AC159" s="59">
        <f t="shared" si="72"/>
        <v>0</v>
      </c>
      <c r="AD159" s="59">
        <f t="shared" si="73"/>
        <v>0</v>
      </c>
      <c r="AE159" s="59">
        <f t="shared" si="74"/>
        <v>0</v>
      </c>
      <c r="AF159" s="59">
        <f t="shared" si="75"/>
        <v>4.2</v>
      </c>
      <c r="AG159" s="59">
        <f>ROUND(IF('Indicator Data'!K161=0,0,IF('Indicator Data'!K161&gt;AG$194,10,IF('Indicator Data'!K161&lt;AG$195,0,10-(AG$194-'Indicator Data'!K161)/(AG$194-AG$195)*10))),1)</f>
        <v>4</v>
      </c>
      <c r="AH159" s="59">
        <f t="shared" si="76"/>
        <v>0.6</v>
      </c>
      <c r="AI159" s="59">
        <f t="shared" si="77"/>
        <v>0.1</v>
      </c>
      <c r="AJ159" s="59">
        <f t="shared" si="78"/>
        <v>1.4</v>
      </c>
      <c r="AK159" s="59">
        <f t="shared" si="79"/>
        <v>0</v>
      </c>
      <c r="AL159" s="59">
        <f t="shared" si="80"/>
        <v>0.7</v>
      </c>
      <c r="AM159" s="59">
        <f t="shared" si="81"/>
        <v>0</v>
      </c>
      <c r="AN159" s="59">
        <f t="shared" si="82"/>
        <v>8.3000000000000007</v>
      </c>
      <c r="AO159" s="61">
        <f t="shared" si="83"/>
        <v>0.4</v>
      </c>
      <c r="AP159" s="61">
        <f t="shared" si="84"/>
        <v>5</v>
      </c>
      <c r="AQ159" s="61">
        <f t="shared" si="85"/>
        <v>5.5</v>
      </c>
      <c r="AR159" s="61">
        <f t="shared" si="86"/>
        <v>0.4</v>
      </c>
      <c r="AS159" s="59">
        <f t="shared" si="87"/>
        <v>6.2</v>
      </c>
      <c r="AT159" s="59">
        <f>IF('Indicator Data'!BD161&lt;1000,"x",ROUND((IF('Indicator Data'!L161&gt;AT$194,10,IF('Indicator Data'!L161&lt;AT$195,0,10-(AT$194-'Indicator Data'!L161)/(AT$194-AT$195)*10))),1))</f>
        <v>3.3</v>
      </c>
      <c r="AU159" s="61">
        <f t="shared" si="88"/>
        <v>4.8</v>
      </c>
      <c r="AV159" s="62">
        <f t="shared" si="89"/>
        <v>3.5</v>
      </c>
      <c r="AW159" s="59">
        <f>ROUND(IF('Indicator Data'!M161=0,0,IF('Indicator Data'!M161&gt;AW$194,10,IF('Indicator Data'!M161&lt;AW$195,0,10-(AW$194-'Indicator Data'!M161)/(AW$194-AW$195)*10))),1)</f>
        <v>3.9</v>
      </c>
      <c r="AX159" s="59">
        <f>ROUND(IF('Indicator Data'!N161=0,0,IF(LOG('Indicator Data'!N161)&gt;LOG(AX$194),10,IF(LOG('Indicator Data'!N161)&lt;LOG(AX$195),0,10-(LOG(AX$194)-LOG('Indicator Data'!N161))/(LOG(AX$194)-LOG(AX$195))*10))),1)</f>
        <v>2.5</v>
      </c>
      <c r="AY159" s="61">
        <f t="shared" si="90"/>
        <v>3.2</v>
      </c>
      <c r="AZ159" s="59">
        <f>'Indicator Data'!O161</f>
        <v>0</v>
      </c>
      <c r="BA159" s="59">
        <f>'Indicator Data'!P161</f>
        <v>0</v>
      </c>
      <c r="BB159" s="61">
        <f t="shared" si="91"/>
        <v>0</v>
      </c>
      <c r="BC159" s="62">
        <f t="shared" si="92"/>
        <v>2.2000000000000002</v>
      </c>
      <c r="BD159" s="16"/>
      <c r="BE159" s="108"/>
      <c r="BF159" s="4"/>
    </row>
    <row r="160" spans="1:58" x14ac:dyDescent="0.25">
      <c r="A160" s="132" t="s">
        <v>299</v>
      </c>
      <c r="B160" s="63" t="s">
        <v>298</v>
      </c>
      <c r="C160" s="59">
        <f>ROUND(IF('Indicator Data'!C162=0,0.1,IF(LOG('Indicator Data'!C162)&gt;C$194,10,IF(LOG('Indicator Data'!C162)&lt;C$195,0,10-(C$194-LOG('Indicator Data'!C162))/(C$194-C$195)*10))),1)</f>
        <v>6.1</v>
      </c>
      <c r="D160" s="59">
        <f>ROUND(IF('Indicator Data'!D162=0,0.1,IF(LOG('Indicator Data'!D162)&gt;D$194,10,IF(LOG('Indicator Data'!D162)&lt;D$195,0,10-(D$194-LOG('Indicator Data'!D162))/(D$194-D$195)*10))),1)</f>
        <v>0.1</v>
      </c>
      <c r="E160" s="59">
        <f t="shared" si="62"/>
        <v>3.7</v>
      </c>
      <c r="F160" s="59">
        <f>ROUND(IF('Indicator Data'!E162="No data",0.1,IF('Indicator Data'!E162=0,0,IF(LOG('Indicator Data'!E162)&gt;F$194,10,IF(LOG('Indicator Data'!E162)&lt;F$195,0,10-(F$194-LOG('Indicator Data'!E162))/(F$194-F$195)*10)))),1)</f>
        <v>7.1</v>
      </c>
      <c r="G160" s="59">
        <f>ROUND(IF('Indicator Data'!F162=0,0,IF(LOG('Indicator Data'!F162)&gt;G$194,10,IF(LOG('Indicator Data'!F162)&lt;G$195,0,10-(G$194-LOG('Indicator Data'!F162))/(G$194-G$195)*10))),1)</f>
        <v>0</v>
      </c>
      <c r="H160" s="59">
        <f>ROUND(IF('Indicator Data'!G162=0,0,IF(LOG('Indicator Data'!G162)&gt;H$194,10,IF(LOG('Indicator Data'!G162)&lt;H$195,0,10-(H$194-LOG('Indicator Data'!G162))/(H$194-H$195)*10))),1)</f>
        <v>0</v>
      </c>
      <c r="I160" s="59">
        <f>ROUND(IF('Indicator Data'!H162=0,0,IF(LOG('Indicator Data'!H162)&gt;I$194,10,IF(LOG('Indicator Data'!H162)&lt;I$195,0,10-(I$194-LOG('Indicator Data'!H162))/(I$194-I$195)*10))),1)</f>
        <v>0</v>
      </c>
      <c r="J160" s="59">
        <f t="shared" si="63"/>
        <v>0</v>
      </c>
      <c r="K160" s="59">
        <f>ROUND(IF('Indicator Data'!I162=0,0,IF(LOG('Indicator Data'!I162)&gt;K$194,10,IF(LOG('Indicator Data'!I162)&lt;K$195,0,10-(K$194-LOG('Indicator Data'!I162))/(K$194-K$195)*10))),1)</f>
        <v>0</v>
      </c>
      <c r="L160" s="59">
        <f t="shared" si="64"/>
        <v>0</v>
      </c>
      <c r="M160" s="59">
        <f>ROUND(IF('Indicator Data'!J162=0,0,IF(LOG('Indicator Data'!J162)&gt;M$194,10,IF(LOG('Indicator Data'!J162)&lt;M$195,0,10-(M$194-LOG('Indicator Data'!J162))/(M$194-M$195)*10))),1)</f>
        <v>0</v>
      </c>
      <c r="N160" s="60">
        <f>'Indicator Data'!C162/'Indicator Data'!$BC162</f>
        <v>2.5525535387699083E-4</v>
      </c>
      <c r="O160" s="60">
        <f>'Indicator Data'!D162/'Indicator Data'!$BC162</f>
        <v>0</v>
      </c>
      <c r="P160" s="60">
        <f>IF(F160=0.1,0,'Indicator Data'!E162/'Indicator Data'!$BC162)</f>
        <v>6.4326453566170352E-3</v>
      </c>
      <c r="Q160" s="60">
        <f>'Indicator Data'!F162/'Indicator Data'!$BC162</f>
        <v>0</v>
      </c>
      <c r="R160" s="60">
        <f>'Indicator Data'!G162/'Indicator Data'!$BC162</f>
        <v>0</v>
      </c>
      <c r="S160" s="60">
        <f>'Indicator Data'!H162/'Indicator Data'!$BC162</f>
        <v>0</v>
      </c>
      <c r="T160" s="60">
        <f>'Indicator Data'!I162/'Indicator Data'!$BC162</f>
        <v>0</v>
      </c>
      <c r="U160" s="60">
        <f>'Indicator Data'!J162/'Indicator Data'!$BC162</f>
        <v>0</v>
      </c>
      <c r="V160" s="59">
        <f t="shared" si="65"/>
        <v>1.3</v>
      </c>
      <c r="W160" s="59">
        <f t="shared" si="66"/>
        <v>0</v>
      </c>
      <c r="X160" s="59">
        <f t="shared" si="67"/>
        <v>0.7</v>
      </c>
      <c r="Y160" s="59">
        <f t="shared" si="68"/>
        <v>6.4</v>
      </c>
      <c r="Z160" s="59">
        <f t="shared" si="69"/>
        <v>0</v>
      </c>
      <c r="AA160" s="59">
        <f t="shared" si="70"/>
        <v>0</v>
      </c>
      <c r="AB160" s="59">
        <f t="shared" si="71"/>
        <v>0</v>
      </c>
      <c r="AC160" s="59">
        <f t="shared" si="72"/>
        <v>0</v>
      </c>
      <c r="AD160" s="59">
        <f t="shared" si="73"/>
        <v>0</v>
      </c>
      <c r="AE160" s="59">
        <f t="shared" si="74"/>
        <v>0</v>
      </c>
      <c r="AF160" s="59">
        <f t="shared" si="75"/>
        <v>0</v>
      </c>
      <c r="AG160" s="59">
        <f>ROUND(IF('Indicator Data'!K162=0,0,IF('Indicator Data'!K162&gt;AG$194,10,IF('Indicator Data'!K162&lt;AG$195,0,10-(AG$194-'Indicator Data'!K162)/(AG$194-AG$195)*10))),1)</f>
        <v>0</v>
      </c>
      <c r="AH160" s="59">
        <f t="shared" si="76"/>
        <v>3.7</v>
      </c>
      <c r="AI160" s="59">
        <f t="shared" si="77"/>
        <v>0.1</v>
      </c>
      <c r="AJ160" s="59">
        <f t="shared" si="78"/>
        <v>0</v>
      </c>
      <c r="AK160" s="59">
        <f t="shared" si="79"/>
        <v>0</v>
      </c>
      <c r="AL160" s="59">
        <f t="shared" si="80"/>
        <v>0</v>
      </c>
      <c r="AM160" s="59">
        <f t="shared" si="81"/>
        <v>0</v>
      </c>
      <c r="AN160" s="59">
        <f t="shared" si="82"/>
        <v>0</v>
      </c>
      <c r="AO160" s="61">
        <f t="shared" si="83"/>
        <v>2.2999999999999998</v>
      </c>
      <c r="AP160" s="61">
        <f t="shared" si="84"/>
        <v>6.8</v>
      </c>
      <c r="AQ160" s="61">
        <f t="shared" si="85"/>
        <v>0</v>
      </c>
      <c r="AR160" s="61">
        <f t="shared" si="86"/>
        <v>0</v>
      </c>
      <c r="AS160" s="59">
        <f t="shared" si="87"/>
        <v>0</v>
      </c>
      <c r="AT160" s="59">
        <f>IF('Indicator Data'!BD162&lt;1000,"x",ROUND((IF('Indicator Data'!L162&gt;AT$194,10,IF('Indicator Data'!L162&lt;AT$195,0,10-(AT$194-'Indicator Data'!L162)/(AT$194-AT$195)*10))),1))</f>
        <v>1.1000000000000001</v>
      </c>
      <c r="AU160" s="61">
        <f t="shared" si="88"/>
        <v>0.6</v>
      </c>
      <c r="AV160" s="62">
        <f t="shared" si="89"/>
        <v>2.4</v>
      </c>
      <c r="AW160" s="59">
        <f>ROUND(IF('Indicator Data'!M162=0,0,IF('Indicator Data'!M162&gt;AW$194,10,IF('Indicator Data'!M162&lt;AW$195,0,10-(AW$194-'Indicator Data'!M162)/(AW$194-AW$195)*10))),1)</f>
        <v>10</v>
      </c>
      <c r="AX160" s="59">
        <f>ROUND(IF('Indicator Data'!N162=0,0,IF(LOG('Indicator Data'!N162)&gt;LOG(AX$194),10,IF(LOG('Indicator Data'!N162)&lt;LOG(AX$195),0,10-(LOG(AX$194)-LOG('Indicator Data'!N162))/(LOG(AX$194)-LOG(AX$195))*10))),1)</f>
        <v>9.6999999999999993</v>
      </c>
      <c r="AY160" s="61">
        <f t="shared" si="90"/>
        <v>9.9</v>
      </c>
      <c r="AZ160" s="59">
        <f>'Indicator Data'!O162</f>
        <v>5</v>
      </c>
      <c r="BA160" s="59">
        <f>'Indicator Data'!P162</f>
        <v>5</v>
      </c>
      <c r="BB160" s="61">
        <f t="shared" si="91"/>
        <v>10</v>
      </c>
      <c r="BC160" s="62">
        <f t="shared" si="92"/>
        <v>10</v>
      </c>
      <c r="BD160" s="16"/>
      <c r="BE160" s="108"/>
      <c r="BF160" s="4"/>
    </row>
    <row r="161" spans="1:58" x14ac:dyDescent="0.25">
      <c r="A161" s="132" t="s">
        <v>301</v>
      </c>
      <c r="B161" s="63" t="s">
        <v>300</v>
      </c>
      <c r="C161" s="59">
        <f>ROUND(IF('Indicator Data'!C163=0,0.1,IF(LOG('Indicator Data'!C163)&gt;C$194,10,IF(LOG('Indicator Data'!C163)&lt;C$195,0,10-(C$194-LOG('Indicator Data'!C163))/(C$194-C$195)*10))),1)</f>
        <v>9.1</v>
      </c>
      <c r="D161" s="59">
        <f>ROUND(IF('Indicator Data'!D163=0,0.1,IF(LOG('Indicator Data'!D163)&gt;D$194,10,IF(LOG('Indicator Data'!D163)&lt;D$195,0,10-(D$194-LOG('Indicator Data'!D163))/(D$194-D$195)*10))),1)</f>
        <v>0.1</v>
      </c>
      <c r="E161" s="59">
        <f t="shared" si="62"/>
        <v>6.4</v>
      </c>
      <c r="F161" s="59">
        <f>ROUND(IF('Indicator Data'!E163="No data",0.1,IF('Indicator Data'!E163=0,0,IF(LOG('Indicator Data'!E163)&gt;F$194,10,IF(LOG('Indicator Data'!E163)&lt;F$195,0,10-(F$194-LOG('Indicator Data'!E163))/(F$194-F$195)*10)))),1)</f>
        <v>7.3</v>
      </c>
      <c r="G161" s="59">
        <f>ROUND(IF('Indicator Data'!F163=0,0,IF(LOG('Indicator Data'!F163)&gt;G$194,10,IF(LOG('Indicator Data'!F163)&lt;G$195,0,10-(G$194-LOG('Indicator Data'!F163))/(G$194-G$195)*10))),1)</f>
        <v>6.9</v>
      </c>
      <c r="H161" s="59">
        <f>ROUND(IF('Indicator Data'!G163=0,0,IF(LOG('Indicator Data'!G163)&gt;H$194,10,IF(LOG('Indicator Data'!G163)&lt;H$195,0,10-(H$194-LOG('Indicator Data'!G163))/(H$194-H$195)*10))),1)</f>
        <v>0</v>
      </c>
      <c r="I161" s="59">
        <f>ROUND(IF('Indicator Data'!H163=0,0,IF(LOG('Indicator Data'!H163)&gt;I$194,10,IF(LOG('Indicator Data'!H163)&lt;I$195,0,10-(I$194-LOG('Indicator Data'!H163))/(I$194-I$195)*10))),1)</f>
        <v>0</v>
      </c>
      <c r="J161" s="59">
        <f t="shared" si="63"/>
        <v>0</v>
      </c>
      <c r="K161" s="59">
        <f>ROUND(IF('Indicator Data'!I163=0,0,IF(LOG('Indicator Data'!I163)&gt;K$194,10,IF(LOG('Indicator Data'!I163)&lt;K$195,0,10-(K$194-LOG('Indicator Data'!I163))/(K$194-K$195)*10))),1)</f>
        <v>0</v>
      </c>
      <c r="L161" s="59">
        <f t="shared" si="64"/>
        <v>0</v>
      </c>
      <c r="M161" s="59">
        <f>ROUND(IF('Indicator Data'!J163=0,0,IF(LOG('Indicator Data'!J163)&gt;M$194,10,IF(LOG('Indicator Data'!J163)&lt;M$195,0,10-(M$194-LOG('Indicator Data'!J163))/(M$194-M$195)*10))),1)</f>
        <v>10</v>
      </c>
      <c r="N161" s="60">
        <f>'Indicator Data'!C163/'Indicator Data'!$BC163</f>
        <v>9.0245679199577348E-4</v>
      </c>
      <c r="O161" s="60">
        <f>'Indicator Data'!D163/'Indicator Data'!$BC163</f>
        <v>0</v>
      </c>
      <c r="P161" s="60">
        <f>IF(F161=0.1,0,'Indicator Data'!E163/'Indicator Data'!$BC163)</f>
        <v>1.8289349106455229E-3</v>
      </c>
      <c r="Q161" s="60">
        <f>'Indicator Data'!F163/'Indicator Data'!$BC163</f>
        <v>5.9847320302984929E-7</v>
      </c>
      <c r="R161" s="60">
        <f>'Indicator Data'!G163/'Indicator Data'!$BC163</f>
        <v>0</v>
      </c>
      <c r="S161" s="60">
        <f>'Indicator Data'!H163/'Indicator Data'!$BC163</f>
        <v>0</v>
      </c>
      <c r="T161" s="60">
        <f>'Indicator Data'!I163/'Indicator Data'!$BC163</f>
        <v>0</v>
      </c>
      <c r="U161" s="60">
        <f>'Indicator Data'!J163/'Indicator Data'!$BC163</f>
        <v>5.066439814009306E-3</v>
      </c>
      <c r="V161" s="59">
        <f t="shared" si="65"/>
        <v>4.5</v>
      </c>
      <c r="W161" s="59">
        <f t="shared" si="66"/>
        <v>0</v>
      </c>
      <c r="X161" s="59">
        <f t="shared" si="67"/>
        <v>2.5</v>
      </c>
      <c r="Y161" s="59">
        <f t="shared" si="68"/>
        <v>1.8</v>
      </c>
      <c r="Z161" s="59">
        <f t="shared" si="69"/>
        <v>6.2</v>
      </c>
      <c r="AA161" s="59">
        <f t="shared" si="70"/>
        <v>0</v>
      </c>
      <c r="AB161" s="59">
        <f t="shared" si="71"/>
        <v>0</v>
      </c>
      <c r="AC161" s="59">
        <f t="shared" si="72"/>
        <v>0</v>
      </c>
      <c r="AD161" s="59">
        <f t="shared" si="73"/>
        <v>0</v>
      </c>
      <c r="AE161" s="59">
        <f t="shared" si="74"/>
        <v>0</v>
      </c>
      <c r="AF161" s="59">
        <f t="shared" si="75"/>
        <v>1.7</v>
      </c>
      <c r="AG161" s="59">
        <f>ROUND(IF('Indicator Data'!K163=0,0,IF('Indicator Data'!K163&gt;AG$194,10,IF('Indicator Data'!K163&lt;AG$195,0,10-(AG$194-'Indicator Data'!K163)/(AG$194-AG$195)*10))),1)</f>
        <v>2.7</v>
      </c>
      <c r="AH161" s="59">
        <f t="shared" si="76"/>
        <v>6.8</v>
      </c>
      <c r="AI161" s="59">
        <f t="shared" si="77"/>
        <v>0.1</v>
      </c>
      <c r="AJ161" s="59">
        <f t="shared" si="78"/>
        <v>0</v>
      </c>
      <c r="AK161" s="59">
        <f t="shared" si="79"/>
        <v>0</v>
      </c>
      <c r="AL161" s="59">
        <f t="shared" si="80"/>
        <v>0</v>
      </c>
      <c r="AM161" s="59">
        <f t="shared" si="81"/>
        <v>0</v>
      </c>
      <c r="AN161" s="59">
        <f t="shared" si="82"/>
        <v>7.9</v>
      </c>
      <c r="AO161" s="61">
        <f t="shared" si="83"/>
        <v>4.7</v>
      </c>
      <c r="AP161" s="61">
        <f t="shared" si="84"/>
        <v>5.2</v>
      </c>
      <c r="AQ161" s="61">
        <f t="shared" si="85"/>
        <v>6.6</v>
      </c>
      <c r="AR161" s="61">
        <f t="shared" si="86"/>
        <v>0</v>
      </c>
      <c r="AS161" s="59">
        <f t="shared" si="87"/>
        <v>5.3</v>
      </c>
      <c r="AT161" s="59">
        <f>IF('Indicator Data'!BD163&lt;1000,"x",ROUND((IF('Indicator Data'!L163&gt;AT$194,10,IF('Indicator Data'!L163&lt;AT$195,0,10-(AT$194-'Indicator Data'!L163)/(AT$194-AT$195)*10))),1))</f>
        <v>2.2000000000000002</v>
      </c>
      <c r="AU161" s="61">
        <f t="shared" si="88"/>
        <v>3.8</v>
      </c>
      <c r="AV161" s="62">
        <f t="shared" si="89"/>
        <v>4.4000000000000004</v>
      </c>
      <c r="AW161" s="59">
        <f>ROUND(IF('Indicator Data'!M163=0,0,IF('Indicator Data'!M163&gt;AW$194,10,IF('Indicator Data'!M163&lt;AW$195,0,10-(AW$194-'Indicator Data'!M163)/(AW$194-AW$195)*10))),1)</f>
        <v>1.9</v>
      </c>
      <c r="AX161" s="59">
        <f>ROUND(IF('Indicator Data'!N163=0,0,IF(LOG('Indicator Data'!N163)&gt;LOG(AX$194),10,IF(LOG('Indicator Data'!N163)&lt;LOG(AX$195),0,10-(LOG(AX$194)-LOG('Indicator Data'!N163))/(LOG(AX$194)-LOG(AX$195))*10))),1)</f>
        <v>4.7</v>
      </c>
      <c r="AY161" s="61">
        <f t="shared" si="90"/>
        <v>3.4</v>
      </c>
      <c r="AZ161" s="59">
        <f>'Indicator Data'!O163</f>
        <v>0</v>
      </c>
      <c r="BA161" s="59">
        <f>'Indicator Data'!P163</f>
        <v>0</v>
      </c>
      <c r="BB161" s="61">
        <f t="shared" si="91"/>
        <v>0</v>
      </c>
      <c r="BC161" s="62">
        <f t="shared" si="92"/>
        <v>2.4</v>
      </c>
      <c r="BD161" s="16"/>
      <c r="BE161" s="108"/>
      <c r="BF161" s="4"/>
    </row>
    <row r="162" spans="1:58" x14ac:dyDescent="0.25">
      <c r="A162" s="132" t="s">
        <v>303</v>
      </c>
      <c r="B162" s="63" t="s">
        <v>302</v>
      </c>
      <c r="C162" s="59">
        <f>ROUND(IF('Indicator Data'!C164=0,0.1,IF(LOG('Indicator Data'!C164)&gt;C$194,10,IF(LOG('Indicator Data'!C164)&lt;C$195,0,10-(C$194-LOG('Indicator Data'!C164))/(C$194-C$195)*10))),1)</f>
        <v>0.1</v>
      </c>
      <c r="D162" s="59">
        <f>ROUND(IF('Indicator Data'!D164=0,0.1,IF(LOG('Indicator Data'!D164)&gt;D$194,10,IF(LOG('Indicator Data'!D164)&lt;D$195,0,10-(D$194-LOG('Indicator Data'!D164))/(D$194-D$195)*10))),1)</f>
        <v>0.1</v>
      </c>
      <c r="E162" s="59">
        <f t="shared" si="62"/>
        <v>0.1</v>
      </c>
      <c r="F162" s="59">
        <f>ROUND(IF('Indicator Data'!E164="No data",0.1,IF('Indicator Data'!E164=0,0,IF(LOG('Indicator Data'!E164)&gt;F$194,10,IF(LOG('Indicator Data'!E164)&lt;F$195,0,10-(F$194-LOG('Indicator Data'!E164))/(F$194-F$195)*10)))),1)</f>
        <v>7.4</v>
      </c>
      <c r="G162" s="59">
        <f>ROUND(IF('Indicator Data'!F164=0,0,IF(LOG('Indicator Data'!F164)&gt;G$194,10,IF(LOG('Indicator Data'!F164)&lt;G$195,0,10-(G$194-LOG('Indicator Data'!F164))/(G$194-G$195)*10))),1)</f>
        <v>9.4</v>
      </c>
      <c r="H162" s="59">
        <f>ROUND(IF('Indicator Data'!G164=0,0,IF(LOG('Indicator Data'!G164)&gt;H$194,10,IF(LOG('Indicator Data'!G164)&lt;H$195,0,10-(H$194-LOG('Indicator Data'!G164))/(H$194-H$195)*10))),1)</f>
        <v>6.5</v>
      </c>
      <c r="I162" s="59">
        <f>ROUND(IF('Indicator Data'!H164=0,0,IF(LOG('Indicator Data'!H164)&gt;I$194,10,IF(LOG('Indicator Data'!H164)&lt;I$195,0,10-(I$194-LOG('Indicator Data'!H164))/(I$194-I$195)*10))),1)</f>
        <v>0</v>
      </c>
      <c r="J162" s="59">
        <f t="shared" si="63"/>
        <v>4</v>
      </c>
      <c r="K162" s="59">
        <f>ROUND(IF('Indicator Data'!I164=0,0,IF(LOG('Indicator Data'!I164)&gt;K$194,10,IF(LOG('Indicator Data'!I164)&lt;K$195,0,10-(K$194-LOG('Indicator Data'!I164))/(K$194-K$195)*10))),1)</f>
        <v>0</v>
      </c>
      <c r="L162" s="59">
        <f t="shared" si="64"/>
        <v>2.2000000000000002</v>
      </c>
      <c r="M162" s="59">
        <f>ROUND(IF('Indicator Data'!J164=0,0,IF(LOG('Indicator Data'!J164)&gt;M$194,10,IF(LOG('Indicator Data'!J164)&lt;M$195,0,10-(M$194-LOG('Indicator Data'!J164))/(M$194-M$195)*10))),1)</f>
        <v>10</v>
      </c>
      <c r="N162" s="60">
        <f>'Indicator Data'!C164/'Indicator Data'!$BC164</f>
        <v>0</v>
      </c>
      <c r="O162" s="60">
        <f>'Indicator Data'!D164/'Indicator Data'!$BC164</f>
        <v>0</v>
      </c>
      <c r="P162" s="60">
        <f>IF(F162=0.1,0,'Indicator Data'!E164/'Indicator Data'!$BC164)</f>
        <v>4.3561034023065883E-3</v>
      </c>
      <c r="Q162" s="60">
        <f>'Indicator Data'!F164/'Indicator Data'!$BC164</f>
        <v>2.2729470417677938E-5</v>
      </c>
      <c r="R162" s="60">
        <f>'Indicator Data'!G164/'Indicator Data'!$BC164</f>
        <v>1.8471068546601235E-3</v>
      </c>
      <c r="S162" s="60">
        <f>'Indicator Data'!H164/'Indicator Data'!$BC164</f>
        <v>0</v>
      </c>
      <c r="T162" s="60">
        <f>'Indicator Data'!I164/'Indicator Data'!$BC164</f>
        <v>0</v>
      </c>
      <c r="U162" s="60">
        <f>'Indicator Data'!J164/'Indicator Data'!$BC164</f>
        <v>8.4887888934162426E-3</v>
      </c>
      <c r="V162" s="59">
        <f t="shared" si="65"/>
        <v>0</v>
      </c>
      <c r="W162" s="59">
        <f t="shared" si="66"/>
        <v>0</v>
      </c>
      <c r="X162" s="59">
        <f t="shared" si="67"/>
        <v>0</v>
      </c>
      <c r="Y162" s="59">
        <f t="shared" si="68"/>
        <v>4.4000000000000004</v>
      </c>
      <c r="Z162" s="59">
        <f t="shared" si="69"/>
        <v>9.6999999999999993</v>
      </c>
      <c r="AA162" s="59">
        <f t="shared" si="70"/>
        <v>0.9</v>
      </c>
      <c r="AB162" s="59">
        <f t="shared" si="71"/>
        <v>0</v>
      </c>
      <c r="AC162" s="59">
        <f t="shared" si="72"/>
        <v>0.5</v>
      </c>
      <c r="AD162" s="59">
        <f t="shared" si="73"/>
        <v>0</v>
      </c>
      <c r="AE162" s="59">
        <f t="shared" si="74"/>
        <v>0.3</v>
      </c>
      <c r="AF162" s="59">
        <f t="shared" si="75"/>
        <v>2.8</v>
      </c>
      <c r="AG162" s="59">
        <f>ROUND(IF('Indicator Data'!K164=0,0,IF('Indicator Data'!K164&gt;AG$194,10,IF('Indicator Data'!K164&lt;AG$195,0,10-(AG$194-'Indicator Data'!K164)/(AG$194-AG$195)*10))),1)</f>
        <v>4</v>
      </c>
      <c r="AH162" s="59">
        <f t="shared" si="76"/>
        <v>0.1</v>
      </c>
      <c r="AI162" s="59">
        <f t="shared" si="77"/>
        <v>0.1</v>
      </c>
      <c r="AJ162" s="59">
        <f t="shared" si="78"/>
        <v>3.7</v>
      </c>
      <c r="AK162" s="59">
        <f t="shared" si="79"/>
        <v>0</v>
      </c>
      <c r="AL162" s="59">
        <f t="shared" si="80"/>
        <v>2</v>
      </c>
      <c r="AM162" s="59">
        <f t="shared" si="81"/>
        <v>0</v>
      </c>
      <c r="AN162" s="59">
        <f t="shared" si="82"/>
        <v>8.1</v>
      </c>
      <c r="AO162" s="61">
        <f t="shared" si="83"/>
        <v>0.1</v>
      </c>
      <c r="AP162" s="61">
        <f t="shared" si="84"/>
        <v>6.1</v>
      </c>
      <c r="AQ162" s="61">
        <f t="shared" si="85"/>
        <v>9.6</v>
      </c>
      <c r="AR162" s="61">
        <f t="shared" si="86"/>
        <v>1.3</v>
      </c>
      <c r="AS162" s="59">
        <f t="shared" si="87"/>
        <v>6.1</v>
      </c>
      <c r="AT162" s="59">
        <f>IF('Indicator Data'!BD164&lt;1000,"x",ROUND((IF('Indicator Data'!L164&gt;AT$194,10,IF('Indicator Data'!L164&lt;AT$195,0,10-(AT$194-'Indicator Data'!L164)/(AT$194-AT$195)*10))),1))</f>
        <v>0</v>
      </c>
      <c r="AU162" s="61">
        <f t="shared" si="88"/>
        <v>3.1</v>
      </c>
      <c r="AV162" s="62">
        <f t="shared" si="89"/>
        <v>5.3</v>
      </c>
      <c r="AW162" s="59">
        <f>ROUND(IF('Indicator Data'!M164=0,0,IF('Indicator Data'!M164&gt;AW$194,10,IF('Indicator Data'!M164&lt;AW$195,0,10-(AW$194-'Indicator Data'!M164)/(AW$194-AW$195)*10))),1)</f>
        <v>2.2999999999999998</v>
      </c>
      <c r="AX162" s="59">
        <f>ROUND(IF('Indicator Data'!N164=0,0,IF(LOG('Indicator Data'!N164)&gt;LOG(AX$194),10,IF(LOG('Indicator Data'!N164)&lt;LOG(AX$195),0,10-(LOG(AX$194)-LOG('Indicator Data'!N164))/(LOG(AX$194)-LOG(AX$195))*10))),1)</f>
        <v>6.6</v>
      </c>
      <c r="AY162" s="61">
        <f t="shared" si="90"/>
        <v>4.8</v>
      </c>
      <c r="AZ162" s="59">
        <f>'Indicator Data'!O164</f>
        <v>0</v>
      </c>
      <c r="BA162" s="59">
        <f>'Indicator Data'!P164</f>
        <v>0</v>
      </c>
      <c r="BB162" s="61">
        <f t="shared" si="91"/>
        <v>0</v>
      </c>
      <c r="BC162" s="62">
        <f t="shared" si="92"/>
        <v>3.4</v>
      </c>
      <c r="BD162" s="16"/>
      <c r="BE162" s="108"/>
      <c r="BF162" s="4"/>
    </row>
    <row r="163" spans="1:58" x14ac:dyDescent="0.25">
      <c r="A163" s="132" t="s">
        <v>305</v>
      </c>
      <c r="B163" s="63" t="s">
        <v>304</v>
      </c>
      <c r="C163" s="59">
        <f>ROUND(IF('Indicator Data'!C165=0,0.1,IF(LOG('Indicator Data'!C165)&gt;C$194,10,IF(LOG('Indicator Data'!C165)&lt;C$195,0,10-(C$194-LOG('Indicator Data'!C165))/(C$194-C$195)*10))),1)</f>
        <v>0.1</v>
      </c>
      <c r="D163" s="59">
        <f>ROUND(IF('Indicator Data'!D165=0,0.1,IF(LOG('Indicator Data'!D165)&gt;D$194,10,IF(LOG('Indicator Data'!D165)&lt;D$195,0,10-(D$194-LOG('Indicator Data'!D165))/(D$194-D$195)*10))),1)</f>
        <v>0.1</v>
      </c>
      <c r="E163" s="59">
        <f t="shared" si="62"/>
        <v>0.1</v>
      </c>
      <c r="F163" s="59">
        <f>ROUND(IF('Indicator Data'!E165="No data",0.1,IF('Indicator Data'!E165=0,0,IF(LOG('Indicator Data'!E165)&gt;F$194,10,IF(LOG('Indicator Data'!E165)&lt;F$195,0,10-(F$194-LOG('Indicator Data'!E165))/(F$194-F$195)*10)))),1)</f>
        <v>8.1999999999999993</v>
      </c>
      <c r="G163" s="59">
        <f>ROUND(IF('Indicator Data'!F165=0,0,IF(LOG('Indicator Data'!F165)&gt;G$194,10,IF(LOG('Indicator Data'!F165)&lt;G$195,0,10-(G$194-LOG('Indicator Data'!F165))/(G$194-G$195)*10))),1)</f>
        <v>0</v>
      </c>
      <c r="H163" s="59">
        <f>ROUND(IF('Indicator Data'!G165=0,0,IF(LOG('Indicator Data'!G165)&gt;H$194,10,IF(LOG('Indicator Data'!G165)&lt;H$195,0,10-(H$194-LOG('Indicator Data'!G165))/(H$194-H$195)*10))),1)</f>
        <v>0</v>
      </c>
      <c r="I163" s="59">
        <f>ROUND(IF('Indicator Data'!H165=0,0,IF(LOG('Indicator Data'!H165)&gt;I$194,10,IF(LOG('Indicator Data'!H165)&lt;I$195,0,10-(I$194-LOG('Indicator Data'!H165))/(I$194-I$195)*10))),1)</f>
        <v>0</v>
      </c>
      <c r="J163" s="59">
        <f t="shared" si="63"/>
        <v>0</v>
      </c>
      <c r="K163" s="59">
        <f>ROUND(IF('Indicator Data'!I165=0,0,IF(LOG('Indicator Data'!I165)&gt;K$194,10,IF(LOG('Indicator Data'!I165)&lt;K$195,0,10-(K$194-LOG('Indicator Data'!I165))/(K$194-K$195)*10))),1)</f>
        <v>0</v>
      </c>
      <c r="L163" s="59">
        <f t="shared" si="64"/>
        <v>0</v>
      </c>
      <c r="M163" s="59">
        <f>ROUND(IF('Indicator Data'!J165=0,0,IF(LOG('Indicator Data'!J165)&gt;M$194,10,IF(LOG('Indicator Data'!J165)&lt;M$195,0,10-(M$194-LOG('Indicator Data'!J165))/(M$194-M$195)*10))),1)</f>
        <v>10</v>
      </c>
      <c r="N163" s="60">
        <f>'Indicator Data'!C165/'Indicator Data'!$BC165</f>
        <v>0</v>
      </c>
      <c r="O163" s="60">
        <f>'Indicator Data'!D165/'Indicator Data'!$BC165</f>
        <v>0</v>
      </c>
      <c r="P163" s="60">
        <f>IF(F163=0.1,0,'Indicator Data'!E165/'Indicator Data'!$BC165)</f>
        <v>5.5969601046375519E-3</v>
      </c>
      <c r="Q163" s="60">
        <f>'Indicator Data'!F165/'Indicator Data'!$BC165</f>
        <v>0</v>
      </c>
      <c r="R163" s="60">
        <f>'Indicator Data'!G165/'Indicator Data'!$BC165</f>
        <v>0</v>
      </c>
      <c r="S163" s="60">
        <f>'Indicator Data'!H165/'Indicator Data'!$BC165</f>
        <v>0</v>
      </c>
      <c r="T163" s="60">
        <f>'Indicator Data'!I165/'Indicator Data'!$BC165</f>
        <v>0</v>
      </c>
      <c r="U163" s="60">
        <f>'Indicator Data'!J165/'Indicator Data'!$BC165</f>
        <v>2.1648357103768921E-2</v>
      </c>
      <c r="V163" s="59">
        <f t="shared" si="65"/>
        <v>0</v>
      </c>
      <c r="W163" s="59">
        <f t="shared" si="66"/>
        <v>0</v>
      </c>
      <c r="X163" s="59">
        <f t="shared" si="67"/>
        <v>0</v>
      </c>
      <c r="Y163" s="59">
        <f t="shared" si="68"/>
        <v>5.6</v>
      </c>
      <c r="Z163" s="59">
        <f t="shared" si="69"/>
        <v>0</v>
      </c>
      <c r="AA163" s="59">
        <f t="shared" si="70"/>
        <v>0</v>
      </c>
      <c r="AB163" s="59">
        <f t="shared" si="71"/>
        <v>0</v>
      </c>
      <c r="AC163" s="59">
        <f t="shared" si="72"/>
        <v>0</v>
      </c>
      <c r="AD163" s="59">
        <f t="shared" si="73"/>
        <v>0</v>
      </c>
      <c r="AE163" s="59">
        <f t="shared" si="74"/>
        <v>0</v>
      </c>
      <c r="AF163" s="59">
        <f t="shared" si="75"/>
        <v>7.2</v>
      </c>
      <c r="AG163" s="59">
        <f>ROUND(IF('Indicator Data'!K165=0,0,IF('Indicator Data'!K165&gt;AG$194,10,IF('Indicator Data'!K165&lt;AG$195,0,10-(AG$194-'Indicator Data'!K165)/(AG$194-AG$195)*10))),1)</f>
        <v>8</v>
      </c>
      <c r="AH163" s="59">
        <f t="shared" si="76"/>
        <v>0.1</v>
      </c>
      <c r="AI163" s="59">
        <f t="shared" si="77"/>
        <v>0.1</v>
      </c>
      <c r="AJ163" s="59">
        <f t="shared" si="78"/>
        <v>0</v>
      </c>
      <c r="AK163" s="59">
        <f t="shared" si="79"/>
        <v>0</v>
      </c>
      <c r="AL163" s="59">
        <f t="shared" si="80"/>
        <v>0</v>
      </c>
      <c r="AM163" s="59">
        <f t="shared" si="81"/>
        <v>0</v>
      </c>
      <c r="AN163" s="59">
        <f t="shared" si="82"/>
        <v>9</v>
      </c>
      <c r="AO163" s="61">
        <f t="shared" si="83"/>
        <v>0.1</v>
      </c>
      <c r="AP163" s="61">
        <f t="shared" si="84"/>
        <v>7.1</v>
      </c>
      <c r="AQ163" s="61">
        <f t="shared" si="85"/>
        <v>0</v>
      </c>
      <c r="AR163" s="61">
        <f t="shared" si="86"/>
        <v>0</v>
      </c>
      <c r="AS163" s="59">
        <f t="shared" si="87"/>
        <v>8.5</v>
      </c>
      <c r="AT163" s="59">
        <f>IF('Indicator Data'!BD165&lt;1000,"x",ROUND((IF('Indicator Data'!L165&gt;AT$194,10,IF('Indicator Data'!L165&lt;AT$195,0,10-(AT$194-'Indicator Data'!L165)/(AT$194-AT$195)*10))),1))</f>
        <v>4.4000000000000004</v>
      </c>
      <c r="AU163" s="61">
        <f t="shared" si="88"/>
        <v>6.5</v>
      </c>
      <c r="AV163" s="62">
        <f t="shared" si="89"/>
        <v>3.5</v>
      </c>
      <c r="AW163" s="59">
        <f>ROUND(IF('Indicator Data'!M165=0,0,IF('Indicator Data'!M165&gt;AW$194,10,IF('Indicator Data'!M165&lt;AW$195,0,10-(AW$194-'Indicator Data'!M165)/(AW$194-AW$195)*10))),1)</f>
        <v>10</v>
      </c>
      <c r="AX163" s="59">
        <f>ROUND(IF('Indicator Data'!N165=0,0,IF(LOG('Indicator Data'!N165)&gt;LOG(AX$194),10,IF(LOG('Indicator Data'!N165)&lt;LOG(AX$195),0,10-(LOG(AX$194)-LOG('Indicator Data'!N165))/(LOG(AX$194)-LOG(AX$195))*10))),1)</f>
        <v>9.8000000000000007</v>
      </c>
      <c r="AY163" s="61">
        <f t="shared" si="90"/>
        <v>9.9</v>
      </c>
      <c r="AZ163" s="59">
        <f>'Indicator Data'!O165</f>
        <v>0</v>
      </c>
      <c r="BA163" s="59">
        <f>'Indicator Data'!P165</f>
        <v>5</v>
      </c>
      <c r="BB163" s="61">
        <f t="shared" si="91"/>
        <v>9</v>
      </c>
      <c r="BC163" s="62">
        <f t="shared" si="92"/>
        <v>9</v>
      </c>
      <c r="BD163" s="16"/>
      <c r="BE163" s="108"/>
      <c r="BF163" s="4"/>
    </row>
    <row r="164" spans="1:58" x14ac:dyDescent="0.25">
      <c r="A164" s="132" t="s">
        <v>307</v>
      </c>
      <c r="B164" s="63" t="s">
        <v>306</v>
      </c>
      <c r="C164" s="59">
        <f>ROUND(IF('Indicator Data'!C166=0,0.1,IF(LOG('Indicator Data'!C166)&gt;C$194,10,IF(LOG('Indicator Data'!C166)&lt;C$195,0,10-(C$194-LOG('Indicator Data'!C166))/(C$194-C$195)*10))),1)</f>
        <v>0.1</v>
      </c>
      <c r="D164" s="59">
        <f>ROUND(IF('Indicator Data'!D166=0,0.1,IF(LOG('Indicator Data'!D166)&gt;D$194,10,IF(LOG('Indicator Data'!D166)&lt;D$195,0,10-(D$194-LOG('Indicator Data'!D166))/(D$194-D$195)*10))),1)</f>
        <v>0.1</v>
      </c>
      <c r="E164" s="59">
        <f t="shared" si="62"/>
        <v>0.1</v>
      </c>
      <c r="F164" s="59">
        <f>ROUND(IF('Indicator Data'!E166="No data",0.1,IF('Indicator Data'!E166=0,0,IF(LOG('Indicator Data'!E166)&gt;F$194,10,IF(LOG('Indicator Data'!E166)&lt;F$195,0,10-(F$194-LOG('Indicator Data'!E166))/(F$194-F$195)*10)))),1)</f>
        <v>5.4</v>
      </c>
      <c r="G164" s="59">
        <f>ROUND(IF('Indicator Data'!F166=0,0,IF(LOG('Indicator Data'!F166)&gt;G$194,10,IF(LOG('Indicator Data'!F166)&lt;G$195,0,10-(G$194-LOG('Indicator Data'!F166))/(G$194-G$195)*10))),1)</f>
        <v>0</v>
      </c>
      <c r="H164" s="59">
        <f>ROUND(IF('Indicator Data'!G166=0,0,IF(LOG('Indicator Data'!G166)&gt;H$194,10,IF(LOG('Indicator Data'!G166)&lt;H$195,0,10-(H$194-LOG('Indicator Data'!G166))/(H$194-H$195)*10))),1)</f>
        <v>0</v>
      </c>
      <c r="I164" s="59">
        <f>ROUND(IF('Indicator Data'!H166=0,0,IF(LOG('Indicator Data'!H166)&gt;I$194,10,IF(LOG('Indicator Data'!H166)&lt;I$195,0,10-(I$194-LOG('Indicator Data'!H166))/(I$194-I$195)*10))),1)</f>
        <v>0</v>
      </c>
      <c r="J164" s="59">
        <f t="shared" si="63"/>
        <v>0</v>
      </c>
      <c r="K164" s="59">
        <f>ROUND(IF('Indicator Data'!I166=0,0,IF(LOG('Indicator Data'!I166)&gt;K$194,10,IF(LOG('Indicator Data'!I166)&lt;K$195,0,10-(K$194-LOG('Indicator Data'!I166))/(K$194-K$195)*10))),1)</f>
        <v>0</v>
      </c>
      <c r="L164" s="59">
        <f t="shared" si="64"/>
        <v>0</v>
      </c>
      <c r="M164" s="59">
        <f>ROUND(IF('Indicator Data'!J166=0,0,IF(LOG('Indicator Data'!J166)&gt;M$194,10,IF(LOG('Indicator Data'!J166)&lt;M$195,0,10-(M$194-LOG('Indicator Data'!J166))/(M$194-M$195)*10))),1)</f>
        <v>0</v>
      </c>
      <c r="N164" s="60">
        <f>'Indicator Data'!C166/'Indicator Data'!$BC166</f>
        <v>0</v>
      </c>
      <c r="O164" s="60">
        <f>'Indicator Data'!D166/'Indicator Data'!$BC166</f>
        <v>0</v>
      </c>
      <c r="P164" s="60">
        <f>IF(F164=0.1,0,'Indicator Data'!E166/'Indicator Data'!$BC166)</f>
        <v>2.5610021063922121E-2</v>
      </c>
      <c r="Q164" s="60">
        <f>'Indicator Data'!F166/'Indicator Data'!$BC166</f>
        <v>0</v>
      </c>
      <c r="R164" s="60">
        <f>'Indicator Data'!G166/'Indicator Data'!$BC166</f>
        <v>0</v>
      </c>
      <c r="S164" s="60">
        <f>'Indicator Data'!H166/'Indicator Data'!$BC166</f>
        <v>0</v>
      </c>
      <c r="T164" s="60">
        <f>'Indicator Data'!I166/'Indicator Data'!$BC166</f>
        <v>0</v>
      </c>
      <c r="U164" s="60">
        <f>'Indicator Data'!J166/'Indicator Data'!$BC166</f>
        <v>0</v>
      </c>
      <c r="V164" s="59">
        <f t="shared" si="65"/>
        <v>0</v>
      </c>
      <c r="W164" s="59">
        <f t="shared" si="66"/>
        <v>0</v>
      </c>
      <c r="X164" s="59">
        <f t="shared" si="67"/>
        <v>0</v>
      </c>
      <c r="Y164" s="59">
        <f t="shared" si="68"/>
        <v>10</v>
      </c>
      <c r="Z164" s="59">
        <f t="shared" si="69"/>
        <v>0</v>
      </c>
      <c r="AA164" s="59">
        <f t="shared" si="70"/>
        <v>0</v>
      </c>
      <c r="AB164" s="59">
        <f t="shared" si="71"/>
        <v>0</v>
      </c>
      <c r="AC164" s="59">
        <f t="shared" si="72"/>
        <v>0</v>
      </c>
      <c r="AD164" s="59">
        <f t="shared" si="73"/>
        <v>0</v>
      </c>
      <c r="AE164" s="59">
        <f t="shared" si="74"/>
        <v>0</v>
      </c>
      <c r="AF164" s="59">
        <f t="shared" si="75"/>
        <v>0</v>
      </c>
      <c r="AG164" s="59">
        <f>ROUND(IF('Indicator Data'!K166=0,0,IF('Indicator Data'!K166&gt;AG$194,10,IF('Indicator Data'!K166&lt;AG$195,0,10-(AG$194-'Indicator Data'!K166)/(AG$194-AG$195)*10))),1)</f>
        <v>0</v>
      </c>
      <c r="AH164" s="59">
        <f t="shared" si="76"/>
        <v>0.1</v>
      </c>
      <c r="AI164" s="59">
        <f t="shared" si="77"/>
        <v>0.1</v>
      </c>
      <c r="AJ164" s="59">
        <f t="shared" si="78"/>
        <v>0</v>
      </c>
      <c r="AK164" s="59">
        <f t="shared" si="79"/>
        <v>0</v>
      </c>
      <c r="AL164" s="59">
        <f t="shared" si="80"/>
        <v>0</v>
      </c>
      <c r="AM164" s="59">
        <f t="shared" si="81"/>
        <v>0</v>
      </c>
      <c r="AN164" s="59">
        <f t="shared" si="82"/>
        <v>0</v>
      </c>
      <c r="AO164" s="61">
        <f t="shared" si="83"/>
        <v>0.1</v>
      </c>
      <c r="AP164" s="61">
        <f t="shared" si="84"/>
        <v>8.6</v>
      </c>
      <c r="AQ164" s="61">
        <f t="shared" si="85"/>
        <v>0</v>
      </c>
      <c r="AR164" s="61">
        <f t="shared" si="86"/>
        <v>0</v>
      </c>
      <c r="AS164" s="59">
        <f t="shared" si="87"/>
        <v>0</v>
      </c>
      <c r="AT164" s="59">
        <f>IF('Indicator Data'!BD166&lt;1000,"x",ROUND((IF('Indicator Data'!L166&gt;AT$194,10,IF('Indicator Data'!L166&lt;AT$195,0,10-(AT$194-'Indicator Data'!L166)/(AT$194-AT$195)*10))),1))</f>
        <v>1.1000000000000001</v>
      </c>
      <c r="AU164" s="61">
        <f t="shared" si="88"/>
        <v>0.6</v>
      </c>
      <c r="AV164" s="62">
        <f t="shared" si="89"/>
        <v>3</v>
      </c>
      <c r="AW164" s="59">
        <f>ROUND(IF('Indicator Data'!M166=0,0,IF('Indicator Data'!M166&gt;AW$194,10,IF('Indicator Data'!M166&lt;AW$195,0,10-(AW$194-'Indicator Data'!M166)/(AW$194-AW$195)*10))),1)</f>
        <v>0</v>
      </c>
      <c r="AX164" s="59">
        <f>ROUND(IF('Indicator Data'!N166=0,0,IF(LOG('Indicator Data'!N166)&gt;LOG(AX$194),10,IF(LOG('Indicator Data'!N166)&lt;LOG(AX$195),0,10-(LOG(AX$194)-LOG('Indicator Data'!N166))/(LOG(AX$194)-LOG(AX$195))*10))),1)</f>
        <v>0</v>
      </c>
      <c r="AY164" s="61">
        <f t="shared" si="90"/>
        <v>0</v>
      </c>
      <c r="AZ164" s="59">
        <f>'Indicator Data'!O166</f>
        <v>0</v>
      </c>
      <c r="BA164" s="59">
        <f>'Indicator Data'!P166</f>
        <v>0</v>
      </c>
      <c r="BB164" s="61">
        <f t="shared" si="91"/>
        <v>0</v>
      </c>
      <c r="BC164" s="62">
        <f t="shared" si="92"/>
        <v>0</v>
      </c>
      <c r="BD164" s="16"/>
      <c r="BE164" s="108"/>
      <c r="BF164" s="4"/>
    </row>
    <row r="165" spans="1:58" x14ac:dyDescent="0.25">
      <c r="A165" s="132" t="s">
        <v>309</v>
      </c>
      <c r="B165" s="63" t="s">
        <v>308</v>
      </c>
      <c r="C165" s="59">
        <f>ROUND(IF('Indicator Data'!C167=0,0.1,IF(LOG('Indicator Data'!C167)&gt;C$194,10,IF(LOG('Indicator Data'!C167)&lt;C$195,0,10-(C$194-LOG('Indicator Data'!C167))/(C$194-C$195)*10))),1)</f>
        <v>0.1</v>
      </c>
      <c r="D165" s="59">
        <f>ROUND(IF('Indicator Data'!D167=0,0.1,IF(LOG('Indicator Data'!D167)&gt;D$194,10,IF(LOG('Indicator Data'!D167)&lt;D$195,0,10-(D$194-LOG('Indicator Data'!D167))/(D$194-D$195)*10))),1)</f>
        <v>0.1</v>
      </c>
      <c r="E165" s="59">
        <f t="shared" si="62"/>
        <v>0.1</v>
      </c>
      <c r="F165" s="59">
        <f>ROUND(IF('Indicator Data'!E167="No data",0.1,IF('Indicator Data'!E167=0,0,IF(LOG('Indicator Data'!E167)&gt;F$194,10,IF(LOG('Indicator Data'!E167)&lt;F$195,0,10-(F$194-LOG('Indicator Data'!E167))/(F$194-F$195)*10)))),1)</f>
        <v>3.7</v>
      </c>
      <c r="G165" s="59">
        <f>ROUND(IF('Indicator Data'!F167=0,0,IF(LOG('Indicator Data'!F167)&gt;G$194,10,IF(LOG('Indicator Data'!F167)&lt;G$195,0,10-(G$194-LOG('Indicator Data'!F167))/(G$194-G$195)*10))),1)</f>
        <v>0</v>
      </c>
      <c r="H165" s="59">
        <f>ROUND(IF('Indicator Data'!G167=0,0,IF(LOG('Indicator Data'!G167)&gt;H$194,10,IF(LOG('Indicator Data'!G167)&lt;H$195,0,10-(H$194-LOG('Indicator Data'!G167))/(H$194-H$195)*10))),1)</f>
        <v>0.7</v>
      </c>
      <c r="I165" s="59">
        <f>ROUND(IF('Indicator Data'!H167=0,0,IF(LOG('Indicator Data'!H167)&gt;I$194,10,IF(LOG('Indicator Data'!H167)&lt;I$195,0,10-(I$194-LOG('Indicator Data'!H167))/(I$194-I$195)*10))),1)</f>
        <v>0</v>
      </c>
      <c r="J165" s="59">
        <f t="shared" si="63"/>
        <v>0.4</v>
      </c>
      <c r="K165" s="59">
        <f>ROUND(IF('Indicator Data'!I167=0,0,IF(LOG('Indicator Data'!I167)&gt;K$194,10,IF(LOG('Indicator Data'!I167)&lt;K$195,0,10-(K$194-LOG('Indicator Data'!I167))/(K$194-K$195)*10))),1)</f>
        <v>0</v>
      </c>
      <c r="L165" s="59">
        <f t="shared" si="64"/>
        <v>0.2</v>
      </c>
      <c r="M165" s="59">
        <f>ROUND(IF('Indicator Data'!J167=0,0,IF(LOG('Indicator Data'!J167)&gt;M$194,10,IF(LOG('Indicator Data'!J167)&lt;M$195,0,10-(M$194-LOG('Indicator Data'!J167))/(M$194-M$195)*10))),1)</f>
        <v>9.5</v>
      </c>
      <c r="N165" s="60">
        <f>'Indicator Data'!C167/'Indicator Data'!$BC167</f>
        <v>0</v>
      </c>
      <c r="O165" s="60">
        <f>'Indicator Data'!D167/'Indicator Data'!$BC167</f>
        <v>0</v>
      </c>
      <c r="P165" s="60">
        <f>IF(F165=0.1,0,'Indicator Data'!E167/'Indicator Data'!$BC167)</f>
        <v>2.1577807436712697E-3</v>
      </c>
      <c r="Q165" s="60">
        <f>'Indicator Data'!F167/'Indicator Data'!$BC167</f>
        <v>0</v>
      </c>
      <c r="R165" s="60">
        <f>'Indicator Data'!G167/'Indicator Data'!$BC167</f>
        <v>1.3366294655263575E-4</v>
      </c>
      <c r="S165" s="60">
        <f>'Indicator Data'!H167/'Indicator Data'!$BC167</f>
        <v>0</v>
      </c>
      <c r="T165" s="60">
        <f>'Indicator Data'!I167/'Indicator Data'!$BC167</f>
        <v>0</v>
      </c>
      <c r="U165" s="60">
        <f>'Indicator Data'!J167/'Indicator Data'!$BC167</f>
        <v>4.6459858539706793E-2</v>
      </c>
      <c r="V165" s="59">
        <f t="shared" si="65"/>
        <v>0</v>
      </c>
      <c r="W165" s="59">
        <f t="shared" si="66"/>
        <v>0</v>
      </c>
      <c r="X165" s="59">
        <f t="shared" si="67"/>
        <v>0</v>
      </c>
      <c r="Y165" s="59">
        <f t="shared" si="68"/>
        <v>2.2000000000000002</v>
      </c>
      <c r="Z165" s="59">
        <f t="shared" si="69"/>
        <v>0</v>
      </c>
      <c r="AA165" s="59">
        <f t="shared" si="70"/>
        <v>0.1</v>
      </c>
      <c r="AB165" s="59">
        <f t="shared" si="71"/>
        <v>0</v>
      </c>
      <c r="AC165" s="59">
        <f t="shared" si="72"/>
        <v>0.1</v>
      </c>
      <c r="AD165" s="59">
        <f t="shared" si="73"/>
        <v>0</v>
      </c>
      <c r="AE165" s="59">
        <f t="shared" si="74"/>
        <v>0.1</v>
      </c>
      <c r="AF165" s="59">
        <f t="shared" si="75"/>
        <v>10</v>
      </c>
      <c r="AG165" s="59">
        <f>ROUND(IF('Indicator Data'!K167=0,0,IF('Indicator Data'!K167&gt;AG$194,10,IF('Indicator Data'!K167&lt;AG$195,0,10-(AG$194-'Indicator Data'!K167)/(AG$194-AG$195)*10))),1)</f>
        <v>4</v>
      </c>
      <c r="AH165" s="59">
        <f t="shared" si="76"/>
        <v>0.1</v>
      </c>
      <c r="AI165" s="59">
        <f t="shared" si="77"/>
        <v>0.1</v>
      </c>
      <c r="AJ165" s="59">
        <f t="shared" si="78"/>
        <v>0.4</v>
      </c>
      <c r="AK165" s="59">
        <f t="shared" si="79"/>
        <v>0</v>
      </c>
      <c r="AL165" s="59">
        <f t="shared" si="80"/>
        <v>0.2</v>
      </c>
      <c r="AM165" s="59">
        <f t="shared" si="81"/>
        <v>0</v>
      </c>
      <c r="AN165" s="59">
        <f t="shared" si="82"/>
        <v>9.8000000000000007</v>
      </c>
      <c r="AO165" s="61">
        <f t="shared" si="83"/>
        <v>0.1</v>
      </c>
      <c r="AP165" s="61">
        <f t="shared" si="84"/>
        <v>3</v>
      </c>
      <c r="AQ165" s="61">
        <f t="shared" si="85"/>
        <v>0</v>
      </c>
      <c r="AR165" s="61">
        <f t="shared" si="86"/>
        <v>0.2</v>
      </c>
      <c r="AS165" s="59">
        <f t="shared" si="87"/>
        <v>6.9</v>
      </c>
      <c r="AT165" s="59">
        <f>IF('Indicator Data'!BD167&lt;1000,"x",ROUND((IF('Indicator Data'!L167&gt;AT$194,10,IF('Indicator Data'!L167&lt;AT$195,0,10-(AT$194-'Indicator Data'!L167)/(AT$194-AT$195)*10))),1))</f>
        <v>2.2000000000000002</v>
      </c>
      <c r="AU165" s="61">
        <f t="shared" si="88"/>
        <v>4.5999999999999996</v>
      </c>
      <c r="AV165" s="62">
        <f t="shared" si="89"/>
        <v>1.8</v>
      </c>
      <c r="AW165" s="59">
        <f>ROUND(IF('Indicator Data'!M167=0,0,IF('Indicator Data'!M167&gt;AW$194,10,IF('Indicator Data'!M167&lt;AW$195,0,10-(AW$194-'Indicator Data'!M167)/(AW$194-AW$195)*10))),1)</f>
        <v>1.1000000000000001</v>
      </c>
      <c r="AX165" s="59">
        <f>ROUND(IF('Indicator Data'!N167=0,0,IF(LOG('Indicator Data'!N167)&gt;LOG(AX$194),10,IF(LOG('Indicator Data'!N167)&lt;LOG(AX$195),0,10-(LOG(AX$194)-LOG('Indicator Data'!N167))/(LOG(AX$194)-LOG(AX$195))*10))),1)</f>
        <v>1.3</v>
      </c>
      <c r="AY165" s="61">
        <f t="shared" si="90"/>
        <v>1.2</v>
      </c>
      <c r="AZ165" s="59">
        <f>'Indicator Data'!O167</f>
        <v>0</v>
      </c>
      <c r="BA165" s="59">
        <f>'Indicator Data'!P167</f>
        <v>0</v>
      </c>
      <c r="BB165" s="61">
        <f t="shared" si="91"/>
        <v>0</v>
      </c>
      <c r="BC165" s="62">
        <f t="shared" si="92"/>
        <v>0.8</v>
      </c>
      <c r="BD165" s="16"/>
      <c r="BE165" s="108"/>
      <c r="BF165" s="4"/>
    </row>
    <row r="166" spans="1:58" x14ac:dyDescent="0.25">
      <c r="A166" s="132" t="s">
        <v>311</v>
      </c>
      <c r="B166" s="63" t="s">
        <v>310</v>
      </c>
      <c r="C166" s="59">
        <f>ROUND(IF('Indicator Data'!C168=0,0.1,IF(LOG('Indicator Data'!C168)&gt;C$194,10,IF(LOG('Indicator Data'!C168)&lt;C$195,0,10-(C$194-LOG('Indicator Data'!C168))/(C$194-C$195)*10))),1)</f>
        <v>0.1</v>
      </c>
      <c r="D166" s="59">
        <f>ROUND(IF('Indicator Data'!D168=0,0.1,IF(LOG('Indicator Data'!D168)&gt;D$194,10,IF(LOG('Indicator Data'!D168)&lt;D$195,0,10-(D$194-LOG('Indicator Data'!D168))/(D$194-D$195)*10))),1)</f>
        <v>0.1</v>
      </c>
      <c r="E166" s="59">
        <f t="shared" si="62"/>
        <v>0.1</v>
      </c>
      <c r="F166" s="59">
        <f>ROUND(IF('Indicator Data'!E168="No data",0.1,IF('Indicator Data'!E168=0,0,IF(LOG('Indicator Data'!E168)&gt;F$194,10,IF(LOG('Indicator Data'!E168)&lt;F$195,0,10-(F$194-LOG('Indicator Data'!E168))/(F$194-F$195)*10)))),1)</f>
        <v>4.8</v>
      </c>
      <c r="G166" s="59">
        <f>ROUND(IF('Indicator Data'!F168=0,0,IF(LOG('Indicator Data'!F168)&gt;G$194,10,IF(LOG('Indicator Data'!F168)&lt;G$195,0,10-(G$194-LOG('Indicator Data'!F168))/(G$194-G$195)*10))),1)</f>
        <v>0</v>
      </c>
      <c r="H166" s="59">
        <f>ROUND(IF('Indicator Data'!G168=0,0,IF(LOG('Indicator Data'!G168)&gt;H$194,10,IF(LOG('Indicator Data'!G168)&lt;H$195,0,10-(H$194-LOG('Indicator Data'!G168))/(H$194-H$195)*10))),1)</f>
        <v>0</v>
      </c>
      <c r="I166" s="59">
        <f>ROUND(IF('Indicator Data'!H168=0,0,IF(LOG('Indicator Data'!H168)&gt;I$194,10,IF(LOG('Indicator Data'!H168)&lt;I$195,0,10-(I$194-LOG('Indicator Data'!H168))/(I$194-I$195)*10))),1)</f>
        <v>0</v>
      </c>
      <c r="J166" s="59">
        <f t="shared" si="63"/>
        <v>0</v>
      </c>
      <c r="K166" s="59">
        <f>ROUND(IF('Indicator Data'!I168=0,0,IF(LOG('Indicator Data'!I168)&gt;K$194,10,IF(LOG('Indicator Data'!I168)&lt;K$195,0,10-(K$194-LOG('Indicator Data'!I168))/(K$194-K$195)*10))),1)</f>
        <v>0</v>
      </c>
      <c r="L166" s="59">
        <f t="shared" si="64"/>
        <v>0</v>
      </c>
      <c r="M166" s="59">
        <f>ROUND(IF('Indicator Data'!J168=0,0,IF(LOG('Indicator Data'!J168)&gt;M$194,10,IF(LOG('Indicator Data'!J168)&lt;M$195,0,10-(M$194-LOG('Indicator Data'!J168))/(M$194-M$195)*10))),1)</f>
        <v>0</v>
      </c>
      <c r="N166" s="60">
        <f>'Indicator Data'!C168/'Indicator Data'!$BC168</f>
        <v>0</v>
      </c>
      <c r="O166" s="60">
        <f>'Indicator Data'!D168/'Indicator Data'!$BC168</f>
        <v>0</v>
      </c>
      <c r="P166" s="60">
        <f>IF(F166=0.1,0,'Indicator Data'!E168/'Indicator Data'!$BC168)</f>
        <v>9.3194761335229216E-4</v>
      </c>
      <c r="Q166" s="60">
        <f>'Indicator Data'!F168/'Indicator Data'!$BC168</f>
        <v>0</v>
      </c>
      <c r="R166" s="60">
        <f>'Indicator Data'!G168/'Indicator Data'!$BC168</f>
        <v>0</v>
      </c>
      <c r="S166" s="60">
        <f>'Indicator Data'!H168/'Indicator Data'!$BC168</f>
        <v>0</v>
      </c>
      <c r="T166" s="60">
        <f>'Indicator Data'!I168/'Indicator Data'!$BC168</f>
        <v>0</v>
      </c>
      <c r="U166" s="60">
        <f>'Indicator Data'!J168/'Indicator Data'!$BC168</f>
        <v>0</v>
      </c>
      <c r="V166" s="59">
        <f t="shared" si="65"/>
        <v>0</v>
      </c>
      <c r="W166" s="59">
        <f t="shared" si="66"/>
        <v>0</v>
      </c>
      <c r="X166" s="59">
        <f t="shared" si="67"/>
        <v>0</v>
      </c>
      <c r="Y166" s="59">
        <f t="shared" si="68"/>
        <v>0.9</v>
      </c>
      <c r="Z166" s="59">
        <f t="shared" si="69"/>
        <v>0</v>
      </c>
      <c r="AA166" s="59">
        <f t="shared" si="70"/>
        <v>0</v>
      </c>
      <c r="AB166" s="59">
        <f t="shared" si="71"/>
        <v>0</v>
      </c>
      <c r="AC166" s="59">
        <f t="shared" si="72"/>
        <v>0</v>
      </c>
      <c r="AD166" s="59">
        <f t="shared" si="73"/>
        <v>0</v>
      </c>
      <c r="AE166" s="59">
        <f t="shared" si="74"/>
        <v>0</v>
      </c>
      <c r="AF166" s="59">
        <f t="shared" si="75"/>
        <v>0</v>
      </c>
      <c r="AG166" s="59">
        <f>ROUND(IF('Indicator Data'!K168=0,0,IF('Indicator Data'!K168&gt;AG$194,10,IF('Indicator Data'!K168&lt;AG$195,0,10-(AG$194-'Indicator Data'!K168)/(AG$194-AG$195)*10))),1)</f>
        <v>0</v>
      </c>
      <c r="AH166" s="59">
        <f t="shared" si="76"/>
        <v>0.1</v>
      </c>
      <c r="AI166" s="59">
        <f t="shared" si="77"/>
        <v>0.1</v>
      </c>
      <c r="AJ166" s="59">
        <f t="shared" si="78"/>
        <v>0</v>
      </c>
      <c r="AK166" s="59">
        <f t="shared" si="79"/>
        <v>0</v>
      </c>
      <c r="AL166" s="59">
        <f t="shared" si="80"/>
        <v>0</v>
      </c>
      <c r="AM166" s="59">
        <f t="shared" si="81"/>
        <v>0</v>
      </c>
      <c r="AN166" s="59">
        <f t="shared" si="82"/>
        <v>0</v>
      </c>
      <c r="AO166" s="61">
        <f t="shared" si="83"/>
        <v>0.1</v>
      </c>
      <c r="AP166" s="61">
        <f t="shared" si="84"/>
        <v>3.1</v>
      </c>
      <c r="AQ166" s="61">
        <f t="shared" si="85"/>
        <v>0</v>
      </c>
      <c r="AR166" s="61">
        <f t="shared" si="86"/>
        <v>0</v>
      </c>
      <c r="AS166" s="59">
        <f t="shared" si="87"/>
        <v>0</v>
      </c>
      <c r="AT166" s="59">
        <f>IF('Indicator Data'!BD168&lt;1000,"x",ROUND((IF('Indicator Data'!L168&gt;AT$194,10,IF('Indicator Data'!L168&lt;AT$195,0,10-(AT$194-'Indicator Data'!L168)/(AT$194-AT$195)*10))),1))</f>
        <v>0</v>
      </c>
      <c r="AU166" s="61">
        <f t="shared" si="88"/>
        <v>0</v>
      </c>
      <c r="AV166" s="62">
        <f t="shared" si="89"/>
        <v>0.7</v>
      </c>
      <c r="AW166" s="59">
        <f>ROUND(IF('Indicator Data'!M168=0,0,IF('Indicator Data'!M168&gt;AW$194,10,IF('Indicator Data'!M168&lt;AW$195,0,10-(AW$194-'Indicator Data'!M168)/(AW$194-AW$195)*10))),1)</f>
        <v>0.2</v>
      </c>
      <c r="AX166" s="59">
        <f>ROUND(IF('Indicator Data'!N168=0,0,IF(LOG('Indicator Data'!N168)&gt;LOG(AX$194),10,IF(LOG('Indicator Data'!N168)&lt;LOG(AX$195),0,10-(LOG(AX$194)-LOG('Indicator Data'!N168))/(LOG(AX$194)-LOG(AX$195))*10))),1)</f>
        <v>0</v>
      </c>
      <c r="AY166" s="61">
        <f t="shared" si="90"/>
        <v>0.1</v>
      </c>
      <c r="AZ166" s="59">
        <f>'Indicator Data'!O168</f>
        <v>0</v>
      </c>
      <c r="BA166" s="59">
        <f>'Indicator Data'!P168</f>
        <v>0</v>
      </c>
      <c r="BB166" s="61">
        <f t="shared" si="91"/>
        <v>0</v>
      </c>
      <c r="BC166" s="62">
        <f t="shared" si="92"/>
        <v>0.1</v>
      </c>
      <c r="BD166" s="16"/>
      <c r="BE166" s="108"/>
      <c r="BF166" s="4"/>
    </row>
    <row r="167" spans="1:58" x14ac:dyDescent="0.25">
      <c r="A167" s="132" t="s">
        <v>313</v>
      </c>
      <c r="B167" s="63" t="s">
        <v>312</v>
      </c>
      <c r="C167" s="59">
        <f>ROUND(IF('Indicator Data'!C169=0,0.1,IF(LOG('Indicator Data'!C169)&gt;C$194,10,IF(LOG('Indicator Data'!C169)&lt;C$195,0,10-(C$194-LOG('Indicator Data'!C169))/(C$194-C$195)*10))),1)</f>
        <v>6.8</v>
      </c>
      <c r="D167" s="59">
        <f>ROUND(IF('Indicator Data'!D169=0,0.1,IF(LOG('Indicator Data'!D169)&gt;D$194,10,IF(LOG('Indicator Data'!D169)&lt;D$195,0,10-(D$194-LOG('Indicator Data'!D169))/(D$194-D$195)*10))),1)</f>
        <v>0.1</v>
      </c>
      <c r="E167" s="59">
        <f t="shared" si="62"/>
        <v>4.2</v>
      </c>
      <c r="F167" s="59">
        <f>ROUND(IF('Indicator Data'!E169="No data",0.1,IF('Indicator Data'!E169=0,0,IF(LOG('Indicator Data'!E169)&gt;F$194,10,IF(LOG('Indicator Data'!E169)&lt;F$195,0,10-(F$194-LOG('Indicator Data'!E169))/(F$194-F$195)*10)))),1)</f>
        <v>5.7</v>
      </c>
      <c r="G167" s="59">
        <f>ROUND(IF('Indicator Data'!F169=0,0,IF(LOG('Indicator Data'!F169)&gt;G$194,10,IF(LOG('Indicator Data'!F169)&lt;G$195,0,10-(G$194-LOG('Indicator Data'!F169))/(G$194-G$195)*10))),1)</f>
        <v>0</v>
      </c>
      <c r="H167" s="59">
        <f>ROUND(IF('Indicator Data'!G169=0,0,IF(LOG('Indicator Data'!G169)&gt;H$194,10,IF(LOG('Indicator Data'!G169)&lt;H$195,0,10-(H$194-LOG('Indicator Data'!G169))/(H$194-H$195)*10))),1)</f>
        <v>0</v>
      </c>
      <c r="I167" s="59">
        <f>ROUND(IF('Indicator Data'!H169=0,0,IF(LOG('Indicator Data'!H169)&gt;I$194,10,IF(LOG('Indicator Data'!H169)&lt;I$195,0,10-(I$194-LOG('Indicator Data'!H169))/(I$194-I$195)*10))),1)</f>
        <v>0</v>
      </c>
      <c r="J167" s="59">
        <f t="shared" si="63"/>
        <v>0</v>
      </c>
      <c r="K167" s="59">
        <f>ROUND(IF('Indicator Data'!I169=0,0,IF(LOG('Indicator Data'!I169)&gt;K$194,10,IF(LOG('Indicator Data'!I169)&lt;K$195,0,10-(K$194-LOG('Indicator Data'!I169))/(K$194-K$195)*10))),1)</f>
        <v>0</v>
      </c>
      <c r="L167" s="59">
        <f t="shared" si="64"/>
        <v>0</v>
      </c>
      <c r="M167" s="59">
        <f>ROUND(IF('Indicator Data'!J169=0,0,IF(LOG('Indicator Data'!J169)&gt;M$194,10,IF(LOG('Indicator Data'!J169)&lt;M$195,0,10-(M$194-LOG('Indicator Data'!J169))/(M$194-M$195)*10))),1)</f>
        <v>0</v>
      </c>
      <c r="N167" s="60">
        <f>'Indicator Data'!C169/'Indicator Data'!$BC169</f>
        <v>6.5449880649265152E-4</v>
      </c>
      <c r="O167" s="60">
        <f>'Indicator Data'!D169/'Indicator Data'!$BC169</f>
        <v>0</v>
      </c>
      <c r="P167" s="60">
        <f>IF(F167=0.1,0,'Indicator Data'!E169/'Indicator Data'!$BC169)</f>
        <v>2.317787923651074E-3</v>
      </c>
      <c r="Q167" s="60">
        <f>'Indicator Data'!F169/'Indicator Data'!$BC169</f>
        <v>0</v>
      </c>
      <c r="R167" s="60">
        <f>'Indicator Data'!G169/'Indicator Data'!$BC169</f>
        <v>0</v>
      </c>
      <c r="S167" s="60">
        <f>'Indicator Data'!H169/'Indicator Data'!$BC169</f>
        <v>0</v>
      </c>
      <c r="T167" s="60">
        <f>'Indicator Data'!I169/'Indicator Data'!$BC169</f>
        <v>0</v>
      </c>
      <c r="U167" s="60">
        <f>'Indicator Data'!J169/'Indicator Data'!$BC169</f>
        <v>0</v>
      </c>
      <c r="V167" s="59">
        <f t="shared" si="65"/>
        <v>3.3</v>
      </c>
      <c r="W167" s="59">
        <f t="shared" si="66"/>
        <v>0</v>
      </c>
      <c r="X167" s="59">
        <f t="shared" si="67"/>
        <v>1.8</v>
      </c>
      <c r="Y167" s="59">
        <f t="shared" si="68"/>
        <v>2.2999999999999998</v>
      </c>
      <c r="Z167" s="59">
        <f t="shared" si="69"/>
        <v>0</v>
      </c>
      <c r="AA167" s="59">
        <f t="shared" si="70"/>
        <v>0</v>
      </c>
      <c r="AB167" s="59">
        <f t="shared" si="71"/>
        <v>0</v>
      </c>
      <c r="AC167" s="59">
        <f t="shared" si="72"/>
        <v>0</v>
      </c>
      <c r="AD167" s="59">
        <f t="shared" si="73"/>
        <v>0</v>
      </c>
      <c r="AE167" s="59">
        <f t="shared" si="74"/>
        <v>0</v>
      </c>
      <c r="AF167" s="59">
        <f t="shared" si="75"/>
        <v>0</v>
      </c>
      <c r="AG167" s="59">
        <f>ROUND(IF('Indicator Data'!K169=0,0,IF('Indicator Data'!K169&gt;AG$194,10,IF('Indicator Data'!K169&lt;AG$195,0,10-(AG$194-'Indicator Data'!K169)/(AG$194-AG$195)*10))),1)</f>
        <v>0</v>
      </c>
      <c r="AH167" s="59">
        <f t="shared" si="76"/>
        <v>5.0999999999999996</v>
      </c>
      <c r="AI167" s="59">
        <f t="shared" si="77"/>
        <v>0.1</v>
      </c>
      <c r="AJ167" s="59">
        <f t="shared" si="78"/>
        <v>0</v>
      </c>
      <c r="AK167" s="59">
        <f t="shared" si="79"/>
        <v>0</v>
      </c>
      <c r="AL167" s="59">
        <f t="shared" si="80"/>
        <v>0</v>
      </c>
      <c r="AM167" s="59">
        <f t="shared" si="81"/>
        <v>0</v>
      </c>
      <c r="AN167" s="59">
        <f t="shared" si="82"/>
        <v>0</v>
      </c>
      <c r="AO167" s="61">
        <f t="shared" si="83"/>
        <v>3.1</v>
      </c>
      <c r="AP167" s="61">
        <f t="shared" si="84"/>
        <v>4.2</v>
      </c>
      <c r="AQ167" s="61">
        <f t="shared" si="85"/>
        <v>0</v>
      </c>
      <c r="AR167" s="61">
        <f t="shared" si="86"/>
        <v>0</v>
      </c>
      <c r="AS167" s="59">
        <f t="shared" si="87"/>
        <v>0</v>
      </c>
      <c r="AT167" s="59">
        <f>IF('Indicator Data'!BD169&lt;1000,"x",ROUND((IF('Indicator Data'!L169&gt;AT$194,10,IF('Indicator Data'!L169&lt;AT$195,0,10-(AT$194-'Indicator Data'!L169)/(AT$194-AT$195)*10))),1))</f>
        <v>1.1000000000000001</v>
      </c>
      <c r="AU167" s="61">
        <f t="shared" si="88"/>
        <v>0.6</v>
      </c>
      <c r="AV167" s="62">
        <f t="shared" si="89"/>
        <v>1.8</v>
      </c>
      <c r="AW167" s="59">
        <f>ROUND(IF('Indicator Data'!M169=0,0,IF('Indicator Data'!M169&gt;AW$194,10,IF('Indicator Data'!M169&lt;AW$195,0,10-(AW$194-'Indicator Data'!M169)/(AW$194-AW$195)*10))),1)</f>
        <v>1.2</v>
      </c>
      <c r="AX167" s="59">
        <f>ROUND(IF('Indicator Data'!N169=0,0,IF(LOG('Indicator Data'!N169)&gt;LOG(AX$194),10,IF(LOG('Indicator Data'!N169)&lt;LOG(AX$195),0,10-(LOG(AX$194)-LOG('Indicator Data'!N169))/(LOG(AX$194)-LOG(AX$195))*10))),1)</f>
        <v>1.3</v>
      </c>
      <c r="AY167" s="61">
        <f t="shared" si="90"/>
        <v>1.3</v>
      </c>
      <c r="AZ167" s="59">
        <f>'Indicator Data'!O169</f>
        <v>0</v>
      </c>
      <c r="BA167" s="59">
        <f>'Indicator Data'!P169</f>
        <v>0</v>
      </c>
      <c r="BB167" s="61">
        <f t="shared" si="91"/>
        <v>0</v>
      </c>
      <c r="BC167" s="62">
        <f t="shared" si="92"/>
        <v>0.9</v>
      </c>
      <c r="BD167" s="16"/>
      <c r="BE167" s="108"/>
      <c r="BF167" s="4"/>
    </row>
    <row r="168" spans="1:58" x14ac:dyDescent="0.25">
      <c r="A168" s="132" t="s">
        <v>884</v>
      </c>
      <c r="B168" s="63" t="s">
        <v>314</v>
      </c>
      <c r="C168" s="59">
        <f>ROUND(IF('Indicator Data'!C170=0,0.1,IF(LOG('Indicator Data'!C170)&gt;C$194,10,IF(LOG('Indicator Data'!C170)&lt;C$195,0,10-(C$194-LOG('Indicator Data'!C170))/(C$194-C$195)*10))),1)</f>
        <v>9</v>
      </c>
      <c r="D168" s="59">
        <f>ROUND(IF('Indicator Data'!D170=0,0.1,IF(LOG('Indicator Data'!D170)&gt;D$194,10,IF(LOG('Indicator Data'!D170)&lt;D$195,0,10-(D$194-LOG('Indicator Data'!D170))/(D$194-D$195)*10))),1)</f>
        <v>2.2000000000000002</v>
      </c>
      <c r="E168" s="59">
        <f t="shared" si="62"/>
        <v>6.8</v>
      </c>
      <c r="F168" s="59">
        <f>ROUND(IF('Indicator Data'!E170="No data",0.1,IF('Indicator Data'!E170=0,0,IF(LOG('Indicator Data'!E170)&gt;F$194,10,IF(LOG('Indicator Data'!E170)&lt;F$195,0,10-(F$194-LOG('Indicator Data'!E170))/(F$194-F$195)*10)))),1)</f>
        <v>6.7</v>
      </c>
      <c r="G168" s="59">
        <f>ROUND(IF('Indicator Data'!F170=0,0,IF(LOG('Indicator Data'!F170)&gt;G$194,10,IF(LOG('Indicator Data'!F170)&lt;G$195,0,10-(G$194-LOG('Indicator Data'!F170))/(G$194-G$195)*10))),1)</f>
        <v>4.7</v>
      </c>
      <c r="H168" s="59">
        <f>ROUND(IF('Indicator Data'!G170=0,0,IF(LOG('Indicator Data'!G170)&gt;H$194,10,IF(LOG('Indicator Data'!G170)&lt;H$195,0,10-(H$194-LOG('Indicator Data'!G170))/(H$194-H$195)*10))),1)</f>
        <v>0</v>
      </c>
      <c r="I168" s="59">
        <f>ROUND(IF('Indicator Data'!H170=0,0,IF(LOG('Indicator Data'!H170)&gt;I$194,10,IF(LOG('Indicator Data'!H170)&lt;I$195,0,10-(I$194-LOG('Indicator Data'!H170))/(I$194-I$195)*10))),1)</f>
        <v>0</v>
      </c>
      <c r="J168" s="59">
        <f t="shared" si="63"/>
        <v>0</v>
      </c>
      <c r="K168" s="59">
        <f>ROUND(IF('Indicator Data'!I170=0,0,IF(LOG('Indicator Data'!I170)&gt;K$194,10,IF(LOG('Indicator Data'!I170)&lt;K$195,0,10-(K$194-LOG('Indicator Data'!I170))/(K$194-K$195)*10))),1)</f>
        <v>0</v>
      </c>
      <c r="L168" s="59">
        <f t="shared" si="64"/>
        <v>0</v>
      </c>
      <c r="M168" s="59">
        <f>ROUND(IF('Indicator Data'!J170=0,0,IF(LOG('Indicator Data'!J170)&gt;M$194,10,IF(LOG('Indicator Data'!J170)&lt;M$195,0,10-(M$194-LOG('Indicator Data'!J170))/(M$194-M$195)*10))),1)</f>
        <v>9.5</v>
      </c>
      <c r="N168" s="60">
        <f>'Indicator Data'!C170/'Indicator Data'!$BC170</f>
        <v>1.7312803826401268E-3</v>
      </c>
      <c r="O168" s="60">
        <f>'Indicator Data'!D170/'Indicator Data'!$BC170</f>
        <v>1.9849568134556639E-6</v>
      </c>
      <c r="P168" s="60">
        <f>IF(F168=0.1,0,'Indicator Data'!E170/'Indicator Data'!$BC170)</f>
        <v>2.1763861483837621E-3</v>
      </c>
      <c r="Q168" s="60">
        <f>'Indicator Data'!F170/'Indicator Data'!$BC170</f>
        <v>1.0063526680101325E-7</v>
      </c>
      <c r="R168" s="60">
        <f>'Indicator Data'!G170/'Indicator Data'!$BC170</f>
        <v>0</v>
      </c>
      <c r="S168" s="60">
        <f>'Indicator Data'!H170/'Indicator Data'!$BC170</f>
        <v>0</v>
      </c>
      <c r="T168" s="60">
        <f>'Indicator Data'!I170/'Indicator Data'!$BC170</f>
        <v>0</v>
      </c>
      <c r="U168" s="60">
        <f>'Indicator Data'!J170/'Indicator Data'!$BC170</f>
        <v>2.9015017631654973E-3</v>
      </c>
      <c r="V168" s="59">
        <f t="shared" si="65"/>
        <v>8.6999999999999993</v>
      </c>
      <c r="W168" s="59">
        <f t="shared" si="66"/>
        <v>0</v>
      </c>
      <c r="X168" s="59">
        <f t="shared" si="67"/>
        <v>5.9</v>
      </c>
      <c r="Y168" s="59">
        <f t="shared" si="68"/>
        <v>2.2000000000000002</v>
      </c>
      <c r="Z168" s="59">
        <f t="shared" si="69"/>
        <v>4.5</v>
      </c>
      <c r="AA168" s="59">
        <f t="shared" si="70"/>
        <v>0</v>
      </c>
      <c r="AB168" s="59">
        <f t="shared" si="71"/>
        <v>0</v>
      </c>
      <c r="AC168" s="59">
        <f t="shared" si="72"/>
        <v>0</v>
      </c>
      <c r="AD168" s="59">
        <f t="shared" si="73"/>
        <v>0</v>
      </c>
      <c r="AE168" s="59">
        <f t="shared" si="74"/>
        <v>0</v>
      </c>
      <c r="AF168" s="59">
        <f t="shared" si="75"/>
        <v>1</v>
      </c>
      <c r="AG168" s="59">
        <f>ROUND(IF('Indicator Data'!K170=0,0,IF('Indicator Data'!K170&gt;AG$194,10,IF('Indicator Data'!K170&lt;AG$195,0,10-(AG$194-'Indicator Data'!K170)/(AG$194-AG$195)*10))),1)</f>
        <v>2.7</v>
      </c>
      <c r="AH168" s="59">
        <f t="shared" si="76"/>
        <v>8.9</v>
      </c>
      <c r="AI168" s="59">
        <f t="shared" si="77"/>
        <v>1.1000000000000001</v>
      </c>
      <c r="AJ168" s="59">
        <f t="shared" si="78"/>
        <v>0</v>
      </c>
      <c r="AK168" s="59">
        <f t="shared" si="79"/>
        <v>0</v>
      </c>
      <c r="AL168" s="59">
        <f t="shared" si="80"/>
        <v>0</v>
      </c>
      <c r="AM168" s="59">
        <f t="shared" si="81"/>
        <v>0</v>
      </c>
      <c r="AN168" s="59">
        <f t="shared" si="82"/>
        <v>7.1</v>
      </c>
      <c r="AO168" s="61">
        <f t="shared" si="83"/>
        <v>6.4</v>
      </c>
      <c r="AP168" s="61">
        <f t="shared" si="84"/>
        <v>4.8</v>
      </c>
      <c r="AQ168" s="61">
        <f t="shared" si="85"/>
        <v>4.5999999999999996</v>
      </c>
      <c r="AR168" s="61">
        <f t="shared" si="86"/>
        <v>0</v>
      </c>
      <c r="AS168" s="59">
        <f t="shared" si="87"/>
        <v>4.9000000000000004</v>
      </c>
      <c r="AT168" s="59">
        <f>IF('Indicator Data'!BD170&lt;1000,"x",ROUND((IF('Indicator Data'!L170&gt;AT$194,10,IF('Indicator Data'!L170&lt;AT$195,0,10-(AT$194-'Indicator Data'!L170)/(AT$194-AT$195)*10))),1))</f>
        <v>4.4000000000000004</v>
      </c>
      <c r="AU168" s="61">
        <f t="shared" si="88"/>
        <v>4.7</v>
      </c>
      <c r="AV168" s="62">
        <f t="shared" si="89"/>
        <v>4.4000000000000004</v>
      </c>
      <c r="AW168" s="59">
        <f>ROUND(IF('Indicator Data'!M170=0,0,IF('Indicator Data'!M170&gt;AW$194,10,IF('Indicator Data'!M170&lt;AW$195,0,10-(AW$194-'Indicator Data'!M170)/(AW$194-AW$195)*10))),1)</f>
        <v>7.9</v>
      </c>
      <c r="AX168" s="59">
        <f>ROUND(IF('Indicator Data'!N170=0,0,IF(LOG('Indicator Data'!N170)&gt;LOG(AX$194),10,IF(LOG('Indicator Data'!N170)&lt;LOG(AX$195),0,10-(LOG(AX$194)-LOG('Indicator Data'!N170))/(LOG(AX$194)-LOG(AX$195))*10))),1)</f>
        <v>7.2</v>
      </c>
      <c r="AY168" s="61">
        <f t="shared" si="90"/>
        <v>7.6</v>
      </c>
      <c r="AZ168" s="59">
        <f>'Indicator Data'!O170</f>
        <v>5</v>
      </c>
      <c r="BA168" s="59">
        <f>'Indicator Data'!P170</f>
        <v>0</v>
      </c>
      <c r="BB168" s="61">
        <f t="shared" si="91"/>
        <v>10</v>
      </c>
      <c r="BC168" s="62">
        <f t="shared" si="92"/>
        <v>10</v>
      </c>
      <c r="BD168" s="16"/>
      <c r="BE168" s="108"/>
      <c r="BF168" s="4"/>
    </row>
    <row r="169" spans="1:58" x14ac:dyDescent="0.25">
      <c r="A169" s="132" t="s">
        <v>317</v>
      </c>
      <c r="B169" s="63" t="s">
        <v>316</v>
      </c>
      <c r="C169" s="59">
        <f>ROUND(IF('Indicator Data'!C171=0,0.1,IF(LOG('Indicator Data'!C171)&gt;C$194,10,IF(LOG('Indicator Data'!C171)&lt;C$195,0,10-(C$194-LOG('Indicator Data'!C171))/(C$194-C$195)*10))),1)</f>
        <v>8</v>
      </c>
      <c r="D169" s="59">
        <f>ROUND(IF('Indicator Data'!D171=0,0.1,IF(LOG('Indicator Data'!D171)&gt;D$194,10,IF(LOG('Indicator Data'!D171)&lt;D$195,0,10-(D$194-LOG('Indicator Data'!D171))/(D$194-D$195)*10))),1)</f>
        <v>9.9</v>
      </c>
      <c r="E169" s="59">
        <f t="shared" si="62"/>
        <v>9.1999999999999993</v>
      </c>
      <c r="F169" s="59">
        <f>ROUND(IF('Indicator Data'!E171="No data",0.1,IF('Indicator Data'!E171=0,0,IF(LOG('Indicator Data'!E171)&gt;F$194,10,IF(LOG('Indicator Data'!E171)&lt;F$195,0,10-(F$194-LOG('Indicator Data'!E171))/(F$194-F$195)*10)))),1)</f>
        <v>6.4</v>
      </c>
      <c r="G169" s="59">
        <f>ROUND(IF('Indicator Data'!F171=0,0,IF(LOG('Indicator Data'!F171)&gt;G$194,10,IF(LOG('Indicator Data'!F171)&lt;G$195,0,10-(G$194-LOG('Indicator Data'!F171))/(G$194-G$195)*10))),1)</f>
        <v>0</v>
      </c>
      <c r="H169" s="59">
        <f>ROUND(IF('Indicator Data'!G171=0,0,IF(LOG('Indicator Data'!G171)&gt;H$194,10,IF(LOG('Indicator Data'!G171)&lt;H$195,0,10-(H$194-LOG('Indicator Data'!G171))/(H$194-H$195)*10))),1)</f>
        <v>0</v>
      </c>
      <c r="I169" s="59">
        <f>ROUND(IF('Indicator Data'!H171=0,0,IF(LOG('Indicator Data'!H171)&gt;I$194,10,IF(LOG('Indicator Data'!H171)&lt;I$195,0,10-(I$194-LOG('Indicator Data'!H171))/(I$194-I$195)*10))),1)</f>
        <v>0</v>
      </c>
      <c r="J169" s="59">
        <f t="shared" si="63"/>
        <v>0</v>
      </c>
      <c r="K169" s="59">
        <f>ROUND(IF('Indicator Data'!I171=0,0,IF(LOG('Indicator Data'!I171)&gt;K$194,10,IF(LOG('Indicator Data'!I171)&lt;K$195,0,10-(K$194-LOG('Indicator Data'!I171))/(K$194-K$195)*10))),1)</f>
        <v>0</v>
      </c>
      <c r="L169" s="59">
        <f t="shared" si="64"/>
        <v>0</v>
      </c>
      <c r="M169" s="59">
        <f>ROUND(IF('Indicator Data'!J171=0,0,IF(LOG('Indicator Data'!J171)&gt;M$194,10,IF(LOG('Indicator Data'!J171)&lt;M$195,0,10-(M$194-LOG('Indicator Data'!J171))/(M$194-M$195)*10))),1)</f>
        <v>10</v>
      </c>
      <c r="N169" s="60">
        <f>'Indicator Data'!C171/'Indicator Data'!$BC171</f>
        <v>1.9928144759965615E-3</v>
      </c>
      <c r="O169" s="60">
        <f>'Indicator Data'!D171/'Indicator Data'!$BC171</f>
        <v>1.2031953071452242E-3</v>
      </c>
      <c r="P169" s="60">
        <f>IF(F169=0.1,0,'Indicator Data'!E171/'Indicator Data'!$BC171)</f>
        <v>4.6961040404215355E-3</v>
      </c>
      <c r="Q169" s="60">
        <f>'Indicator Data'!F171/'Indicator Data'!$BC171</f>
        <v>0</v>
      </c>
      <c r="R169" s="60">
        <f>'Indicator Data'!G171/'Indicator Data'!$BC171</f>
        <v>0</v>
      </c>
      <c r="S169" s="60">
        <f>'Indicator Data'!H171/'Indicator Data'!$BC171</f>
        <v>0</v>
      </c>
      <c r="T169" s="60">
        <f>'Indicator Data'!I171/'Indicator Data'!$BC171</f>
        <v>0</v>
      </c>
      <c r="U169" s="60">
        <f>'Indicator Data'!J171/'Indicator Data'!$BC171</f>
        <v>1.9216082445084673E-2</v>
      </c>
      <c r="V169" s="59">
        <f t="shared" si="65"/>
        <v>10</v>
      </c>
      <c r="W169" s="59">
        <f t="shared" si="66"/>
        <v>10</v>
      </c>
      <c r="X169" s="59">
        <f t="shared" si="67"/>
        <v>10</v>
      </c>
      <c r="Y169" s="59">
        <f t="shared" si="68"/>
        <v>4.7</v>
      </c>
      <c r="Z169" s="59">
        <f t="shared" si="69"/>
        <v>0</v>
      </c>
      <c r="AA169" s="59">
        <f t="shared" si="70"/>
        <v>0</v>
      </c>
      <c r="AB169" s="59">
        <f t="shared" si="71"/>
        <v>0</v>
      </c>
      <c r="AC169" s="59">
        <f t="shared" si="72"/>
        <v>0</v>
      </c>
      <c r="AD169" s="59">
        <f t="shared" si="73"/>
        <v>0</v>
      </c>
      <c r="AE169" s="59">
        <f t="shared" si="74"/>
        <v>0</v>
      </c>
      <c r="AF169" s="59">
        <f t="shared" si="75"/>
        <v>6.4</v>
      </c>
      <c r="AG169" s="59">
        <f>ROUND(IF('Indicator Data'!K171=0,0,IF('Indicator Data'!K171&gt;AG$194,10,IF('Indicator Data'!K171&lt;AG$195,0,10-(AG$194-'Indicator Data'!K171)/(AG$194-AG$195)*10))),1)</f>
        <v>2.7</v>
      </c>
      <c r="AH169" s="59">
        <f t="shared" si="76"/>
        <v>9</v>
      </c>
      <c r="AI169" s="59">
        <f t="shared" si="77"/>
        <v>10</v>
      </c>
      <c r="AJ169" s="59">
        <f t="shared" si="78"/>
        <v>0</v>
      </c>
      <c r="AK169" s="59">
        <f t="shared" si="79"/>
        <v>0</v>
      </c>
      <c r="AL169" s="59">
        <f t="shared" si="80"/>
        <v>0</v>
      </c>
      <c r="AM169" s="59">
        <f t="shared" si="81"/>
        <v>0</v>
      </c>
      <c r="AN169" s="59">
        <f t="shared" si="82"/>
        <v>8.8000000000000007</v>
      </c>
      <c r="AO169" s="61">
        <f t="shared" si="83"/>
        <v>9.6999999999999993</v>
      </c>
      <c r="AP169" s="61">
        <f t="shared" si="84"/>
        <v>5.6</v>
      </c>
      <c r="AQ169" s="61">
        <f t="shared" si="85"/>
        <v>0</v>
      </c>
      <c r="AR169" s="61">
        <f t="shared" si="86"/>
        <v>0</v>
      </c>
      <c r="AS169" s="59">
        <f t="shared" si="87"/>
        <v>5.8</v>
      </c>
      <c r="AT169" s="59">
        <f>IF('Indicator Data'!BD171&lt;1000,"x",ROUND((IF('Indicator Data'!L171&gt;AT$194,10,IF('Indicator Data'!L171&lt;AT$195,0,10-(AT$194-'Indicator Data'!L171)/(AT$194-AT$195)*10))),1))</f>
        <v>5.6</v>
      </c>
      <c r="AU169" s="61">
        <f t="shared" si="88"/>
        <v>5.7</v>
      </c>
      <c r="AV169" s="62">
        <f t="shared" si="89"/>
        <v>5.6</v>
      </c>
      <c r="AW169" s="59">
        <f>ROUND(IF('Indicator Data'!M171=0,0,IF('Indicator Data'!M171&gt;AW$194,10,IF('Indicator Data'!M171&lt;AW$195,0,10-(AW$194-'Indicator Data'!M171)/(AW$194-AW$195)*10))),1)</f>
        <v>3</v>
      </c>
      <c r="AX169" s="59">
        <f>ROUND(IF('Indicator Data'!N171=0,0,IF(LOG('Indicator Data'!N171)&gt;LOG(AX$194),10,IF(LOG('Indicator Data'!N171)&lt;LOG(AX$195),0,10-(LOG(AX$194)-LOG('Indicator Data'!N171))/(LOG(AX$194)-LOG(AX$195))*10))),1)</f>
        <v>1.9</v>
      </c>
      <c r="AY169" s="61">
        <f t="shared" si="90"/>
        <v>2.5</v>
      </c>
      <c r="AZ169" s="59">
        <f>'Indicator Data'!O171</f>
        <v>0</v>
      </c>
      <c r="BA169" s="59">
        <f>'Indicator Data'!P171</f>
        <v>0</v>
      </c>
      <c r="BB169" s="61">
        <f t="shared" si="91"/>
        <v>0</v>
      </c>
      <c r="BC169" s="62">
        <f t="shared" si="92"/>
        <v>1.8</v>
      </c>
      <c r="BD169" s="16"/>
      <c r="BE169" s="108"/>
      <c r="BF169" s="4"/>
    </row>
    <row r="170" spans="1:58" x14ac:dyDescent="0.25">
      <c r="A170" s="131" t="s">
        <v>885</v>
      </c>
      <c r="B170" s="63" t="s">
        <v>318</v>
      </c>
      <c r="C170" s="59">
        <f>ROUND(IF('Indicator Data'!C172=0,0.1,IF(LOG('Indicator Data'!C172)&gt;C$194,10,IF(LOG('Indicator Data'!C172)&lt;C$195,0,10-(C$194-LOG('Indicator Data'!C172))/(C$194-C$195)*10))),1)</f>
        <v>8.9</v>
      </c>
      <c r="D170" s="59">
        <f>ROUND(IF('Indicator Data'!D172=0,0.1,IF(LOG('Indicator Data'!D172)&gt;D$194,10,IF(LOG('Indicator Data'!D172)&lt;D$195,0,10-(D$194-LOG('Indicator Data'!D172))/(D$194-D$195)*10))),1)</f>
        <v>0.1</v>
      </c>
      <c r="E170" s="59">
        <f t="shared" si="62"/>
        <v>6.2</v>
      </c>
      <c r="F170" s="59">
        <f>ROUND(IF('Indicator Data'!E172="No data",0.1,IF('Indicator Data'!E172=0,0,IF(LOG('Indicator Data'!E172)&gt;F$194,10,IF(LOG('Indicator Data'!E172)&lt;F$195,0,10-(F$194-LOG('Indicator Data'!E172))/(F$194-F$195)*10)))),1)</f>
        <v>7.5</v>
      </c>
      <c r="G170" s="59">
        <f>ROUND(IF('Indicator Data'!F172=0,0,IF(LOG('Indicator Data'!F172)&gt;G$194,10,IF(LOG('Indicator Data'!F172)&lt;G$195,0,10-(G$194-LOG('Indicator Data'!F172))/(G$194-G$195)*10))),1)</f>
        <v>4.7</v>
      </c>
      <c r="H170" s="59">
        <f>ROUND(IF('Indicator Data'!G172=0,0,IF(LOG('Indicator Data'!G172)&gt;H$194,10,IF(LOG('Indicator Data'!G172)&lt;H$195,0,10-(H$194-LOG('Indicator Data'!G172))/(H$194-H$195)*10))),1)</f>
        <v>1.7</v>
      </c>
      <c r="I170" s="59">
        <f>ROUND(IF('Indicator Data'!H172=0,0,IF(LOG('Indicator Data'!H172)&gt;I$194,10,IF(LOG('Indicator Data'!H172)&lt;I$195,0,10-(I$194-LOG('Indicator Data'!H172))/(I$194-I$195)*10))),1)</f>
        <v>0</v>
      </c>
      <c r="J170" s="59">
        <f t="shared" si="63"/>
        <v>0.9</v>
      </c>
      <c r="K170" s="59">
        <f>ROUND(IF('Indicator Data'!I172=0,0,IF(LOG('Indicator Data'!I172)&gt;K$194,10,IF(LOG('Indicator Data'!I172)&lt;K$195,0,10-(K$194-LOG('Indicator Data'!I172))/(K$194-K$195)*10))),1)</f>
        <v>0</v>
      </c>
      <c r="L170" s="59">
        <f t="shared" si="64"/>
        <v>0.5</v>
      </c>
      <c r="M170" s="59">
        <f>ROUND(IF('Indicator Data'!J172=0,0,IF(LOG('Indicator Data'!J172)&gt;M$194,10,IF(LOG('Indicator Data'!J172)&lt;M$195,0,10-(M$194-LOG('Indicator Data'!J172))/(M$194-M$195)*10))),1)</f>
        <v>10</v>
      </c>
      <c r="N170" s="60">
        <f>'Indicator Data'!C172/'Indicator Data'!$BC172</f>
        <v>7.5170766188702837E-4</v>
      </c>
      <c r="O170" s="60">
        <f>'Indicator Data'!D172/'Indicator Data'!$BC172</f>
        <v>0</v>
      </c>
      <c r="P170" s="60">
        <f>IF(F170=0.1,0,'Indicator Data'!E172/'Indicator Data'!$BC172)</f>
        <v>1.9857498171126226E-3</v>
      </c>
      <c r="Q170" s="60">
        <f>'Indicator Data'!F172/'Indicator Data'!$BC172</f>
        <v>4.4465678567182399E-8</v>
      </c>
      <c r="R170" s="60">
        <f>'Indicator Data'!G172/'Indicator Data'!$BC172</f>
        <v>9.4885013122762449E-6</v>
      </c>
      <c r="S170" s="60">
        <f>'Indicator Data'!H172/'Indicator Data'!$BC172</f>
        <v>0</v>
      </c>
      <c r="T170" s="60">
        <f>'Indicator Data'!I172/'Indicator Data'!$BC172</f>
        <v>0</v>
      </c>
      <c r="U170" s="60">
        <f>'Indicator Data'!J172/'Indicator Data'!$BC172</f>
        <v>8.8301461221763512E-3</v>
      </c>
      <c r="V170" s="59">
        <f t="shared" si="65"/>
        <v>3.8</v>
      </c>
      <c r="W170" s="59">
        <f t="shared" si="66"/>
        <v>0</v>
      </c>
      <c r="X170" s="59">
        <f t="shared" si="67"/>
        <v>2.1</v>
      </c>
      <c r="Y170" s="59">
        <f t="shared" si="68"/>
        <v>2</v>
      </c>
      <c r="Z170" s="59">
        <f t="shared" si="69"/>
        <v>3.7</v>
      </c>
      <c r="AA170" s="59">
        <f t="shared" si="70"/>
        <v>0</v>
      </c>
      <c r="AB170" s="59">
        <f t="shared" si="71"/>
        <v>0</v>
      </c>
      <c r="AC170" s="59">
        <f t="shared" si="72"/>
        <v>0</v>
      </c>
      <c r="AD170" s="59">
        <f t="shared" si="73"/>
        <v>0</v>
      </c>
      <c r="AE170" s="59">
        <f t="shared" si="74"/>
        <v>0</v>
      </c>
      <c r="AF170" s="59">
        <f t="shared" si="75"/>
        <v>2.9</v>
      </c>
      <c r="AG170" s="59">
        <f>ROUND(IF('Indicator Data'!K172=0,0,IF('Indicator Data'!K172&gt;AG$194,10,IF('Indicator Data'!K172&lt;AG$195,0,10-(AG$194-'Indicator Data'!K172)/(AG$194-AG$195)*10))),1)</f>
        <v>8</v>
      </c>
      <c r="AH170" s="59">
        <f t="shared" si="76"/>
        <v>6.4</v>
      </c>
      <c r="AI170" s="59">
        <f t="shared" si="77"/>
        <v>0.1</v>
      </c>
      <c r="AJ170" s="59">
        <f t="shared" si="78"/>
        <v>0.9</v>
      </c>
      <c r="AK170" s="59">
        <f t="shared" si="79"/>
        <v>0</v>
      </c>
      <c r="AL170" s="59">
        <f t="shared" si="80"/>
        <v>0.5</v>
      </c>
      <c r="AM170" s="59">
        <f t="shared" si="81"/>
        <v>0</v>
      </c>
      <c r="AN170" s="59">
        <f t="shared" si="82"/>
        <v>8.1</v>
      </c>
      <c r="AO170" s="61">
        <f t="shared" si="83"/>
        <v>4.5</v>
      </c>
      <c r="AP170" s="61">
        <f t="shared" si="84"/>
        <v>5.4</v>
      </c>
      <c r="AQ170" s="61">
        <f t="shared" si="85"/>
        <v>4.2</v>
      </c>
      <c r="AR170" s="61">
        <f t="shared" si="86"/>
        <v>0.3</v>
      </c>
      <c r="AS170" s="59">
        <f t="shared" si="87"/>
        <v>8.1</v>
      </c>
      <c r="AT170" s="59">
        <f>IF('Indicator Data'!BD172&lt;1000,"x",ROUND((IF('Indicator Data'!L172&gt;AT$194,10,IF('Indicator Data'!L172&lt;AT$195,0,10-(AT$194-'Indicator Data'!L172)/(AT$194-AT$195)*10))),1))</f>
        <v>1.1000000000000001</v>
      </c>
      <c r="AU170" s="61">
        <f t="shared" si="88"/>
        <v>4.5999999999999996</v>
      </c>
      <c r="AV170" s="62">
        <f t="shared" si="89"/>
        <v>4</v>
      </c>
      <c r="AW170" s="59">
        <f>ROUND(IF('Indicator Data'!M172=0,0,IF('Indicator Data'!M172&gt;AW$194,10,IF('Indicator Data'!M172&lt;AW$195,0,10-(AW$194-'Indicator Data'!M172)/(AW$194-AW$195)*10))),1)</f>
        <v>1.2</v>
      </c>
      <c r="AX170" s="59">
        <f>ROUND(IF('Indicator Data'!N172=0,0,IF(LOG('Indicator Data'!N172)&gt;LOG(AX$194),10,IF(LOG('Indicator Data'!N172)&lt;LOG(AX$195),0,10-(LOG(AX$194)-LOG('Indicator Data'!N172))/(LOG(AX$194)-LOG(AX$195))*10))),1)</f>
        <v>1.9</v>
      </c>
      <c r="AY170" s="61">
        <f t="shared" si="90"/>
        <v>1.6</v>
      </c>
      <c r="AZ170" s="59">
        <f>'Indicator Data'!O172</f>
        <v>0</v>
      </c>
      <c r="BA170" s="59">
        <f>'Indicator Data'!P172</f>
        <v>0</v>
      </c>
      <c r="BB170" s="61">
        <f t="shared" si="91"/>
        <v>0</v>
      </c>
      <c r="BC170" s="62">
        <f t="shared" si="92"/>
        <v>1.1000000000000001</v>
      </c>
      <c r="BD170" s="16"/>
      <c r="BE170" s="108"/>
      <c r="BF170" s="4"/>
    </row>
    <row r="171" spans="1:58" x14ac:dyDescent="0.25">
      <c r="A171" s="132" t="s">
        <v>320</v>
      </c>
      <c r="B171" s="63" t="s">
        <v>319</v>
      </c>
      <c r="C171" s="59">
        <f>ROUND(IF('Indicator Data'!C173=0,0.1,IF(LOG('Indicator Data'!C173)&gt;C$194,10,IF(LOG('Indicator Data'!C173)&lt;C$195,0,10-(C$194-LOG('Indicator Data'!C173))/(C$194-C$195)*10))),1)</f>
        <v>8.1</v>
      </c>
      <c r="D171" s="59">
        <f>ROUND(IF('Indicator Data'!D173=0,0.1,IF(LOG('Indicator Data'!D173)&gt;D$194,10,IF(LOG('Indicator Data'!D173)&lt;D$195,0,10-(D$194-LOG('Indicator Data'!D173))/(D$194-D$195)*10))),1)</f>
        <v>0.1</v>
      </c>
      <c r="E171" s="59">
        <f t="shared" si="62"/>
        <v>5.4</v>
      </c>
      <c r="F171" s="59">
        <f>ROUND(IF('Indicator Data'!E173="No data",0.1,IF('Indicator Data'!E173=0,0,IF(LOG('Indicator Data'!E173)&gt;F$194,10,IF(LOG('Indicator Data'!E173)&lt;F$195,0,10-(F$194-LOG('Indicator Data'!E173))/(F$194-F$195)*10)))),1)</f>
        <v>9.5</v>
      </c>
      <c r="G171" s="59">
        <f>ROUND(IF('Indicator Data'!F173=0,0,IF(LOG('Indicator Data'!F173)&gt;G$194,10,IF(LOG('Indicator Data'!F173)&lt;G$195,0,10-(G$194-LOG('Indicator Data'!F173))/(G$194-G$195)*10))),1)</f>
        <v>7.8</v>
      </c>
      <c r="H171" s="59">
        <f>ROUND(IF('Indicator Data'!G173=0,0,IF(LOG('Indicator Data'!G173)&gt;H$194,10,IF(LOG('Indicator Data'!G173)&lt;H$195,0,10-(H$194-LOG('Indicator Data'!G173))/(H$194-H$195)*10))),1)</f>
        <v>8</v>
      </c>
      <c r="I171" s="59">
        <f>ROUND(IF('Indicator Data'!H173=0,0,IF(LOG('Indicator Data'!H173)&gt;I$194,10,IF(LOG('Indicator Data'!H173)&lt;I$195,0,10-(I$194-LOG('Indicator Data'!H173))/(I$194-I$195)*10))),1)</f>
        <v>5.8</v>
      </c>
      <c r="J171" s="59">
        <f t="shared" si="63"/>
        <v>7</v>
      </c>
      <c r="K171" s="59">
        <f>ROUND(IF('Indicator Data'!I173=0,0,IF(LOG('Indicator Data'!I173)&gt;K$194,10,IF(LOG('Indicator Data'!I173)&lt;K$195,0,10-(K$194-LOG('Indicator Data'!I173))/(K$194-K$195)*10))),1)</f>
        <v>0</v>
      </c>
      <c r="L171" s="59">
        <f t="shared" si="64"/>
        <v>4.4000000000000004</v>
      </c>
      <c r="M171" s="59">
        <f>ROUND(IF('Indicator Data'!J173=0,0,IF(LOG('Indicator Data'!J173)&gt;M$194,10,IF(LOG('Indicator Data'!J173)&lt;M$195,0,10-(M$194-LOG('Indicator Data'!J173))/(M$194-M$195)*10))),1)</f>
        <v>10</v>
      </c>
      <c r="N171" s="60">
        <f>'Indicator Data'!C173/'Indicator Data'!$BC173</f>
        <v>2.6899701812140557E-4</v>
      </c>
      <c r="O171" s="60">
        <f>'Indicator Data'!D173/'Indicator Data'!$BC173</f>
        <v>0</v>
      </c>
      <c r="P171" s="60">
        <f>IF(F171=0.1,0,'Indicator Data'!E173/'Indicator Data'!$BC173)</f>
        <v>9.03924979673266E-3</v>
      </c>
      <c r="Q171" s="60">
        <f>'Indicator Data'!F173/'Indicator Data'!$BC173</f>
        <v>1.1387122428319722E-6</v>
      </c>
      <c r="R171" s="60">
        <f>'Indicator Data'!G173/'Indicator Data'!$BC173</f>
        <v>2.3136174069788751E-3</v>
      </c>
      <c r="S171" s="60">
        <f>'Indicator Data'!H173/'Indicator Data'!$BC173</f>
        <v>4.435492790607062E-5</v>
      </c>
      <c r="T171" s="60">
        <f>'Indicator Data'!I173/'Indicator Data'!$BC173</f>
        <v>0</v>
      </c>
      <c r="U171" s="60">
        <f>'Indicator Data'!J173/'Indicator Data'!$BC173</f>
        <v>1.7781134299962698E-2</v>
      </c>
      <c r="V171" s="59">
        <f t="shared" si="65"/>
        <v>1.3</v>
      </c>
      <c r="W171" s="59">
        <f t="shared" si="66"/>
        <v>0</v>
      </c>
      <c r="X171" s="59">
        <f t="shared" si="67"/>
        <v>0.7</v>
      </c>
      <c r="Y171" s="59">
        <f t="shared" si="68"/>
        <v>9</v>
      </c>
      <c r="Z171" s="59">
        <f t="shared" si="69"/>
        <v>6.8</v>
      </c>
      <c r="AA171" s="59">
        <f t="shared" si="70"/>
        <v>1.2</v>
      </c>
      <c r="AB171" s="59">
        <f t="shared" si="71"/>
        <v>0.1</v>
      </c>
      <c r="AC171" s="59">
        <f t="shared" si="72"/>
        <v>0.7</v>
      </c>
      <c r="AD171" s="59">
        <f t="shared" si="73"/>
        <v>0</v>
      </c>
      <c r="AE171" s="59">
        <f t="shared" si="74"/>
        <v>0.4</v>
      </c>
      <c r="AF171" s="59">
        <f t="shared" si="75"/>
        <v>5.9</v>
      </c>
      <c r="AG171" s="59">
        <f>ROUND(IF('Indicator Data'!K173=0,0,IF('Indicator Data'!K173&gt;AG$194,10,IF('Indicator Data'!K173&lt;AG$195,0,10-(AG$194-'Indicator Data'!K173)/(AG$194-AG$195)*10))),1)</f>
        <v>10</v>
      </c>
      <c r="AH171" s="59">
        <f t="shared" si="76"/>
        <v>4.7</v>
      </c>
      <c r="AI171" s="59">
        <f t="shared" si="77"/>
        <v>0.1</v>
      </c>
      <c r="AJ171" s="59">
        <f t="shared" si="78"/>
        <v>4.5999999999999996</v>
      </c>
      <c r="AK171" s="59">
        <f t="shared" si="79"/>
        <v>3</v>
      </c>
      <c r="AL171" s="59">
        <f t="shared" si="80"/>
        <v>3.8</v>
      </c>
      <c r="AM171" s="59">
        <f t="shared" si="81"/>
        <v>0</v>
      </c>
      <c r="AN171" s="59">
        <f t="shared" si="82"/>
        <v>8.6999999999999993</v>
      </c>
      <c r="AO171" s="61">
        <f t="shared" si="83"/>
        <v>3.4</v>
      </c>
      <c r="AP171" s="61">
        <f t="shared" si="84"/>
        <v>9.3000000000000007</v>
      </c>
      <c r="AQ171" s="61">
        <f t="shared" si="85"/>
        <v>7.3</v>
      </c>
      <c r="AR171" s="61">
        <f t="shared" si="86"/>
        <v>2.6</v>
      </c>
      <c r="AS171" s="59">
        <f t="shared" si="87"/>
        <v>9.4</v>
      </c>
      <c r="AT171" s="59">
        <f>IF('Indicator Data'!BD173&lt;1000,"x",ROUND((IF('Indicator Data'!L173&gt;AT$194,10,IF('Indicator Data'!L173&lt;AT$195,0,10-(AT$194-'Indicator Data'!L173)/(AT$194-AT$195)*10))),1))</f>
        <v>1.1000000000000001</v>
      </c>
      <c r="AU171" s="61">
        <f t="shared" si="88"/>
        <v>5.3</v>
      </c>
      <c r="AV171" s="62">
        <f t="shared" si="89"/>
        <v>6.3</v>
      </c>
      <c r="AW171" s="59">
        <f>ROUND(IF('Indicator Data'!M173=0,0,IF('Indicator Data'!M173&gt;AW$194,10,IF('Indicator Data'!M173&lt;AW$195,0,10-(AW$194-'Indicator Data'!M173)/(AW$194-AW$195)*10))),1)</f>
        <v>6.1</v>
      </c>
      <c r="AX171" s="59">
        <f>ROUND(IF('Indicator Data'!N173=0,0,IF(LOG('Indicator Data'!N173)&gt;LOG(AX$194),10,IF(LOG('Indicator Data'!N173)&lt;LOG(AX$195),0,10-(LOG(AX$194)-LOG('Indicator Data'!N173))/(LOG(AX$194)-LOG(AX$195))*10))),1)</f>
        <v>8.4</v>
      </c>
      <c r="AY171" s="61">
        <f t="shared" si="90"/>
        <v>7.4</v>
      </c>
      <c r="AZ171" s="59">
        <f>'Indicator Data'!O173</f>
        <v>0</v>
      </c>
      <c r="BA171" s="59">
        <f>'Indicator Data'!P173</f>
        <v>0</v>
      </c>
      <c r="BB171" s="61">
        <f t="shared" si="91"/>
        <v>0</v>
      </c>
      <c r="BC171" s="62">
        <f t="shared" si="92"/>
        <v>5.2</v>
      </c>
      <c r="BD171" s="16"/>
      <c r="BE171" s="108"/>
      <c r="BF171" s="4"/>
    </row>
    <row r="172" spans="1:58" x14ac:dyDescent="0.25">
      <c r="A172" s="131" t="s">
        <v>993</v>
      </c>
      <c r="B172" s="63" t="s">
        <v>187</v>
      </c>
      <c r="C172" s="59">
        <f>ROUND(IF('Indicator Data'!C174=0,0.1,IF(LOG('Indicator Data'!C174)&gt;C$194,10,IF(LOG('Indicator Data'!C174)&lt;C$195,0,10-(C$194-LOG('Indicator Data'!C174))/(C$194-C$195)*10))),1)</f>
        <v>6.6</v>
      </c>
      <c r="D172" s="59">
        <f>ROUND(IF('Indicator Data'!D174=0,0.1,IF(LOG('Indicator Data'!D174)&gt;D$194,10,IF(LOG('Indicator Data'!D174)&lt;D$195,0,10-(D$194-LOG('Indicator Data'!D174))/(D$194-D$195)*10))),1)</f>
        <v>1.3</v>
      </c>
      <c r="E172" s="59">
        <f t="shared" si="62"/>
        <v>4.5</v>
      </c>
      <c r="F172" s="59">
        <f>ROUND(IF('Indicator Data'!E174="No data",0.1,IF('Indicator Data'!E174=0,0,IF(LOG('Indicator Data'!E174)&gt;F$194,10,IF(LOG('Indicator Data'!E174)&lt;F$195,0,10-(F$194-LOG('Indicator Data'!E174))/(F$194-F$195)*10)))),1)</f>
        <v>4.5</v>
      </c>
      <c r="G172" s="59">
        <f>ROUND(IF('Indicator Data'!F174=0,0,IF(LOG('Indicator Data'!F174)&gt;G$194,10,IF(LOG('Indicator Data'!F174)&lt;G$195,0,10-(G$194-LOG('Indicator Data'!F174))/(G$194-G$195)*10))),1)</f>
        <v>0</v>
      </c>
      <c r="H172" s="59">
        <f>ROUND(IF('Indicator Data'!G174=0,0,IF(LOG('Indicator Data'!G174)&gt;H$194,10,IF(LOG('Indicator Data'!G174)&lt;H$195,0,10-(H$194-LOG('Indicator Data'!G174))/(H$194-H$195)*10))),1)</f>
        <v>0</v>
      </c>
      <c r="I172" s="59">
        <f>ROUND(IF('Indicator Data'!H174=0,0,IF(LOG('Indicator Data'!H174)&gt;I$194,10,IF(LOG('Indicator Data'!H174)&lt;I$195,0,10-(I$194-LOG('Indicator Data'!H174))/(I$194-I$195)*10))),1)</f>
        <v>0</v>
      </c>
      <c r="J172" s="59">
        <f t="shared" si="63"/>
        <v>0</v>
      </c>
      <c r="K172" s="59">
        <f>ROUND(IF('Indicator Data'!I174=0,0,IF(LOG('Indicator Data'!I174)&gt;K$194,10,IF(LOG('Indicator Data'!I174)&lt;K$195,0,10-(K$194-LOG('Indicator Data'!I174))/(K$194-K$195)*10))),1)</f>
        <v>0</v>
      </c>
      <c r="L172" s="59">
        <f t="shared" si="64"/>
        <v>0</v>
      </c>
      <c r="M172" s="59">
        <f>ROUND(IF('Indicator Data'!J174=0,0,IF(LOG('Indicator Data'!J174)&gt;M$194,10,IF(LOG('Indicator Data'!J174)&lt;M$195,0,10-(M$194-LOG('Indicator Data'!J174))/(M$194-M$195)*10))),1)</f>
        <v>4</v>
      </c>
      <c r="N172" s="60">
        <f>'Indicator Data'!C174/'Indicator Data'!$BC174</f>
        <v>2.0895622276327747E-3</v>
      </c>
      <c r="O172" s="60">
        <f>'Indicator Data'!D174/'Indicator Data'!$BC174</f>
        <v>1.1537147651054945E-5</v>
      </c>
      <c r="P172" s="60">
        <f>IF(F172=0.1,0,'Indicator Data'!E174/'Indicator Data'!$BC174)</f>
        <v>3.0422768426736474E-3</v>
      </c>
      <c r="Q172" s="60">
        <f>'Indicator Data'!F174/'Indicator Data'!$BC174</f>
        <v>0</v>
      </c>
      <c r="R172" s="60">
        <f>'Indicator Data'!G174/'Indicator Data'!$BC174</f>
        <v>0</v>
      </c>
      <c r="S172" s="60">
        <f>'Indicator Data'!H174/'Indicator Data'!$BC174</f>
        <v>0</v>
      </c>
      <c r="T172" s="60">
        <f>'Indicator Data'!I174/'Indicator Data'!$BC174</f>
        <v>0</v>
      </c>
      <c r="U172" s="60">
        <f>'Indicator Data'!J174/'Indicator Data'!$BC174</f>
        <v>1.9164697094775656E-4</v>
      </c>
      <c r="V172" s="59">
        <f t="shared" si="65"/>
        <v>10</v>
      </c>
      <c r="W172" s="59">
        <f t="shared" si="66"/>
        <v>0.1</v>
      </c>
      <c r="X172" s="59">
        <f t="shared" si="67"/>
        <v>7.6</v>
      </c>
      <c r="Y172" s="59">
        <f t="shared" si="68"/>
        <v>3</v>
      </c>
      <c r="Z172" s="59">
        <f t="shared" si="69"/>
        <v>0</v>
      </c>
      <c r="AA172" s="59">
        <f t="shared" si="70"/>
        <v>0</v>
      </c>
      <c r="AB172" s="59">
        <f t="shared" si="71"/>
        <v>0</v>
      </c>
      <c r="AC172" s="59">
        <f t="shared" si="72"/>
        <v>0</v>
      </c>
      <c r="AD172" s="59">
        <f t="shared" si="73"/>
        <v>0</v>
      </c>
      <c r="AE172" s="59">
        <f t="shared" si="74"/>
        <v>0</v>
      </c>
      <c r="AF172" s="59">
        <f t="shared" si="75"/>
        <v>0.1</v>
      </c>
      <c r="AG172" s="59">
        <f>ROUND(IF('Indicator Data'!K174=0,0,IF('Indicator Data'!K174&gt;AG$194,10,IF('Indicator Data'!K174&lt;AG$195,0,10-(AG$194-'Indicator Data'!K174)/(AG$194-AG$195)*10))),1)</f>
        <v>1.3</v>
      </c>
      <c r="AH172" s="59">
        <f t="shared" si="76"/>
        <v>8.3000000000000007</v>
      </c>
      <c r="AI172" s="59">
        <f t="shared" si="77"/>
        <v>0.7</v>
      </c>
      <c r="AJ172" s="59">
        <f t="shared" si="78"/>
        <v>0</v>
      </c>
      <c r="AK172" s="59">
        <f t="shared" si="79"/>
        <v>0</v>
      </c>
      <c r="AL172" s="59">
        <f t="shared" si="80"/>
        <v>0</v>
      </c>
      <c r="AM172" s="59">
        <f t="shared" si="81"/>
        <v>0</v>
      </c>
      <c r="AN172" s="59">
        <f t="shared" si="82"/>
        <v>2.2999999999999998</v>
      </c>
      <c r="AO172" s="61">
        <f t="shared" si="83"/>
        <v>6.3</v>
      </c>
      <c r="AP172" s="61">
        <f t="shared" si="84"/>
        <v>3.8</v>
      </c>
      <c r="AQ172" s="61">
        <f t="shared" si="85"/>
        <v>0</v>
      </c>
      <c r="AR172" s="61">
        <f t="shared" si="86"/>
        <v>0</v>
      </c>
      <c r="AS172" s="59">
        <f t="shared" si="87"/>
        <v>1.8</v>
      </c>
      <c r="AT172" s="59">
        <f>IF('Indicator Data'!BD174&lt;1000,"x",ROUND((IF('Indicator Data'!L174&gt;AT$194,10,IF('Indicator Data'!L174&lt;AT$195,0,10-(AT$194-'Indicator Data'!L174)/(AT$194-AT$195)*10))),1))</f>
        <v>2.2000000000000002</v>
      </c>
      <c r="AU172" s="61">
        <f t="shared" si="88"/>
        <v>2</v>
      </c>
      <c r="AV172" s="62">
        <f t="shared" si="89"/>
        <v>2.8</v>
      </c>
      <c r="AW172" s="59">
        <f>ROUND(IF('Indicator Data'!M174=0,0,IF('Indicator Data'!M174&gt;AW$194,10,IF('Indicator Data'!M174&lt;AW$195,0,10-(AW$194-'Indicator Data'!M174)/(AW$194-AW$195)*10))),1)</f>
        <v>1.1000000000000001</v>
      </c>
      <c r="AX172" s="59">
        <f>ROUND(IF('Indicator Data'!N174=0,0,IF(LOG('Indicator Data'!N174)&gt;LOG(AX$194),10,IF(LOG('Indicator Data'!N174)&lt;LOG(AX$195),0,10-(LOG(AX$194)-LOG('Indicator Data'!N174))/(LOG(AX$194)-LOG(AX$195))*10))),1)</f>
        <v>2.4</v>
      </c>
      <c r="AY172" s="61">
        <f t="shared" si="90"/>
        <v>1.8</v>
      </c>
      <c r="AZ172" s="59">
        <f>'Indicator Data'!O174</f>
        <v>0</v>
      </c>
      <c r="BA172" s="59">
        <f>'Indicator Data'!P174</f>
        <v>0</v>
      </c>
      <c r="BB172" s="61">
        <f t="shared" si="91"/>
        <v>0</v>
      </c>
      <c r="BC172" s="62">
        <f t="shared" si="92"/>
        <v>1.3</v>
      </c>
      <c r="BD172" s="16"/>
      <c r="BE172" s="108"/>
      <c r="BF172" s="4"/>
    </row>
    <row r="173" spans="1:58" x14ac:dyDescent="0.25">
      <c r="A173" s="132" t="s">
        <v>373</v>
      </c>
      <c r="B173" s="63" t="s">
        <v>91</v>
      </c>
      <c r="C173" s="59">
        <f>ROUND(IF('Indicator Data'!C175=0,0.1,IF(LOG('Indicator Data'!C175)&gt;C$194,10,IF(LOG('Indicator Data'!C175)&lt;C$195,0,10-(C$194-LOG('Indicator Data'!C175))/(C$194-C$195)*10))),1)</f>
        <v>6</v>
      </c>
      <c r="D173" s="59">
        <f>ROUND(IF('Indicator Data'!D175=0,0.1,IF(LOG('Indicator Data'!D175)&gt;D$194,10,IF(LOG('Indicator Data'!D175)&lt;D$195,0,10-(D$194-LOG('Indicator Data'!D175))/(D$194-D$195)*10))),1)</f>
        <v>0.1</v>
      </c>
      <c r="E173" s="59">
        <f t="shared" si="62"/>
        <v>3.6</v>
      </c>
      <c r="F173" s="59">
        <f>ROUND(IF('Indicator Data'!E175="No data",0.1,IF('Indicator Data'!E175=0,0,IF(LOG('Indicator Data'!E175)&gt;F$194,10,IF(LOG('Indicator Data'!E175)&lt;F$195,0,10-(F$194-LOG('Indicator Data'!E175))/(F$194-F$195)*10)))),1)</f>
        <v>2.2999999999999998</v>
      </c>
      <c r="G173" s="59">
        <f>ROUND(IF('Indicator Data'!F175=0,0,IF(LOG('Indicator Data'!F175)&gt;G$194,10,IF(LOG('Indicator Data'!F175)&lt;G$195,0,10-(G$194-LOG('Indicator Data'!F175))/(G$194-G$195)*10))),1)</f>
        <v>4.4000000000000004</v>
      </c>
      <c r="H173" s="59">
        <f>ROUND(IF('Indicator Data'!G175=0,0,IF(LOG('Indicator Data'!G175)&gt;H$194,10,IF(LOG('Indicator Data'!G175)&lt;H$195,0,10-(H$194-LOG('Indicator Data'!G175))/(H$194-H$195)*10))),1)</f>
        <v>4.5999999999999996</v>
      </c>
      <c r="I173" s="59">
        <f>ROUND(IF('Indicator Data'!H175=0,0,IF(LOG('Indicator Data'!H175)&gt;I$194,10,IF(LOG('Indicator Data'!H175)&lt;I$195,0,10-(I$194-LOG('Indicator Data'!H175))/(I$194-I$195)*10))),1)</f>
        <v>4.5999999999999996</v>
      </c>
      <c r="J173" s="59">
        <f t="shared" si="63"/>
        <v>4.5999999999999996</v>
      </c>
      <c r="K173" s="59">
        <f>ROUND(IF('Indicator Data'!I175=0,0,IF(LOG('Indicator Data'!I175)&gt;K$194,10,IF(LOG('Indicator Data'!I175)&lt;K$195,0,10-(K$194-LOG('Indicator Data'!I175))/(K$194-K$195)*10))),1)</f>
        <v>0</v>
      </c>
      <c r="L173" s="59">
        <f t="shared" si="64"/>
        <v>2.6</v>
      </c>
      <c r="M173" s="59">
        <f>ROUND(IF('Indicator Data'!J175=0,0,IF(LOG('Indicator Data'!J175)&gt;M$194,10,IF(LOG('Indicator Data'!J175)&lt;M$195,0,10-(M$194-LOG('Indicator Data'!J175))/(M$194-M$195)*10))),1)</f>
        <v>0</v>
      </c>
      <c r="N173" s="60">
        <f>'Indicator Data'!C175/'Indicator Data'!$BC175</f>
        <v>2.0733625104992453E-3</v>
      </c>
      <c r="O173" s="60">
        <f>'Indicator Data'!D175/'Indicator Data'!$BC175</f>
        <v>0</v>
      </c>
      <c r="P173" s="60">
        <f>IF(F173=0.1,0,'Indicator Data'!E175/'Indicator Data'!$BC175)</f>
        <v>7.0279727735651104E-4</v>
      </c>
      <c r="Q173" s="60">
        <f>'Indicator Data'!F175/'Indicator Data'!$BC175</f>
        <v>1.2999087334419433E-6</v>
      </c>
      <c r="R173" s="60">
        <f>'Indicator Data'!G175/'Indicator Data'!$BC175</f>
        <v>6.000000000000001E-3</v>
      </c>
      <c r="S173" s="60">
        <f>'Indicator Data'!H175/'Indicator Data'!$BC175</f>
        <v>4.9888902157132012E-4</v>
      </c>
      <c r="T173" s="60">
        <f>'Indicator Data'!I175/'Indicator Data'!$BC175</f>
        <v>0</v>
      </c>
      <c r="U173" s="60">
        <f>'Indicator Data'!J175/'Indicator Data'!$BC175</f>
        <v>0</v>
      </c>
      <c r="V173" s="59">
        <f t="shared" si="65"/>
        <v>10</v>
      </c>
      <c r="W173" s="59">
        <f t="shared" si="66"/>
        <v>0</v>
      </c>
      <c r="X173" s="59">
        <f t="shared" si="67"/>
        <v>7.6</v>
      </c>
      <c r="Y173" s="59">
        <f t="shared" si="68"/>
        <v>0.7</v>
      </c>
      <c r="Z173" s="59">
        <f t="shared" si="69"/>
        <v>6.9</v>
      </c>
      <c r="AA173" s="59">
        <f t="shared" si="70"/>
        <v>3</v>
      </c>
      <c r="AB173" s="59">
        <f t="shared" si="71"/>
        <v>1</v>
      </c>
      <c r="AC173" s="59">
        <f t="shared" si="72"/>
        <v>2.1</v>
      </c>
      <c r="AD173" s="59">
        <f t="shared" si="73"/>
        <v>0</v>
      </c>
      <c r="AE173" s="59">
        <f t="shared" si="74"/>
        <v>1.1000000000000001</v>
      </c>
      <c r="AF173" s="59">
        <f t="shared" si="75"/>
        <v>0</v>
      </c>
      <c r="AG173" s="59">
        <f>ROUND(IF('Indicator Data'!K175=0,0,IF('Indicator Data'!K175&gt;AG$194,10,IF('Indicator Data'!K175&lt;AG$195,0,10-(AG$194-'Indicator Data'!K175)/(AG$194-AG$195)*10))),1)</f>
        <v>1.3</v>
      </c>
      <c r="AH173" s="59">
        <f t="shared" si="76"/>
        <v>8</v>
      </c>
      <c r="AI173" s="59">
        <f t="shared" si="77"/>
        <v>0.1</v>
      </c>
      <c r="AJ173" s="59">
        <f t="shared" si="78"/>
        <v>3.8</v>
      </c>
      <c r="AK173" s="59">
        <f t="shared" si="79"/>
        <v>2.8</v>
      </c>
      <c r="AL173" s="59">
        <f t="shared" si="80"/>
        <v>3.3</v>
      </c>
      <c r="AM173" s="59">
        <f t="shared" si="81"/>
        <v>0</v>
      </c>
      <c r="AN173" s="59">
        <f t="shared" si="82"/>
        <v>0</v>
      </c>
      <c r="AO173" s="61">
        <f t="shared" si="83"/>
        <v>6</v>
      </c>
      <c r="AP173" s="61">
        <f t="shared" si="84"/>
        <v>1.5</v>
      </c>
      <c r="AQ173" s="61">
        <f t="shared" si="85"/>
        <v>5.8</v>
      </c>
      <c r="AR173" s="61">
        <f t="shared" si="86"/>
        <v>1.9</v>
      </c>
      <c r="AS173" s="59">
        <f t="shared" si="87"/>
        <v>0.7</v>
      </c>
      <c r="AT173" s="59">
        <f>IF('Indicator Data'!BD175&lt;1000,"x",ROUND((IF('Indicator Data'!L175&gt;AT$194,10,IF('Indicator Data'!L175&lt;AT$195,0,10-(AT$194-'Indicator Data'!L175)/(AT$194-AT$195)*10))),1))</f>
        <v>0</v>
      </c>
      <c r="AU173" s="61">
        <f t="shared" si="88"/>
        <v>0.4</v>
      </c>
      <c r="AV173" s="62">
        <f t="shared" si="89"/>
        <v>3.5</v>
      </c>
      <c r="AW173" s="59">
        <f>ROUND(IF('Indicator Data'!M175=0,0,IF('Indicator Data'!M175&gt;AW$194,10,IF('Indicator Data'!M175&lt;AW$195,0,10-(AW$194-'Indicator Data'!M175)/(AW$194-AW$195)*10))),1)</f>
        <v>0.8</v>
      </c>
      <c r="AX173" s="59">
        <f>ROUND(IF('Indicator Data'!N175=0,0,IF(LOG('Indicator Data'!N175)&gt;LOG(AX$194),10,IF(LOG('Indicator Data'!N175)&lt;LOG(AX$195),0,10-(LOG(AX$194)-LOG('Indicator Data'!N175))/(LOG(AX$194)-LOG(AX$195))*10))),1)</f>
        <v>0</v>
      </c>
      <c r="AY173" s="61">
        <f t="shared" si="90"/>
        <v>0.4</v>
      </c>
      <c r="AZ173" s="59">
        <f>'Indicator Data'!O175</f>
        <v>0</v>
      </c>
      <c r="BA173" s="59">
        <f>'Indicator Data'!P175</f>
        <v>0</v>
      </c>
      <c r="BB173" s="61">
        <f t="shared" si="91"/>
        <v>0</v>
      </c>
      <c r="BC173" s="62">
        <f t="shared" si="92"/>
        <v>0.3</v>
      </c>
      <c r="BD173" s="16"/>
      <c r="BE173" s="108"/>
      <c r="BF173" s="4"/>
    </row>
    <row r="174" spans="1:58" x14ac:dyDescent="0.25">
      <c r="A174" s="132" t="s">
        <v>322</v>
      </c>
      <c r="B174" s="63" t="s">
        <v>321</v>
      </c>
      <c r="C174" s="59">
        <f>ROUND(IF('Indicator Data'!C176=0,0.1,IF(LOG('Indicator Data'!C176)&gt;C$194,10,IF(LOG('Indicator Data'!C176)&lt;C$195,0,10-(C$194-LOG('Indicator Data'!C176))/(C$194-C$195)*10))),1)</f>
        <v>0.1</v>
      </c>
      <c r="D174" s="59">
        <f>ROUND(IF('Indicator Data'!D176=0,0.1,IF(LOG('Indicator Data'!D176)&gt;D$194,10,IF(LOG('Indicator Data'!D176)&lt;D$195,0,10-(D$194-LOG('Indicator Data'!D176))/(D$194-D$195)*10))),1)</f>
        <v>0.1</v>
      </c>
      <c r="E174" s="59">
        <f t="shared" si="62"/>
        <v>0.1</v>
      </c>
      <c r="F174" s="59">
        <f>ROUND(IF('Indicator Data'!E176="No data",0.1,IF('Indicator Data'!E176=0,0,IF(LOG('Indicator Data'!E176)&gt;F$194,10,IF(LOG('Indicator Data'!E176)&lt;F$195,0,10-(F$194-LOG('Indicator Data'!E176))/(F$194-F$195)*10)))),1)</f>
        <v>5.5</v>
      </c>
      <c r="G174" s="59">
        <f>ROUND(IF('Indicator Data'!F176=0,0,IF(LOG('Indicator Data'!F176)&gt;G$194,10,IF(LOG('Indicator Data'!F176)&lt;G$195,0,10-(G$194-LOG('Indicator Data'!F176))/(G$194-G$195)*10))),1)</f>
        <v>0</v>
      </c>
      <c r="H174" s="59">
        <f>ROUND(IF('Indicator Data'!G176=0,0,IF(LOG('Indicator Data'!G176)&gt;H$194,10,IF(LOG('Indicator Data'!G176)&lt;H$195,0,10-(H$194-LOG('Indicator Data'!G176))/(H$194-H$195)*10))),1)</f>
        <v>0</v>
      </c>
      <c r="I174" s="59">
        <f>ROUND(IF('Indicator Data'!H176=0,0,IF(LOG('Indicator Data'!H176)&gt;I$194,10,IF(LOG('Indicator Data'!H176)&lt;I$195,0,10-(I$194-LOG('Indicator Data'!H176))/(I$194-I$195)*10))),1)</f>
        <v>0</v>
      </c>
      <c r="J174" s="59">
        <f t="shared" si="63"/>
        <v>0</v>
      </c>
      <c r="K174" s="59">
        <f>ROUND(IF('Indicator Data'!I176=0,0,IF(LOG('Indicator Data'!I176)&gt;K$194,10,IF(LOG('Indicator Data'!I176)&lt;K$195,0,10-(K$194-LOG('Indicator Data'!I176))/(K$194-K$195)*10))),1)</f>
        <v>0</v>
      </c>
      <c r="L174" s="59">
        <f t="shared" si="64"/>
        <v>0</v>
      </c>
      <c r="M174" s="59">
        <f>ROUND(IF('Indicator Data'!J176=0,0,IF(LOG('Indicator Data'!J176)&gt;M$194,10,IF(LOG('Indicator Data'!J176)&lt;M$195,0,10-(M$194-LOG('Indicator Data'!J176))/(M$194-M$195)*10))),1)</f>
        <v>8</v>
      </c>
      <c r="N174" s="60">
        <f>'Indicator Data'!C176/'Indicator Data'!$BC176</f>
        <v>0</v>
      </c>
      <c r="O174" s="60">
        <f>'Indicator Data'!D176/'Indicator Data'!$BC176</f>
        <v>0</v>
      </c>
      <c r="P174" s="60">
        <f>IF(F174=0.1,0,'Indicator Data'!E176/'Indicator Data'!$BC176)</f>
        <v>2.2833620133076386E-3</v>
      </c>
      <c r="Q174" s="60">
        <f>'Indicator Data'!F176/'Indicator Data'!$BC176</f>
        <v>0</v>
      </c>
      <c r="R174" s="60">
        <f>'Indicator Data'!G176/'Indicator Data'!$BC176</f>
        <v>0</v>
      </c>
      <c r="S174" s="60">
        <f>'Indicator Data'!H176/'Indicator Data'!$BC176</f>
        <v>0</v>
      </c>
      <c r="T174" s="60">
        <f>'Indicator Data'!I176/'Indicator Data'!$BC176</f>
        <v>0</v>
      </c>
      <c r="U174" s="60">
        <f>'Indicator Data'!J176/'Indicator Data'!$BC176</f>
        <v>2.2364369533746228E-3</v>
      </c>
      <c r="V174" s="59">
        <f t="shared" si="65"/>
        <v>0</v>
      </c>
      <c r="W174" s="59">
        <f t="shared" si="66"/>
        <v>0</v>
      </c>
      <c r="X174" s="59">
        <f t="shared" si="67"/>
        <v>0</v>
      </c>
      <c r="Y174" s="59">
        <f t="shared" si="68"/>
        <v>2.2999999999999998</v>
      </c>
      <c r="Z174" s="59">
        <f t="shared" si="69"/>
        <v>0</v>
      </c>
      <c r="AA174" s="59">
        <f t="shared" si="70"/>
        <v>0</v>
      </c>
      <c r="AB174" s="59">
        <f t="shared" si="71"/>
        <v>0</v>
      </c>
      <c r="AC174" s="59">
        <f t="shared" si="72"/>
        <v>0</v>
      </c>
      <c r="AD174" s="59">
        <f t="shared" si="73"/>
        <v>0</v>
      </c>
      <c r="AE174" s="59">
        <f t="shared" si="74"/>
        <v>0</v>
      </c>
      <c r="AF174" s="59">
        <f t="shared" si="75"/>
        <v>0.7</v>
      </c>
      <c r="AG174" s="59">
        <f>ROUND(IF('Indicator Data'!K176=0,0,IF('Indicator Data'!K176&gt;AG$194,10,IF('Indicator Data'!K176&lt;AG$195,0,10-(AG$194-'Indicator Data'!K176)/(AG$194-AG$195)*10))),1)</f>
        <v>1.3</v>
      </c>
      <c r="AH174" s="59">
        <f t="shared" si="76"/>
        <v>0.1</v>
      </c>
      <c r="AI174" s="59">
        <f t="shared" si="77"/>
        <v>0.1</v>
      </c>
      <c r="AJ174" s="59">
        <f t="shared" si="78"/>
        <v>0</v>
      </c>
      <c r="AK174" s="59">
        <f t="shared" si="79"/>
        <v>0</v>
      </c>
      <c r="AL174" s="59">
        <f t="shared" si="80"/>
        <v>0</v>
      </c>
      <c r="AM174" s="59">
        <f t="shared" si="81"/>
        <v>0</v>
      </c>
      <c r="AN174" s="59">
        <f t="shared" si="82"/>
        <v>5.4</v>
      </c>
      <c r="AO174" s="61">
        <f t="shared" si="83"/>
        <v>0.1</v>
      </c>
      <c r="AP174" s="61">
        <f t="shared" si="84"/>
        <v>4.0999999999999996</v>
      </c>
      <c r="AQ174" s="61">
        <f t="shared" si="85"/>
        <v>0</v>
      </c>
      <c r="AR174" s="61">
        <f t="shared" si="86"/>
        <v>0</v>
      </c>
      <c r="AS174" s="59">
        <f t="shared" si="87"/>
        <v>3.4</v>
      </c>
      <c r="AT174" s="59">
        <f>IF('Indicator Data'!BD176&lt;1000,"x",ROUND((IF('Indicator Data'!L176&gt;AT$194,10,IF('Indicator Data'!L176&lt;AT$195,0,10-(AT$194-'Indicator Data'!L176)/(AT$194-AT$195)*10))),1))</f>
        <v>0</v>
      </c>
      <c r="AU174" s="61">
        <f t="shared" si="88"/>
        <v>1.7</v>
      </c>
      <c r="AV174" s="62">
        <f t="shared" si="89"/>
        <v>1.3</v>
      </c>
      <c r="AW174" s="59">
        <f>ROUND(IF('Indicator Data'!M176=0,0,IF('Indicator Data'!M176&gt;AW$194,10,IF('Indicator Data'!M176&lt;AW$195,0,10-(AW$194-'Indicator Data'!M176)/(AW$194-AW$195)*10))),1)</f>
        <v>3.1</v>
      </c>
      <c r="AX174" s="59">
        <f>ROUND(IF('Indicator Data'!N176=0,0,IF(LOG('Indicator Data'!N176)&gt;LOG(AX$194),10,IF(LOG('Indicator Data'!N176)&lt;LOG(AX$195),0,10-(LOG(AX$194)-LOG('Indicator Data'!N176))/(LOG(AX$194)-LOG(AX$195))*10))),1)</f>
        <v>1.4</v>
      </c>
      <c r="AY174" s="61">
        <f t="shared" si="90"/>
        <v>2.2999999999999998</v>
      </c>
      <c r="AZ174" s="59">
        <f>'Indicator Data'!O176</f>
        <v>0</v>
      </c>
      <c r="BA174" s="59">
        <f>'Indicator Data'!P176</f>
        <v>0</v>
      </c>
      <c r="BB174" s="61">
        <f t="shared" si="91"/>
        <v>0</v>
      </c>
      <c r="BC174" s="62">
        <f t="shared" si="92"/>
        <v>1.6</v>
      </c>
      <c r="BD174" s="16"/>
      <c r="BE174" s="108"/>
      <c r="BF174" s="4"/>
    </row>
    <row r="175" spans="1:58" x14ac:dyDescent="0.25">
      <c r="A175" s="132" t="s">
        <v>324</v>
      </c>
      <c r="B175" s="63" t="s">
        <v>323</v>
      </c>
      <c r="C175" s="59">
        <f>ROUND(IF('Indicator Data'!C177=0,0.1,IF(LOG('Indicator Data'!C177)&gt;C$194,10,IF(LOG('Indicator Data'!C177)&lt;C$195,0,10-(C$194-LOG('Indicator Data'!C177))/(C$194-C$195)*10))),1)</f>
        <v>0.1</v>
      </c>
      <c r="D175" s="59">
        <f>ROUND(IF('Indicator Data'!D177=0,0.1,IF(LOG('Indicator Data'!D177)&gt;D$194,10,IF(LOG('Indicator Data'!D177)&lt;D$195,0,10-(D$194-LOG('Indicator Data'!D177))/(D$194-D$195)*10))),1)</f>
        <v>0.1</v>
      </c>
      <c r="E175" s="59">
        <f t="shared" si="62"/>
        <v>0.1</v>
      </c>
      <c r="F175" s="59">
        <f>ROUND(IF('Indicator Data'!E177="No data",0.1,IF('Indicator Data'!E177=0,0,IF(LOG('Indicator Data'!E177)&gt;F$194,10,IF(LOG('Indicator Data'!E177)&lt;F$195,0,10-(F$194-LOG('Indicator Data'!E177))/(F$194-F$195)*10)))),1)</f>
        <v>0.1</v>
      </c>
      <c r="G175" s="59">
        <f>ROUND(IF('Indicator Data'!F177=0,0,IF(LOG('Indicator Data'!F177)&gt;G$194,10,IF(LOG('Indicator Data'!F177)&lt;G$195,0,10-(G$194-LOG('Indicator Data'!F177))/(G$194-G$195)*10))),1)</f>
        <v>1.6</v>
      </c>
      <c r="H175" s="59">
        <f>ROUND(IF('Indicator Data'!G177=0,0,IF(LOG('Indicator Data'!G177)&gt;H$194,10,IF(LOG('Indicator Data'!G177)&lt;H$195,0,10-(H$194-LOG('Indicator Data'!G177))/(H$194-H$195)*10))),1)</f>
        <v>3.3</v>
      </c>
      <c r="I175" s="59">
        <f>ROUND(IF('Indicator Data'!H177=0,0,IF(LOG('Indicator Data'!H177)&gt;I$194,10,IF(LOG('Indicator Data'!H177)&lt;I$195,0,10-(I$194-LOG('Indicator Data'!H177))/(I$194-I$195)*10))),1)</f>
        <v>4.7</v>
      </c>
      <c r="J175" s="59">
        <f t="shared" si="63"/>
        <v>4</v>
      </c>
      <c r="K175" s="59">
        <f>ROUND(IF('Indicator Data'!I177=0,0,IF(LOG('Indicator Data'!I177)&gt;K$194,10,IF(LOG('Indicator Data'!I177)&lt;K$195,0,10-(K$194-LOG('Indicator Data'!I177))/(K$194-K$195)*10))),1)</f>
        <v>5.8</v>
      </c>
      <c r="L175" s="59">
        <f t="shared" si="64"/>
        <v>5</v>
      </c>
      <c r="M175" s="59">
        <f>ROUND(IF('Indicator Data'!J177=0,0,IF(LOG('Indicator Data'!J177)&gt;M$194,10,IF(LOG('Indicator Data'!J177)&lt;M$195,0,10-(M$194-LOG('Indicator Data'!J177))/(M$194-M$195)*10))),1)</f>
        <v>0</v>
      </c>
      <c r="N175" s="60">
        <f>'Indicator Data'!C177/'Indicator Data'!$BC177</f>
        <v>0</v>
      </c>
      <c r="O175" s="60">
        <f>'Indicator Data'!D177/'Indicator Data'!$BC177</f>
        <v>0</v>
      </c>
      <c r="P175" s="60">
        <f>IF(F175=0.1,0,'Indicator Data'!E177/'Indicator Data'!$BC177)</f>
        <v>0</v>
      </c>
      <c r="Q175" s="60">
        <f>'Indicator Data'!F177/'Indicator Data'!$BC177</f>
        <v>5.8313425255356369E-7</v>
      </c>
      <c r="R175" s="60">
        <f>'Indicator Data'!G177/'Indicator Data'!$BC177</f>
        <v>1.9E-2</v>
      </c>
      <c r="S175" s="60">
        <f>'Indicator Data'!H177/'Indicator Data'!$BC177</f>
        <v>6.0000000000000001E-3</v>
      </c>
      <c r="T175" s="60">
        <f>'Indicator Data'!I177/'Indicator Data'!$BC177</f>
        <v>7.5572318052707815E-5</v>
      </c>
      <c r="U175" s="60">
        <f>'Indicator Data'!J177/'Indicator Data'!$BC177</f>
        <v>0</v>
      </c>
      <c r="V175" s="59">
        <f t="shared" si="65"/>
        <v>0</v>
      </c>
      <c r="W175" s="59">
        <f t="shared" si="66"/>
        <v>0</v>
      </c>
      <c r="X175" s="59">
        <f t="shared" si="67"/>
        <v>0</v>
      </c>
      <c r="Y175" s="59">
        <f t="shared" si="68"/>
        <v>0.1</v>
      </c>
      <c r="Z175" s="59">
        <f t="shared" si="69"/>
        <v>6.1</v>
      </c>
      <c r="AA175" s="59">
        <f t="shared" si="70"/>
        <v>9.5</v>
      </c>
      <c r="AB175" s="59">
        <f t="shared" si="71"/>
        <v>10</v>
      </c>
      <c r="AC175" s="59">
        <f t="shared" si="72"/>
        <v>9.8000000000000007</v>
      </c>
      <c r="AD175" s="59">
        <f t="shared" si="73"/>
        <v>9.8000000000000007</v>
      </c>
      <c r="AE175" s="59">
        <f t="shared" si="74"/>
        <v>9.8000000000000007</v>
      </c>
      <c r="AF175" s="59">
        <f t="shared" si="75"/>
        <v>0</v>
      </c>
      <c r="AG175" s="59">
        <f>ROUND(IF('Indicator Data'!K177=0,0,IF('Indicator Data'!K177&gt;AG$194,10,IF('Indicator Data'!K177&lt;AG$195,0,10-(AG$194-'Indicator Data'!K177)/(AG$194-AG$195)*10))),1)</f>
        <v>0</v>
      </c>
      <c r="AH175" s="59">
        <f t="shared" si="76"/>
        <v>0.1</v>
      </c>
      <c r="AI175" s="59">
        <f t="shared" si="77"/>
        <v>0.1</v>
      </c>
      <c r="AJ175" s="59">
        <f t="shared" si="78"/>
        <v>6.4</v>
      </c>
      <c r="AK175" s="59">
        <f t="shared" si="79"/>
        <v>7.4</v>
      </c>
      <c r="AL175" s="59">
        <f t="shared" si="80"/>
        <v>6.9</v>
      </c>
      <c r="AM175" s="59">
        <f t="shared" si="81"/>
        <v>7.8</v>
      </c>
      <c r="AN175" s="59">
        <f t="shared" si="82"/>
        <v>0</v>
      </c>
      <c r="AO175" s="61">
        <f t="shared" si="83"/>
        <v>0.1</v>
      </c>
      <c r="AP175" s="61">
        <f t="shared" si="84"/>
        <v>0.1</v>
      </c>
      <c r="AQ175" s="61">
        <f t="shared" si="85"/>
        <v>4.2</v>
      </c>
      <c r="AR175" s="61">
        <f t="shared" si="86"/>
        <v>8.3000000000000007</v>
      </c>
      <c r="AS175" s="59">
        <f t="shared" si="87"/>
        <v>0</v>
      </c>
      <c r="AT175" s="59" t="str">
        <f>IF('Indicator Data'!BD177&lt;1000,"x",ROUND((IF('Indicator Data'!L177&gt;AT$194,10,IF('Indicator Data'!L177&lt;AT$195,0,10-(AT$194-'Indicator Data'!L177)/(AT$194-AT$195)*10))),1))</f>
        <v>x</v>
      </c>
      <c r="AU175" s="61">
        <f t="shared" si="88"/>
        <v>0</v>
      </c>
      <c r="AV175" s="62">
        <f t="shared" si="89"/>
        <v>3.5</v>
      </c>
      <c r="AW175" s="59">
        <f>ROUND(IF('Indicator Data'!M177=0,0,IF('Indicator Data'!M177&gt;AW$194,10,IF('Indicator Data'!M177&lt;AW$195,0,10-(AW$194-'Indicator Data'!M177)/(AW$194-AW$195)*10))),1)</f>
        <v>0</v>
      </c>
      <c r="AX175" s="59">
        <f>ROUND(IF('Indicator Data'!N177=0,0,IF(LOG('Indicator Data'!N177)&gt;LOG(AX$194),10,IF(LOG('Indicator Data'!N177)&lt;LOG(AX$195),0,10-(LOG(AX$194)-LOG('Indicator Data'!N177))/(LOG(AX$194)-LOG(AX$195))*10))),1)</f>
        <v>0</v>
      </c>
      <c r="AY175" s="61">
        <f t="shared" si="90"/>
        <v>0</v>
      </c>
      <c r="AZ175" s="59">
        <f>'Indicator Data'!O177</f>
        <v>0</v>
      </c>
      <c r="BA175" s="59">
        <f>'Indicator Data'!P177</f>
        <v>0</v>
      </c>
      <c r="BB175" s="61">
        <f t="shared" si="91"/>
        <v>0</v>
      </c>
      <c r="BC175" s="62">
        <f t="shared" si="92"/>
        <v>0</v>
      </c>
      <c r="BD175" s="16"/>
      <c r="BE175" s="108"/>
      <c r="BF175" s="4"/>
    </row>
    <row r="176" spans="1:58" x14ac:dyDescent="0.25">
      <c r="A176" s="132" t="s">
        <v>326</v>
      </c>
      <c r="B176" s="63" t="s">
        <v>325</v>
      </c>
      <c r="C176" s="59">
        <f>ROUND(IF('Indicator Data'!C178=0,0.1,IF(LOG('Indicator Data'!C178)&gt;C$194,10,IF(LOG('Indicator Data'!C178)&lt;C$195,0,10-(C$194-LOG('Indicator Data'!C178))/(C$194-C$195)*10))),1)</f>
        <v>6</v>
      </c>
      <c r="D176" s="59">
        <f>ROUND(IF('Indicator Data'!D178=0,0.1,IF(LOG('Indicator Data'!D178)&gt;D$194,10,IF(LOG('Indicator Data'!D178)&lt;D$195,0,10-(D$194-LOG('Indicator Data'!D178))/(D$194-D$195)*10))),1)</f>
        <v>0.1</v>
      </c>
      <c r="E176" s="59">
        <f t="shared" si="62"/>
        <v>3.6</v>
      </c>
      <c r="F176" s="59">
        <f>ROUND(IF('Indicator Data'!E178="No data",0.1,IF('Indicator Data'!E178=0,0,IF(LOG('Indicator Data'!E178)&gt;F$194,10,IF(LOG('Indicator Data'!E178)&lt;F$195,0,10-(F$194-LOG('Indicator Data'!E178))/(F$194-F$195)*10)))),1)</f>
        <v>0.1</v>
      </c>
      <c r="G176" s="59">
        <f>ROUND(IF('Indicator Data'!F178=0,0,IF(LOG('Indicator Data'!F178)&gt;G$194,10,IF(LOG('Indicator Data'!F178)&lt;G$195,0,10-(G$194-LOG('Indicator Data'!F178))/(G$194-G$195)*10))),1)</f>
        <v>0</v>
      </c>
      <c r="H176" s="59">
        <f>ROUND(IF('Indicator Data'!G178=0,0,IF(LOG('Indicator Data'!G178)&gt;H$194,10,IF(LOG('Indicator Data'!G178)&lt;H$195,0,10-(H$194-LOG('Indicator Data'!G178))/(H$194-H$195)*10))),1)</f>
        <v>3.6</v>
      </c>
      <c r="I176" s="59">
        <f>ROUND(IF('Indicator Data'!H178=0,0,IF(LOG('Indicator Data'!H178)&gt;I$194,10,IF(LOG('Indicator Data'!H178)&lt;I$195,0,10-(I$194-LOG('Indicator Data'!H178))/(I$194-I$195)*10))),1)</f>
        <v>0</v>
      </c>
      <c r="J176" s="59">
        <f t="shared" si="63"/>
        <v>2</v>
      </c>
      <c r="K176" s="59">
        <f>ROUND(IF('Indicator Data'!I178=0,0,IF(LOG('Indicator Data'!I178)&gt;K$194,10,IF(LOG('Indicator Data'!I178)&lt;K$195,0,10-(K$194-LOG('Indicator Data'!I178))/(K$194-K$195)*10))),1)</f>
        <v>3.2</v>
      </c>
      <c r="L176" s="59">
        <f t="shared" si="64"/>
        <v>2.6</v>
      </c>
      <c r="M176" s="59">
        <f>ROUND(IF('Indicator Data'!J178=0,0,IF(LOG('Indicator Data'!J178)&gt;M$194,10,IF(LOG('Indicator Data'!J178)&lt;M$195,0,10-(M$194-LOG('Indicator Data'!J178))/(M$194-M$195)*10))),1)</f>
        <v>0</v>
      </c>
      <c r="N176" s="60">
        <f>'Indicator Data'!C178/'Indicator Data'!$BC178</f>
        <v>2.1112186698254132E-3</v>
      </c>
      <c r="O176" s="60">
        <f>'Indicator Data'!D178/'Indicator Data'!$BC178</f>
        <v>0</v>
      </c>
      <c r="P176" s="60">
        <f>IF(F176=0.1,0,'Indicator Data'!E178/'Indicator Data'!$BC178)</f>
        <v>0</v>
      </c>
      <c r="Q176" s="60">
        <f>'Indicator Data'!F178/'Indicator Data'!$BC178</f>
        <v>0</v>
      </c>
      <c r="R176" s="60">
        <f>'Indicator Data'!G178/'Indicator Data'!$BC178</f>
        <v>2.194145565100288E-3</v>
      </c>
      <c r="S176" s="60">
        <f>'Indicator Data'!H178/'Indicator Data'!$BC178</f>
        <v>8.1617662062070238E-10</v>
      </c>
      <c r="T176" s="60">
        <f>'Indicator Data'!I178/'Indicator Data'!$BC178</f>
        <v>3.142279989389704E-7</v>
      </c>
      <c r="U176" s="60">
        <f>'Indicator Data'!J178/'Indicator Data'!$BC178</f>
        <v>0</v>
      </c>
      <c r="V176" s="59">
        <f t="shared" si="65"/>
        <v>10</v>
      </c>
      <c r="W176" s="59">
        <f t="shared" si="66"/>
        <v>0</v>
      </c>
      <c r="X176" s="59">
        <f t="shared" si="67"/>
        <v>7.6</v>
      </c>
      <c r="Y176" s="59">
        <f t="shared" si="68"/>
        <v>0.1</v>
      </c>
      <c r="Z176" s="59">
        <f t="shared" si="69"/>
        <v>0</v>
      </c>
      <c r="AA176" s="59">
        <f t="shared" si="70"/>
        <v>1.1000000000000001</v>
      </c>
      <c r="AB176" s="59">
        <f t="shared" si="71"/>
        <v>0</v>
      </c>
      <c r="AC176" s="59">
        <f t="shared" si="72"/>
        <v>0.6</v>
      </c>
      <c r="AD176" s="59">
        <f t="shared" si="73"/>
        <v>5</v>
      </c>
      <c r="AE176" s="59">
        <f t="shared" si="74"/>
        <v>3.1</v>
      </c>
      <c r="AF176" s="59">
        <f t="shared" si="75"/>
        <v>0</v>
      </c>
      <c r="AG176" s="59">
        <f>ROUND(IF('Indicator Data'!K178=0,0,IF('Indicator Data'!K178&gt;AG$194,10,IF('Indicator Data'!K178&lt;AG$195,0,10-(AG$194-'Indicator Data'!K178)/(AG$194-AG$195)*10))),1)</f>
        <v>1.3</v>
      </c>
      <c r="AH176" s="59">
        <f t="shared" si="76"/>
        <v>8</v>
      </c>
      <c r="AI176" s="59">
        <f t="shared" si="77"/>
        <v>0.1</v>
      </c>
      <c r="AJ176" s="59">
        <f t="shared" si="78"/>
        <v>2.4</v>
      </c>
      <c r="AK176" s="59">
        <f t="shared" si="79"/>
        <v>0</v>
      </c>
      <c r="AL176" s="59">
        <f t="shared" si="80"/>
        <v>1.3</v>
      </c>
      <c r="AM176" s="59">
        <f t="shared" si="81"/>
        <v>4.0999999999999996</v>
      </c>
      <c r="AN176" s="59">
        <f t="shared" si="82"/>
        <v>0</v>
      </c>
      <c r="AO176" s="61">
        <f t="shared" si="83"/>
        <v>6</v>
      </c>
      <c r="AP176" s="61">
        <f t="shared" si="84"/>
        <v>0.1</v>
      </c>
      <c r="AQ176" s="61">
        <f t="shared" si="85"/>
        <v>0</v>
      </c>
      <c r="AR176" s="61">
        <f t="shared" si="86"/>
        <v>2.9</v>
      </c>
      <c r="AS176" s="59">
        <f t="shared" si="87"/>
        <v>0.7</v>
      </c>
      <c r="AT176" s="59">
        <f>IF('Indicator Data'!BD178&lt;1000,"x",ROUND((IF('Indicator Data'!L178&gt;AT$194,10,IF('Indicator Data'!L178&lt;AT$195,0,10-(AT$194-'Indicator Data'!L178)/(AT$194-AT$195)*10))),1))</f>
        <v>3.3</v>
      </c>
      <c r="AU176" s="61">
        <f t="shared" si="88"/>
        <v>2</v>
      </c>
      <c r="AV176" s="62">
        <f t="shared" si="89"/>
        <v>2.5</v>
      </c>
      <c r="AW176" s="59">
        <f>ROUND(IF('Indicator Data'!M178=0,0,IF('Indicator Data'!M178&gt;AW$194,10,IF('Indicator Data'!M178&lt;AW$195,0,10-(AW$194-'Indicator Data'!M178)/(AW$194-AW$195)*10))),1)</f>
        <v>0.1</v>
      </c>
      <c r="AX176" s="59">
        <f>ROUND(IF('Indicator Data'!N178=0,0,IF(LOG('Indicator Data'!N178)&gt;LOG(AX$194),10,IF(LOG('Indicator Data'!N178)&lt;LOG(AX$195),0,10-(LOG(AX$194)-LOG('Indicator Data'!N178))/(LOG(AX$194)-LOG(AX$195))*10))),1)</f>
        <v>0</v>
      </c>
      <c r="AY176" s="61">
        <f t="shared" si="90"/>
        <v>0.1</v>
      </c>
      <c r="AZ176" s="59">
        <f>'Indicator Data'!O178</f>
        <v>0</v>
      </c>
      <c r="BA176" s="59">
        <f>'Indicator Data'!P178</f>
        <v>0</v>
      </c>
      <c r="BB176" s="61">
        <f t="shared" si="91"/>
        <v>0</v>
      </c>
      <c r="BC176" s="62">
        <f t="shared" si="92"/>
        <v>0.1</v>
      </c>
      <c r="BD176" s="16"/>
      <c r="BE176" s="108"/>
      <c r="BF176" s="4"/>
    </row>
    <row r="177" spans="1:58" x14ac:dyDescent="0.25">
      <c r="A177" s="132" t="s">
        <v>328</v>
      </c>
      <c r="B177" s="63" t="s">
        <v>327</v>
      </c>
      <c r="C177" s="59">
        <f>ROUND(IF('Indicator Data'!C179=0,0.1,IF(LOG('Indicator Data'!C179)&gt;C$194,10,IF(LOG('Indicator Data'!C179)&lt;C$195,0,10-(C$194-LOG('Indicator Data'!C179))/(C$194-C$195)*10))),1)</f>
        <v>7.7</v>
      </c>
      <c r="D177" s="59">
        <f>ROUND(IF('Indicator Data'!D179=0,0.1,IF(LOG('Indicator Data'!D179)&gt;D$194,10,IF(LOG('Indicator Data'!D179)&lt;D$195,0,10-(D$194-LOG('Indicator Data'!D179))/(D$194-D$195)*10))),1)</f>
        <v>0.1</v>
      </c>
      <c r="E177" s="59">
        <f t="shared" si="62"/>
        <v>5</v>
      </c>
      <c r="F177" s="59">
        <f>ROUND(IF('Indicator Data'!E179="No data",0.1,IF('Indicator Data'!E179=0,0,IF(LOG('Indicator Data'!E179)&gt;F$194,10,IF(LOG('Indicator Data'!E179)&lt;F$195,0,10-(F$194-LOG('Indicator Data'!E179))/(F$194-F$195)*10)))),1)</f>
        <v>5.7</v>
      </c>
      <c r="G177" s="59">
        <f>ROUND(IF('Indicator Data'!F179=0,0,IF(LOG('Indicator Data'!F179)&gt;G$194,10,IF(LOG('Indicator Data'!F179)&lt;G$195,0,10-(G$194-LOG('Indicator Data'!F179))/(G$194-G$195)*10))),1)</f>
        <v>7.2</v>
      </c>
      <c r="H177" s="59">
        <f>ROUND(IF('Indicator Data'!G179=0,0,IF(LOG('Indicator Data'!G179)&gt;H$194,10,IF(LOG('Indicator Data'!G179)&lt;H$195,0,10-(H$194-LOG('Indicator Data'!G179))/(H$194-H$195)*10))),1)</f>
        <v>0</v>
      </c>
      <c r="I177" s="59">
        <f>ROUND(IF('Indicator Data'!H179=0,0,IF(LOG('Indicator Data'!H179)&gt;I$194,10,IF(LOG('Indicator Data'!H179)&lt;I$195,0,10-(I$194-LOG('Indicator Data'!H179))/(I$194-I$195)*10))),1)</f>
        <v>0</v>
      </c>
      <c r="J177" s="59">
        <f t="shared" si="63"/>
        <v>0</v>
      </c>
      <c r="K177" s="59">
        <f>ROUND(IF('Indicator Data'!I179=0,0,IF(LOG('Indicator Data'!I179)&gt;K$194,10,IF(LOG('Indicator Data'!I179)&lt;K$195,0,10-(K$194-LOG('Indicator Data'!I179))/(K$194-K$195)*10))),1)</f>
        <v>0</v>
      </c>
      <c r="L177" s="59">
        <f t="shared" si="64"/>
        <v>0</v>
      </c>
      <c r="M177" s="59">
        <f>ROUND(IF('Indicator Data'!J179=0,0,IF(LOG('Indicator Data'!J179)&gt;M$194,10,IF(LOG('Indicator Data'!J179)&lt;M$195,0,10-(M$194-LOG('Indicator Data'!J179))/(M$194-M$195)*10))),1)</f>
        <v>0</v>
      </c>
      <c r="N177" s="60">
        <f>'Indicator Data'!C179/'Indicator Data'!$BC179</f>
        <v>1.0997191312693739E-3</v>
      </c>
      <c r="O177" s="60">
        <f>'Indicator Data'!D179/'Indicator Data'!$BC179</f>
        <v>0</v>
      </c>
      <c r="P177" s="60">
        <f>IF(F177=0.1,0,'Indicator Data'!E179/'Indicator Data'!$BC179)</f>
        <v>1.680235085811729E-3</v>
      </c>
      <c r="Q177" s="60">
        <f>'Indicator Data'!F179/'Indicator Data'!$BC179</f>
        <v>3.6927343094552697E-6</v>
      </c>
      <c r="R177" s="60">
        <f>'Indicator Data'!G179/'Indicator Data'!$BC179</f>
        <v>0</v>
      </c>
      <c r="S177" s="60">
        <f>'Indicator Data'!H179/'Indicator Data'!$BC179</f>
        <v>0</v>
      </c>
      <c r="T177" s="60">
        <f>'Indicator Data'!I179/'Indicator Data'!$BC179</f>
        <v>0</v>
      </c>
      <c r="U177" s="60">
        <f>'Indicator Data'!J179/'Indicator Data'!$BC179</f>
        <v>0</v>
      </c>
      <c r="V177" s="59">
        <f t="shared" si="65"/>
        <v>5.5</v>
      </c>
      <c r="W177" s="59">
        <f t="shared" si="66"/>
        <v>0</v>
      </c>
      <c r="X177" s="59">
        <f t="shared" si="67"/>
        <v>3.2</v>
      </c>
      <c r="Y177" s="59">
        <f t="shared" si="68"/>
        <v>1.7</v>
      </c>
      <c r="Z177" s="59">
        <f t="shared" si="69"/>
        <v>7.9</v>
      </c>
      <c r="AA177" s="59">
        <f t="shared" si="70"/>
        <v>0</v>
      </c>
      <c r="AB177" s="59">
        <f t="shared" si="71"/>
        <v>0</v>
      </c>
      <c r="AC177" s="59">
        <f t="shared" si="72"/>
        <v>0</v>
      </c>
      <c r="AD177" s="59">
        <f t="shared" si="73"/>
        <v>0</v>
      </c>
      <c r="AE177" s="59">
        <f t="shared" si="74"/>
        <v>0</v>
      </c>
      <c r="AF177" s="59">
        <f t="shared" si="75"/>
        <v>0</v>
      </c>
      <c r="AG177" s="59">
        <f>ROUND(IF('Indicator Data'!K179=0,0,IF('Indicator Data'!K179&gt;AG$194,10,IF('Indicator Data'!K179&lt;AG$195,0,10-(AG$194-'Indicator Data'!K179)/(AG$194-AG$195)*10))),1)</f>
        <v>0</v>
      </c>
      <c r="AH177" s="59">
        <f t="shared" si="76"/>
        <v>6.6</v>
      </c>
      <c r="AI177" s="59">
        <f t="shared" si="77"/>
        <v>0.1</v>
      </c>
      <c r="AJ177" s="59">
        <f t="shared" si="78"/>
        <v>0</v>
      </c>
      <c r="AK177" s="59">
        <f t="shared" si="79"/>
        <v>0</v>
      </c>
      <c r="AL177" s="59">
        <f t="shared" si="80"/>
        <v>0</v>
      </c>
      <c r="AM177" s="59">
        <f t="shared" si="81"/>
        <v>0</v>
      </c>
      <c r="AN177" s="59">
        <f t="shared" si="82"/>
        <v>0</v>
      </c>
      <c r="AO177" s="61">
        <f t="shared" si="83"/>
        <v>4.2</v>
      </c>
      <c r="AP177" s="61">
        <f t="shared" si="84"/>
        <v>4</v>
      </c>
      <c r="AQ177" s="61">
        <f t="shared" si="85"/>
        <v>7.6</v>
      </c>
      <c r="AR177" s="61">
        <f t="shared" si="86"/>
        <v>0</v>
      </c>
      <c r="AS177" s="59">
        <f t="shared" si="87"/>
        <v>0</v>
      </c>
      <c r="AT177" s="59">
        <f>IF('Indicator Data'!BD179&lt;1000,"x",ROUND((IF('Indicator Data'!L179&gt;AT$194,10,IF('Indicator Data'!L179&lt;AT$195,0,10-(AT$194-'Indicator Data'!L179)/(AT$194-AT$195)*10))),1))</f>
        <v>6.7</v>
      </c>
      <c r="AU177" s="61">
        <f t="shared" si="88"/>
        <v>3.4</v>
      </c>
      <c r="AV177" s="62">
        <f t="shared" si="89"/>
        <v>4.3</v>
      </c>
      <c r="AW177" s="59">
        <f>ROUND(IF('Indicator Data'!M179=0,0,IF('Indicator Data'!M179&gt;AW$194,10,IF('Indicator Data'!M179&lt;AW$195,0,10-(AW$194-'Indicator Data'!M179)/(AW$194-AW$195)*10))),1)</f>
        <v>0.7</v>
      </c>
      <c r="AX177" s="59">
        <f>ROUND(IF('Indicator Data'!N179=0,0,IF(LOG('Indicator Data'!N179)&gt;LOG(AX$194),10,IF(LOG('Indicator Data'!N179)&lt;LOG(AX$195),0,10-(LOG(AX$194)-LOG('Indicator Data'!N179))/(LOG(AX$194)-LOG(AX$195))*10))),1)</f>
        <v>0.3</v>
      </c>
      <c r="AY177" s="61">
        <f t="shared" si="90"/>
        <v>0.5</v>
      </c>
      <c r="AZ177" s="59">
        <f>'Indicator Data'!O179</f>
        <v>0</v>
      </c>
      <c r="BA177" s="59">
        <f>'Indicator Data'!P179</f>
        <v>0</v>
      </c>
      <c r="BB177" s="61">
        <f t="shared" si="91"/>
        <v>0</v>
      </c>
      <c r="BC177" s="62">
        <f t="shared" si="92"/>
        <v>0.4</v>
      </c>
      <c r="BD177" s="16"/>
      <c r="BE177" s="108"/>
      <c r="BF177" s="4"/>
    </row>
    <row r="178" spans="1:58" x14ac:dyDescent="0.25">
      <c r="A178" s="132" t="s">
        <v>330</v>
      </c>
      <c r="B178" s="63" t="s">
        <v>329</v>
      </c>
      <c r="C178" s="59">
        <f>ROUND(IF('Indicator Data'!C180=0,0.1,IF(LOG('Indicator Data'!C180)&gt;C$194,10,IF(LOG('Indicator Data'!C180)&lt;C$195,0,10-(C$194-LOG('Indicator Data'!C180))/(C$194-C$195)*10))),1)</f>
        <v>10</v>
      </c>
      <c r="D178" s="59">
        <f>ROUND(IF('Indicator Data'!D180=0,0.1,IF(LOG('Indicator Data'!D180)&gt;D$194,10,IF(LOG('Indicator Data'!D180)&lt;D$195,0,10-(D$194-LOG('Indicator Data'!D180))/(D$194-D$195)*10))),1)</f>
        <v>10</v>
      </c>
      <c r="E178" s="59">
        <f t="shared" si="62"/>
        <v>10</v>
      </c>
      <c r="F178" s="59">
        <f>ROUND(IF('Indicator Data'!E180="No data",0.1,IF('Indicator Data'!E180=0,0,IF(LOG('Indicator Data'!E180)&gt;F$194,10,IF(LOG('Indicator Data'!E180)&lt;F$195,0,10-(F$194-LOG('Indicator Data'!E180))/(F$194-F$195)*10)))),1)</f>
        <v>7.7</v>
      </c>
      <c r="G178" s="59">
        <f>ROUND(IF('Indicator Data'!F180=0,0,IF(LOG('Indicator Data'!F180)&gt;G$194,10,IF(LOG('Indicator Data'!F180)&lt;G$195,0,10-(G$194-LOG('Indicator Data'!F180))/(G$194-G$195)*10))),1)</f>
        <v>7.2</v>
      </c>
      <c r="H178" s="59">
        <f>ROUND(IF('Indicator Data'!G180=0,0,IF(LOG('Indicator Data'!G180)&gt;H$194,10,IF(LOG('Indicator Data'!G180)&lt;H$195,0,10-(H$194-LOG('Indicator Data'!G180))/(H$194-H$195)*10))),1)</f>
        <v>0</v>
      </c>
      <c r="I178" s="59">
        <f>ROUND(IF('Indicator Data'!H180=0,0,IF(LOG('Indicator Data'!H180)&gt;I$194,10,IF(LOG('Indicator Data'!H180)&lt;I$195,0,10-(I$194-LOG('Indicator Data'!H180))/(I$194-I$195)*10))),1)</f>
        <v>0</v>
      </c>
      <c r="J178" s="59">
        <f t="shared" si="63"/>
        <v>0</v>
      </c>
      <c r="K178" s="59">
        <f>ROUND(IF('Indicator Data'!I180=0,0,IF(LOG('Indicator Data'!I180)&gt;K$194,10,IF(LOG('Indicator Data'!I180)&lt;K$195,0,10-(K$194-LOG('Indicator Data'!I180))/(K$194-K$195)*10))),1)</f>
        <v>0</v>
      </c>
      <c r="L178" s="59">
        <f t="shared" si="64"/>
        <v>0</v>
      </c>
      <c r="M178" s="59">
        <f>ROUND(IF('Indicator Data'!J180=0,0,IF(LOG('Indicator Data'!J180)&gt;M$194,10,IF(LOG('Indicator Data'!J180)&lt;M$195,0,10-(M$194-LOG('Indicator Data'!J180))/(M$194-M$195)*10))),1)</f>
        <v>0</v>
      </c>
      <c r="N178" s="60">
        <f>'Indicator Data'!C180/'Indicator Data'!$BC180</f>
        <v>1.9881591399305274E-3</v>
      </c>
      <c r="O178" s="60">
        <f>'Indicator Data'!D180/'Indicator Data'!$BC180</f>
        <v>9.0380209019893132E-4</v>
      </c>
      <c r="P178" s="60">
        <f>IF(F178=0.1,0,'Indicator Data'!E180/'Indicator Data'!$BC180)</f>
        <v>1.4922205154416686E-3</v>
      </c>
      <c r="Q178" s="60">
        <f>'Indicator Data'!F180/'Indicator Data'!$BC180</f>
        <v>5.1559905240116469E-7</v>
      </c>
      <c r="R178" s="60">
        <f>'Indicator Data'!G180/'Indicator Data'!$BC180</f>
        <v>0</v>
      </c>
      <c r="S178" s="60">
        <f>'Indicator Data'!H180/'Indicator Data'!$BC180</f>
        <v>0</v>
      </c>
      <c r="T178" s="60">
        <f>'Indicator Data'!I180/'Indicator Data'!$BC180</f>
        <v>0</v>
      </c>
      <c r="U178" s="60">
        <f>'Indicator Data'!J180/'Indicator Data'!$BC180</f>
        <v>0</v>
      </c>
      <c r="V178" s="59">
        <f t="shared" si="65"/>
        <v>9.9</v>
      </c>
      <c r="W178" s="59">
        <f t="shared" si="66"/>
        <v>9</v>
      </c>
      <c r="X178" s="59">
        <f t="shared" si="67"/>
        <v>9.5</v>
      </c>
      <c r="Y178" s="59">
        <f t="shared" si="68"/>
        <v>1.5</v>
      </c>
      <c r="Z178" s="59">
        <f t="shared" si="69"/>
        <v>6</v>
      </c>
      <c r="AA178" s="59">
        <f t="shared" si="70"/>
        <v>0</v>
      </c>
      <c r="AB178" s="59">
        <f t="shared" si="71"/>
        <v>0</v>
      </c>
      <c r="AC178" s="59">
        <f t="shared" si="72"/>
        <v>0</v>
      </c>
      <c r="AD178" s="59">
        <f t="shared" si="73"/>
        <v>0</v>
      </c>
      <c r="AE178" s="59">
        <f t="shared" si="74"/>
        <v>0</v>
      </c>
      <c r="AF178" s="59">
        <f t="shared" si="75"/>
        <v>0</v>
      </c>
      <c r="AG178" s="59">
        <f>ROUND(IF('Indicator Data'!K180=0,0,IF('Indicator Data'!K180&gt;AG$194,10,IF('Indicator Data'!K180&lt;AG$195,0,10-(AG$194-'Indicator Data'!K180)/(AG$194-AG$195)*10))),1)</f>
        <v>0</v>
      </c>
      <c r="AH178" s="59">
        <f t="shared" si="76"/>
        <v>10</v>
      </c>
      <c r="AI178" s="59">
        <f t="shared" si="77"/>
        <v>9.5</v>
      </c>
      <c r="AJ178" s="59">
        <f t="shared" si="78"/>
        <v>0</v>
      </c>
      <c r="AK178" s="59">
        <f t="shared" si="79"/>
        <v>0</v>
      </c>
      <c r="AL178" s="59">
        <f t="shared" si="80"/>
        <v>0</v>
      </c>
      <c r="AM178" s="59">
        <f t="shared" si="81"/>
        <v>0</v>
      </c>
      <c r="AN178" s="59">
        <f t="shared" si="82"/>
        <v>0</v>
      </c>
      <c r="AO178" s="61">
        <f t="shared" si="83"/>
        <v>9.8000000000000007</v>
      </c>
      <c r="AP178" s="61">
        <f t="shared" si="84"/>
        <v>5.4</v>
      </c>
      <c r="AQ178" s="61">
        <f t="shared" si="85"/>
        <v>6.6</v>
      </c>
      <c r="AR178" s="61">
        <f t="shared" si="86"/>
        <v>0</v>
      </c>
      <c r="AS178" s="59">
        <f t="shared" si="87"/>
        <v>0</v>
      </c>
      <c r="AT178" s="59">
        <f>IF('Indicator Data'!BD180&lt;1000,"x",ROUND((IF('Indicator Data'!L180&gt;AT$194,10,IF('Indicator Data'!L180&lt;AT$195,0,10-(AT$194-'Indicator Data'!L180)/(AT$194-AT$195)*10))),1))</f>
        <v>2.2000000000000002</v>
      </c>
      <c r="AU178" s="61">
        <f t="shared" si="88"/>
        <v>1.1000000000000001</v>
      </c>
      <c r="AV178" s="62">
        <f t="shared" si="89"/>
        <v>5.9</v>
      </c>
      <c r="AW178" s="59">
        <f>ROUND(IF('Indicator Data'!M180=0,0,IF('Indicator Data'!M180&gt;AW$194,10,IF('Indicator Data'!M180&lt;AW$195,0,10-(AW$194-'Indicator Data'!M180)/(AW$194-AW$195)*10))),1)</f>
        <v>9.6</v>
      </c>
      <c r="AX178" s="59">
        <f>ROUND(IF('Indicator Data'!N180=0,0,IF(LOG('Indicator Data'!N180)&gt;LOG(AX$194),10,IF(LOG('Indicator Data'!N180)&lt;LOG(AX$195),0,10-(LOG(AX$194)-LOG('Indicator Data'!N180))/(LOG(AX$194)-LOG(AX$195))*10))),1)</f>
        <v>9.3000000000000007</v>
      </c>
      <c r="AY178" s="61">
        <f t="shared" si="90"/>
        <v>9.5</v>
      </c>
      <c r="AZ178" s="59">
        <f>'Indicator Data'!O180</f>
        <v>0</v>
      </c>
      <c r="BA178" s="59">
        <f>'Indicator Data'!P180</f>
        <v>5</v>
      </c>
      <c r="BB178" s="61">
        <f t="shared" si="91"/>
        <v>9</v>
      </c>
      <c r="BC178" s="62">
        <f t="shared" si="92"/>
        <v>9</v>
      </c>
      <c r="BD178" s="16"/>
      <c r="BE178" s="108"/>
      <c r="BF178" s="4"/>
    </row>
    <row r="179" spans="1:58" x14ac:dyDescent="0.25">
      <c r="A179" s="132" t="s">
        <v>332</v>
      </c>
      <c r="B179" s="63" t="s">
        <v>331</v>
      </c>
      <c r="C179" s="59">
        <f>ROUND(IF('Indicator Data'!C181=0,0.1,IF(LOG('Indicator Data'!C181)&gt;C$194,10,IF(LOG('Indicator Data'!C181)&lt;C$195,0,10-(C$194-LOG('Indicator Data'!C181))/(C$194-C$195)*10))),1)</f>
        <v>7.5</v>
      </c>
      <c r="D179" s="59">
        <f>ROUND(IF('Indicator Data'!D181=0,0.1,IF(LOG('Indicator Data'!D181)&gt;D$194,10,IF(LOG('Indicator Data'!D181)&lt;D$195,0,10-(D$194-LOG('Indicator Data'!D181))/(D$194-D$195)*10))),1)</f>
        <v>8.1999999999999993</v>
      </c>
      <c r="E179" s="59">
        <f t="shared" si="62"/>
        <v>7.9</v>
      </c>
      <c r="F179" s="59">
        <f>ROUND(IF('Indicator Data'!E181="No data",0.1,IF('Indicator Data'!E181=0,0,IF(LOG('Indicator Data'!E181)&gt;F$194,10,IF(LOG('Indicator Data'!E181)&lt;F$195,0,10-(F$194-LOG('Indicator Data'!E181))/(F$194-F$195)*10)))),1)</f>
        <v>6.4</v>
      </c>
      <c r="G179" s="59">
        <f>ROUND(IF('Indicator Data'!F181=0,0,IF(LOG('Indicator Data'!F181)&gt;G$194,10,IF(LOG('Indicator Data'!F181)&lt;G$195,0,10-(G$194-LOG('Indicator Data'!F181))/(G$194-G$195)*10))),1)</f>
        <v>0</v>
      </c>
      <c r="H179" s="59">
        <f>ROUND(IF('Indicator Data'!G181=0,0,IF(LOG('Indicator Data'!G181)&gt;H$194,10,IF(LOG('Indicator Data'!G181)&lt;H$195,0,10-(H$194-LOG('Indicator Data'!G181))/(H$194-H$195)*10))),1)</f>
        <v>0</v>
      </c>
      <c r="I179" s="59">
        <f>ROUND(IF('Indicator Data'!H181=0,0,IF(LOG('Indicator Data'!H181)&gt;I$194,10,IF(LOG('Indicator Data'!H181)&lt;I$195,0,10-(I$194-LOG('Indicator Data'!H181))/(I$194-I$195)*10))),1)</f>
        <v>0</v>
      </c>
      <c r="J179" s="59">
        <f t="shared" si="63"/>
        <v>0</v>
      </c>
      <c r="K179" s="59">
        <f>ROUND(IF('Indicator Data'!I181=0,0,IF(LOG('Indicator Data'!I181)&gt;K$194,10,IF(LOG('Indicator Data'!I181)&lt;K$195,0,10-(K$194-LOG('Indicator Data'!I181))/(K$194-K$195)*10))),1)</f>
        <v>0</v>
      </c>
      <c r="L179" s="59">
        <f t="shared" si="64"/>
        <v>0</v>
      </c>
      <c r="M179" s="59">
        <f>ROUND(IF('Indicator Data'!J181=0,0,IF(LOG('Indicator Data'!J181)&gt;M$194,10,IF(LOG('Indicator Data'!J181)&lt;M$195,0,10-(M$194-LOG('Indicator Data'!J181))/(M$194-M$195)*10))),1)</f>
        <v>0</v>
      </c>
      <c r="N179" s="60">
        <f>'Indicator Data'!C181/'Indicator Data'!$BC181</f>
        <v>1.8914412437301695E-3</v>
      </c>
      <c r="O179" s="60">
        <f>'Indicator Data'!D181/'Indicator Data'!$BC181</f>
        <v>5.5442431199648862E-4</v>
      </c>
      <c r="P179" s="60">
        <f>IF(F179=0.1,0,'Indicator Data'!E181/'Indicator Data'!$BC181)</f>
        <v>7.4184188858291743E-3</v>
      </c>
      <c r="Q179" s="60">
        <f>'Indicator Data'!F181/'Indicator Data'!$BC181</f>
        <v>0</v>
      </c>
      <c r="R179" s="60">
        <f>'Indicator Data'!G181/'Indicator Data'!$BC181</f>
        <v>0</v>
      </c>
      <c r="S179" s="60">
        <f>'Indicator Data'!H181/'Indicator Data'!$BC181</f>
        <v>0</v>
      </c>
      <c r="T179" s="60">
        <f>'Indicator Data'!I181/'Indicator Data'!$BC181</f>
        <v>0</v>
      </c>
      <c r="U179" s="60">
        <f>'Indicator Data'!J181/'Indicator Data'!$BC181</f>
        <v>0</v>
      </c>
      <c r="V179" s="59">
        <f t="shared" si="65"/>
        <v>9.5</v>
      </c>
      <c r="W179" s="59">
        <f t="shared" si="66"/>
        <v>5.5</v>
      </c>
      <c r="X179" s="59">
        <f t="shared" si="67"/>
        <v>8.1</v>
      </c>
      <c r="Y179" s="59">
        <f t="shared" si="68"/>
        <v>7.4</v>
      </c>
      <c r="Z179" s="59">
        <f t="shared" si="69"/>
        <v>0</v>
      </c>
      <c r="AA179" s="59">
        <f t="shared" si="70"/>
        <v>0</v>
      </c>
      <c r="AB179" s="59">
        <f t="shared" si="71"/>
        <v>0</v>
      </c>
      <c r="AC179" s="59">
        <f t="shared" si="72"/>
        <v>0</v>
      </c>
      <c r="AD179" s="59">
        <f t="shared" si="73"/>
        <v>0</v>
      </c>
      <c r="AE179" s="59">
        <f t="shared" si="74"/>
        <v>0</v>
      </c>
      <c r="AF179" s="59">
        <f t="shared" si="75"/>
        <v>0</v>
      </c>
      <c r="AG179" s="59">
        <f>ROUND(IF('Indicator Data'!K181=0,0,IF('Indicator Data'!K181&gt;AG$194,10,IF('Indicator Data'!K181&lt;AG$195,0,10-(AG$194-'Indicator Data'!K181)/(AG$194-AG$195)*10))),1)</f>
        <v>0</v>
      </c>
      <c r="AH179" s="59">
        <f t="shared" si="76"/>
        <v>8.5</v>
      </c>
      <c r="AI179" s="59">
        <f t="shared" si="77"/>
        <v>6.9</v>
      </c>
      <c r="AJ179" s="59">
        <f t="shared" si="78"/>
        <v>0</v>
      </c>
      <c r="AK179" s="59">
        <f t="shared" si="79"/>
        <v>0</v>
      </c>
      <c r="AL179" s="59">
        <f t="shared" si="80"/>
        <v>0</v>
      </c>
      <c r="AM179" s="59">
        <f t="shared" si="81"/>
        <v>0</v>
      </c>
      <c r="AN179" s="59">
        <f t="shared" si="82"/>
        <v>0</v>
      </c>
      <c r="AO179" s="61">
        <f t="shared" si="83"/>
        <v>8</v>
      </c>
      <c r="AP179" s="61">
        <f t="shared" si="84"/>
        <v>6.9</v>
      </c>
      <c r="AQ179" s="61">
        <f t="shared" si="85"/>
        <v>0</v>
      </c>
      <c r="AR179" s="61">
        <f t="shared" si="86"/>
        <v>0</v>
      </c>
      <c r="AS179" s="59">
        <f t="shared" si="87"/>
        <v>0</v>
      </c>
      <c r="AT179" s="59">
        <f>IF('Indicator Data'!BD181&lt;1000,"x",ROUND((IF('Indicator Data'!L181&gt;AT$194,10,IF('Indicator Data'!L181&lt;AT$195,0,10-(AT$194-'Indicator Data'!L181)/(AT$194-AT$195)*10))),1))</f>
        <v>6.7</v>
      </c>
      <c r="AU179" s="61">
        <f t="shared" si="88"/>
        <v>3.4</v>
      </c>
      <c r="AV179" s="62">
        <f t="shared" si="89"/>
        <v>4.5</v>
      </c>
      <c r="AW179" s="59">
        <f>ROUND(IF('Indicator Data'!M181=0,0,IF('Indicator Data'!M181&gt;AW$194,10,IF('Indicator Data'!M181&lt;AW$195,0,10-(AW$194-'Indicator Data'!M181)/(AW$194-AW$195)*10))),1)</f>
        <v>2.2000000000000002</v>
      </c>
      <c r="AX179" s="59">
        <f>ROUND(IF('Indicator Data'!N181=0,0,IF(LOG('Indicator Data'!N181)&gt;LOG(AX$194),10,IF(LOG('Indicator Data'!N181)&lt;LOG(AX$195),0,10-(LOG(AX$194)-LOG('Indicator Data'!N181))/(LOG(AX$194)-LOG(AX$195))*10))),1)</f>
        <v>1.5</v>
      </c>
      <c r="AY179" s="61">
        <f t="shared" si="90"/>
        <v>1.9</v>
      </c>
      <c r="AZ179" s="59">
        <f>'Indicator Data'!O181</f>
        <v>0</v>
      </c>
      <c r="BA179" s="59">
        <f>'Indicator Data'!P181</f>
        <v>0</v>
      </c>
      <c r="BB179" s="61">
        <f t="shared" si="91"/>
        <v>0</v>
      </c>
      <c r="BC179" s="62">
        <f t="shared" si="92"/>
        <v>1.3</v>
      </c>
      <c r="BD179" s="16"/>
      <c r="BE179" s="108"/>
      <c r="BF179" s="4"/>
    </row>
    <row r="180" spans="1:58" x14ac:dyDescent="0.25">
      <c r="A180" s="132" t="s">
        <v>334</v>
      </c>
      <c r="B180" s="63" t="s">
        <v>333</v>
      </c>
      <c r="C180" s="59">
        <f>ROUND(IF('Indicator Data'!C182=0,0.1,IF(LOG('Indicator Data'!C182)&gt;C$194,10,IF(LOG('Indicator Data'!C182)&lt;C$195,0,10-(C$194-LOG('Indicator Data'!C182))/(C$194-C$195)*10))),1)</f>
        <v>0.9</v>
      </c>
      <c r="D180" s="59">
        <f>ROUND(IF('Indicator Data'!D182=0,0.1,IF(LOG('Indicator Data'!D182)&gt;D$194,10,IF(LOG('Indicator Data'!D182)&lt;D$195,0,10-(D$194-LOG('Indicator Data'!D182))/(D$194-D$195)*10))),1)</f>
        <v>0.1</v>
      </c>
      <c r="E180" s="59">
        <f t="shared" si="62"/>
        <v>0.5</v>
      </c>
      <c r="F180" s="59">
        <f>ROUND(IF('Indicator Data'!E182="No data",0.1,IF('Indicator Data'!E182=0,0,IF(LOG('Indicator Data'!E182)&gt;F$194,10,IF(LOG('Indicator Data'!E182)&lt;F$195,0,10-(F$194-LOG('Indicator Data'!E182))/(F$194-F$195)*10)))),1)</f>
        <v>0.1</v>
      </c>
      <c r="G180" s="59">
        <f>ROUND(IF('Indicator Data'!F182=0,0,IF(LOG('Indicator Data'!F182)&gt;G$194,10,IF(LOG('Indicator Data'!F182)&lt;G$195,0,10-(G$194-LOG('Indicator Data'!F182))/(G$194-G$195)*10))),1)</f>
        <v>0</v>
      </c>
      <c r="H180" s="59">
        <f>ROUND(IF('Indicator Data'!G182=0,0,IF(LOG('Indicator Data'!G182)&gt;H$194,10,IF(LOG('Indicator Data'!G182)&lt;H$195,0,10-(H$194-LOG('Indicator Data'!G182))/(H$194-H$195)*10))),1)</f>
        <v>0</v>
      </c>
      <c r="I180" s="59">
        <f>ROUND(IF('Indicator Data'!H182=0,0,IF(LOG('Indicator Data'!H182)&gt;I$194,10,IF(LOG('Indicator Data'!H182)&lt;I$195,0,10-(I$194-LOG('Indicator Data'!H182))/(I$194-I$195)*10))),1)</f>
        <v>0</v>
      </c>
      <c r="J180" s="59">
        <f t="shared" si="63"/>
        <v>0</v>
      </c>
      <c r="K180" s="59">
        <f>ROUND(IF('Indicator Data'!I182=0,0,IF(LOG('Indicator Data'!I182)&gt;K$194,10,IF(LOG('Indicator Data'!I182)&lt;K$195,0,10-(K$194-LOG('Indicator Data'!I182))/(K$194-K$195)*10))),1)</f>
        <v>0</v>
      </c>
      <c r="L180" s="59">
        <f t="shared" si="64"/>
        <v>0</v>
      </c>
      <c r="M180" s="59">
        <f>ROUND(IF('Indicator Data'!J182=0,0,IF(LOG('Indicator Data'!J182)&gt;M$194,10,IF(LOG('Indicator Data'!J182)&lt;M$195,0,10-(M$194-LOG('Indicator Data'!J182))/(M$194-M$195)*10))),1)</f>
        <v>0</v>
      </c>
      <c r="N180" s="60">
        <f>'Indicator Data'!C182/'Indicator Data'!$BC182</f>
        <v>2.0607885389300508E-3</v>
      </c>
      <c r="O180" s="60">
        <f>'Indicator Data'!D182/'Indicator Data'!$BC182</f>
        <v>0</v>
      </c>
      <c r="P180" s="60">
        <f>IF(F180=0.1,0,'Indicator Data'!E182/'Indicator Data'!$BC182)</f>
        <v>0</v>
      </c>
      <c r="Q180" s="60">
        <f>'Indicator Data'!F182/'Indicator Data'!$BC182</f>
        <v>1.869508319312021E-7</v>
      </c>
      <c r="R180" s="60">
        <f>'Indicator Data'!G182/'Indicator Data'!$BC182</f>
        <v>1.1397457468685737E-3</v>
      </c>
      <c r="S180" s="60">
        <f>'Indicator Data'!H182/'Indicator Data'!$BC182</f>
        <v>0</v>
      </c>
      <c r="T180" s="60">
        <f>'Indicator Data'!I182/'Indicator Data'!$BC182</f>
        <v>0</v>
      </c>
      <c r="U180" s="60">
        <f>'Indicator Data'!J182/'Indicator Data'!$BC182</f>
        <v>0</v>
      </c>
      <c r="V180" s="59">
        <f t="shared" si="65"/>
        <v>10</v>
      </c>
      <c r="W180" s="59">
        <f t="shared" si="66"/>
        <v>0</v>
      </c>
      <c r="X180" s="59">
        <f t="shared" si="67"/>
        <v>7.6</v>
      </c>
      <c r="Y180" s="59">
        <f t="shared" si="68"/>
        <v>0.1</v>
      </c>
      <c r="Z180" s="59">
        <f t="shared" si="69"/>
        <v>5</v>
      </c>
      <c r="AA180" s="59">
        <f t="shared" si="70"/>
        <v>0.6</v>
      </c>
      <c r="AB180" s="59">
        <f t="shared" si="71"/>
        <v>0</v>
      </c>
      <c r="AC180" s="59">
        <f t="shared" si="72"/>
        <v>0.3</v>
      </c>
      <c r="AD180" s="59">
        <f t="shared" si="73"/>
        <v>0</v>
      </c>
      <c r="AE180" s="59">
        <f t="shared" si="74"/>
        <v>0.2</v>
      </c>
      <c r="AF180" s="59">
        <f t="shared" si="75"/>
        <v>0</v>
      </c>
      <c r="AG180" s="59">
        <f>ROUND(IF('Indicator Data'!K182=0,0,IF('Indicator Data'!K182&gt;AG$194,10,IF('Indicator Data'!K182&lt;AG$195,0,10-(AG$194-'Indicator Data'!K182)/(AG$194-AG$195)*10))),1)</f>
        <v>1.3</v>
      </c>
      <c r="AH180" s="59">
        <f t="shared" si="76"/>
        <v>5.5</v>
      </c>
      <c r="AI180" s="59">
        <f t="shared" si="77"/>
        <v>0.1</v>
      </c>
      <c r="AJ180" s="59">
        <f t="shared" si="78"/>
        <v>0.3</v>
      </c>
      <c r="AK180" s="59">
        <f t="shared" si="79"/>
        <v>0</v>
      </c>
      <c r="AL180" s="59">
        <f t="shared" si="80"/>
        <v>0.2</v>
      </c>
      <c r="AM180" s="59">
        <f t="shared" si="81"/>
        <v>0</v>
      </c>
      <c r="AN180" s="59">
        <f t="shared" si="82"/>
        <v>0</v>
      </c>
      <c r="AO180" s="61">
        <f t="shared" si="83"/>
        <v>5</v>
      </c>
      <c r="AP180" s="61">
        <f t="shared" si="84"/>
        <v>0.1</v>
      </c>
      <c r="AQ180" s="61">
        <f t="shared" si="85"/>
        <v>2.9</v>
      </c>
      <c r="AR180" s="61">
        <f t="shared" si="86"/>
        <v>0.1</v>
      </c>
      <c r="AS180" s="59">
        <f t="shared" si="87"/>
        <v>0.7</v>
      </c>
      <c r="AT180" s="59" t="str">
        <f>IF('Indicator Data'!BD182&lt;1000,"x",ROUND((IF('Indicator Data'!L182&gt;AT$194,10,IF('Indicator Data'!L182&lt;AT$195,0,10-(AT$194-'Indicator Data'!L182)/(AT$194-AT$195)*10))),1))</f>
        <v>x</v>
      </c>
      <c r="AU180" s="61">
        <f t="shared" si="88"/>
        <v>0.7</v>
      </c>
      <c r="AV180" s="62">
        <f t="shared" si="89"/>
        <v>2</v>
      </c>
      <c r="AW180" s="59">
        <f>ROUND(IF('Indicator Data'!M182=0,0,IF('Indicator Data'!M182&gt;AW$194,10,IF('Indicator Data'!M182&lt;AW$195,0,10-(AW$194-'Indicator Data'!M182)/(AW$194-AW$195)*10))),1)</f>
        <v>0</v>
      </c>
      <c r="AX180" s="59">
        <f>ROUND(IF('Indicator Data'!N182=0,0,IF(LOG('Indicator Data'!N182)&gt;LOG(AX$194),10,IF(LOG('Indicator Data'!N182)&lt;LOG(AX$195),0,10-(LOG(AX$194)-LOG('Indicator Data'!N182))/(LOG(AX$194)-LOG(AX$195))*10))),1)</f>
        <v>0</v>
      </c>
      <c r="AY180" s="61">
        <f t="shared" si="90"/>
        <v>0</v>
      </c>
      <c r="AZ180" s="59">
        <f>'Indicator Data'!O182</f>
        <v>0</v>
      </c>
      <c r="BA180" s="59">
        <f>'Indicator Data'!P182</f>
        <v>0</v>
      </c>
      <c r="BB180" s="61">
        <f t="shared" si="91"/>
        <v>0</v>
      </c>
      <c r="BC180" s="62">
        <f t="shared" si="92"/>
        <v>0</v>
      </c>
      <c r="BD180" s="16"/>
      <c r="BE180" s="108"/>
      <c r="BF180" s="4"/>
    </row>
    <row r="181" spans="1:58" x14ac:dyDescent="0.25">
      <c r="A181" s="132" t="s">
        <v>336</v>
      </c>
      <c r="B181" s="63" t="s">
        <v>335</v>
      </c>
      <c r="C181" s="59">
        <f>ROUND(IF('Indicator Data'!C183=0,0.1,IF(LOG('Indicator Data'!C183)&gt;C$194,10,IF(LOG('Indicator Data'!C183)&lt;C$195,0,10-(C$194-LOG('Indicator Data'!C183))/(C$194-C$195)*10))),1)</f>
        <v>8.6999999999999993</v>
      </c>
      <c r="D181" s="59">
        <f>ROUND(IF('Indicator Data'!D183=0,0.1,IF(LOG('Indicator Data'!D183)&gt;D$194,10,IF(LOG('Indicator Data'!D183)&lt;D$195,0,10-(D$194-LOG('Indicator Data'!D183))/(D$194-D$195)*10))),1)</f>
        <v>0.1</v>
      </c>
      <c r="E181" s="59">
        <f t="shared" si="62"/>
        <v>6</v>
      </c>
      <c r="F181" s="59">
        <f>ROUND(IF('Indicator Data'!E183="No data",0.1,IF('Indicator Data'!E183=0,0,IF(LOG('Indicator Data'!E183)&gt;F$194,10,IF(LOG('Indicator Data'!E183)&lt;F$195,0,10-(F$194-LOG('Indicator Data'!E183))/(F$194-F$195)*10)))),1)</f>
        <v>6.7</v>
      </c>
      <c r="G181" s="59">
        <f>ROUND(IF('Indicator Data'!F183=0,0,IF(LOG('Indicator Data'!F183)&gt;G$194,10,IF(LOG('Indicator Data'!F183)&lt;G$195,0,10-(G$194-LOG('Indicator Data'!F183))/(G$194-G$195)*10))),1)</f>
        <v>0</v>
      </c>
      <c r="H181" s="59">
        <f>ROUND(IF('Indicator Data'!G183=0,0,IF(LOG('Indicator Data'!G183)&gt;H$194,10,IF(LOG('Indicator Data'!G183)&lt;H$195,0,10-(H$194-LOG('Indicator Data'!G183))/(H$194-H$195)*10))),1)</f>
        <v>0</v>
      </c>
      <c r="I181" s="59">
        <f>ROUND(IF('Indicator Data'!H183=0,0,IF(LOG('Indicator Data'!H183)&gt;I$194,10,IF(LOG('Indicator Data'!H183)&lt;I$195,0,10-(I$194-LOG('Indicator Data'!H183))/(I$194-I$195)*10))),1)</f>
        <v>0</v>
      </c>
      <c r="J181" s="59">
        <f t="shared" si="63"/>
        <v>0</v>
      </c>
      <c r="K181" s="59">
        <f>ROUND(IF('Indicator Data'!I183=0,0,IF(LOG('Indicator Data'!I183)&gt;K$194,10,IF(LOG('Indicator Data'!I183)&lt;K$195,0,10-(K$194-LOG('Indicator Data'!I183))/(K$194-K$195)*10))),1)</f>
        <v>0</v>
      </c>
      <c r="L181" s="59">
        <f t="shared" si="64"/>
        <v>0</v>
      </c>
      <c r="M181" s="59">
        <f>ROUND(IF('Indicator Data'!J183=0,0,IF(LOG('Indicator Data'!J183)&gt;M$194,10,IF(LOG('Indicator Data'!J183)&lt;M$195,0,10-(M$194-LOG('Indicator Data'!J183))/(M$194-M$195)*10))),1)</f>
        <v>10</v>
      </c>
      <c r="N181" s="60">
        <f>'Indicator Data'!C183/'Indicator Data'!$BC183</f>
        <v>8.6658114266954984E-4</v>
      </c>
      <c r="O181" s="60">
        <f>'Indicator Data'!D183/'Indicator Data'!$BC183</f>
        <v>0</v>
      </c>
      <c r="P181" s="60">
        <f>IF(F181=0.1,0,'Indicator Data'!E183/'Indicator Data'!$BC183)</f>
        <v>1.3950870123311764E-3</v>
      </c>
      <c r="Q181" s="60">
        <f>'Indicator Data'!F183/'Indicator Data'!$BC183</f>
        <v>0</v>
      </c>
      <c r="R181" s="60">
        <f>'Indicator Data'!G183/'Indicator Data'!$BC183</f>
        <v>0</v>
      </c>
      <c r="S181" s="60">
        <f>'Indicator Data'!H183/'Indicator Data'!$BC183</f>
        <v>0</v>
      </c>
      <c r="T181" s="60">
        <f>'Indicator Data'!I183/'Indicator Data'!$BC183</f>
        <v>0</v>
      </c>
      <c r="U181" s="60">
        <f>'Indicator Data'!J183/'Indicator Data'!$BC183</f>
        <v>4.4305315524476108E-3</v>
      </c>
      <c r="V181" s="59">
        <f t="shared" si="65"/>
        <v>4.3</v>
      </c>
      <c r="W181" s="59">
        <f t="shared" si="66"/>
        <v>0</v>
      </c>
      <c r="X181" s="59">
        <f t="shared" si="67"/>
        <v>2.4</v>
      </c>
      <c r="Y181" s="59">
        <f t="shared" si="68"/>
        <v>1.4</v>
      </c>
      <c r="Z181" s="59">
        <f t="shared" si="69"/>
        <v>0</v>
      </c>
      <c r="AA181" s="59">
        <f t="shared" si="70"/>
        <v>0</v>
      </c>
      <c r="AB181" s="59">
        <f t="shared" si="71"/>
        <v>0</v>
      </c>
      <c r="AC181" s="59">
        <f t="shared" si="72"/>
        <v>0</v>
      </c>
      <c r="AD181" s="59">
        <f t="shared" si="73"/>
        <v>0</v>
      </c>
      <c r="AE181" s="59">
        <f t="shared" si="74"/>
        <v>0</v>
      </c>
      <c r="AF181" s="59">
        <f t="shared" si="75"/>
        <v>1.5</v>
      </c>
      <c r="AG181" s="59">
        <f>ROUND(IF('Indicator Data'!K183=0,0,IF('Indicator Data'!K183&gt;AG$194,10,IF('Indicator Data'!K183&lt;AG$195,0,10-(AG$194-'Indicator Data'!K183)/(AG$194-AG$195)*10))),1)</f>
        <v>8</v>
      </c>
      <c r="AH181" s="59">
        <f t="shared" si="76"/>
        <v>6.5</v>
      </c>
      <c r="AI181" s="59">
        <f t="shared" si="77"/>
        <v>0.1</v>
      </c>
      <c r="AJ181" s="59">
        <f t="shared" si="78"/>
        <v>0</v>
      </c>
      <c r="AK181" s="59">
        <f t="shared" si="79"/>
        <v>0</v>
      </c>
      <c r="AL181" s="59">
        <f t="shared" si="80"/>
        <v>0</v>
      </c>
      <c r="AM181" s="59">
        <f t="shared" si="81"/>
        <v>0</v>
      </c>
      <c r="AN181" s="59">
        <f t="shared" si="82"/>
        <v>7.8</v>
      </c>
      <c r="AO181" s="61">
        <f t="shared" si="83"/>
        <v>4.4000000000000004</v>
      </c>
      <c r="AP181" s="61">
        <f t="shared" si="84"/>
        <v>4.5999999999999996</v>
      </c>
      <c r="AQ181" s="61">
        <f t="shared" si="85"/>
        <v>0</v>
      </c>
      <c r="AR181" s="61">
        <f t="shared" si="86"/>
        <v>0</v>
      </c>
      <c r="AS181" s="59">
        <f t="shared" si="87"/>
        <v>7.9</v>
      </c>
      <c r="AT181" s="59">
        <f>IF('Indicator Data'!BD183&lt;1000,"x",ROUND((IF('Indicator Data'!L183&gt;AT$194,10,IF('Indicator Data'!L183&lt;AT$195,0,10-(AT$194-'Indicator Data'!L183)/(AT$194-AT$195)*10))),1))</f>
        <v>2.2000000000000002</v>
      </c>
      <c r="AU181" s="61">
        <f t="shared" si="88"/>
        <v>5.0999999999999996</v>
      </c>
      <c r="AV181" s="62">
        <f t="shared" si="89"/>
        <v>3.1</v>
      </c>
      <c r="AW181" s="59">
        <f>ROUND(IF('Indicator Data'!M183=0,0,IF('Indicator Data'!M183&gt;AW$194,10,IF('Indicator Data'!M183&lt;AW$195,0,10-(AW$194-'Indicator Data'!M183)/(AW$194-AW$195)*10))),1)</f>
        <v>6.4</v>
      </c>
      <c r="AX181" s="59">
        <f>ROUND(IF('Indicator Data'!N183=0,0,IF(LOG('Indicator Data'!N183)&gt;LOG(AX$194),10,IF(LOG('Indicator Data'!N183)&lt;LOG(AX$195),0,10-(LOG(AX$194)-LOG('Indicator Data'!N183))/(LOG(AX$194)-LOG(AX$195))*10))),1)</f>
        <v>4.5</v>
      </c>
      <c r="AY181" s="61">
        <f t="shared" si="90"/>
        <v>5.5</v>
      </c>
      <c r="AZ181" s="59">
        <f>'Indicator Data'!O183</f>
        <v>0</v>
      </c>
      <c r="BA181" s="59">
        <f>'Indicator Data'!P183</f>
        <v>0</v>
      </c>
      <c r="BB181" s="61">
        <f t="shared" si="91"/>
        <v>0</v>
      </c>
      <c r="BC181" s="62">
        <f t="shared" si="92"/>
        <v>3.9</v>
      </c>
      <c r="BD181" s="16"/>
      <c r="BE181" s="108"/>
      <c r="BF181" s="4"/>
    </row>
    <row r="182" spans="1:58" x14ac:dyDescent="0.25">
      <c r="A182" s="132" t="s">
        <v>338</v>
      </c>
      <c r="B182" s="63" t="s">
        <v>337</v>
      </c>
      <c r="C182" s="59">
        <f>ROUND(IF('Indicator Data'!C184=0,0.1,IF(LOG('Indicator Data'!C184)&gt;C$194,10,IF(LOG('Indicator Data'!C184)&lt;C$195,0,10-(C$194-LOG('Indicator Data'!C184))/(C$194-C$195)*10))),1)</f>
        <v>7.3</v>
      </c>
      <c r="D182" s="59">
        <f>ROUND(IF('Indicator Data'!D184=0,0.1,IF(LOG('Indicator Data'!D184)&gt;D$194,10,IF(LOG('Indicator Data'!D184)&lt;D$195,0,10-(D$194-LOG('Indicator Data'!D184))/(D$194-D$195)*10))),1)</f>
        <v>0.1</v>
      </c>
      <c r="E182" s="59">
        <f t="shared" si="62"/>
        <v>4.5999999999999996</v>
      </c>
      <c r="F182" s="59">
        <f>ROUND(IF('Indicator Data'!E184="No data",0.1,IF('Indicator Data'!E184=0,0,IF(LOG('Indicator Data'!E184)&gt;F$194,10,IF(LOG('Indicator Data'!E184)&lt;F$195,0,10-(F$194-LOG('Indicator Data'!E184))/(F$194-F$195)*10)))),1)</f>
        <v>8.4</v>
      </c>
      <c r="G182" s="59">
        <f>ROUND(IF('Indicator Data'!F184=0,0,IF(LOG('Indicator Data'!F184)&gt;G$194,10,IF(LOG('Indicator Data'!F184)&lt;G$195,0,10-(G$194-LOG('Indicator Data'!F184))/(G$194-G$195)*10))),1)</f>
        <v>0</v>
      </c>
      <c r="H182" s="59">
        <f>ROUND(IF('Indicator Data'!G184=0,0,IF(LOG('Indicator Data'!G184)&gt;H$194,10,IF(LOG('Indicator Data'!G184)&lt;H$195,0,10-(H$194-LOG('Indicator Data'!G184))/(H$194-H$195)*10))),1)</f>
        <v>0</v>
      </c>
      <c r="I182" s="59">
        <f>ROUND(IF('Indicator Data'!H184=0,0,IF(LOG('Indicator Data'!H184)&gt;I$194,10,IF(LOG('Indicator Data'!H184)&lt;I$195,0,10-(I$194-LOG('Indicator Data'!H184))/(I$194-I$195)*10))),1)</f>
        <v>0</v>
      </c>
      <c r="J182" s="59">
        <f t="shared" si="63"/>
        <v>0</v>
      </c>
      <c r="K182" s="59">
        <f>ROUND(IF('Indicator Data'!I184=0,0,IF(LOG('Indicator Data'!I184)&gt;K$194,10,IF(LOG('Indicator Data'!I184)&lt;K$195,0,10-(K$194-LOG('Indicator Data'!I184))/(K$194-K$195)*10))),1)</f>
        <v>0</v>
      </c>
      <c r="L182" s="59">
        <f t="shared" si="64"/>
        <v>0</v>
      </c>
      <c r="M182" s="59">
        <f>ROUND(IF('Indicator Data'!J184=0,0,IF(LOG('Indicator Data'!J184)&gt;M$194,10,IF(LOG('Indicator Data'!J184)&lt;M$195,0,10-(M$194-LOG('Indicator Data'!J184))/(M$194-M$195)*10))),1)</f>
        <v>0</v>
      </c>
      <c r="N182" s="60">
        <f>'Indicator Data'!C184/'Indicator Data'!$BC184</f>
        <v>1.8890801748435373E-4</v>
      </c>
      <c r="O182" s="60">
        <f>'Indicator Data'!D184/'Indicator Data'!$BC184</f>
        <v>0</v>
      </c>
      <c r="P182" s="60">
        <f>IF(F182=0.1,0,'Indicator Data'!E184/'Indicator Data'!$BC184)</f>
        <v>5.2093775845824869E-3</v>
      </c>
      <c r="Q182" s="60">
        <f>'Indicator Data'!F184/'Indicator Data'!$BC184</f>
        <v>0</v>
      </c>
      <c r="R182" s="60">
        <f>'Indicator Data'!G184/'Indicator Data'!$BC184</f>
        <v>0</v>
      </c>
      <c r="S182" s="60">
        <f>'Indicator Data'!H184/'Indicator Data'!$BC184</f>
        <v>0</v>
      </c>
      <c r="T182" s="60">
        <f>'Indicator Data'!I184/'Indicator Data'!$BC184</f>
        <v>0</v>
      </c>
      <c r="U182" s="60">
        <f>'Indicator Data'!J184/'Indicator Data'!$BC184</f>
        <v>0</v>
      </c>
      <c r="V182" s="59">
        <f t="shared" si="65"/>
        <v>0.9</v>
      </c>
      <c r="W182" s="59">
        <f t="shared" si="66"/>
        <v>0</v>
      </c>
      <c r="X182" s="59">
        <f t="shared" si="67"/>
        <v>0.5</v>
      </c>
      <c r="Y182" s="59">
        <f t="shared" si="68"/>
        <v>5.2</v>
      </c>
      <c r="Z182" s="59">
        <f t="shared" si="69"/>
        <v>0</v>
      </c>
      <c r="AA182" s="59">
        <f t="shared" si="70"/>
        <v>0</v>
      </c>
      <c r="AB182" s="59">
        <f t="shared" si="71"/>
        <v>0</v>
      </c>
      <c r="AC182" s="59">
        <f t="shared" si="72"/>
        <v>0</v>
      </c>
      <c r="AD182" s="59">
        <f t="shared" si="73"/>
        <v>0</v>
      </c>
      <c r="AE182" s="59">
        <f t="shared" si="74"/>
        <v>0</v>
      </c>
      <c r="AF182" s="59">
        <f t="shared" si="75"/>
        <v>0</v>
      </c>
      <c r="AG182" s="59">
        <f>ROUND(IF('Indicator Data'!K184=0,0,IF('Indicator Data'!K184&gt;AG$194,10,IF('Indicator Data'!K184&lt;AG$195,0,10-(AG$194-'Indicator Data'!K184)/(AG$194-AG$195)*10))),1)</f>
        <v>1.3</v>
      </c>
      <c r="AH182" s="59">
        <f t="shared" si="76"/>
        <v>4.0999999999999996</v>
      </c>
      <c r="AI182" s="59">
        <f t="shared" si="77"/>
        <v>0.1</v>
      </c>
      <c r="AJ182" s="59">
        <f t="shared" si="78"/>
        <v>0</v>
      </c>
      <c r="AK182" s="59">
        <f t="shared" si="79"/>
        <v>0</v>
      </c>
      <c r="AL182" s="59">
        <f t="shared" si="80"/>
        <v>0</v>
      </c>
      <c r="AM182" s="59">
        <f t="shared" si="81"/>
        <v>0</v>
      </c>
      <c r="AN182" s="59">
        <f t="shared" si="82"/>
        <v>0</v>
      </c>
      <c r="AO182" s="61">
        <f t="shared" si="83"/>
        <v>2.8</v>
      </c>
      <c r="AP182" s="61">
        <f t="shared" si="84"/>
        <v>7.1</v>
      </c>
      <c r="AQ182" s="61">
        <f t="shared" si="85"/>
        <v>0</v>
      </c>
      <c r="AR182" s="61">
        <f t="shared" si="86"/>
        <v>0</v>
      </c>
      <c r="AS182" s="59">
        <f t="shared" si="87"/>
        <v>0.7</v>
      </c>
      <c r="AT182" s="59">
        <f>IF('Indicator Data'!BD184&lt;1000,"x",ROUND((IF('Indicator Data'!L184&gt;AT$194,10,IF('Indicator Data'!L184&lt;AT$195,0,10-(AT$194-'Indicator Data'!L184)/(AT$194-AT$195)*10))),1))</f>
        <v>2.2000000000000002</v>
      </c>
      <c r="AU182" s="61">
        <f t="shared" si="88"/>
        <v>1.5</v>
      </c>
      <c r="AV182" s="62">
        <f t="shared" si="89"/>
        <v>2.8</v>
      </c>
      <c r="AW182" s="59">
        <f>ROUND(IF('Indicator Data'!M184=0,0,IF('Indicator Data'!M184&gt;AW$194,10,IF('Indicator Data'!M184&lt;AW$195,0,10-(AW$194-'Indicator Data'!M184)/(AW$194-AW$195)*10))),1)</f>
        <v>2.2999999999999998</v>
      </c>
      <c r="AX182" s="59">
        <f>ROUND(IF('Indicator Data'!N184=0,0,IF(LOG('Indicator Data'!N184)&gt;LOG(AX$194),10,IF(LOG('Indicator Data'!N184)&lt;LOG(AX$195),0,10-(LOG(AX$194)-LOG('Indicator Data'!N184))/(LOG(AX$194)-LOG(AX$195))*10))),1)</f>
        <v>4.4000000000000004</v>
      </c>
      <c r="AY182" s="61">
        <f t="shared" si="90"/>
        <v>3.4</v>
      </c>
      <c r="AZ182" s="59">
        <f>'Indicator Data'!O184</f>
        <v>0</v>
      </c>
      <c r="BA182" s="59">
        <f>'Indicator Data'!P184</f>
        <v>5</v>
      </c>
      <c r="BB182" s="61">
        <f t="shared" si="91"/>
        <v>9</v>
      </c>
      <c r="BC182" s="62">
        <f t="shared" si="92"/>
        <v>9</v>
      </c>
      <c r="BD182" s="16"/>
      <c r="BE182" s="108"/>
      <c r="BF182" s="4"/>
    </row>
    <row r="183" spans="1:58" x14ac:dyDescent="0.25">
      <c r="A183" s="132" t="s">
        <v>340</v>
      </c>
      <c r="B183" s="63" t="s">
        <v>339</v>
      </c>
      <c r="C183" s="59">
        <f>ROUND(IF('Indicator Data'!C185=0,0.1,IF(LOG('Indicator Data'!C185)&gt;C$194,10,IF(LOG('Indicator Data'!C185)&lt;C$195,0,10-(C$194-LOG('Indicator Data'!C185))/(C$194-C$195)*10))),1)</f>
        <v>7.5</v>
      </c>
      <c r="D183" s="59">
        <f>ROUND(IF('Indicator Data'!D185=0,0.1,IF(LOG('Indicator Data'!D185)&gt;D$194,10,IF(LOG('Indicator Data'!D185)&lt;D$195,0,10-(D$194-LOG('Indicator Data'!D185))/(D$194-D$195)*10))),1)</f>
        <v>8</v>
      </c>
      <c r="E183" s="59">
        <f t="shared" si="62"/>
        <v>7.8</v>
      </c>
      <c r="F183" s="59">
        <f>ROUND(IF('Indicator Data'!E185="No data",0.1,IF('Indicator Data'!E185=0,0,IF(LOG('Indicator Data'!E185)&gt;F$194,10,IF(LOG('Indicator Data'!E185)&lt;F$195,0,10-(F$194-LOG('Indicator Data'!E185))/(F$194-F$195)*10)))),1)</f>
        <v>5</v>
      </c>
      <c r="G183" s="59">
        <f>ROUND(IF('Indicator Data'!F185=0,0,IF(LOG('Indicator Data'!F185)&gt;G$194,10,IF(LOG('Indicator Data'!F185)&lt;G$195,0,10-(G$194-LOG('Indicator Data'!F185))/(G$194-G$195)*10))),1)</f>
        <v>7.2</v>
      </c>
      <c r="H183" s="59">
        <f>ROUND(IF('Indicator Data'!G185=0,0,IF(LOG('Indicator Data'!G185)&gt;H$194,10,IF(LOG('Indicator Data'!G185)&lt;H$195,0,10-(H$194-LOG('Indicator Data'!G185))/(H$194-H$195)*10))),1)</f>
        <v>1.6</v>
      </c>
      <c r="I183" s="59">
        <f>ROUND(IF('Indicator Data'!H185=0,0,IF(LOG('Indicator Data'!H185)&gt;I$194,10,IF(LOG('Indicator Data'!H185)&lt;I$195,0,10-(I$194-LOG('Indicator Data'!H185))/(I$194-I$195)*10))),1)</f>
        <v>0</v>
      </c>
      <c r="J183" s="59">
        <f t="shared" si="63"/>
        <v>0.8</v>
      </c>
      <c r="K183" s="59">
        <f>ROUND(IF('Indicator Data'!I185=0,0,IF(LOG('Indicator Data'!I185)&gt;K$194,10,IF(LOG('Indicator Data'!I185)&lt;K$195,0,10-(K$194-LOG('Indicator Data'!I185))/(K$194-K$195)*10))),1)</f>
        <v>0</v>
      </c>
      <c r="L183" s="59">
        <f t="shared" si="64"/>
        <v>0.4</v>
      </c>
      <c r="M183" s="59">
        <f>ROUND(IF('Indicator Data'!J185=0,0,IF(LOG('Indicator Data'!J185)&gt;M$194,10,IF(LOG('Indicator Data'!J185)&lt;M$195,0,10-(M$194-LOG('Indicator Data'!J185))/(M$194-M$195)*10))),1)</f>
        <v>0</v>
      </c>
      <c r="N183" s="60">
        <f>'Indicator Data'!C185/'Indicator Data'!$BC185</f>
        <v>1.8763498088388967E-3</v>
      </c>
      <c r="O183" s="60">
        <f>'Indicator Data'!D185/'Indicator Data'!$BC185</f>
        <v>4.7086639713981194E-4</v>
      </c>
      <c r="P183" s="60">
        <f>IF(F183=0.1,0,'Indicator Data'!E185/'Indicator Data'!$BC185)</f>
        <v>1.7858066318205503E-3</v>
      </c>
      <c r="Q183" s="60">
        <f>'Indicator Data'!F185/'Indicator Data'!$BC185</f>
        <v>7.6069077445043566E-6</v>
      </c>
      <c r="R183" s="60">
        <f>'Indicator Data'!G185/'Indicator Data'!$BC185</f>
        <v>8.2904059428875413E-5</v>
      </c>
      <c r="S183" s="60">
        <f>'Indicator Data'!H185/'Indicator Data'!$BC185</f>
        <v>0</v>
      </c>
      <c r="T183" s="60">
        <f>'Indicator Data'!I185/'Indicator Data'!$BC185</f>
        <v>0</v>
      </c>
      <c r="U183" s="60">
        <f>'Indicator Data'!J185/'Indicator Data'!$BC185</f>
        <v>0</v>
      </c>
      <c r="V183" s="59">
        <f t="shared" si="65"/>
        <v>9.4</v>
      </c>
      <c r="W183" s="59">
        <f t="shared" si="66"/>
        <v>4.7</v>
      </c>
      <c r="X183" s="59">
        <f t="shared" si="67"/>
        <v>7.8</v>
      </c>
      <c r="Y183" s="59">
        <f t="shared" si="68"/>
        <v>1.8</v>
      </c>
      <c r="Z183" s="59">
        <f t="shared" si="69"/>
        <v>8.6</v>
      </c>
      <c r="AA183" s="59">
        <f t="shared" si="70"/>
        <v>0</v>
      </c>
      <c r="AB183" s="59">
        <f t="shared" si="71"/>
        <v>0</v>
      </c>
      <c r="AC183" s="59">
        <f t="shared" si="72"/>
        <v>0</v>
      </c>
      <c r="AD183" s="59">
        <f t="shared" si="73"/>
        <v>0</v>
      </c>
      <c r="AE183" s="59">
        <f t="shared" si="74"/>
        <v>0</v>
      </c>
      <c r="AF183" s="59">
        <f t="shared" si="75"/>
        <v>0</v>
      </c>
      <c r="AG183" s="59">
        <f>ROUND(IF('Indicator Data'!K185=0,0,IF('Indicator Data'!K185&gt;AG$194,10,IF('Indicator Data'!K185&lt;AG$195,0,10-(AG$194-'Indicator Data'!K185)/(AG$194-AG$195)*10))),1)</f>
        <v>0</v>
      </c>
      <c r="AH183" s="59">
        <f t="shared" si="76"/>
        <v>8.5</v>
      </c>
      <c r="AI183" s="59">
        <f t="shared" si="77"/>
        <v>6.4</v>
      </c>
      <c r="AJ183" s="59">
        <f t="shared" si="78"/>
        <v>0.8</v>
      </c>
      <c r="AK183" s="59">
        <f t="shared" si="79"/>
        <v>0</v>
      </c>
      <c r="AL183" s="59">
        <f t="shared" si="80"/>
        <v>0.4</v>
      </c>
      <c r="AM183" s="59">
        <f t="shared" si="81"/>
        <v>0</v>
      </c>
      <c r="AN183" s="59">
        <f t="shared" si="82"/>
        <v>0</v>
      </c>
      <c r="AO183" s="61">
        <f t="shared" si="83"/>
        <v>7.8</v>
      </c>
      <c r="AP183" s="61">
        <f t="shared" si="84"/>
        <v>3.6</v>
      </c>
      <c r="AQ183" s="61">
        <f t="shared" si="85"/>
        <v>8</v>
      </c>
      <c r="AR183" s="61">
        <f t="shared" si="86"/>
        <v>0.2</v>
      </c>
      <c r="AS183" s="59">
        <f t="shared" si="87"/>
        <v>0</v>
      </c>
      <c r="AT183" s="59">
        <f>IF('Indicator Data'!BD185&lt;1000,"x",ROUND((IF('Indicator Data'!L185&gt;AT$194,10,IF('Indicator Data'!L185&lt;AT$195,0,10-(AT$194-'Indicator Data'!L185)/(AT$194-AT$195)*10))),1))</f>
        <v>7.8</v>
      </c>
      <c r="AU183" s="61">
        <f t="shared" si="88"/>
        <v>3.9</v>
      </c>
      <c r="AV183" s="62">
        <f t="shared" si="89"/>
        <v>5.4</v>
      </c>
      <c r="AW183" s="59">
        <f>ROUND(IF('Indicator Data'!M185=0,0,IF('Indicator Data'!M185&gt;AW$194,10,IF('Indicator Data'!M185&lt;AW$195,0,10-(AW$194-'Indicator Data'!M185)/(AW$194-AW$195)*10))),1)</f>
        <v>0.3</v>
      </c>
      <c r="AX183" s="59">
        <f>ROUND(IF('Indicator Data'!N185=0,0,IF(LOG('Indicator Data'!N185)&gt;LOG(AX$194),10,IF(LOG('Indicator Data'!N185)&lt;LOG(AX$195),0,10-(LOG(AX$194)-LOG('Indicator Data'!N185))/(LOG(AX$194)-LOG(AX$195))*10))),1)</f>
        <v>0.6</v>
      </c>
      <c r="AY183" s="61">
        <f t="shared" si="90"/>
        <v>0.5</v>
      </c>
      <c r="AZ183" s="59">
        <f>'Indicator Data'!O185</f>
        <v>0</v>
      </c>
      <c r="BA183" s="59">
        <f>'Indicator Data'!P185</f>
        <v>0</v>
      </c>
      <c r="BB183" s="61">
        <f t="shared" si="91"/>
        <v>0</v>
      </c>
      <c r="BC183" s="62">
        <f t="shared" si="92"/>
        <v>0.4</v>
      </c>
      <c r="BD183" s="16"/>
      <c r="BE183" s="108"/>
      <c r="BF183" s="4"/>
    </row>
    <row r="184" spans="1:58" x14ac:dyDescent="0.25">
      <c r="A184" s="132" t="s">
        <v>886</v>
      </c>
      <c r="B184" s="63" t="s">
        <v>341</v>
      </c>
      <c r="C184" s="59">
        <f>ROUND(IF('Indicator Data'!C186=0,0.1,IF(LOG('Indicator Data'!C186)&gt;C$194,10,IF(LOG('Indicator Data'!C186)&lt;C$195,0,10-(C$194-LOG('Indicator Data'!C186))/(C$194-C$195)*10))),1)</f>
        <v>0.1</v>
      </c>
      <c r="D184" s="59">
        <f>ROUND(IF('Indicator Data'!D186=0,0.1,IF(LOG('Indicator Data'!D186)&gt;D$194,10,IF(LOG('Indicator Data'!D186)&lt;D$195,0,10-(D$194-LOG('Indicator Data'!D186))/(D$194-D$195)*10))),1)</f>
        <v>0.1</v>
      </c>
      <c r="E184" s="59">
        <f t="shared" si="62"/>
        <v>0.1</v>
      </c>
      <c r="F184" s="59">
        <f>ROUND(IF('Indicator Data'!E186="No data",0.1,IF('Indicator Data'!E186=0,0,IF(LOG('Indicator Data'!E186)&gt;F$194,10,IF(LOG('Indicator Data'!E186)&lt;F$195,0,10-(F$194-LOG('Indicator Data'!E186))/(F$194-F$195)*10)))),1)</f>
        <v>6.9</v>
      </c>
      <c r="G184" s="59">
        <f>ROUND(IF('Indicator Data'!F186=0,0,IF(LOG('Indicator Data'!F186)&gt;G$194,10,IF(LOG('Indicator Data'!F186)&lt;G$195,0,10-(G$194-LOG('Indicator Data'!F186))/(G$194-G$195)*10))),1)</f>
        <v>5.5</v>
      </c>
      <c r="H184" s="59">
        <f>ROUND(IF('Indicator Data'!G186=0,0,IF(LOG('Indicator Data'!G186)&gt;H$194,10,IF(LOG('Indicator Data'!G186)&lt;H$195,0,10-(H$194-LOG('Indicator Data'!G186))/(H$194-H$195)*10))),1)</f>
        <v>0</v>
      </c>
      <c r="I184" s="59">
        <f>ROUND(IF('Indicator Data'!H186=0,0,IF(LOG('Indicator Data'!H186)&gt;I$194,10,IF(LOG('Indicator Data'!H186)&lt;I$195,0,10-(I$194-LOG('Indicator Data'!H186))/(I$194-I$195)*10))),1)</f>
        <v>0</v>
      </c>
      <c r="J184" s="59">
        <f t="shared" si="63"/>
        <v>0</v>
      </c>
      <c r="K184" s="59">
        <f>ROUND(IF('Indicator Data'!I186=0,0,IF(LOG('Indicator Data'!I186)&gt;K$194,10,IF(LOG('Indicator Data'!I186)&lt;K$195,0,10-(K$194-LOG('Indicator Data'!I186))/(K$194-K$195)*10))),1)</f>
        <v>0</v>
      </c>
      <c r="L184" s="59">
        <f t="shared" si="64"/>
        <v>0</v>
      </c>
      <c r="M184" s="59">
        <f>ROUND(IF('Indicator Data'!J186=0,0,IF(LOG('Indicator Data'!J186)&gt;M$194,10,IF(LOG('Indicator Data'!J186)&lt;M$195,0,10-(M$194-LOG('Indicator Data'!J186))/(M$194-M$195)*10))),1)</f>
        <v>0</v>
      </c>
      <c r="N184" s="60">
        <f>'Indicator Data'!C186/'Indicator Data'!$BC186</f>
        <v>0</v>
      </c>
      <c r="O184" s="60">
        <f>'Indicator Data'!D186/'Indicator Data'!$BC186</f>
        <v>0</v>
      </c>
      <c r="P184" s="60">
        <f>IF(F184=0.1,0,'Indicator Data'!E186/'Indicator Data'!$BC186)</f>
        <v>9.0874904768588403E-4</v>
      </c>
      <c r="Q184" s="60">
        <f>'Indicator Data'!F186/'Indicator Data'!$BC186</f>
        <v>8.6094338383938288E-8</v>
      </c>
      <c r="R184" s="60">
        <f>'Indicator Data'!G186/'Indicator Data'!$BC186</f>
        <v>0</v>
      </c>
      <c r="S184" s="60">
        <f>'Indicator Data'!H186/'Indicator Data'!$BC186</f>
        <v>0</v>
      </c>
      <c r="T184" s="60">
        <f>'Indicator Data'!I186/'Indicator Data'!$BC186</f>
        <v>0</v>
      </c>
      <c r="U184" s="60">
        <f>'Indicator Data'!J186/'Indicator Data'!$BC186</f>
        <v>0</v>
      </c>
      <c r="V184" s="59">
        <f t="shared" si="65"/>
        <v>0</v>
      </c>
      <c r="W184" s="59">
        <f t="shared" si="66"/>
        <v>0</v>
      </c>
      <c r="X184" s="59">
        <f t="shared" si="67"/>
        <v>0</v>
      </c>
      <c r="Y184" s="59">
        <f t="shared" si="68"/>
        <v>0.9</v>
      </c>
      <c r="Z184" s="59">
        <f t="shared" si="69"/>
        <v>4.3</v>
      </c>
      <c r="AA184" s="59">
        <f t="shared" si="70"/>
        <v>0</v>
      </c>
      <c r="AB184" s="59">
        <f t="shared" si="71"/>
        <v>0</v>
      </c>
      <c r="AC184" s="59">
        <f t="shared" si="72"/>
        <v>0</v>
      </c>
      <c r="AD184" s="59">
        <f t="shared" si="73"/>
        <v>0</v>
      </c>
      <c r="AE184" s="59">
        <f t="shared" si="74"/>
        <v>0</v>
      </c>
      <c r="AF184" s="59">
        <f t="shared" si="75"/>
        <v>0</v>
      </c>
      <c r="AG184" s="59">
        <f>ROUND(IF('Indicator Data'!K186=0,0,IF('Indicator Data'!K186&gt;AG$194,10,IF('Indicator Data'!K186&lt;AG$195,0,10-(AG$194-'Indicator Data'!K186)/(AG$194-AG$195)*10))),1)</f>
        <v>0</v>
      </c>
      <c r="AH184" s="59">
        <f t="shared" si="76"/>
        <v>0.1</v>
      </c>
      <c r="AI184" s="59">
        <f t="shared" si="77"/>
        <v>0.1</v>
      </c>
      <c r="AJ184" s="59">
        <f t="shared" si="78"/>
        <v>0</v>
      </c>
      <c r="AK184" s="59">
        <f t="shared" si="79"/>
        <v>0</v>
      </c>
      <c r="AL184" s="59">
        <f t="shared" si="80"/>
        <v>0</v>
      </c>
      <c r="AM184" s="59">
        <f t="shared" si="81"/>
        <v>0</v>
      </c>
      <c r="AN184" s="59">
        <f t="shared" si="82"/>
        <v>0</v>
      </c>
      <c r="AO184" s="61">
        <f t="shared" si="83"/>
        <v>0.1</v>
      </c>
      <c r="AP184" s="61">
        <f t="shared" si="84"/>
        <v>4.5999999999999996</v>
      </c>
      <c r="AQ184" s="61">
        <f t="shared" si="85"/>
        <v>4.9000000000000004</v>
      </c>
      <c r="AR184" s="61">
        <f t="shared" si="86"/>
        <v>0</v>
      </c>
      <c r="AS184" s="59">
        <f t="shared" si="87"/>
        <v>0</v>
      </c>
      <c r="AT184" s="59">
        <f>IF('Indicator Data'!BD186&lt;1000,"x",ROUND((IF('Indicator Data'!L186&gt;AT$194,10,IF('Indicator Data'!L186&lt;AT$195,0,10-(AT$194-'Indicator Data'!L186)/(AT$194-AT$195)*10))),1))</f>
        <v>0</v>
      </c>
      <c r="AU184" s="61">
        <f t="shared" si="88"/>
        <v>0</v>
      </c>
      <c r="AV184" s="62">
        <f t="shared" si="89"/>
        <v>2.2000000000000002</v>
      </c>
      <c r="AW184" s="59">
        <f>ROUND(IF('Indicator Data'!M186=0,0,IF('Indicator Data'!M186&gt;AW$194,10,IF('Indicator Data'!M186&lt;AW$195,0,10-(AW$194-'Indicator Data'!M186)/(AW$194-AW$195)*10))),1)</f>
        <v>1.4</v>
      </c>
      <c r="AX184" s="59">
        <f>ROUND(IF('Indicator Data'!N186=0,0,IF(LOG('Indicator Data'!N186)&gt;LOG(AX$194),10,IF(LOG('Indicator Data'!N186)&lt;LOG(AX$195),0,10-(LOG(AX$194)-LOG('Indicator Data'!N186))/(LOG(AX$194)-LOG(AX$195))*10))),1)</f>
        <v>4.0999999999999996</v>
      </c>
      <c r="AY184" s="61">
        <f t="shared" si="90"/>
        <v>2.9</v>
      </c>
      <c r="AZ184" s="59">
        <f>'Indicator Data'!O186</f>
        <v>0</v>
      </c>
      <c r="BA184" s="59">
        <f>'Indicator Data'!P186</f>
        <v>0</v>
      </c>
      <c r="BB184" s="61">
        <f t="shared" si="91"/>
        <v>0</v>
      </c>
      <c r="BC184" s="62">
        <f t="shared" si="92"/>
        <v>2</v>
      </c>
      <c r="BD184" s="16"/>
      <c r="BE184" s="108"/>
      <c r="BF184" s="4"/>
    </row>
    <row r="185" spans="1:58" x14ac:dyDescent="0.25">
      <c r="A185" s="132" t="s">
        <v>343</v>
      </c>
      <c r="B185" s="63" t="s">
        <v>342</v>
      </c>
      <c r="C185" s="59">
        <f>ROUND(IF('Indicator Data'!C187=0,0.1,IF(LOG('Indicator Data'!C187)&gt;C$194,10,IF(LOG('Indicator Data'!C187)&lt;C$195,0,10-(C$194-LOG('Indicator Data'!C187))/(C$194-C$195)*10))),1)</f>
        <v>10</v>
      </c>
      <c r="D185" s="59">
        <f>ROUND(IF('Indicator Data'!D187=0,0.1,IF(LOG('Indicator Data'!D187)&gt;D$194,10,IF(LOG('Indicator Data'!D187)&lt;D$195,0,10-(D$194-LOG('Indicator Data'!D187))/(D$194-D$195)*10))),1)</f>
        <v>10</v>
      </c>
      <c r="E185" s="59">
        <f t="shared" si="62"/>
        <v>10</v>
      </c>
      <c r="F185" s="59">
        <f>ROUND(IF('Indicator Data'!E187="No data",0.1,IF('Indicator Data'!E187=0,0,IF(LOG('Indicator Data'!E187)&gt;F$194,10,IF(LOG('Indicator Data'!E187)&lt;F$195,0,10-(F$194-LOG('Indicator Data'!E187))/(F$194-F$195)*10)))),1)</f>
        <v>8.6</v>
      </c>
      <c r="G185" s="59">
        <f>ROUND(IF('Indicator Data'!F187=0,0,IF(LOG('Indicator Data'!F187)&gt;G$194,10,IF(LOG('Indicator Data'!F187)&lt;G$195,0,10-(G$194-LOG('Indicator Data'!F187))/(G$194-G$195)*10))),1)</f>
        <v>10</v>
      </c>
      <c r="H185" s="59">
        <f>ROUND(IF('Indicator Data'!G187=0,0,IF(LOG('Indicator Data'!G187)&gt;H$194,10,IF(LOG('Indicator Data'!G187)&lt;H$195,0,10-(H$194-LOG('Indicator Data'!G187))/(H$194-H$195)*10))),1)</f>
        <v>10</v>
      </c>
      <c r="I185" s="59">
        <f>ROUND(IF('Indicator Data'!H187=0,0,IF(LOG('Indicator Data'!H187)&gt;I$194,10,IF(LOG('Indicator Data'!H187)&lt;I$195,0,10-(I$194-LOG('Indicator Data'!H187))/(I$194-I$195)*10))),1)</f>
        <v>8.3000000000000007</v>
      </c>
      <c r="J185" s="59">
        <f t="shared" si="63"/>
        <v>9.3000000000000007</v>
      </c>
      <c r="K185" s="59">
        <f>ROUND(IF('Indicator Data'!I187=0,0,IF(LOG('Indicator Data'!I187)&gt;K$194,10,IF(LOG('Indicator Data'!I187)&lt;K$195,0,10-(K$194-LOG('Indicator Data'!I187))/(K$194-K$195)*10))),1)</f>
        <v>10</v>
      </c>
      <c r="L185" s="59">
        <f t="shared" si="64"/>
        <v>9.6999999999999993</v>
      </c>
      <c r="M185" s="59">
        <f>ROUND(IF('Indicator Data'!J187=0,0,IF(LOG('Indicator Data'!J187)&gt;M$194,10,IF(LOG('Indicator Data'!J187)&lt;M$195,0,10-(M$194-LOG('Indicator Data'!J187))/(M$194-M$195)*10))),1)</f>
        <v>0</v>
      </c>
      <c r="N185" s="60">
        <f>'Indicator Data'!C187/'Indicator Data'!$BC187</f>
        <v>4.2080863512473758E-4</v>
      </c>
      <c r="O185" s="60">
        <f>'Indicator Data'!D187/'Indicator Data'!$BC187</f>
        <v>1.7907642762669538E-4</v>
      </c>
      <c r="P185" s="60">
        <f>IF(F185=0.1,0,'Indicator Data'!E187/'Indicator Data'!$BC187)</f>
        <v>8.9085674654313968E-4</v>
      </c>
      <c r="Q185" s="60">
        <f>'Indicator Data'!F187/'Indicator Data'!$BC187</f>
        <v>3.7296439126833348E-6</v>
      </c>
      <c r="R185" s="60">
        <f>'Indicator Data'!G187/'Indicator Data'!$BC187</f>
        <v>3.2722734274173576E-3</v>
      </c>
      <c r="S185" s="60">
        <f>'Indicator Data'!H187/'Indicator Data'!$BC187</f>
        <v>3.0059677978319465E-4</v>
      </c>
      <c r="T185" s="60">
        <f>'Indicator Data'!I187/'Indicator Data'!$BC187</f>
        <v>1.0372239402049618E-5</v>
      </c>
      <c r="U185" s="60">
        <f>'Indicator Data'!J187/'Indicator Data'!$BC187</f>
        <v>0</v>
      </c>
      <c r="V185" s="59">
        <f t="shared" si="65"/>
        <v>2.1</v>
      </c>
      <c r="W185" s="59">
        <f t="shared" si="66"/>
        <v>1.8</v>
      </c>
      <c r="X185" s="59">
        <f t="shared" si="67"/>
        <v>2</v>
      </c>
      <c r="Y185" s="59">
        <f t="shared" si="68"/>
        <v>0.9</v>
      </c>
      <c r="Z185" s="59">
        <f t="shared" si="69"/>
        <v>7.9</v>
      </c>
      <c r="AA185" s="59">
        <f t="shared" si="70"/>
        <v>1.6</v>
      </c>
      <c r="AB185" s="59">
        <f t="shared" si="71"/>
        <v>0.6</v>
      </c>
      <c r="AC185" s="59">
        <f t="shared" si="72"/>
        <v>1.1000000000000001</v>
      </c>
      <c r="AD185" s="59">
        <f t="shared" si="73"/>
        <v>8</v>
      </c>
      <c r="AE185" s="59">
        <f t="shared" si="74"/>
        <v>5.5</v>
      </c>
      <c r="AF185" s="59">
        <f t="shared" si="75"/>
        <v>0</v>
      </c>
      <c r="AG185" s="59">
        <f>ROUND(IF('Indicator Data'!K187=0,0,IF('Indicator Data'!K187&gt;AG$194,10,IF('Indicator Data'!K187&lt;AG$195,0,10-(AG$194-'Indicator Data'!K187)/(AG$194-AG$195)*10))),1)</f>
        <v>10</v>
      </c>
      <c r="AH185" s="59">
        <f t="shared" si="76"/>
        <v>6.1</v>
      </c>
      <c r="AI185" s="59">
        <f t="shared" si="77"/>
        <v>5.9</v>
      </c>
      <c r="AJ185" s="59">
        <f t="shared" si="78"/>
        <v>5.8</v>
      </c>
      <c r="AK185" s="59">
        <f t="shared" si="79"/>
        <v>4.5</v>
      </c>
      <c r="AL185" s="59">
        <f t="shared" si="80"/>
        <v>5.2</v>
      </c>
      <c r="AM185" s="59">
        <f t="shared" si="81"/>
        <v>9</v>
      </c>
      <c r="AN185" s="59">
        <f t="shared" si="82"/>
        <v>0</v>
      </c>
      <c r="AO185" s="61">
        <f t="shared" si="83"/>
        <v>7.9</v>
      </c>
      <c r="AP185" s="61">
        <f t="shared" si="84"/>
        <v>6</v>
      </c>
      <c r="AQ185" s="61">
        <f t="shared" si="85"/>
        <v>9.1999999999999993</v>
      </c>
      <c r="AR185" s="61">
        <f t="shared" si="86"/>
        <v>8.3000000000000007</v>
      </c>
      <c r="AS185" s="59">
        <f t="shared" si="87"/>
        <v>5</v>
      </c>
      <c r="AT185" s="59">
        <f>IF('Indicator Data'!BD187&lt;1000,"x",ROUND((IF('Indicator Data'!L187&gt;AT$194,10,IF('Indicator Data'!L187&lt;AT$195,0,10-(AT$194-'Indicator Data'!L187)/(AT$194-AT$195)*10))),1))</f>
        <v>2.2000000000000002</v>
      </c>
      <c r="AU185" s="61">
        <f t="shared" si="88"/>
        <v>3.6</v>
      </c>
      <c r="AV185" s="62">
        <f t="shared" si="89"/>
        <v>7.4</v>
      </c>
      <c r="AW185" s="59">
        <f>ROUND(IF('Indicator Data'!M187=0,0,IF('Indicator Data'!M187&gt;AW$194,10,IF('Indicator Data'!M187&lt;AW$195,0,10-(AW$194-'Indicator Data'!M187)/(AW$194-AW$195)*10))),1)</f>
        <v>6.4</v>
      </c>
      <c r="AX185" s="59">
        <f>ROUND(IF('Indicator Data'!N187=0,0,IF(LOG('Indicator Data'!N187)&gt;LOG(AX$194),10,IF(LOG('Indicator Data'!N187)&lt;LOG(AX$195),0,10-(LOG(AX$194)-LOG('Indicator Data'!N187))/(LOG(AX$194)-LOG(AX$195))*10))),1)</f>
        <v>8</v>
      </c>
      <c r="AY185" s="61">
        <f t="shared" si="90"/>
        <v>7.3</v>
      </c>
      <c r="AZ185" s="59">
        <f>'Indicator Data'!O187</f>
        <v>0</v>
      </c>
      <c r="BA185" s="59">
        <f>'Indicator Data'!P187</f>
        <v>0</v>
      </c>
      <c r="BB185" s="61">
        <f t="shared" si="91"/>
        <v>0</v>
      </c>
      <c r="BC185" s="62">
        <f t="shared" si="92"/>
        <v>5.0999999999999996</v>
      </c>
      <c r="BD185" s="16"/>
      <c r="BE185" s="108"/>
      <c r="BF185" s="4"/>
    </row>
    <row r="186" spans="1:58" x14ac:dyDescent="0.25">
      <c r="A186" s="132" t="s">
        <v>345</v>
      </c>
      <c r="B186" s="63" t="s">
        <v>344</v>
      </c>
      <c r="C186" s="59">
        <f>ROUND(IF('Indicator Data'!C188=0,0.1,IF(LOG('Indicator Data'!C188)&gt;C$194,10,IF(LOG('Indicator Data'!C188)&lt;C$195,0,10-(C$194-LOG('Indicator Data'!C188))/(C$194-C$195)*10))),1)</f>
        <v>0.1</v>
      </c>
      <c r="D186" s="59">
        <f>ROUND(IF('Indicator Data'!D188=0,0.1,IF(LOG('Indicator Data'!D188)&gt;D$194,10,IF(LOG('Indicator Data'!D188)&lt;D$195,0,10-(D$194-LOG('Indicator Data'!D188))/(D$194-D$195)*10))),1)</f>
        <v>0.1</v>
      </c>
      <c r="E186" s="59">
        <f t="shared" si="62"/>
        <v>0.1</v>
      </c>
      <c r="F186" s="59">
        <f>ROUND(IF('Indicator Data'!E188="No data",0.1,IF('Indicator Data'!E188=0,0,IF(LOG('Indicator Data'!E188)&gt;F$194,10,IF(LOG('Indicator Data'!E188)&lt;F$195,0,10-(F$194-LOG('Indicator Data'!E188))/(F$194-F$195)*10)))),1)</f>
        <v>4.9000000000000004</v>
      </c>
      <c r="G186" s="59">
        <f>ROUND(IF('Indicator Data'!F188=0,0,IF(LOG('Indicator Data'!F188)&gt;G$194,10,IF(LOG('Indicator Data'!F188)&lt;G$195,0,10-(G$194-LOG('Indicator Data'!F188))/(G$194-G$195)*10))),1)</f>
        <v>0</v>
      </c>
      <c r="H186" s="59">
        <f>ROUND(IF('Indicator Data'!G188=0,0,IF(LOG('Indicator Data'!G188)&gt;H$194,10,IF(LOG('Indicator Data'!G188)&lt;H$195,0,10-(H$194-LOG('Indicator Data'!G188))/(H$194-H$195)*10))),1)</f>
        <v>0</v>
      </c>
      <c r="I186" s="59">
        <f>ROUND(IF('Indicator Data'!H188=0,0,IF(LOG('Indicator Data'!H188)&gt;I$194,10,IF(LOG('Indicator Data'!H188)&lt;I$195,0,10-(I$194-LOG('Indicator Data'!H188))/(I$194-I$195)*10))),1)</f>
        <v>0</v>
      </c>
      <c r="J186" s="59">
        <f t="shared" si="63"/>
        <v>0</v>
      </c>
      <c r="K186" s="59">
        <f>ROUND(IF('Indicator Data'!I188=0,0,IF(LOG('Indicator Data'!I188)&gt;K$194,10,IF(LOG('Indicator Data'!I188)&lt;K$195,0,10-(K$194-LOG('Indicator Data'!I188))/(K$194-K$195)*10))),1)</f>
        <v>0</v>
      </c>
      <c r="L186" s="59">
        <f t="shared" si="64"/>
        <v>0</v>
      </c>
      <c r="M186" s="59">
        <f>ROUND(IF('Indicator Data'!J188=0,0,IF(LOG('Indicator Data'!J188)&gt;M$194,10,IF(LOG('Indicator Data'!J188)&lt;M$195,0,10-(M$194-LOG('Indicator Data'!J188))/(M$194-M$195)*10))),1)</f>
        <v>0</v>
      </c>
      <c r="N186" s="60">
        <f>'Indicator Data'!C188/'Indicator Data'!$BC188</f>
        <v>0</v>
      </c>
      <c r="O186" s="60">
        <f>'Indicator Data'!D188/'Indicator Data'!$BC188</f>
        <v>0</v>
      </c>
      <c r="P186" s="60">
        <f>IF(F186=0.1,0,'Indicator Data'!E188/'Indicator Data'!$BC188)</f>
        <v>2.8068266726024673E-3</v>
      </c>
      <c r="Q186" s="60">
        <f>'Indicator Data'!F188/'Indicator Data'!$BC188</f>
        <v>0</v>
      </c>
      <c r="R186" s="60">
        <f>'Indicator Data'!G188/'Indicator Data'!$BC188</f>
        <v>0</v>
      </c>
      <c r="S186" s="60">
        <f>'Indicator Data'!H188/'Indicator Data'!$BC188</f>
        <v>0</v>
      </c>
      <c r="T186" s="60">
        <f>'Indicator Data'!I188/'Indicator Data'!$BC188</f>
        <v>0</v>
      </c>
      <c r="U186" s="60">
        <f>'Indicator Data'!J188/'Indicator Data'!$BC188</f>
        <v>0</v>
      </c>
      <c r="V186" s="59">
        <f t="shared" si="65"/>
        <v>0</v>
      </c>
      <c r="W186" s="59">
        <f t="shared" si="66"/>
        <v>0</v>
      </c>
      <c r="X186" s="59">
        <f t="shared" si="67"/>
        <v>0</v>
      </c>
      <c r="Y186" s="59">
        <f t="shared" si="68"/>
        <v>2.8</v>
      </c>
      <c r="Z186" s="59">
        <f t="shared" si="69"/>
        <v>0</v>
      </c>
      <c r="AA186" s="59">
        <f t="shared" si="70"/>
        <v>0</v>
      </c>
      <c r="AB186" s="59">
        <f t="shared" si="71"/>
        <v>0</v>
      </c>
      <c r="AC186" s="59">
        <f t="shared" si="72"/>
        <v>0</v>
      </c>
      <c r="AD186" s="59">
        <f t="shared" si="73"/>
        <v>0</v>
      </c>
      <c r="AE186" s="59">
        <f t="shared" si="74"/>
        <v>0</v>
      </c>
      <c r="AF186" s="59">
        <f t="shared" si="75"/>
        <v>0</v>
      </c>
      <c r="AG186" s="59">
        <f>ROUND(IF('Indicator Data'!K188=0,0,IF('Indicator Data'!K188&gt;AG$194,10,IF('Indicator Data'!K188&lt;AG$195,0,10-(AG$194-'Indicator Data'!K188)/(AG$194-AG$195)*10))),1)</f>
        <v>1.3</v>
      </c>
      <c r="AH186" s="59">
        <f t="shared" si="76"/>
        <v>0.1</v>
      </c>
      <c r="AI186" s="59">
        <f t="shared" si="77"/>
        <v>0.1</v>
      </c>
      <c r="AJ186" s="59">
        <f t="shared" si="78"/>
        <v>0</v>
      </c>
      <c r="AK186" s="59">
        <f t="shared" si="79"/>
        <v>0</v>
      </c>
      <c r="AL186" s="59">
        <f t="shared" si="80"/>
        <v>0</v>
      </c>
      <c r="AM186" s="59">
        <f t="shared" si="81"/>
        <v>0</v>
      </c>
      <c r="AN186" s="59">
        <f t="shared" si="82"/>
        <v>0</v>
      </c>
      <c r="AO186" s="61">
        <f t="shared" si="83"/>
        <v>0.1</v>
      </c>
      <c r="AP186" s="61">
        <f t="shared" si="84"/>
        <v>3.9</v>
      </c>
      <c r="AQ186" s="61">
        <f t="shared" si="85"/>
        <v>0</v>
      </c>
      <c r="AR186" s="61">
        <f t="shared" si="86"/>
        <v>0</v>
      </c>
      <c r="AS186" s="59">
        <f t="shared" si="87"/>
        <v>0.7</v>
      </c>
      <c r="AT186" s="59">
        <f>IF('Indicator Data'!BD188&lt;1000,"x",ROUND((IF('Indicator Data'!L188&gt;AT$194,10,IF('Indicator Data'!L188&lt;AT$195,0,10-(AT$194-'Indicator Data'!L188)/(AT$194-AT$195)*10))),1))</f>
        <v>1.1000000000000001</v>
      </c>
      <c r="AU186" s="61">
        <f t="shared" si="88"/>
        <v>0.9</v>
      </c>
      <c r="AV186" s="62">
        <f t="shared" si="89"/>
        <v>1.1000000000000001</v>
      </c>
      <c r="AW186" s="59">
        <f>ROUND(IF('Indicator Data'!M188=0,0,IF('Indicator Data'!M188&gt;AW$194,10,IF('Indicator Data'!M188&lt;AW$195,0,10-(AW$194-'Indicator Data'!M188)/(AW$194-AW$195)*10))),1)</f>
        <v>0.1</v>
      </c>
      <c r="AX186" s="59">
        <f>ROUND(IF('Indicator Data'!N188=0,0,IF(LOG('Indicator Data'!N188)&gt;LOG(AX$194),10,IF(LOG('Indicator Data'!N188)&lt;LOG(AX$195),0,10-(LOG(AX$194)-LOG('Indicator Data'!N188))/(LOG(AX$194)-LOG(AX$195))*10))),1)</f>
        <v>2.2000000000000002</v>
      </c>
      <c r="AY186" s="61">
        <f t="shared" si="90"/>
        <v>1.2</v>
      </c>
      <c r="AZ186" s="59">
        <f>'Indicator Data'!O188</f>
        <v>0</v>
      </c>
      <c r="BA186" s="59">
        <f>'Indicator Data'!P188</f>
        <v>0</v>
      </c>
      <c r="BB186" s="61">
        <f t="shared" si="91"/>
        <v>0</v>
      </c>
      <c r="BC186" s="62">
        <f t="shared" si="92"/>
        <v>0.8</v>
      </c>
      <c r="BD186" s="16"/>
      <c r="BE186" s="108"/>
      <c r="BF186" s="4"/>
    </row>
    <row r="187" spans="1:58" x14ac:dyDescent="0.25">
      <c r="A187" s="132" t="s">
        <v>347</v>
      </c>
      <c r="B187" s="63" t="s">
        <v>346</v>
      </c>
      <c r="C187" s="59">
        <f>ROUND(IF('Indicator Data'!C189=0,0.1,IF(LOG('Indicator Data'!C189)&gt;C$194,10,IF(LOG('Indicator Data'!C189)&lt;C$195,0,10-(C$194-LOG('Indicator Data'!C189))/(C$194-C$195)*10))),1)</f>
        <v>9.4</v>
      </c>
      <c r="D187" s="59">
        <f>ROUND(IF('Indicator Data'!D189=0,0.1,IF(LOG('Indicator Data'!D189)&gt;D$194,10,IF(LOG('Indicator Data'!D189)&lt;D$195,0,10-(D$194-LOG('Indicator Data'!D189))/(D$194-D$195)*10))),1)</f>
        <v>10</v>
      </c>
      <c r="E187" s="59">
        <f t="shared" si="62"/>
        <v>9.6999999999999993</v>
      </c>
      <c r="F187" s="59">
        <f>ROUND(IF('Indicator Data'!E189="No data",0.1,IF('Indicator Data'!E189=0,0,IF(LOG('Indicator Data'!E189)&gt;F$194,10,IF(LOG('Indicator Data'!E189)&lt;F$195,0,10-(F$194-LOG('Indicator Data'!E189))/(F$194-F$195)*10)))),1)</f>
        <v>7.7</v>
      </c>
      <c r="G187" s="59">
        <f>ROUND(IF('Indicator Data'!F189=0,0,IF(LOG('Indicator Data'!F189)&gt;G$194,10,IF(LOG('Indicator Data'!F189)&lt;G$195,0,10-(G$194-LOG('Indicator Data'!F189))/(G$194-G$195)*10))),1)</f>
        <v>0</v>
      </c>
      <c r="H187" s="59">
        <f>ROUND(IF('Indicator Data'!G189=0,0,IF(LOG('Indicator Data'!G189)&gt;H$194,10,IF(LOG('Indicator Data'!G189)&lt;H$195,0,10-(H$194-LOG('Indicator Data'!G189))/(H$194-H$195)*10))),1)</f>
        <v>0</v>
      </c>
      <c r="I187" s="59">
        <f>ROUND(IF('Indicator Data'!H189=0,0,IF(LOG('Indicator Data'!H189)&gt;I$194,10,IF(LOG('Indicator Data'!H189)&lt;I$195,0,10-(I$194-LOG('Indicator Data'!H189))/(I$194-I$195)*10))),1)</f>
        <v>0</v>
      </c>
      <c r="J187" s="59">
        <f t="shared" si="63"/>
        <v>0</v>
      </c>
      <c r="K187" s="59">
        <f>ROUND(IF('Indicator Data'!I189=0,0,IF(LOG('Indicator Data'!I189)&gt;K$194,10,IF(LOG('Indicator Data'!I189)&lt;K$195,0,10-(K$194-LOG('Indicator Data'!I189))/(K$194-K$195)*10))),1)</f>
        <v>0</v>
      </c>
      <c r="L187" s="59">
        <f t="shared" si="64"/>
        <v>0</v>
      </c>
      <c r="M187" s="59">
        <f>ROUND(IF('Indicator Data'!J189=0,0,IF(LOG('Indicator Data'!J189)&gt;M$194,10,IF(LOG('Indicator Data'!J189)&lt;M$195,0,10-(M$194-LOG('Indicator Data'!J189))/(M$194-M$195)*10))),1)</f>
        <v>8.5</v>
      </c>
      <c r="N187" s="60">
        <f>'Indicator Data'!C189/'Indicator Data'!$BC189</f>
        <v>2.0267021770341712E-3</v>
      </c>
      <c r="O187" s="60">
        <f>'Indicator Data'!D189/'Indicator Data'!$BC189</f>
        <v>1.2570752216354748E-3</v>
      </c>
      <c r="P187" s="60">
        <f>IF(F187=0.1,0,'Indicator Data'!E189/'Indicator Data'!$BC189)</f>
        <v>4.1050255782668658E-3</v>
      </c>
      <c r="Q187" s="60">
        <f>'Indicator Data'!F189/'Indicator Data'!$BC189</f>
        <v>0</v>
      </c>
      <c r="R187" s="60">
        <f>'Indicator Data'!G189/'Indicator Data'!$BC189</f>
        <v>0</v>
      </c>
      <c r="S187" s="60">
        <f>'Indicator Data'!H189/'Indicator Data'!$BC189</f>
        <v>0</v>
      </c>
      <c r="T187" s="60">
        <f>'Indicator Data'!I189/'Indicator Data'!$BC189</f>
        <v>0</v>
      </c>
      <c r="U187" s="60">
        <f>'Indicator Data'!J189/'Indicator Data'!$BC189</f>
        <v>8.3735621939528431E-4</v>
      </c>
      <c r="V187" s="59">
        <f t="shared" si="65"/>
        <v>10</v>
      </c>
      <c r="W187" s="59">
        <f t="shared" si="66"/>
        <v>10</v>
      </c>
      <c r="X187" s="59">
        <f t="shared" si="67"/>
        <v>10</v>
      </c>
      <c r="Y187" s="59">
        <f t="shared" si="68"/>
        <v>4.0999999999999996</v>
      </c>
      <c r="Z187" s="59">
        <f t="shared" si="69"/>
        <v>0</v>
      </c>
      <c r="AA187" s="59">
        <f t="shared" si="70"/>
        <v>0</v>
      </c>
      <c r="AB187" s="59">
        <f t="shared" si="71"/>
        <v>0</v>
      </c>
      <c r="AC187" s="59">
        <f t="shared" si="72"/>
        <v>0</v>
      </c>
      <c r="AD187" s="59">
        <f t="shared" si="73"/>
        <v>0</v>
      </c>
      <c r="AE187" s="59">
        <f t="shared" si="74"/>
        <v>0</v>
      </c>
      <c r="AF187" s="59">
        <f t="shared" si="75"/>
        <v>0.3</v>
      </c>
      <c r="AG187" s="59">
        <f>ROUND(IF('Indicator Data'!K189=0,0,IF('Indicator Data'!K189&gt;AG$194,10,IF('Indicator Data'!K189&lt;AG$195,0,10-(AG$194-'Indicator Data'!K189)/(AG$194-AG$195)*10))),1)</f>
        <v>1.3</v>
      </c>
      <c r="AH187" s="59">
        <f t="shared" si="76"/>
        <v>9.6999999999999993</v>
      </c>
      <c r="AI187" s="59">
        <f t="shared" si="77"/>
        <v>10</v>
      </c>
      <c r="AJ187" s="59">
        <f t="shared" si="78"/>
        <v>0</v>
      </c>
      <c r="AK187" s="59">
        <f t="shared" si="79"/>
        <v>0</v>
      </c>
      <c r="AL187" s="59">
        <f t="shared" si="80"/>
        <v>0</v>
      </c>
      <c r="AM187" s="59">
        <f t="shared" si="81"/>
        <v>0</v>
      </c>
      <c r="AN187" s="59">
        <f t="shared" si="82"/>
        <v>5.8</v>
      </c>
      <c r="AO187" s="61">
        <f t="shared" si="83"/>
        <v>9.9</v>
      </c>
      <c r="AP187" s="61">
        <f t="shared" si="84"/>
        <v>6.2</v>
      </c>
      <c r="AQ187" s="61">
        <f t="shared" si="85"/>
        <v>0</v>
      </c>
      <c r="AR187" s="61">
        <f t="shared" si="86"/>
        <v>0</v>
      </c>
      <c r="AS187" s="59">
        <f t="shared" si="87"/>
        <v>3.6</v>
      </c>
      <c r="AT187" s="59">
        <f>IF('Indicator Data'!BD189&lt;1000,"x",ROUND((IF('Indicator Data'!L189&gt;AT$194,10,IF('Indicator Data'!L189&lt;AT$195,0,10-(AT$194-'Indicator Data'!L189)/(AT$194-AT$195)*10))),1))</f>
        <v>7.8</v>
      </c>
      <c r="AU187" s="61">
        <f t="shared" si="88"/>
        <v>5.7</v>
      </c>
      <c r="AV187" s="62">
        <f t="shared" si="89"/>
        <v>5.9</v>
      </c>
      <c r="AW187" s="59">
        <f>ROUND(IF('Indicator Data'!M189=0,0,IF('Indicator Data'!M189&gt;AW$194,10,IF('Indicator Data'!M189&lt;AW$195,0,10-(AW$194-'Indicator Data'!M189)/(AW$194-AW$195)*10))),1)</f>
        <v>4.5999999999999996</v>
      </c>
      <c r="AX187" s="59">
        <f>ROUND(IF('Indicator Data'!N189=0,0,IF(LOG('Indicator Data'!N189)&gt;LOG(AX$194),10,IF(LOG('Indicator Data'!N189)&lt;LOG(AX$195),0,10-(LOG(AX$194)-LOG('Indicator Data'!N189))/(LOG(AX$194)-LOG(AX$195))*10))),1)</f>
        <v>3.4</v>
      </c>
      <c r="AY187" s="61">
        <f t="shared" si="90"/>
        <v>4</v>
      </c>
      <c r="AZ187" s="59">
        <f>'Indicator Data'!O189</f>
        <v>0</v>
      </c>
      <c r="BA187" s="59">
        <f>'Indicator Data'!P189</f>
        <v>0</v>
      </c>
      <c r="BB187" s="61">
        <f t="shared" si="91"/>
        <v>0</v>
      </c>
      <c r="BC187" s="62">
        <f t="shared" si="92"/>
        <v>2.8</v>
      </c>
      <c r="BD187" s="16"/>
      <c r="BE187" s="108"/>
      <c r="BF187" s="4"/>
    </row>
    <row r="188" spans="1:58" x14ac:dyDescent="0.25">
      <c r="A188" s="132" t="s">
        <v>349</v>
      </c>
      <c r="B188" s="63" t="s">
        <v>348</v>
      </c>
      <c r="C188" s="59">
        <f>ROUND(IF('Indicator Data'!C190=0,0.1,IF(LOG('Indicator Data'!C190)&gt;C$194,10,IF(LOG('Indicator Data'!C190)&lt;C$195,0,10-(C$194-LOG('Indicator Data'!C190))/(C$194-C$195)*10))),1)</f>
        <v>4.2</v>
      </c>
      <c r="D188" s="59">
        <f>ROUND(IF('Indicator Data'!D190=0,0.1,IF(LOG('Indicator Data'!D190)&gt;D$194,10,IF(LOG('Indicator Data'!D190)&lt;D$195,0,10-(D$194-LOG('Indicator Data'!D190))/(D$194-D$195)*10))),1)</f>
        <v>5</v>
      </c>
      <c r="E188" s="59">
        <f t="shared" si="62"/>
        <v>4.5999999999999996</v>
      </c>
      <c r="F188" s="59">
        <f>ROUND(IF('Indicator Data'!E190="No data",0.1,IF('Indicator Data'!E190=0,0,IF(LOG('Indicator Data'!E190)&gt;F$194,10,IF(LOG('Indicator Data'!E190)&lt;F$195,0,10-(F$194-LOG('Indicator Data'!E190))/(F$194-F$195)*10)))),1)</f>
        <v>0.1</v>
      </c>
      <c r="G188" s="59">
        <f>ROUND(IF('Indicator Data'!F190=0,0,IF(LOG('Indicator Data'!F190)&gt;G$194,10,IF(LOG('Indicator Data'!F190)&lt;G$195,0,10-(G$194-LOG('Indicator Data'!F190))/(G$194-G$195)*10))),1)</f>
        <v>6.2</v>
      </c>
      <c r="H188" s="59">
        <f>ROUND(IF('Indicator Data'!G190=0,0,IF(LOG('Indicator Data'!G190)&gt;H$194,10,IF(LOG('Indicator Data'!G190)&lt;H$195,0,10-(H$194-LOG('Indicator Data'!G190))/(H$194-H$195)*10))),1)</f>
        <v>3.9</v>
      </c>
      <c r="I188" s="59">
        <f>ROUND(IF('Indicator Data'!H190=0,0,IF(LOG('Indicator Data'!H190)&gt;I$194,10,IF(LOG('Indicator Data'!H190)&lt;I$195,0,10-(I$194-LOG('Indicator Data'!H190))/(I$194-I$195)*10))),1)</f>
        <v>3.6</v>
      </c>
      <c r="J188" s="59">
        <f t="shared" si="63"/>
        <v>3.8</v>
      </c>
      <c r="K188" s="59">
        <f>ROUND(IF('Indicator Data'!I190=0,0,IF(LOG('Indicator Data'!I190)&gt;K$194,10,IF(LOG('Indicator Data'!I190)&lt;K$195,0,10-(K$194-LOG('Indicator Data'!I190))/(K$194-K$195)*10))),1)</f>
        <v>5.0999999999999996</v>
      </c>
      <c r="L188" s="59">
        <f t="shared" si="64"/>
        <v>4.5</v>
      </c>
      <c r="M188" s="59">
        <f>ROUND(IF('Indicator Data'!J190=0,0,IF(LOG('Indicator Data'!J190)&gt;M$194,10,IF(LOG('Indicator Data'!J190)&lt;M$195,0,10-(M$194-LOG('Indicator Data'!J190))/(M$194-M$195)*10))),1)</f>
        <v>0</v>
      </c>
      <c r="N188" s="60">
        <f>'Indicator Data'!C190/'Indicator Data'!$BC190</f>
        <v>1.8432532116903618E-3</v>
      </c>
      <c r="O188" s="60">
        <f>'Indicator Data'!D190/'Indicator Data'!$BC190</f>
        <v>1.2199926153004133E-3</v>
      </c>
      <c r="P188" s="60">
        <f>IF(F188=0.1,0,'Indicator Data'!E190/'Indicator Data'!$BC190)</f>
        <v>0</v>
      </c>
      <c r="Q188" s="60">
        <f>'Indicator Data'!F190/'Indicator Data'!$BC190</f>
        <v>5.0717794811997016E-5</v>
      </c>
      <c r="R188" s="60">
        <f>'Indicator Data'!G190/'Indicator Data'!$BC190</f>
        <v>1.4000000000000002E-2</v>
      </c>
      <c r="S188" s="60">
        <f>'Indicator Data'!H190/'Indicator Data'!$BC190</f>
        <v>5.3502188748494643E-4</v>
      </c>
      <c r="T188" s="60">
        <f>'Indicator Data'!I190/'Indicator Data'!$BC190</f>
        <v>1.2853401640127693E-5</v>
      </c>
      <c r="U188" s="60">
        <f>'Indicator Data'!J190/'Indicator Data'!$BC190</f>
        <v>0</v>
      </c>
      <c r="V188" s="59">
        <f t="shared" si="65"/>
        <v>9.1999999999999993</v>
      </c>
      <c r="W188" s="59">
        <f t="shared" si="66"/>
        <v>10</v>
      </c>
      <c r="X188" s="59">
        <f t="shared" si="67"/>
        <v>9.6999999999999993</v>
      </c>
      <c r="Y188" s="59">
        <f t="shared" si="68"/>
        <v>0.1</v>
      </c>
      <c r="Z188" s="59">
        <f t="shared" si="69"/>
        <v>10</v>
      </c>
      <c r="AA188" s="59">
        <f t="shared" si="70"/>
        <v>7</v>
      </c>
      <c r="AB188" s="59">
        <f t="shared" si="71"/>
        <v>1.1000000000000001</v>
      </c>
      <c r="AC188" s="59">
        <f t="shared" si="72"/>
        <v>4.7</v>
      </c>
      <c r="AD188" s="59">
        <f t="shared" si="73"/>
        <v>8.1999999999999993</v>
      </c>
      <c r="AE188" s="59">
        <f t="shared" si="74"/>
        <v>6.8</v>
      </c>
      <c r="AF188" s="59">
        <f t="shared" si="75"/>
        <v>0</v>
      </c>
      <c r="AG188" s="59">
        <f>ROUND(IF('Indicator Data'!K190=0,0,IF('Indicator Data'!K190&gt;AG$194,10,IF('Indicator Data'!K190&lt;AG$195,0,10-(AG$194-'Indicator Data'!K190)/(AG$194-AG$195)*10))),1)</f>
        <v>0</v>
      </c>
      <c r="AH188" s="59">
        <f t="shared" si="76"/>
        <v>6.7</v>
      </c>
      <c r="AI188" s="59">
        <f t="shared" si="77"/>
        <v>7.5</v>
      </c>
      <c r="AJ188" s="59">
        <f t="shared" si="78"/>
        <v>5.5</v>
      </c>
      <c r="AK188" s="59">
        <f t="shared" si="79"/>
        <v>2.4</v>
      </c>
      <c r="AL188" s="59">
        <f t="shared" si="80"/>
        <v>4.0999999999999996</v>
      </c>
      <c r="AM188" s="59">
        <f t="shared" si="81"/>
        <v>6.7</v>
      </c>
      <c r="AN188" s="59">
        <f t="shared" si="82"/>
        <v>0</v>
      </c>
      <c r="AO188" s="61">
        <f t="shared" si="83"/>
        <v>8.1</v>
      </c>
      <c r="AP188" s="61">
        <f t="shared" si="84"/>
        <v>0.1</v>
      </c>
      <c r="AQ188" s="61">
        <f t="shared" si="85"/>
        <v>8.8000000000000007</v>
      </c>
      <c r="AR188" s="61">
        <f t="shared" si="86"/>
        <v>5.8</v>
      </c>
      <c r="AS188" s="59">
        <f t="shared" si="87"/>
        <v>0</v>
      </c>
      <c r="AT188" s="59">
        <f>IF('Indicator Data'!BD190&lt;1000,"x",ROUND((IF('Indicator Data'!L190&gt;AT$194,10,IF('Indicator Data'!L190&lt;AT$195,0,10-(AT$194-'Indicator Data'!L190)/(AT$194-AT$195)*10))),1))</f>
        <v>2.2000000000000002</v>
      </c>
      <c r="AU188" s="61">
        <f t="shared" si="88"/>
        <v>1.1000000000000001</v>
      </c>
      <c r="AV188" s="62">
        <f t="shared" si="89"/>
        <v>5.8</v>
      </c>
      <c r="AW188" s="59">
        <f>ROUND(IF('Indicator Data'!M190=0,0,IF('Indicator Data'!M190&gt;AW$194,10,IF('Indicator Data'!M190&lt;AW$195,0,10-(AW$194-'Indicator Data'!M190)/(AW$194-AW$195)*10))),1)</f>
        <v>0</v>
      </c>
      <c r="AX188" s="59">
        <f>ROUND(IF('Indicator Data'!N190=0,0,IF(LOG('Indicator Data'!N190)&gt;LOG(AX$194),10,IF(LOG('Indicator Data'!N190)&lt;LOG(AX$195),0,10-(LOG(AX$194)-LOG('Indicator Data'!N190))/(LOG(AX$194)-LOG(AX$195))*10))),1)</f>
        <v>0</v>
      </c>
      <c r="AY188" s="61">
        <f t="shared" si="90"/>
        <v>0</v>
      </c>
      <c r="AZ188" s="59">
        <f>'Indicator Data'!O190</f>
        <v>0</v>
      </c>
      <c r="BA188" s="59">
        <f>'Indicator Data'!P190</f>
        <v>0</v>
      </c>
      <c r="BB188" s="61">
        <f t="shared" si="91"/>
        <v>0</v>
      </c>
      <c r="BC188" s="62">
        <f t="shared" si="92"/>
        <v>0</v>
      </c>
      <c r="BD188" s="16"/>
      <c r="BE188" s="108"/>
      <c r="BF188" s="4"/>
    </row>
    <row r="189" spans="1:58" x14ac:dyDescent="0.25">
      <c r="A189" s="132" t="s">
        <v>887</v>
      </c>
      <c r="B189" s="63" t="s">
        <v>350</v>
      </c>
      <c r="C189" s="59">
        <f>ROUND(IF('Indicator Data'!C191=0,0.1,IF(LOG('Indicator Data'!C191)&gt;C$194,10,IF(LOG('Indicator Data'!C191)&lt;C$195,0,10-(C$194-LOG('Indicator Data'!C191))/(C$194-C$195)*10))),1)</f>
        <v>9.4</v>
      </c>
      <c r="D189" s="59">
        <f>ROUND(IF('Indicator Data'!D191=0,0.1,IF(LOG('Indicator Data'!D191)&gt;D$194,10,IF(LOG('Indicator Data'!D191)&lt;D$195,0,10-(D$194-LOG('Indicator Data'!D191))/(D$194-D$195)*10))),1)</f>
        <v>8.1999999999999993</v>
      </c>
      <c r="E189" s="59">
        <f t="shared" si="62"/>
        <v>8.9</v>
      </c>
      <c r="F189" s="59">
        <f>ROUND(IF('Indicator Data'!E191="No data",0.1,IF('Indicator Data'!E191=0,0,IF(LOG('Indicator Data'!E191)&gt;F$194,10,IF(LOG('Indicator Data'!E191)&lt;F$195,0,10-(F$194-LOG('Indicator Data'!E191))/(F$194-F$195)*10)))),1)</f>
        <v>7.3</v>
      </c>
      <c r="G189" s="59">
        <f>ROUND(IF('Indicator Data'!F191=0,0,IF(LOG('Indicator Data'!F191)&gt;G$194,10,IF(LOG('Indicator Data'!F191)&lt;G$195,0,10-(G$194-LOG('Indicator Data'!F191))/(G$194-G$195)*10))),1)</f>
        <v>6.9</v>
      </c>
      <c r="H189" s="59">
        <f>ROUND(IF('Indicator Data'!G191=0,0,IF(LOG('Indicator Data'!G191)&gt;H$194,10,IF(LOG('Indicator Data'!G191)&lt;H$195,0,10-(H$194-LOG('Indicator Data'!G191))/(H$194-H$195)*10))),1)</f>
        <v>6.3</v>
      </c>
      <c r="I189" s="59">
        <f>ROUND(IF('Indicator Data'!H191=0,0,IF(LOG('Indicator Data'!H191)&gt;I$194,10,IF(LOG('Indicator Data'!H191)&lt;I$195,0,10-(I$194-LOG('Indicator Data'!H191))/(I$194-I$195)*10))),1)</f>
        <v>2.2000000000000002</v>
      </c>
      <c r="J189" s="59">
        <f t="shared" si="63"/>
        <v>4.5999999999999996</v>
      </c>
      <c r="K189" s="59">
        <f>ROUND(IF('Indicator Data'!I191=0,0,IF(LOG('Indicator Data'!I191)&gt;K$194,10,IF(LOG('Indicator Data'!I191)&lt;K$195,0,10-(K$194-LOG('Indicator Data'!I191))/(K$194-K$195)*10))),1)</f>
        <v>5.9</v>
      </c>
      <c r="L189" s="59">
        <f t="shared" si="64"/>
        <v>5.3</v>
      </c>
      <c r="M189" s="59">
        <f>ROUND(IF('Indicator Data'!J191=0,0,IF(LOG('Indicator Data'!J191)&gt;M$194,10,IF(LOG('Indicator Data'!J191)&lt;M$195,0,10-(M$194-LOG('Indicator Data'!J191))/(M$194-M$195)*10))),1)</f>
        <v>0</v>
      </c>
      <c r="N189" s="60">
        <f>'Indicator Data'!C191/'Indicator Data'!$BC191</f>
        <v>1.9880714624817383E-3</v>
      </c>
      <c r="O189" s="60">
        <f>'Indicator Data'!D191/'Indicator Data'!$BC191</f>
        <v>1.0286590288072194E-4</v>
      </c>
      <c r="P189" s="60">
        <f>IF(F189=0.1,0,'Indicator Data'!E191/'Indicator Data'!$BC191)</f>
        <v>2.9643986094422922E-3</v>
      </c>
      <c r="Q189" s="60">
        <f>'Indicator Data'!F191/'Indicator Data'!$BC191</f>
        <v>1.0022809939251386E-6</v>
      </c>
      <c r="R189" s="60">
        <f>'Indicator Data'!G191/'Indicator Data'!$BC191</f>
        <v>1.1734780299507172E-3</v>
      </c>
      <c r="S189" s="60">
        <f>'Indicator Data'!H191/'Indicator Data'!$BC191</f>
        <v>7.1827678226478475E-7</v>
      </c>
      <c r="T189" s="60">
        <f>'Indicator Data'!I191/'Indicator Data'!$BC191</f>
        <v>3.0064213238057378E-7</v>
      </c>
      <c r="U189" s="60">
        <f>'Indicator Data'!J191/'Indicator Data'!$BC191</f>
        <v>0</v>
      </c>
      <c r="V189" s="59">
        <f t="shared" si="65"/>
        <v>9.9</v>
      </c>
      <c r="W189" s="59">
        <f t="shared" si="66"/>
        <v>1</v>
      </c>
      <c r="X189" s="59">
        <f t="shared" si="67"/>
        <v>7.6</v>
      </c>
      <c r="Y189" s="59">
        <f t="shared" si="68"/>
        <v>3</v>
      </c>
      <c r="Z189" s="59">
        <f t="shared" si="69"/>
        <v>6.7</v>
      </c>
      <c r="AA189" s="59">
        <f t="shared" si="70"/>
        <v>0.6</v>
      </c>
      <c r="AB189" s="59">
        <f t="shared" si="71"/>
        <v>0</v>
      </c>
      <c r="AC189" s="59">
        <f t="shared" si="72"/>
        <v>0.3</v>
      </c>
      <c r="AD189" s="59">
        <f t="shared" si="73"/>
        <v>5</v>
      </c>
      <c r="AE189" s="59">
        <f t="shared" si="74"/>
        <v>3</v>
      </c>
      <c r="AF189" s="59">
        <f t="shared" si="75"/>
        <v>0</v>
      </c>
      <c r="AG189" s="59">
        <f>ROUND(IF('Indicator Data'!K191=0,0,IF('Indicator Data'!K191&gt;AG$194,10,IF('Indicator Data'!K191&lt;AG$195,0,10-(AG$194-'Indicator Data'!K191)/(AG$194-AG$195)*10))),1)</f>
        <v>1.3</v>
      </c>
      <c r="AH189" s="59">
        <f t="shared" si="76"/>
        <v>9.6999999999999993</v>
      </c>
      <c r="AI189" s="59">
        <f t="shared" si="77"/>
        <v>4.5999999999999996</v>
      </c>
      <c r="AJ189" s="59">
        <f t="shared" si="78"/>
        <v>3.5</v>
      </c>
      <c r="AK189" s="59">
        <f t="shared" si="79"/>
        <v>1.1000000000000001</v>
      </c>
      <c r="AL189" s="59">
        <f t="shared" si="80"/>
        <v>2.4</v>
      </c>
      <c r="AM189" s="59">
        <f t="shared" si="81"/>
        <v>5.5</v>
      </c>
      <c r="AN189" s="59">
        <f t="shared" si="82"/>
        <v>0</v>
      </c>
      <c r="AO189" s="61">
        <f t="shared" si="83"/>
        <v>8.3000000000000007</v>
      </c>
      <c r="AP189" s="61">
        <f t="shared" si="84"/>
        <v>5.6</v>
      </c>
      <c r="AQ189" s="61">
        <f t="shared" si="85"/>
        <v>6.8</v>
      </c>
      <c r="AR189" s="61">
        <f t="shared" si="86"/>
        <v>4.2</v>
      </c>
      <c r="AS189" s="59">
        <f t="shared" si="87"/>
        <v>0.7</v>
      </c>
      <c r="AT189" s="59">
        <f>IF('Indicator Data'!BD191&lt;1000,"x",ROUND((IF('Indicator Data'!L191&gt;AT$194,10,IF('Indicator Data'!L191&lt;AT$195,0,10-(AT$194-'Indicator Data'!L191)/(AT$194-AT$195)*10))),1))</f>
        <v>1.1000000000000001</v>
      </c>
      <c r="AU189" s="61">
        <f t="shared" si="88"/>
        <v>0.9</v>
      </c>
      <c r="AV189" s="62">
        <f t="shared" si="89"/>
        <v>5.7</v>
      </c>
      <c r="AW189" s="59">
        <f>ROUND(IF('Indicator Data'!M191=0,0,IF('Indicator Data'!M191&gt;AW$194,10,IF('Indicator Data'!M191&lt;AW$195,0,10-(AW$194-'Indicator Data'!M191)/(AW$194-AW$195)*10))),1)</f>
        <v>0.5</v>
      </c>
      <c r="AX189" s="59">
        <f>ROUND(IF('Indicator Data'!N191=0,0,IF(LOG('Indicator Data'!N191)&gt;LOG(AX$194),10,IF(LOG('Indicator Data'!N191)&lt;LOG(AX$195),0,10-(LOG(AX$194)-LOG('Indicator Data'!N191))/(LOG(AX$194)-LOG(AX$195))*10))),1)</f>
        <v>0.1</v>
      </c>
      <c r="AY189" s="61">
        <f t="shared" si="90"/>
        <v>0.3</v>
      </c>
      <c r="AZ189" s="59">
        <f>'Indicator Data'!O191</f>
        <v>0</v>
      </c>
      <c r="BA189" s="59">
        <f>'Indicator Data'!P191</f>
        <v>0</v>
      </c>
      <c r="BB189" s="61">
        <f t="shared" si="91"/>
        <v>0</v>
      </c>
      <c r="BC189" s="62">
        <f t="shared" si="92"/>
        <v>0.2</v>
      </c>
      <c r="BD189" s="16"/>
      <c r="BE189" s="108"/>
      <c r="BF189" s="4"/>
    </row>
    <row r="190" spans="1:58" x14ac:dyDescent="0.25">
      <c r="A190" s="132" t="s">
        <v>375</v>
      </c>
      <c r="B190" s="63" t="s">
        <v>351</v>
      </c>
      <c r="C190" s="59">
        <f>ROUND(IF('Indicator Data'!C192=0,0.1,IF(LOG('Indicator Data'!C192)&gt;C$194,10,IF(LOG('Indicator Data'!C192)&lt;C$195,0,10-(C$194-LOG('Indicator Data'!C192))/(C$194-C$195)*10))),1)</f>
        <v>7.8</v>
      </c>
      <c r="D190" s="59">
        <f>ROUND(IF('Indicator Data'!D192=0,0.1,IF(LOG('Indicator Data'!D192)&gt;D$194,10,IF(LOG('Indicator Data'!D192)&lt;D$195,0,10-(D$194-LOG('Indicator Data'!D192))/(D$194-D$195)*10))),1)</f>
        <v>0.1</v>
      </c>
      <c r="E190" s="59">
        <f t="shared" si="62"/>
        <v>5.0999999999999996</v>
      </c>
      <c r="F190" s="59">
        <f>ROUND(IF('Indicator Data'!E192="No data",0.1,IF('Indicator Data'!E192=0,0,IF(LOG('Indicator Data'!E192)&gt;F$194,10,IF(LOG('Indicator Data'!E192)&lt;F$195,0,10-(F$194-LOG('Indicator Data'!E192))/(F$194-F$195)*10)))),1)</f>
        <v>10</v>
      </c>
      <c r="G190" s="59">
        <f>ROUND(IF('Indicator Data'!F192=0,0,IF(LOG('Indicator Data'!F192)&gt;G$194,10,IF(LOG('Indicator Data'!F192)&lt;G$195,0,10-(G$194-LOG('Indicator Data'!F192))/(G$194-G$195)*10))),1)</f>
        <v>7.6</v>
      </c>
      <c r="H190" s="59">
        <f>ROUND(IF('Indicator Data'!G192=0,0,IF(LOG('Indicator Data'!G192)&gt;H$194,10,IF(LOG('Indicator Data'!G192)&lt;H$195,0,10-(H$194-LOG('Indicator Data'!G192))/(H$194-H$195)*10))),1)</f>
        <v>9.8000000000000007</v>
      </c>
      <c r="I190" s="59">
        <f>ROUND(IF('Indicator Data'!H192=0,0,IF(LOG('Indicator Data'!H192)&gt;I$194,10,IF(LOG('Indicator Data'!H192)&lt;I$195,0,10-(I$194-LOG('Indicator Data'!H192))/(I$194-I$195)*10))),1)</f>
        <v>8.1</v>
      </c>
      <c r="J190" s="59">
        <f t="shared" si="63"/>
        <v>9.1</v>
      </c>
      <c r="K190" s="59">
        <f>ROUND(IF('Indicator Data'!I192=0,0,IF(LOG('Indicator Data'!I192)&gt;K$194,10,IF(LOG('Indicator Data'!I192)&lt;K$195,0,10-(K$194-LOG('Indicator Data'!I192))/(K$194-K$195)*10))),1)</f>
        <v>9.8000000000000007</v>
      </c>
      <c r="L190" s="59">
        <f t="shared" si="64"/>
        <v>9.5</v>
      </c>
      <c r="M190" s="59">
        <f>ROUND(IF('Indicator Data'!J192=0,0,IF(LOG('Indicator Data'!J192)&gt;M$194,10,IF(LOG('Indicator Data'!J192)&lt;M$195,0,10-(M$194-LOG('Indicator Data'!J192))/(M$194-M$195)*10))),1)</f>
        <v>10</v>
      </c>
      <c r="N190" s="60">
        <f>'Indicator Data'!C192/'Indicator Data'!$BC192</f>
        <v>1.4566145220437385E-4</v>
      </c>
      <c r="O190" s="60">
        <f>'Indicator Data'!D192/'Indicator Data'!$BC192</f>
        <v>0</v>
      </c>
      <c r="P190" s="60">
        <f>IF(F190=0.1,0,'Indicator Data'!E192/'Indicator Data'!$BC192)</f>
        <v>1.6149933183464665E-2</v>
      </c>
      <c r="Q190" s="60">
        <f>'Indicator Data'!F192/'Indicator Data'!$BC192</f>
        <v>7.1329507559847541E-7</v>
      </c>
      <c r="R190" s="60">
        <f>'Indicator Data'!G192/'Indicator Data'!$BC192</f>
        <v>9.1731928217151492E-3</v>
      </c>
      <c r="S190" s="60">
        <f>'Indicator Data'!H192/'Indicator Data'!$BC192</f>
        <v>7.803946408489979E-4</v>
      </c>
      <c r="T190" s="60">
        <f>'Indicator Data'!I192/'Indicator Data'!$BC192</f>
        <v>8.8631487211041231E-6</v>
      </c>
      <c r="U190" s="60">
        <f>'Indicator Data'!J192/'Indicator Data'!$BC192</f>
        <v>2.6427948043821993E-3</v>
      </c>
      <c r="V190" s="59">
        <f t="shared" si="65"/>
        <v>0.7</v>
      </c>
      <c r="W190" s="59">
        <f t="shared" si="66"/>
        <v>0</v>
      </c>
      <c r="X190" s="59">
        <f t="shared" si="67"/>
        <v>0.4</v>
      </c>
      <c r="Y190" s="59">
        <f t="shared" si="68"/>
        <v>10</v>
      </c>
      <c r="Z190" s="59">
        <f t="shared" si="69"/>
        <v>6.3</v>
      </c>
      <c r="AA190" s="59">
        <f t="shared" si="70"/>
        <v>4.5999999999999996</v>
      </c>
      <c r="AB190" s="59">
        <f t="shared" si="71"/>
        <v>1.6</v>
      </c>
      <c r="AC190" s="59">
        <f t="shared" si="72"/>
        <v>3.2</v>
      </c>
      <c r="AD190" s="59">
        <f t="shared" si="73"/>
        <v>7.9</v>
      </c>
      <c r="AE190" s="59">
        <f t="shared" si="74"/>
        <v>6.1</v>
      </c>
      <c r="AF190" s="59">
        <f t="shared" si="75"/>
        <v>0.9</v>
      </c>
      <c r="AG190" s="59">
        <f>ROUND(IF('Indicator Data'!K192=0,0,IF('Indicator Data'!K192&gt;AG$194,10,IF('Indicator Data'!K192&lt;AG$195,0,10-(AG$194-'Indicator Data'!K192)/(AG$194-AG$195)*10))),1)</f>
        <v>5.3</v>
      </c>
      <c r="AH190" s="59">
        <f t="shared" si="76"/>
        <v>4.3</v>
      </c>
      <c r="AI190" s="59">
        <f t="shared" si="77"/>
        <v>0.1</v>
      </c>
      <c r="AJ190" s="59">
        <f t="shared" si="78"/>
        <v>7.2</v>
      </c>
      <c r="AK190" s="59">
        <f t="shared" si="79"/>
        <v>4.9000000000000004</v>
      </c>
      <c r="AL190" s="59">
        <f t="shared" si="80"/>
        <v>6.2</v>
      </c>
      <c r="AM190" s="59">
        <f t="shared" si="81"/>
        <v>8.9</v>
      </c>
      <c r="AN190" s="59">
        <f t="shared" si="82"/>
        <v>7.7</v>
      </c>
      <c r="AO190" s="61">
        <f t="shared" si="83"/>
        <v>3.1</v>
      </c>
      <c r="AP190" s="61">
        <f t="shared" si="84"/>
        <v>10</v>
      </c>
      <c r="AQ190" s="61">
        <f t="shared" si="85"/>
        <v>7</v>
      </c>
      <c r="AR190" s="61">
        <f t="shared" si="86"/>
        <v>8.3000000000000007</v>
      </c>
      <c r="AS190" s="59">
        <f t="shared" si="87"/>
        <v>6.5</v>
      </c>
      <c r="AT190" s="59">
        <f>IF('Indicator Data'!BD192&lt;1000,"x",ROUND((IF('Indicator Data'!L192&gt;AT$194,10,IF('Indicator Data'!L192&lt;AT$195,0,10-(AT$194-'Indicator Data'!L192)/(AT$194-AT$195)*10))),1))</f>
        <v>0</v>
      </c>
      <c r="AU190" s="61">
        <f t="shared" si="88"/>
        <v>3.3</v>
      </c>
      <c r="AV190" s="62">
        <f t="shared" si="89"/>
        <v>7.3</v>
      </c>
      <c r="AW190" s="59">
        <f>ROUND(IF('Indicator Data'!M192=0,0,IF('Indicator Data'!M192&gt;AW$194,10,IF('Indicator Data'!M192&lt;AW$195,0,10-(AW$194-'Indicator Data'!M192)/(AW$194-AW$195)*10))),1)</f>
        <v>2.5</v>
      </c>
      <c r="AX190" s="59">
        <f>ROUND(IF('Indicator Data'!N192=0,0,IF(LOG('Indicator Data'!N192)&gt;LOG(AX$194),10,IF(LOG('Indicator Data'!N192)&lt;LOG(AX$195),0,10-(LOG(AX$194)-LOG('Indicator Data'!N192))/(LOG(AX$194)-LOG(AX$195))*10))),1)</f>
        <v>5.7</v>
      </c>
      <c r="AY190" s="61">
        <f t="shared" si="90"/>
        <v>4.3</v>
      </c>
      <c r="AZ190" s="59">
        <f>'Indicator Data'!O192</f>
        <v>0</v>
      </c>
      <c r="BA190" s="59">
        <f>'Indicator Data'!P192</f>
        <v>0</v>
      </c>
      <c r="BB190" s="61">
        <f t="shared" si="91"/>
        <v>0</v>
      </c>
      <c r="BC190" s="62">
        <f t="shared" si="92"/>
        <v>3</v>
      </c>
      <c r="BD190" s="16"/>
      <c r="BE190" s="108"/>
      <c r="BF190" s="4"/>
    </row>
    <row r="191" spans="1:58" x14ac:dyDescent="0.25">
      <c r="A191" s="132" t="s">
        <v>353</v>
      </c>
      <c r="B191" s="63" t="s">
        <v>352</v>
      </c>
      <c r="C191" s="59">
        <f>ROUND(IF('Indicator Data'!C193=0,0.1,IF(LOG('Indicator Data'!C193)&gt;C$194,10,IF(LOG('Indicator Data'!C193)&lt;C$195,0,10-(C$194-LOG('Indicator Data'!C193))/(C$194-C$195)*10))),1)</f>
        <v>0.9</v>
      </c>
      <c r="D191" s="59">
        <f>ROUND(IF('Indicator Data'!D193=0,0.1,IF(LOG('Indicator Data'!D193)&gt;D$194,10,IF(LOG('Indicator Data'!D193)&lt;D$195,0,10-(D$194-LOG('Indicator Data'!D193))/(D$194-D$195)*10))),1)</f>
        <v>0.1</v>
      </c>
      <c r="E191" s="59">
        <f t="shared" si="62"/>
        <v>0.5</v>
      </c>
      <c r="F191" s="59">
        <f>ROUND(IF('Indicator Data'!E193="No data",0.1,IF('Indicator Data'!E193=0,0,IF(LOG('Indicator Data'!E193)&gt;F$194,10,IF(LOG('Indicator Data'!E193)&lt;F$195,0,10-(F$194-LOG('Indicator Data'!E193))/(F$194-F$195)*10)))),1)</f>
        <v>6.3</v>
      </c>
      <c r="G191" s="59">
        <f>ROUND(IF('Indicator Data'!F193=0,0,IF(LOG('Indicator Data'!F193)&gt;G$194,10,IF(LOG('Indicator Data'!F193)&lt;G$195,0,10-(G$194-LOG('Indicator Data'!F193))/(G$194-G$195)*10))),1)</f>
        <v>5.2</v>
      </c>
      <c r="H191" s="59">
        <f>ROUND(IF('Indicator Data'!G193=0,0,IF(LOG('Indicator Data'!G193)&gt;H$194,10,IF(LOG('Indicator Data'!G193)&lt;H$195,0,10-(H$194-LOG('Indicator Data'!G193))/(H$194-H$195)*10))),1)</f>
        <v>0</v>
      </c>
      <c r="I191" s="59">
        <f>ROUND(IF('Indicator Data'!H193=0,0,IF(LOG('Indicator Data'!H193)&gt;I$194,10,IF(LOG('Indicator Data'!H193)&lt;I$195,0,10-(I$194-LOG('Indicator Data'!H193))/(I$194-I$195)*10))),1)</f>
        <v>0</v>
      </c>
      <c r="J191" s="59">
        <f t="shared" si="63"/>
        <v>0</v>
      </c>
      <c r="K191" s="59">
        <f>ROUND(IF('Indicator Data'!I193=0,0,IF(LOG('Indicator Data'!I193)&gt;K$194,10,IF(LOG('Indicator Data'!I193)&lt;K$195,0,10-(K$194-LOG('Indicator Data'!I193))/(K$194-K$195)*10))),1)</f>
        <v>0</v>
      </c>
      <c r="L191" s="59">
        <f t="shared" si="64"/>
        <v>0</v>
      </c>
      <c r="M191" s="59">
        <f>ROUND(IF('Indicator Data'!J193=0,0,IF(LOG('Indicator Data'!J193)&gt;M$194,10,IF(LOG('Indicator Data'!J193)&lt;M$195,0,10-(M$194-LOG('Indicator Data'!J193))/(M$194-M$195)*10))),1)</f>
        <v>0</v>
      </c>
      <c r="N191" s="60">
        <f>'Indicator Data'!C193/'Indicator Data'!$BC193</f>
        <v>8.7721065868867596E-7</v>
      </c>
      <c r="O191" s="60">
        <f>'Indicator Data'!D193/'Indicator Data'!$BC193</f>
        <v>0</v>
      </c>
      <c r="P191" s="60">
        <f>IF(F191=0.1,0,'Indicator Data'!E193/'Indicator Data'!$BC193)</f>
        <v>1.312630646346578E-3</v>
      </c>
      <c r="Q191" s="60">
        <f>'Indicator Data'!F193/'Indicator Data'!$BC193</f>
        <v>1.5813737627659133E-7</v>
      </c>
      <c r="R191" s="60">
        <f>'Indicator Data'!G193/'Indicator Data'!$BC193</f>
        <v>0</v>
      </c>
      <c r="S191" s="60">
        <f>'Indicator Data'!H193/'Indicator Data'!$BC193</f>
        <v>0</v>
      </c>
      <c r="T191" s="60">
        <f>'Indicator Data'!I193/'Indicator Data'!$BC193</f>
        <v>0</v>
      </c>
      <c r="U191" s="60">
        <f>'Indicator Data'!J193/'Indicator Data'!$BC193</f>
        <v>0</v>
      </c>
      <c r="V191" s="59">
        <f t="shared" si="65"/>
        <v>0</v>
      </c>
      <c r="W191" s="59">
        <f t="shared" si="66"/>
        <v>0</v>
      </c>
      <c r="X191" s="59">
        <f t="shared" si="67"/>
        <v>0</v>
      </c>
      <c r="Y191" s="59">
        <f t="shared" si="68"/>
        <v>1.3</v>
      </c>
      <c r="Z191" s="59">
        <f t="shared" si="69"/>
        <v>4.9000000000000004</v>
      </c>
      <c r="AA191" s="59">
        <f t="shared" si="70"/>
        <v>0</v>
      </c>
      <c r="AB191" s="59">
        <f t="shared" si="71"/>
        <v>0</v>
      </c>
      <c r="AC191" s="59">
        <f t="shared" si="72"/>
        <v>0</v>
      </c>
      <c r="AD191" s="59">
        <f t="shared" si="73"/>
        <v>0</v>
      </c>
      <c r="AE191" s="59">
        <f t="shared" si="74"/>
        <v>0</v>
      </c>
      <c r="AF191" s="59">
        <f t="shared" si="75"/>
        <v>0</v>
      </c>
      <c r="AG191" s="59">
        <f>ROUND(IF('Indicator Data'!K193=0,0,IF('Indicator Data'!K193&gt;AG$194,10,IF('Indicator Data'!K193&lt;AG$195,0,10-(AG$194-'Indicator Data'!K193)/(AG$194-AG$195)*10))),1)</f>
        <v>0</v>
      </c>
      <c r="AH191" s="59">
        <f t="shared" si="76"/>
        <v>0.5</v>
      </c>
      <c r="AI191" s="59">
        <f t="shared" si="77"/>
        <v>0.1</v>
      </c>
      <c r="AJ191" s="59">
        <f t="shared" si="78"/>
        <v>0</v>
      </c>
      <c r="AK191" s="59">
        <f t="shared" si="79"/>
        <v>0</v>
      </c>
      <c r="AL191" s="59">
        <f t="shared" si="80"/>
        <v>0</v>
      </c>
      <c r="AM191" s="59">
        <f t="shared" si="81"/>
        <v>0</v>
      </c>
      <c r="AN191" s="59">
        <f t="shared" si="82"/>
        <v>0</v>
      </c>
      <c r="AO191" s="61">
        <f t="shared" si="83"/>
        <v>0.3</v>
      </c>
      <c r="AP191" s="61">
        <f t="shared" si="84"/>
        <v>4.2</v>
      </c>
      <c r="AQ191" s="61">
        <f t="shared" si="85"/>
        <v>5.0999999999999996</v>
      </c>
      <c r="AR191" s="61">
        <f t="shared" si="86"/>
        <v>0</v>
      </c>
      <c r="AS191" s="59">
        <f t="shared" si="87"/>
        <v>0</v>
      </c>
      <c r="AT191" s="59">
        <f>IF('Indicator Data'!BD193&lt;1000,"x",ROUND((IF('Indicator Data'!L193&gt;AT$194,10,IF('Indicator Data'!L193&lt;AT$195,0,10-(AT$194-'Indicator Data'!L193)/(AT$194-AT$195)*10))),1))</f>
        <v>5.6</v>
      </c>
      <c r="AU191" s="61">
        <f t="shared" si="88"/>
        <v>2.8</v>
      </c>
      <c r="AV191" s="62">
        <f t="shared" si="89"/>
        <v>2.7</v>
      </c>
      <c r="AW191" s="59">
        <f>ROUND(IF('Indicator Data'!M193=0,0,IF('Indicator Data'!M193&gt;AW$194,10,IF('Indicator Data'!M193&lt;AW$195,0,10-(AW$194-'Indicator Data'!M193)/(AW$194-AW$195)*10))),1)</f>
        <v>9.8000000000000007</v>
      </c>
      <c r="AX191" s="59">
        <f>ROUND(IF('Indicator Data'!N193=0,0,IF(LOG('Indicator Data'!N193)&gt;LOG(AX$194),10,IF(LOG('Indicator Data'!N193)&lt;LOG(AX$195),0,10-(LOG(AX$194)-LOG('Indicator Data'!N193))/(LOG(AX$194)-LOG(AX$195))*10))),1)</f>
        <v>9.5</v>
      </c>
      <c r="AY191" s="61">
        <f t="shared" si="90"/>
        <v>9.6999999999999993</v>
      </c>
      <c r="AZ191" s="59">
        <f>'Indicator Data'!O193</f>
        <v>5</v>
      </c>
      <c r="BA191" s="59">
        <f>'Indicator Data'!P193</f>
        <v>0</v>
      </c>
      <c r="BB191" s="61">
        <f t="shared" si="91"/>
        <v>10</v>
      </c>
      <c r="BC191" s="62">
        <f t="shared" si="92"/>
        <v>10</v>
      </c>
      <c r="BD191" s="16"/>
      <c r="BE191" s="108"/>
      <c r="BF191" s="4"/>
    </row>
    <row r="192" spans="1:58" x14ac:dyDescent="0.25">
      <c r="A192" s="132" t="s">
        <v>355</v>
      </c>
      <c r="B192" s="63" t="s">
        <v>354</v>
      </c>
      <c r="C192" s="59">
        <f>ROUND(IF('Indicator Data'!C194=0,0.1,IF(LOG('Indicator Data'!C194)&gt;C$194,10,IF(LOG('Indicator Data'!C194)&lt;C$195,0,10-(C$194-LOG('Indicator Data'!C194))/(C$194-C$195)*10))),1)</f>
        <v>4.4000000000000004</v>
      </c>
      <c r="D192" s="59">
        <f>ROUND(IF('Indicator Data'!D194=0,0.1,IF(LOG('Indicator Data'!D194)&gt;D$194,10,IF(LOG('Indicator Data'!D194)&lt;D$195,0,10-(D$194-LOG('Indicator Data'!D194))/(D$194-D$195)*10))),1)</f>
        <v>0.1</v>
      </c>
      <c r="E192" s="59">
        <f t="shared" si="62"/>
        <v>2.5</v>
      </c>
      <c r="F192" s="59">
        <f>ROUND(IF('Indicator Data'!E194="No data",0.1,IF('Indicator Data'!E194=0,0,IF(LOG('Indicator Data'!E194)&gt;F$194,10,IF(LOG('Indicator Data'!E194)&lt;F$195,0,10-(F$194-LOG('Indicator Data'!E194))/(F$194-F$195)*10)))),1)</f>
        <v>6.1</v>
      </c>
      <c r="G192" s="59">
        <f>ROUND(IF('Indicator Data'!F194=0,0,IF(LOG('Indicator Data'!F194)&gt;G$194,10,IF(LOG('Indicator Data'!F194)&lt;G$195,0,10-(G$194-LOG('Indicator Data'!F194))/(G$194-G$195)*10))),1)</f>
        <v>0</v>
      </c>
      <c r="H192" s="59">
        <f>ROUND(IF('Indicator Data'!G194=0,0,IF(LOG('Indicator Data'!G194)&gt;H$194,10,IF(LOG('Indicator Data'!G194)&lt;H$195,0,10-(H$194-LOG('Indicator Data'!G194))/(H$194-H$195)*10))),1)</f>
        <v>0</v>
      </c>
      <c r="I192" s="59">
        <f>ROUND(IF('Indicator Data'!H194=0,0,IF(LOG('Indicator Data'!H194)&gt;I$194,10,IF(LOG('Indicator Data'!H194)&lt;I$195,0,10-(I$194-LOG('Indicator Data'!H194))/(I$194-I$195)*10))),1)</f>
        <v>0</v>
      </c>
      <c r="J192" s="59">
        <f t="shared" si="63"/>
        <v>0</v>
      </c>
      <c r="K192" s="59">
        <f>ROUND(IF('Indicator Data'!I194=0,0,IF(LOG('Indicator Data'!I194)&gt;K$194,10,IF(LOG('Indicator Data'!I194)&lt;K$195,0,10-(K$194-LOG('Indicator Data'!I194))/(K$194-K$195)*10))),1)</f>
        <v>0</v>
      </c>
      <c r="L192" s="59">
        <f t="shared" si="64"/>
        <v>0</v>
      </c>
      <c r="M192" s="59">
        <f>ROUND(IF('Indicator Data'!J194=0,0,IF(LOG('Indicator Data'!J194)&gt;M$194,10,IF(LOG('Indicator Data'!J194)&lt;M$195,0,10-(M$194-LOG('Indicator Data'!J194))/(M$194-M$195)*10))),1)</f>
        <v>10</v>
      </c>
      <c r="N192" s="60">
        <f>'Indicator Data'!C194/'Indicator Data'!$BC194</f>
        <v>3.8821056107234208E-5</v>
      </c>
      <c r="O192" s="60">
        <f>'Indicator Data'!D194/'Indicator Data'!$BC194</f>
        <v>0</v>
      </c>
      <c r="P192" s="60">
        <f>IF(F192=0.1,0,'Indicator Data'!E194/'Indicator Data'!$BC194)</f>
        <v>1.8871989018883323E-3</v>
      </c>
      <c r="Q192" s="60">
        <f>'Indicator Data'!F194/'Indicator Data'!$BC194</f>
        <v>0</v>
      </c>
      <c r="R192" s="60">
        <f>'Indicator Data'!G194/'Indicator Data'!$BC194</f>
        <v>0</v>
      </c>
      <c r="S192" s="60">
        <f>'Indicator Data'!H194/'Indicator Data'!$BC194</f>
        <v>0</v>
      </c>
      <c r="T192" s="60">
        <f>'Indicator Data'!I194/'Indicator Data'!$BC194</f>
        <v>0</v>
      </c>
      <c r="U192" s="60">
        <f>'Indicator Data'!J194/'Indicator Data'!$BC194</f>
        <v>1.1737127355458177E-2</v>
      </c>
      <c r="V192" s="59">
        <f t="shared" si="65"/>
        <v>0.2</v>
      </c>
      <c r="W192" s="59">
        <f t="shared" si="66"/>
        <v>0</v>
      </c>
      <c r="X192" s="59">
        <f t="shared" si="67"/>
        <v>0.1</v>
      </c>
      <c r="Y192" s="59">
        <f t="shared" si="68"/>
        <v>1.9</v>
      </c>
      <c r="Z192" s="59">
        <f t="shared" si="69"/>
        <v>0</v>
      </c>
      <c r="AA192" s="59">
        <f t="shared" si="70"/>
        <v>0</v>
      </c>
      <c r="AB192" s="59">
        <f t="shared" si="71"/>
        <v>0</v>
      </c>
      <c r="AC192" s="59">
        <f t="shared" si="72"/>
        <v>0</v>
      </c>
      <c r="AD192" s="59">
        <f t="shared" si="73"/>
        <v>0</v>
      </c>
      <c r="AE192" s="59">
        <f t="shared" si="74"/>
        <v>0</v>
      </c>
      <c r="AF192" s="59">
        <f t="shared" si="75"/>
        <v>3.9</v>
      </c>
      <c r="AG192" s="59">
        <f>ROUND(IF('Indicator Data'!K194=0,0,IF('Indicator Data'!K194&gt;AG$194,10,IF('Indicator Data'!K194&lt;AG$195,0,10-(AG$194-'Indicator Data'!K194)/(AG$194-AG$195)*10))),1)</f>
        <v>4</v>
      </c>
      <c r="AH192" s="59">
        <f t="shared" si="76"/>
        <v>2.2999999999999998</v>
      </c>
      <c r="AI192" s="59">
        <f t="shared" si="77"/>
        <v>0.1</v>
      </c>
      <c r="AJ192" s="59">
        <f t="shared" si="78"/>
        <v>0</v>
      </c>
      <c r="AK192" s="59">
        <f t="shared" si="79"/>
        <v>0</v>
      </c>
      <c r="AL192" s="59">
        <f t="shared" si="80"/>
        <v>0</v>
      </c>
      <c r="AM192" s="59">
        <f t="shared" si="81"/>
        <v>0</v>
      </c>
      <c r="AN192" s="59">
        <f t="shared" si="82"/>
        <v>8.3000000000000007</v>
      </c>
      <c r="AO192" s="61">
        <f t="shared" si="83"/>
        <v>1.4</v>
      </c>
      <c r="AP192" s="61">
        <f t="shared" si="84"/>
        <v>4.3</v>
      </c>
      <c r="AQ192" s="61">
        <f t="shared" si="85"/>
        <v>0</v>
      </c>
      <c r="AR192" s="61">
        <f t="shared" si="86"/>
        <v>0</v>
      </c>
      <c r="AS192" s="59">
        <f t="shared" si="87"/>
        <v>6.2</v>
      </c>
      <c r="AT192" s="59">
        <f>IF('Indicator Data'!BD194&lt;1000,"x",ROUND((IF('Indicator Data'!L194&gt;AT$194,10,IF('Indicator Data'!L194&lt;AT$195,0,10-(AT$194-'Indicator Data'!L194)/(AT$194-AT$195)*10))),1))</f>
        <v>1.1000000000000001</v>
      </c>
      <c r="AU192" s="61">
        <f t="shared" si="88"/>
        <v>3.7</v>
      </c>
      <c r="AV192" s="62">
        <f t="shared" si="89"/>
        <v>2.1</v>
      </c>
      <c r="AW192" s="59">
        <f>ROUND(IF('Indicator Data'!M194=0,0,IF('Indicator Data'!M194&gt;AW$194,10,IF('Indicator Data'!M194&lt;AW$195,0,10-(AW$194-'Indicator Data'!M194)/(AW$194-AW$195)*10))),1)</f>
        <v>4.4000000000000004</v>
      </c>
      <c r="AX192" s="59">
        <f>ROUND(IF('Indicator Data'!N194=0,0,IF(LOG('Indicator Data'!N194)&gt;LOG(AX$194),10,IF(LOG('Indicator Data'!N194)&lt;LOG(AX$195),0,10-(LOG(AX$194)-LOG('Indicator Data'!N194))/(LOG(AX$194)-LOG(AX$195))*10))),1)</f>
        <v>0.2</v>
      </c>
      <c r="AY192" s="61">
        <f t="shared" si="90"/>
        <v>2.6</v>
      </c>
      <c r="AZ192" s="59">
        <f>'Indicator Data'!O194</f>
        <v>0</v>
      </c>
      <c r="BA192" s="59">
        <f>'Indicator Data'!P194</f>
        <v>0</v>
      </c>
      <c r="BB192" s="61">
        <f t="shared" si="91"/>
        <v>0</v>
      </c>
      <c r="BC192" s="62">
        <f t="shared" si="92"/>
        <v>1.8</v>
      </c>
      <c r="BD192" s="16"/>
      <c r="BE192" s="108"/>
      <c r="BF192" s="4"/>
    </row>
    <row r="193" spans="1:58" x14ac:dyDescent="0.25">
      <c r="A193" s="132" t="s">
        <v>357</v>
      </c>
      <c r="B193" s="63" t="s">
        <v>356</v>
      </c>
      <c r="C193" s="59">
        <f>ROUND(IF('Indicator Data'!C195=0,0.1,IF(LOG('Indicator Data'!C195)&gt;C$194,10,IF(LOG('Indicator Data'!C195)&lt;C$195,0,10-(C$194-LOG('Indicator Data'!C195))/(C$194-C$195)*10))),1)</f>
        <v>0.6</v>
      </c>
      <c r="D193" s="59">
        <f>ROUND(IF('Indicator Data'!D195=0,0.1,IF(LOG('Indicator Data'!D195)&gt;D$194,10,IF(LOG('Indicator Data'!D195)&lt;D$195,0,10-(D$194-LOG('Indicator Data'!D195))/(D$194-D$195)*10))),1)</f>
        <v>0.1</v>
      </c>
      <c r="E193" s="59">
        <f t="shared" si="62"/>
        <v>0.4</v>
      </c>
      <c r="F193" s="59">
        <f>ROUND(IF('Indicator Data'!E195="No data",0.1,IF('Indicator Data'!E195=0,0,IF(LOG('Indicator Data'!E195)&gt;F$194,10,IF(LOG('Indicator Data'!E195)&lt;F$195,0,10-(F$194-LOG('Indicator Data'!E195))/(F$194-F$195)*10)))),1)</f>
        <v>5.6</v>
      </c>
      <c r="G193" s="59">
        <f>ROUND(IF('Indicator Data'!F195=0,0,IF(LOG('Indicator Data'!F195)&gt;G$194,10,IF(LOG('Indicator Data'!F195)&lt;G$195,0,10-(G$194-LOG('Indicator Data'!F195))/(G$194-G$195)*10))),1)</f>
        <v>0</v>
      </c>
      <c r="H193" s="59">
        <f>ROUND(IF('Indicator Data'!G195=0,0,IF(LOG('Indicator Data'!G195)&gt;H$194,10,IF(LOG('Indicator Data'!G195)&lt;H$195,0,10-(H$194-LOG('Indicator Data'!G195))/(H$194-H$195)*10))),1)</f>
        <v>2.7</v>
      </c>
      <c r="I193" s="59">
        <f>ROUND(IF('Indicator Data'!H195=0,0,IF(LOG('Indicator Data'!H195)&gt;I$194,10,IF(LOG('Indicator Data'!H195)&lt;I$195,0,10-(I$194-LOG('Indicator Data'!H195))/(I$194-I$195)*10))),1)</f>
        <v>0</v>
      </c>
      <c r="J193" s="59">
        <f t="shared" si="63"/>
        <v>1.4</v>
      </c>
      <c r="K193" s="59">
        <f>ROUND(IF('Indicator Data'!I195=0,0,IF(LOG('Indicator Data'!I195)&gt;K$194,10,IF(LOG('Indicator Data'!I195)&lt;K$195,0,10-(K$194-LOG('Indicator Data'!I195))/(K$194-K$195)*10))),1)</f>
        <v>0</v>
      </c>
      <c r="L193" s="59">
        <f t="shared" si="64"/>
        <v>0.7</v>
      </c>
      <c r="M193" s="59">
        <f>ROUND(IF('Indicator Data'!J195=0,0,IF(LOG('Indicator Data'!J195)&gt;M$194,10,IF(LOG('Indicator Data'!J195)&lt;M$195,0,10-(M$194-LOG('Indicator Data'!J195))/(M$194-M$195)*10))),1)</f>
        <v>10</v>
      </c>
      <c r="N193" s="60">
        <f>'Indicator Data'!C195/'Indicator Data'!$BC195</f>
        <v>1.2628792564304917E-6</v>
      </c>
      <c r="O193" s="60">
        <f>'Indicator Data'!D195/'Indicator Data'!$BC195</f>
        <v>0</v>
      </c>
      <c r="P193" s="60">
        <f>IF(F193=0.1,0,'Indicator Data'!E195/'Indicator Data'!$BC195)</f>
        <v>1.2914655476621698E-3</v>
      </c>
      <c r="Q193" s="60">
        <f>'Indicator Data'!F195/'Indicator Data'!$BC195</f>
        <v>0</v>
      </c>
      <c r="R193" s="60">
        <f>'Indicator Data'!G195/'Indicator Data'!$BC195</f>
        <v>9.0744394180707332E-5</v>
      </c>
      <c r="S193" s="60">
        <f>'Indicator Data'!H195/'Indicator Data'!$BC195</f>
        <v>0</v>
      </c>
      <c r="T193" s="60">
        <f>'Indicator Data'!I195/'Indicator Data'!$BC195</f>
        <v>0</v>
      </c>
      <c r="U193" s="60">
        <f>'Indicator Data'!J195/'Indicator Data'!$BC195</f>
        <v>5.1650570572137802E-2</v>
      </c>
      <c r="V193" s="59">
        <f t="shared" si="65"/>
        <v>0</v>
      </c>
      <c r="W193" s="59">
        <f t="shared" si="66"/>
        <v>0</v>
      </c>
      <c r="X193" s="59">
        <f t="shared" si="67"/>
        <v>0</v>
      </c>
      <c r="Y193" s="59">
        <f t="shared" si="68"/>
        <v>1.3</v>
      </c>
      <c r="Z193" s="59">
        <f t="shared" si="69"/>
        <v>0</v>
      </c>
      <c r="AA193" s="59">
        <f t="shared" si="70"/>
        <v>0</v>
      </c>
      <c r="AB193" s="59">
        <f t="shared" si="71"/>
        <v>0</v>
      </c>
      <c r="AC193" s="59">
        <f t="shared" si="72"/>
        <v>0</v>
      </c>
      <c r="AD193" s="59">
        <f t="shared" si="73"/>
        <v>0</v>
      </c>
      <c r="AE193" s="59">
        <f t="shared" si="74"/>
        <v>0</v>
      </c>
      <c r="AF193" s="59">
        <f t="shared" si="75"/>
        <v>10</v>
      </c>
      <c r="AG193" s="59">
        <f>ROUND(IF('Indicator Data'!K195=0,0,IF('Indicator Data'!K195&gt;AG$194,10,IF('Indicator Data'!K195&lt;AG$195,0,10-(AG$194-'Indicator Data'!K195)/(AG$194-AG$195)*10))),1)</f>
        <v>8</v>
      </c>
      <c r="AH193" s="59">
        <f t="shared" si="76"/>
        <v>0.3</v>
      </c>
      <c r="AI193" s="59">
        <f t="shared" si="77"/>
        <v>0.1</v>
      </c>
      <c r="AJ193" s="59">
        <f t="shared" si="78"/>
        <v>1.4</v>
      </c>
      <c r="AK193" s="59">
        <f t="shared" si="79"/>
        <v>0</v>
      </c>
      <c r="AL193" s="59">
        <f t="shared" si="80"/>
        <v>0.7</v>
      </c>
      <c r="AM193" s="59">
        <f t="shared" si="81"/>
        <v>0</v>
      </c>
      <c r="AN193" s="59">
        <f t="shared" si="82"/>
        <v>10</v>
      </c>
      <c r="AO193" s="61">
        <f t="shared" si="83"/>
        <v>0.2</v>
      </c>
      <c r="AP193" s="61">
        <f t="shared" si="84"/>
        <v>3.8</v>
      </c>
      <c r="AQ193" s="61">
        <f t="shared" si="85"/>
        <v>0</v>
      </c>
      <c r="AR193" s="61">
        <f t="shared" si="86"/>
        <v>0.4</v>
      </c>
      <c r="AS193" s="59">
        <f t="shared" si="87"/>
        <v>9</v>
      </c>
      <c r="AT193" s="59">
        <f>IF('Indicator Data'!BD195&lt;1000,"x",ROUND((IF('Indicator Data'!L195&gt;AT$194,10,IF('Indicator Data'!L195&lt;AT$195,0,10-(AT$194-'Indicator Data'!L195)/(AT$194-AT$195)*10))),1))</f>
        <v>3.3</v>
      </c>
      <c r="AU193" s="61">
        <f t="shared" si="88"/>
        <v>6.2</v>
      </c>
      <c r="AV193" s="62">
        <f t="shared" si="89"/>
        <v>2.5</v>
      </c>
      <c r="AW193" s="59">
        <f>ROUND(IF('Indicator Data'!M195=0,0,IF('Indicator Data'!M195&gt;AW$194,10,IF('Indicator Data'!M195&lt;AW$195,0,10-(AW$194-'Indicator Data'!M195)/(AW$194-AW$195)*10))),1)</f>
        <v>4</v>
      </c>
      <c r="AX193" s="59">
        <f>ROUND(IF('Indicator Data'!N195=0,0,IF(LOG('Indicator Data'!N195)&gt;LOG(AX$194),10,IF(LOG('Indicator Data'!N195)&lt;LOG(AX$195),0,10-(LOG(AX$194)-LOG('Indicator Data'!N195))/(LOG(AX$194)-LOG(AX$195))*10))),1)</f>
        <v>2.4</v>
      </c>
      <c r="AY193" s="61">
        <f t="shared" si="90"/>
        <v>3.2</v>
      </c>
      <c r="AZ193" s="59">
        <f>'Indicator Data'!O195</f>
        <v>0</v>
      </c>
      <c r="BA193" s="59">
        <f>'Indicator Data'!P195</f>
        <v>0</v>
      </c>
      <c r="BB193" s="61">
        <f t="shared" si="91"/>
        <v>0</v>
      </c>
      <c r="BC193" s="62">
        <f t="shared" si="92"/>
        <v>2.2000000000000002</v>
      </c>
      <c r="BD193" s="16"/>
      <c r="BE193" s="108"/>
      <c r="BF193" s="4"/>
    </row>
    <row r="194" spans="1:58" s="11" customFormat="1" ht="15" customHeight="1" x14ac:dyDescent="0.25">
      <c r="A194" s="64"/>
      <c r="B194" s="65" t="s">
        <v>391</v>
      </c>
      <c r="C194" s="66">
        <v>5</v>
      </c>
      <c r="D194" s="66">
        <v>4</v>
      </c>
      <c r="E194" s="66"/>
      <c r="F194" s="66">
        <v>6</v>
      </c>
      <c r="G194" s="66">
        <v>3</v>
      </c>
      <c r="H194" s="66">
        <v>6</v>
      </c>
      <c r="I194" s="66">
        <v>6</v>
      </c>
      <c r="J194" s="66"/>
      <c r="K194" s="66">
        <v>3</v>
      </c>
      <c r="L194" s="66"/>
      <c r="M194" s="66">
        <v>5</v>
      </c>
      <c r="N194" s="67"/>
      <c r="O194" s="67"/>
      <c r="P194" s="67"/>
      <c r="Q194" s="67"/>
      <c r="R194" s="67"/>
      <c r="S194" s="67"/>
      <c r="T194" s="67"/>
      <c r="U194" s="65"/>
      <c r="V194" s="68">
        <v>2E-3</v>
      </c>
      <c r="W194" s="68">
        <v>1E-3</v>
      </c>
      <c r="X194" s="69"/>
      <c r="Y194" s="68">
        <v>0.01</v>
      </c>
      <c r="Z194" s="154">
        <v>-4.5</v>
      </c>
      <c r="AA194" s="68">
        <v>0.02</v>
      </c>
      <c r="AB194" s="68">
        <v>5.0000000000000001E-3</v>
      </c>
      <c r="AC194" s="68"/>
      <c r="AD194" s="153">
        <v>-4</v>
      </c>
      <c r="AE194" s="68"/>
      <c r="AF194" s="68">
        <v>0.03</v>
      </c>
      <c r="AG194" s="70">
        <v>0.3</v>
      </c>
      <c r="AH194" s="69"/>
      <c r="AI194" s="69"/>
      <c r="AJ194" s="69"/>
      <c r="AK194" s="69"/>
      <c r="AL194" s="69"/>
      <c r="AM194" s="69"/>
      <c r="AN194" s="69"/>
      <c r="AO194" s="69"/>
      <c r="AP194" s="69"/>
      <c r="AQ194" s="69"/>
      <c r="AR194" s="69"/>
      <c r="AS194" s="69"/>
      <c r="AT194" s="70">
        <v>0.3</v>
      </c>
      <c r="AU194" s="70"/>
      <c r="AV194" s="64"/>
      <c r="AW194" s="64">
        <v>0.95</v>
      </c>
      <c r="AX194" s="64">
        <v>0.95</v>
      </c>
      <c r="AY194" s="64"/>
      <c r="AZ194" s="64"/>
      <c r="BA194" s="64"/>
      <c r="BB194" s="64"/>
      <c r="BC194" s="64"/>
      <c r="BD194" s="16"/>
      <c r="BE194" s="4"/>
    </row>
    <row r="195" spans="1:58" s="11" customFormat="1" x14ac:dyDescent="0.25">
      <c r="A195" s="64"/>
      <c r="B195" s="65" t="s">
        <v>390</v>
      </c>
      <c r="C195" s="66">
        <v>1</v>
      </c>
      <c r="D195" s="66">
        <v>1</v>
      </c>
      <c r="E195" s="66"/>
      <c r="F195" s="66">
        <v>2</v>
      </c>
      <c r="G195" s="66">
        <v>-2</v>
      </c>
      <c r="H195" s="66">
        <v>2</v>
      </c>
      <c r="I195" s="66">
        <v>0</v>
      </c>
      <c r="J195" s="66"/>
      <c r="K195" s="66">
        <v>-2</v>
      </c>
      <c r="L195" s="66"/>
      <c r="M195" s="66">
        <v>1</v>
      </c>
      <c r="N195" s="67"/>
      <c r="O195" s="67"/>
      <c r="P195" s="67"/>
      <c r="Q195" s="67"/>
      <c r="R195" s="67"/>
      <c r="S195" s="67"/>
      <c r="T195" s="67"/>
      <c r="U195" s="65"/>
      <c r="V195" s="68">
        <v>0</v>
      </c>
      <c r="W195" s="68">
        <v>0</v>
      </c>
      <c r="X195" s="69"/>
      <c r="Y195" s="68">
        <v>0</v>
      </c>
      <c r="Z195" s="154">
        <v>-9</v>
      </c>
      <c r="AA195" s="68">
        <v>0</v>
      </c>
      <c r="AB195" s="68">
        <v>0</v>
      </c>
      <c r="AC195" s="68"/>
      <c r="AD195" s="153">
        <v>-9</v>
      </c>
      <c r="AE195" s="68"/>
      <c r="AF195" s="68">
        <v>0</v>
      </c>
      <c r="AG195" s="70">
        <v>0</v>
      </c>
      <c r="AH195" s="69"/>
      <c r="AI195" s="69"/>
      <c r="AJ195" s="69"/>
      <c r="AK195" s="69"/>
      <c r="AL195" s="69"/>
      <c r="AM195" s="69"/>
      <c r="AN195" s="69"/>
      <c r="AO195" s="69"/>
      <c r="AP195" s="69"/>
      <c r="AQ195" s="69"/>
      <c r="AR195" s="69"/>
      <c r="AS195" s="69"/>
      <c r="AT195" s="70">
        <v>0</v>
      </c>
      <c r="AU195" s="70"/>
      <c r="AV195" s="64"/>
      <c r="AW195" s="64">
        <v>0</v>
      </c>
      <c r="AX195" s="64">
        <v>0.01</v>
      </c>
      <c r="AY195" s="64"/>
      <c r="AZ195" s="64"/>
      <c r="BA195" s="64"/>
      <c r="BB195" s="64"/>
      <c r="BC195" s="64"/>
      <c r="BD195" s="16"/>
      <c r="BE195" s="4"/>
    </row>
  </sheetData>
  <sortState ref="A3:B193">
    <sortCondition ref="A3:A193"/>
  </sortState>
  <mergeCells count="1">
    <mergeCell ref="A1:BC1"/>
  </mergeCells>
  <pageMargins left="0.7" right="0.7" top="0.75" bottom="0.75" header="0.3" footer="0.3"/>
  <pageSetup paperSize="9" orientation="portrait" r:id="rId1"/>
  <ignoredErrors>
    <ignoredError sqref="AL3 AP3 K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5"/>
  <sheetViews>
    <sheetView showGridLines="0" zoomScaleNormal="100" workbookViewId="0">
      <pane xSplit="2" ySplit="2" topLeftCell="I3" activePane="bottomRight" state="frozen"/>
      <selection pane="topRight" activeCell="B1" sqref="B1"/>
      <selection pane="bottomLeft" activeCell="A8" sqref="A8"/>
      <selection pane="bottomRight" sqref="A1:AK1"/>
    </sheetView>
  </sheetViews>
  <sheetFormatPr defaultRowHeight="15" x14ac:dyDescent="0.25"/>
  <cols>
    <col min="1" max="1" width="25.7109375" style="1" customWidth="1"/>
    <col min="2" max="2" width="9.140625" style="1" customWidth="1"/>
    <col min="3" max="5" width="7.85546875" style="1" customWidth="1"/>
    <col min="6" max="6" width="7.85546875" style="10" customWidth="1"/>
    <col min="7" max="7" width="7.85546875" style="9" customWidth="1"/>
    <col min="8" max="8" width="7.85546875" style="8" customWidth="1"/>
    <col min="9" max="12" width="7.85546875" style="1" customWidth="1"/>
    <col min="13" max="14" width="7.85546875" style="8" customWidth="1"/>
    <col min="15" max="18" width="7.85546875" style="10" customWidth="1"/>
    <col min="19" max="19" width="7.85546875" style="8" customWidth="1"/>
    <col min="20" max="22" width="7.85546875" style="10" customWidth="1"/>
    <col min="23" max="23" width="7.85546875" style="8" customWidth="1"/>
    <col min="24" max="25" width="7.85546875" style="10" customWidth="1"/>
    <col min="26" max="26" width="7.85546875" style="8" customWidth="1"/>
    <col min="27" max="29" width="7.85546875" style="1" customWidth="1"/>
    <col min="30" max="36" width="7.85546875" style="8" customWidth="1"/>
    <col min="37" max="37" width="7.85546875" style="12" customWidth="1"/>
    <col min="38" max="16384" width="9.140625" style="1"/>
  </cols>
  <sheetData>
    <row r="1" spans="1:37"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1:37" s="13" customFormat="1" ht="114.75" customHeight="1" thickBot="1" x14ac:dyDescent="0.25">
      <c r="A2" s="131" t="s">
        <v>380</v>
      </c>
      <c r="B2" s="51" t="s">
        <v>358</v>
      </c>
      <c r="C2" s="71" t="s">
        <v>386</v>
      </c>
      <c r="D2" s="71" t="s">
        <v>387</v>
      </c>
      <c r="E2" s="72" t="s">
        <v>425</v>
      </c>
      <c r="F2" s="71" t="s">
        <v>385</v>
      </c>
      <c r="G2" s="71" t="s">
        <v>402</v>
      </c>
      <c r="H2" s="72" t="s">
        <v>399</v>
      </c>
      <c r="I2" s="73" t="s">
        <v>808</v>
      </c>
      <c r="J2" s="144" t="s">
        <v>807</v>
      </c>
      <c r="K2" s="71" t="s">
        <v>807</v>
      </c>
      <c r="L2" s="71" t="s">
        <v>395</v>
      </c>
      <c r="M2" s="72" t="s">
        <v>396</v>
      </c>
      <c r="N2" s="146" t="s">
        <v>898</v>
      </c>
      <c r="O2" s="73" t="s">
        <v>809</v>
      </c>
      <c r="P2" s="71" t="s">
        <v>464</v>
      </c>
      <c r="Q2" s="73" t="s">
        <v>384</v>
      </c>
      <c r="R2" s="71" t="s">
        <v>463</v>
      </c>
      <c r="S2" s="74" t="s">
        <v>398</v>
      </c>
      <c r="T2" s="71" t="s">
        <v>405</v>
      </c>
      <c r="U2" s="71" t="s">
        <v>406</v>
      </c>
      <c r="V2" s="71" t="s">
        <v>407</v>
      </c>
      <c r="W2" s="72" t="s">
        <v>465</v>
      </c>
      <c r="X2" s="71" t="s">
        <v>359</v>
      </c>
      <c r="Y2" s="71" t="s">
        <v>401</v>
      </c>
      <c r="Z2" s="72" t="s">
        <v>400</v>
      </c>
      <c r="AA2" s="73" t="s">
        <v>810</v>
      </c>
      <c r="AB2" s="73" t="s">
        <v>424</v>
      </c>
      <c r="AC2" s="72" t="s">
        <v>410</v>
      </c>
      <c r="AD2" s="71" t="s">
        <v>831</v>
      </c>
      <c r="AE2" s="71" t="s">
        <v>832</v>
      </c>
      <c r="AF2" s="73" t="s">
        <v>419</v>
      </c>
      <c r="AG2" s="73" t="s">
        <v>420</v>
      </c>
      <c r="AH2" s="71" t="s">
        <v>421</v>
      </c>
      <c r="AI2" s="72" t="s">
        <v>411</v>
      </c>
      <c r="AJ2" s="75" t="s">
        <v>423</v>
      </c>
      <c r="AK2" s="76" t="s">
        <v>895</v>
      </c>
    </row>
    <row r="3" spans="1:37" s="4" customFormat="1" x14ac:dyDescent="0.25">
      <c r="A3" s="131" t="s">
        <v>1</v>
      </c>
      <c r="B3" s="63" t="s">
        <v>0</v>
      </c>
      <c r="C3" s="77">
        <f>ROUND(IF('Indicator Data'!Q5="No data",IF((0.1233*LN('Indicator Data'!BA5)-0.4559)&gt;C$195,0,IF((0.1233*LN('Indicator Data'!BA5)-0.4559)&lt;C$194,10,(C$195-(0.1233*LN('Indicator Data'!BA5)-0.4559))/(C$195-C$194)*10)),IF('Indicator Data'!Q5&gt;C$195,0,IF('Indicator Data'!Q5&lt;C$194,10,(C$195-'Indicator Data'!Q5)/(C$195-C$194)*10))),1)</f>
        <v>7.5</v>
      </c>
      <c r="D3" s="77">
        <f>IF('Indicator Data'!R5="No data","x",ROUND((IF('Indicator Data'!R5&gt;D$195,10,IF('Indicator Data'!R5&lt;D$194,0,10-(D$195-'Indicator Data'!R5)/(D$195-D$194)*10))),1))</f>
        <v>5.4</v>
      </c>
      <c r="E3" s="78">
        <f>ROUND(IF(D3="x",C3,(10-GEOMEAN(((10-C3)/10*9+1),((10-D3)/10*9+1)))/9*10),1)</f>
        <v>6.6</v>
      </c>
      <c r="F3" s="77">
        <f>IF('Indicator Data'!AE5="No data","x",ROUND(IF('Indicator Data'!AE5&gt;F$195,10,IF('Indicator Data'!AE5&lt;F$194,0,10-(F$195-'Indicator Data'!AE5)/(F$195-F$194)*10)),1))</f>
        <v>9.1999999999999993</v>
      </c>
      <c r="G3" s="77">
        <f>IF('Indicator Data'!AF5="No data","x",ROUND(IF('Indicator Data'!AF5&gt;G$195,10,IF('Indicator Data'!AF5&lt;G$194,0,10-(G$195-'Indicator Data'!AF5)/(G$195-G$194)*10)),1))</f>
        <v>0.7</v>
      </c>
      <c r="H3" s="78">
        <f>IF(AND(F3="x",G3="x"),"x",ROUND(AVERAGE(F3,G3),1))</f>
        <v>5</v>
      </c>
      <c r="I3" s="79">
        <f>SUM(IF('Indicator Data'!S5=0,0,'Indicator Data'!S5/1000000),SUM('Indicator Data'!T5:U5))</f>
        <v>13521.923251</v>
      </c>
      <c r="J3" s="79">
        <f>I3/'Indicator Data'!BB5*1000000</f>
        <v>427.5368171932368</v>
      </c>
      <c r="K3" s="77">
        <f>IF(J3="x","x",ROUND(IF(J3&gt;K$195,10,IF(J3&lt;K$194,0,10-(K$195-J3)/(K$195-K$194)*10)),1))</f>
        <v>8.6</v>
      </c>
      <c r="L3" s="77">
        <f>IF('Indicator Data'!V5="No data","x",ROUND(IF('Indicator Data'!V5&gt;L$195,10,IF('Indicator Data'!V5&lt;L$194,0,10-(L$195-'Indicator Data'!V5)/(L$195-L$194)*10)),1))</f>
        <v>10</v>
      </c>
      <c r="M3" s="78">
        <f>ROUND(AVERAGE(K3,L3),1)</f>
        <v>9.3000000000000007</v>
      </c>
      <c r="N3" s="80">
        <f>ROUND(AVERAGE(E3,E3,H3,M3),1)</f>
        <v>6.9</v>
      </c>
      <c r="O3" s="92">
        <f>IF(AND('Indicator Data'!AJ5="No data",'Indicator Data'!AK5="No data"),0,SUM('Indicator Data'!AJ5:AL5)/1000)</f>
        <v>1119.7339999999999</v>
      </c>
      <c r="P3" s="77">
        <f>ROUND(IF(O3=0,0,IF(LOG(O3*1000)&gt;$P$195,10,IF(LOG(O3*1000)&lt;P$194,0,10-(P$195-LOG(O3*1000))/(P$195-P$194)*10))),1)</f>
        <v>10</v>
      </c>
      <c r="Q3" s="81">
        <f>O3*1000/'Indicator Data'!BB5</f>
        <v>3.540380325909985E-2</v>
      </c>
      <c r="R3" s="77">
        <f>IF(Q3="x","x",ROUND(IF(Q3&gt;$R$195,10,IF(Q3&lt;$R$194,0,((Q3*100)/0.0052)^(1/4.0545)/6.5*10)),1))</f>
        <v>7.7</v>
      </c>
      <c r="S3" s="82">
        <f>ROUND(AVERAGE(P3,R3),1)</f>
        <v>8.9</v>
      </c>
      <c r="T3" s="77">
        <f>IF('Indicator Data'!AB5="No data","x",ROUND(IF('Indicator Data'!AB5&gt;T$195,10,IF('Indicator Data'!AB5&lt;T$194,0,10-(T$195-'Indicator Data'!AB5)/(T$195-T$194)*10)),1))</f>
        <v>0.2</v>
      </c>
      <c r="U3" s="77">
        <f>IF('Indicator Data'!AA5="No data","x",ROUND(IF('Indicator Data'!AA5&gt;U$195,10,IF('Indicator Data'!AA5&lt;U$194,0,10-(U$195-'Indicator Data'!AA5)/(U$195-U$194)*10)),1))</f>
        <v>3.4</v>
      </c>
      <c r="V3" s="77">
        <f>IF('Indicator Data'!AD5="No data","x",ROUND(IF('Indicator Data'!AD5&gt;V$195,10,IF('Indicator Data'!AD5&lt;V$194,0,10-(V$195-'Indicator Data'!AD5)/(V$195-V$194)*10)),1))</f>
        <v>0</v>
      </c>
      <c r="W3" s="78">
        <f>IF(AND(T3="x",U3="x",V3="x"),"x",ROUND(AVERAGE(T3,U3,V3),1))</f>
        <v>1.2</v>
      </c>
      <c r="X3" s="77">
        <f>IF('Indicator Data'!W5="No data","x",ROUND(IF('Indicator Data'!W5&gt;X$195,10,IF('Indicator Data'!W5&lt;X$194,0,10-(X$195-'Indicator Data'!W5)/(X$195-X$194)*10)),1))</f>
        <v>7</v>
      </c>
      <c r="Y3" s="77">
        <f>IF('Indicator Data'!X5="No data","x",ROUND(IF('Indicator Data'!X5&gt;Y$195,10,IF('Indicator Data'!X5&lt;Y$194,0,10-(Y$195-'Indicator Data'!X5)/(Y$195-Y$194)*10)),1))</f>
        <v>7.3</v>
      </c>
      <c r="Z3" s="78">
        <f>IF(AND(X3="x",Y3="x"),"x",ROUND(AVERAGE(Y3,X3),1))</f>
        <v>7.2</v>
      </c>
      <c r="AA3" s="92">
        <f>('Indicator Data'!AI5+'Indicator Data'!AH5*0.5+'Indicator Data'!AG5*0.25)/1000</f>
        <v>206.51750000000001</v>
      </c>
      <c r="AB3" s="83">
        <f>AA3*1000/'Indicator Data'!BB5</f>
        <v>6.529680209372184E-3</v>
      </c>
      <c r="AC3" s="78">
        <f>IF(AB3="x","x",ROUND(IF(AB3&gt;AC$195,10,IF(AB3&lt;AC$194,0,10-(AC$195-AB3)/(AC$195-AC$194)*10)),1))</f>
        <v>0.7</v>
      </c>
      <c r="AD3" s="77">
        <f>IF('Indicator Data'!AM5="No data","x",ROUND(IF('Indicator Data'!AM5&lt;$AD$194,10,IF('Indicator Data'!AM5&gt;$AD$195,0,($AD$195-'Indicator Data'!AM5)/($AD$195-$AD$194)*10)),1))</f>
        <v>6.8</v>
      </c>
      <c r="AE3" s="77">
        <f>IF('Indicator Data'!AN5="No data","x",ROUND(IF('Indicator Data'!AN5&gt;$AE$195,10,IF('Indicator Data'!AN5&lt;$AE$194,0,10-($AE$195-'Indicator Data'!AN5)/($AE$195-$AE$194)*10)),1))</f>
        <v>7.3</v>
      </c>
      <c r="AF3" s="84" t="str">
        <f>IF('Indicator Data'!AO5="No data","x",ROUND(IF('Indicator Data'!AO5&gt;$AF$195,10,IF('Indicator Data'!AO5&lt;$AF$194,0,10-($AF$195-'Indicator Data'!AO5)/($AF$195-$AF$194)*10)),1))</f>
        <v>x</v>
      </c>
      <c r="AG3" s="84" t="str">
        <f>IF('Indicator Data'!AP5="No data","x",ROUND(IF('Indicator Data'!AP5&gt;$AG$195,10,IF('Indicator Data'!AP5&lt;$AG$194,0,10-($AG$195-'Indicator Data'!AP5)/($AG$195-$AG$194)*10)),1))</f>
        <v>x</v>
      </c>
      <c r="AH3" s="77" t="str">
        <f>IF(AF3="x","x",ROUND(IF(AG3="x",AF3,SUM(AF3*0.8,AG3*0.2)),1))</f>
        <v>x</v>
      </c>
      <c r="AI3" s="78">
        <f>ROUND(AVERAGE(AE3,AH3,AD3),1)</f>
        <v>7.1</v>
      </c>
      <c r="AJ3" s="85">
        <f>ROUND(IF(AND(W3="x",Z3="x",AI3="x"),AC3,IF(AND(W3="x",Z3="x"),(10-GEOMEAN(((10-AI3)/10*9+1),((10-AC3)/10*9+1)))/9*10,IF(AI3="x",(10-GEOMEAN(((10-W3)/10*9+1),((10-Z3)/10*9+1),((10-AC3)/10*9+1)))/9*10,IF(W3="x",(10-GEOMEAN(((10-AI3)/10*9+1),((10-Z3)/10*9+1),((10-AC3)/10*9+1)))/9*10,(10-GEOMEAN(((10-W3)/10*9+1),((10-Z3)/10*9+1),((10-AC3)/10*9+1),((10-AI3)/10*9+1)))/9*10)))),1)</f>
        <v>4.8</v>
      </c>
      <c r="AK3" s="86">
        <f>ROUND((10-GEOMEAN(((10-S3)/10*9+1),((10-AJ3)/10*9+1)))/9*10,1)</f>
        <v>7.4</v>
      </c>
    </row>
    <row r="4" spans="1:37" s="4" customFormat="1" x14ac:dyDescent="0.25">
      <c r="A4" s="131" t="s">
        <v>3</v>
      </c>
      <c r="B4" s="63" t="s">
        <v>2</v>
      </c>
      <c r="C4" s="77">
        <f>ROUND(IF('Indicator Data'!Q6="No data",IF((0.1233*LN('Indicator Data'!BA6)-0.4559)&gt;C$195,0,IF((0.1233*LN('Indicator Data'!BA6)-0.4559)&lt;C$194,10,(C$195-(0.1233*LN('Indicator Data'!BA6)-0.4559))/(C$195-C$194)*10)),IF('Indicator Data'!Q6&gt;C$195,0,IF('Indicator Data'!Q6&lt;C$194,10,(C$195-'Indicator Data'!Q6)/(C$195-C$194)*10))),1)</f>
        <v>3.3</v>
      </c>
      <c r="D4" s="77">
        <f>IF('Indicator Data'!R6="No data","x",ROUND((IF('Indicator Data'!R6&gt;D$195,10,IF('Indicator Data'!R6&lt;D$194,0,10-(D$195-'Indicator Data'!R6)/(D$195-D$194)*10))),1))</f>
        <v>0</v>
      </c>
      <c r="E4" s="78">
        <f t="shared" ref="E4:E67" si="0">ROUND(IF(D4="x",C4,(10-GEOMEAN(((10-C4)/10*9+1),((10-D4)/10*9+1)))/9*10),1)</f>
        <v>1.8</v>
      </c>
      <c r="F4" s="77">
        <f>IF('Indicator Data'!AE6="No data","x",ROUND(IF('Indicator Data'!AE6&gt;F$195,10,IF('Indicator Data'!AE6&lt;F$194,0,10-(F$195-'Indicator Data'!AE6)/(F$195-F$194)*10)),1))</f>
        <v>2.9</v>
      </c>
      <c r="G4" s="77">
        <f>IF('Indicator Data'!AF6="No data","x",ROUND(IF('Indicator Data'!AF6&gt;G$195,10,IF('Indicator Data'!AF6&lt;G$194,0,10-(G$195-'Indicator Data'!AF6)/(G$195-G$194)*10)),1))</f>
        <v>1</v>
      </c>
      <c r="H4" s="78">
        <f t="shared" ref="H4:H67" si="1">IF(AND(F4="x",G4="x"),"x",ROUND(AVERAGE(F4,G4),1))</f>
        <v>2</v>
      </c>
      <c r="I4" s="79">
        <f>SUM(IF('Indicator Data'!S6=0,0,'Indicator Data'!S6/1000000),SUM('Indicator Data'!T6:U6))</f>
        <v>612.97953700000005</v>
      </c>
      <c r="J4" s="79">
        <f>I4/'Indicator Data'!BB6*1000000</f>
        <v>211.77572340407158</v>
      </c>
      <c r="K4" s="77">
        <f t="shared" ref="K4:K67" si="2">IF(J4="x","x",ROUND(IF(J4&gt;K$195,10,IF(J4&lt;K$194,0,10-(K$195-J4)/(K$195-K$194)*10)),1))</f>
        <v>4.2</v>
      </c>
      <c r="L4" s="77">
        <f>IF('Indicator Data'!V6="No data","x",ROUND(IF('Indicator Data'!V6&gt;L$195,10,IF('Indicator Data'!V6&lt;L$194,0,10-(L$195-'Indicator Data'!V6)/(L$195-L$194)*10)),1))</f>
        <v>1.5</v>
      </c>
      <c r="M4" s="78">
        <f t="shared" ref="M4:M67" si="3">ROUND(AVERAGE(K4,L4),1)</f>
        <v>2.9</v>
      </c>
      <c r="N4" s="80">
        <f t="shared" ref="N4:N67" si="4">ROUND(AVERAGE(E4,E4,H4,M4),1)</f>
        <v>2.1</v>
      </c>
      <c r="O4" s="92">
        <f>IF(AND('Indicator Data'!AJ6="No data",'Indicator Data'!AK6="No data"),0,SUM('Indicator Data'!AJ6:AL6)/1000)</f>
        <v>0.154</v>
      </c>
      <c r="P4" s="77">
        <f t="shared" ref="P4:P67" si="5">ROUND(IF(O4=0,0,IF(LOG(O4*1000)&gt;$P$195,10,IF(LOG(O4*1000)&lt;P$194,0,10-(P$195-LOG(O4*1000))/(P$195-P$194)*10))),1)</f>
        <v>0</v>
      </c>
      <c r="Q4" s="81">
        <f>O4*1000/'Indicator Data'!BB6</f>
        <v>5.3204812617141275E-5</v>
      </c>
      <c r="R4" s="77">
        <f t="shared" ref="R4:R67" si="6">IF(Q4="x","x",ROUND(IF(Q4&gt;$R$195,10,IF(Q4&lt;$R$194,0,((Q4*100)/0.0052)^(1/4.0545)/6.5*10)),1))</f>
        <v>1.5</v>
      </c>
      <c r="S4" s="82">
        <f t="shared" ref="S4:S67" si="7">ROUND(AVERAGE(P4,R4),1)</f>
        <v>0.8</v>
      </c>
      <c r="T4" s="77">
        <f>IF('Indicator Data'!AB6="No data","x",ROUND(IF('Indicator Data'!AB6&gt;T$195,10,IF('Indicator Data'!AB6&lt;T$194,0,10-(T$195-'Indicator Data'!AB6)/(T$195-T$194)*10)),1))</f>
        <v>0.2</v>
      </c>
      <c r="U4" s="77">
        <f>IF('Indicator Data'!AA6="No data","x",ROUND(IF('Indicator Data'!AA6&gt;U$195,10,IF('Indicator Data'!AA6&lt;U$194,0,10-(U$195-'Indicator Data'!AA6)/(U$195-U$194)*10)),1))</f>
        <v>0.3</v>
      </c>
      <c r="V4" s="77" t="str">
        <f>IF('Indicator Data'!AD6="No data","x",ROUND(IF('Indicator Data'!AD6&gt;V$195,10,IF('Indicator Data'!AD6&lt;V$194,0,10-(V$195-'Indicator Data'!AD6)/(V$195-V$194)*10)),1))</f>
        <v>x</v>
      </c>
      <c r="W4" s="78">
        <f t="shared" ref="W4:W67" si="8">IF(AND(T4="x",U4="x",V4="x"),"x",ROUND(AVERAGE(T4,U4,V4),1))</f>
        <v>0.3</v>
      </c>
      <c r="X4" s="77">
        <f>IF('Indicator Data'!W6="No data","x",ROUND(IF('Indicator Data'!W6&gt;X$195,10,IF('Indicator Data'!W6&lt;X$194,0,10-(X$195-'Indicator Data'!W6)/(X$195-X$194)*10)),1))</f>
        <v>1.1000000000000001</v>
      </c>
      <c r="Y4" s="77">
        <f>IF('Indicator Data'!X6="No data","x",ROUND(IF('Indicator Data'!X6&gt;Y$195,10,IF('Indicator Data'!X6&lt;Y$194,0,10-(Y$195-'Indicator Data'!X6)/(Y$195-Y$194)*10)),1))</f>
        <v>1.4</v>
      </c>
      <c r="Z4" s="78">
        <f t="shared" ref="Z4:Z67" si="9">IF(AND(X4="x",Y4="x"),"x",ROUND(AVERAGE(Y4,X4),1))</f>
        <v>1.3</v>
      </c>
      <c r="AA4" s="92">
        <f>('Indicator Data'!AI6+'Indicator Data'!AH6*0.5+'Indicator Data'!AG6*0.25)/1000</f>
        <v>42.3</v>
      </c>
      <c r="AB4" s="83">
        <f>AA4*1000/'Indicator Data'!BB6</f>
        <v>1.4614049179903091E-2</v>
      </c>
      <c r="AC4" s="78">
        <f t="shared" ref="AC4:AC67" si="10">IF(AB4="x","x",ROUND(IF(AB4&gt;AC$195,10,IF(AB4&lt;AC$194,0,10-(AC$195-AB4)/(AC$195-AC$194)*10)),1))</f>
        <v>1.5</v>
      </c>
      <c r="AD4" s="77">
        <f>IF('Indicator Data'!AM6="No data","x",ROUND(IF('Indicator Data'!AM6&lt;$AD$194,10,IF('Indicator Data'!AM6&gt;$AD$195,0,($AD$195-'Indicator Data'!AM6)/($AD$195-$AD$194)*10)),1))</f>
        <v>3.9</v>
      </c>
      <c r="AE4" s="77">
        <f>IF('Indicator Data'!AN6="No data","x",ROUND(IF('Indicator Data'!AN6&gt;$AE$195,10,IF('Indicator Data'!AN6&lt;$AE$194,0,10-($AE$195-'Indicator Data'!AN6)/($AE$195-$AE$194)*10)),1))</f>
        <v>0</v>
      </c>
      <c r="AF4" s="84">
        <f>IF('Indicator Data'!AO6="No data","x",ROUND(IF('Indicator Data'!AO6&gt;$AF$195,10,IF('Indicator Data'!AO6&lt;$AF$194,0,10-($AF$195-'Indicator Data'!AO6)/($AF$195-$AF$194)*10)),1))</f>
        <v>6</v>
      </c>
      <c r="AG4" s="84">
        <f>IF('Indicator Data'!AP6="No data","x",ROUND(IF('Indicator Data'!AP6&gt;$AG$195,10,IF('Indicator Data'!AP6&lt;$AG$194,0,10-($AG$195-'Indicator Data'!AP6)/($AG$195-$AG$194)*10)),1))</f>
        <v>5.2</v>
      </c>
      <c r="AH4" s="77">
        <f t="shared" ref="AH4:AH67" si="11">IF(AF4="x","x",ROUND(IF(AG4="x",AF4,SUM(AF4*0.8,AG4*0.2)),1))</f>
        <v>5.8</v>
      </c>
      <c r="AI4" s="78">
        <f t="shared" ref="AI4:AI67" si="12">ROUND(AVERAGE(AE4,AH4,AD4),1)</f>
        <v>3.2</v>
      </c>
      <c r="AJ4" s="85">
        <f t="shared" ref="AJ4:AJ67" si="13">ROUND(IF(AND(W4="x",Z4="x",AI4="x"),AC4,IF(AND(W4="x",Z4="x"),(10-GEOMEAN(((10-AI4)/10*9+1),((10-AC4)/10*9+1)))/9*10,IF(AI4="x",(10-GEOMEAN(((10-W4)/10*9+1),((10-Z4)/10*9+1),((10-AC4)/10*9+1)))/9*10,IF(W4="x",(10-GEOMEAN(((10-AI4)/10*9+1),((10-Z4)/10*9+1),((10-AC4)/10*9+1)))/9*10,(10-GEOMEAN(((10-W4)/10*9+1),((10-Z4)/10*9+1),((10-AC4)/10*9+1),((10-AI4)/10*9+1)))/9*10)))),1)</f>
        <v>1.6</v>
      </c>
      <c r="AK4" s="86">
        <f t="shared" ref="AK4:AK67" si="14">ROUND((10-GEOMEAN(((10-S4)/10*9+1),((10-AJ4)/10*9+1)))/9*10,1)</f>
        <v>1.2</v>
      </c>
    </row>
    <row r="5" spans="1:37" s="4" customFormat="1" x14ac:dyDescent="0.25">
      <c r="A5" s="131" t="s">
        <v>5</v>
      </c>
      <c r="B5" s="63" t="s">
        <v>4</v>
      </c>
      <c r="C5" s="77">
        <f>ROUND(IF('Indicator Data'!Q7="No data",IF((0.1233*LN('Indicator Data'!BA7)-0.4559)&gt;C$195,0,IF((0.1233*LN('Indicator Data'!BA7)-0.4559)&lt;C$194,10,(C$195-(0.1233*LN('Indicator Data'!BA7)-0.4559))/(C$195-C$194)*10)),IF('Indicator Data'!Q7&gt;C$195,0,IF('Indicator Data'!Q7&lt;C$194,10,(C$195-'Indicator Data'!Q7)/(C$195-C$194)*10))),1)</f>
        <v>3.3</v>
      </c>
      <c r="D5" s="77" t="str">
        <f>IF('Indicator Data'!R7="No data","x",ROUND((IF('Indicator Data'!R7&gt;D$195,10,IF('Indicator Data'!R7&lt;D$194,0,10-(D$195-'Indicator Data'!R7)/(D$195-D$194)*10))),1))</f>
        <v>x</v>
      </c>
      <c r="E5" s="78">
        <f t="shared" si="0"/>
        <v>3.3</v>
      </c>
      <c r="F5" s="77">
        <f>IF('Indicator Data'!AE7="No data","x",ROUND(IF('Indicator Data'!AE7&gt;F$195,10,IF('Indicator Data'!AE7&lt;F$194,0,10-(F$195-'Indicator Data'!AE7)/(F$195-F$194)*10)),1))</f>
        <v>5.5</v>
      </c>
      <c r="G5" s="77" t="str">
        <f>IF('Indicator Data'!AF7="No data","x",ROUND(IF('Indicator Data'!AF7&gt;G$195,10,IF('Indicator Data'!AF7&lt;G$194,0,10-(G$195-'Indicator Data'!AF7)/(G$195-G$194)*10)),1))</f>
        <v>x</v>
      </c>
      <c r="H5" s="78">
        <f t="shared" si="1"/>
        <v>5.5</v>
      </c>
      <c r="I5" s="79">
        <f>SUM(IF('Indicator Data'!S7=0,0,'Indicator Data'!S7/1000000),SUM('Indicator Data'!T7:U7))</f>
        <v>448.25918100000001</v>
      </c>
      <c r="J5" s="79">
        <f>I5/'Indicator Data'!BB7*1000000</f>
        <v>11.513209856718758</v>
      </c>
      <c r="K5" s="77">
        <f t="shared" si="2"/>
        <v>0.2</v>
      </c>
      <c r="L5" s="77">
        <f>IF('Indicator Data'!V7="No data","x",ROUND(IF('Indicator Data'!V7&gt;L$195,10,IF('Indicator Data'!V7&lt;L$194,0,10-(L$195-'Indicator Data'!V7)/(L$195-L$194)*10)),1))</f>
        <v>0.1</v>
      </c>
      <c r="M5" s="78">
        <f t="shared" si="3"/>
        <v>0.2</v>
      </c>
      <c r="N5" s="80">
        <f t="shared" si="4"/>
        <v>3.1</v>
      </c>
      <c r="O5" s="92">
        <f>IF(AND('Indicator Data'!AJ7="No data",'Indicator Data'!AK7="No data"),0,SUM('Indicator Data'!AJ7:AL7)/1000)</f>
        <v>92.933000000000007</v>
      </c>
      <c r="P5" s="77">
        <f t="shared" si="5"/>
        <v>6.6</v>
      </c>
      <c r="Q5" s="81">
        <f>O5*1000/'Indicator Data'!BB7</f>
        <v>2.3869162684577437E-3</v>
      </c>
      <c r="R5" s="77">
        <f t="shared" si="6"/>
        <v>4</v>
      </c>
      <c r="S5" s="82">
        <f t="shared" si="7"/>
        <v>5.3</v>
      </c>
      <c r="T5" s="77">
        <f>IF('Indicator Data'!AB7="No data","x",ROUND(IF('Indicator Data'!AB7&gt;T$195,10,IF('Indicator Data'!AB7&lt;T$194,0,10-(T$195-'Indicator Data'!AB7)/(T$195-T$194)*10)),1))</f>
        <v>0.2</v>
      </c>
      <c r="U5" s="77">
        <f>IF('Indicator Data'!AA7="No data","x",ROUND(IF('Indicator Data'!AA7&gt;U$195,10,IF('Indicator Data'!AA7&lt;U$194,0,10-(U$195-'Indicator Data'!AA7)/(U$195-U$194)*10)),1))</f>
        <v>1.4</v>
      </c>
      <c r="V5" s="77">
        <f>IF('Indicator Data'!AD7="No data","x",ROUND(IF('Indicator Data'!AD7&gt;V$195,10,IF('Indicator Data'!AD7&lt;V$194,0,10-(V$195-'Indicator Data'!AD7)/(V$195-V$194)*10)),1))</f>
        <v>0</v>
      </c>
      <c r="W5" s="78">
        <f t="shared" si="8"/>
        <v>0.5</v>
      </c>
      <c r="X5" s="77">
        <f>IF('Indicator Data'!W7="No data","x",ROUND(IF('Indicator Data'!W7&gt;X$195,10,IF('Indicator Data'!W7&lt;X$194,0,10-(X$195-'Indicator Data'!W7)/(X$195-X$194)*10)),1))</f>
        <v>2</v>
      </c>
      <c r="Y5" s="77">
        <f>IF('Indicator Data'!X7="No data","x",ROUND(IF('Indicator Data'!X7&gt;Y$195,10,IF('Indicator Data'!X7&lt;Y$194,0,10-(Y$195-'Indicator Data'!X7)/(Y$195-Y$194)*10)),1))</f>
        <v>0.8</v>
      </c>
      <c r="Z5" s="78">
        <f t="shared" si="9"/>
        <v>1.4</v>
      </c>
      <c r="AA5" s="92">
        <f>('Indicator Data'!AI7+'Indicator Data'!AH7*0.5+'Indicator Data'!AG7*0.25)/1000</f>
        <v>35.21</v>
      </c>
      <c r="AB5" s="83">
        <f>AA5*1000/'Indicator Data'!BB7</f>
        <v>9.0434314842302696E-4</v>
      </c>
      <c r="AC5" s="78">
        <f t="shared" si="10"/>
        <v>0.1</v>
      </c>
      <c r="AD5" s="77">
        <f>IF('Indicator Data'!AM7="No data","x",ROUND(IF('Indicator Data'!AM7&lt;$AD$194,10,IF('Indicator Data'!AM7&gt;$AD$195,0,($AD$195-'Indicator Data'!AM7)/($AD$195-$AD$194)*10)),1))</f>
        <v>0.8</v>
      </c>
      <c r="AE5" s="77">
        <f>IF('Indicator Data'!AN7="No data","x",ROUND(IF('Indicator Data'!AN7&gt;$AE$195,10,IF('Indicator Data'!AN7&lt;$AE$194,0,10-($AE$195-'Indicator Data'!AN7)/($AE$195-$AE$194)*10)),1))</f>
        <v>0</v>
      </c>
      <c r="AF5" s="84">
        <f>IF('Indicator Data'!AO7="No data","x",ROUND(IF('Indicator Data'!AO7&gt;$AF$195,10,IF('Indicator Data'!AO7&lt;$AF$194,0,10-($AF$195-'Indicator Data'!AO7)/($AF$195-$AF$194)*10)),1))</f>
        <v>4.5999999999999996</v>
      </c>
      <c r="AG5" s="84">
        <f>IF('Indicator Data'!AP7="No data","x",ROUND(IF('Indicator Data'!AP7&gt;$AG$195,10,IF('Indicator Data'!AP7&lt;$AG$194,0,10-($AG$195-'Indicator Data'!AP7)/($AG$195-$AG$194)*10)),1))</f>
        <v>2.8</v>
      </c>
      <c r="AH5" s="77">
        <f t="shared" si="11"/>
        <v>4.2</v>
      </c>
      <c r="AI5" s="78">
        <f t="shared" si="12"/>
        <v>1.7</v>
      </c>
      <c r="AJ5" s="85">
        <f t="shared" si="13"/>
        <v>0.9</v>
      </c>
      <c r="AK5" s="86">
        <f t="shared" si="14"/>
        <v>3.4</v>
      </c>
    </row>
    <row r="6" spans="1:37" s="4" customFormat="1" x14ac:dyDescent="0.25">
      <c r="A6" s="131" t="s">
        <v>7</v>
      </c>
      <c r="B6" s="63" t="s">
        <v>6</v>
      </c>
      <c r="C6" s="77">
        <f>ROUND(IF('Indicator Data'!Q8="No data",IF((0.1233*LN('Indicator Data'!BA8)-0.4559)&gt;C$195,0,IF((0.1233*LN('Indicator Data'!BA8)-0.4559)&lt;C$194,10,(C$195-(0.1233*LN('Indicator Data'!BA8)-0.4559))/(C$195-C$194)*10)),IF('Indicator Data'!Q8&gt;C$195,0,IF('Indicator Data'!Q8&lt;C$194,10,(C$195-'Indicator Data'!Q8)/(C$195-C$194)*10))),1)</f>
        <v>6.4</v>
      </c>
      <c r="D6" s="77" t="str">
        <f>IF('Indicator Data'!R8="No data","x",ROUND((IF('Indicator Data'!R8&gt;D$195,10,IF('Indicator Data'!R8&lt;D$194,0,10-(D$195-'Indicator Data'!R8)/(D$195-D$194)*10))),1))</f>
        <v>x</v>
      </c>
      <c r="E6" s="78">
        <f t="shared" si="0"/>
        <v>6.4</v>
      </c>
      <c r="F6" s="77" t="str">
        <f>IF('Indicator Data'!AE8="No data","x",ROUND(IF('Indicator Data'!AE8&gt;F$195,10,IF('Indicator Data'!AE8&lt;F$194,0,10-(F$195-'Indicator Data'!AE8)/(F$195-F$194)*10)),1))</f>
        <v>x</v>
      </c>
      <c r="G6" s="77">
        <f>IF('Indicator Data'!AF8="No data","x",ROUND(IF('Indicator Data'!AF8&gt;G$195,10,IF('Indicator Data'!AF8&lt;G$194,0,10-(G$195-'Indicator Data'!AF8)/(G$195-G$194)*10)),1))</f>
        <v>4.4000000000000004</v>
      </c>
      <c r="H6" s="78">
        <f t="shared" si="1"/>
        <v>4.4000000000000004</v>
      </c>
      <c r="I6" s="79">
        <f>SUM(IF('Indicator Data'!S8=0,0,'Indicator Data'!S8/1000000),SUM('Indicator Data'!T8:U8))</f>
        <v>564.87320800000009</v>
      </c>
      <c r="J6" s="79">
        <f>I6/'Indicator Data'!BB8*1000000</f>
        <v>23.315350260307248</v>
      </c>
      <c r="K6" s="77">
        <f t="shared" si="2"/>
        <v>0.5</v>
      </c>
      <c r="L6" s="77">
        <f>IF('Indicator Data'!V8="No data","x",ROUND(IF('Indicator Data'!V8&gt;L$195,10,IF('Indicator Data'!V8&lt;L$194,0,10-(L$195-'Indicator Data'!V8)/(L$195-L$194)*10)),1))</f>
        <v>0.2</v>
      </c>
      <c r="M6" s="78">
        <f t="shared" si="3"/>
        <v>0.4</v>
      </c>
      <c r="N6" s="80">
        <f t="shared" si="4"/>
        <v>4.4000000000000004</v>
      </c>
      <c r="O6" s="92">
        <f>IF(AND('Indicator Data'!AJ8="No data",'Indicator Data'!AK8="No data"),0,SUM('Indicator Data'!AJ8:AL8)/1000)</f>
        <v>18.459</v>
      </c>
      <c r="P6" s="77">
        <f t="shared" si="5"/>
        <v>4.2</v>
      </c>
      <c r="Q6" s="81">
        <f>O6*1000/'Indicator Data'!BB8</f>
        <v>7.6190204166137656E-4</v>
      </c>
      <c r="R6" s="77">
        <f t="shared" si="6"/>
        <v>3</v>
      </c>
      <c r="S6" s="82">
        <f t="shared" si="7"/>
        <v>3.6</v>
      </c>
      <c r="T6" s="77">
        <f>IF('Indicator Data'!AB8="No data","x",ROUND(IF('Indicator Data'!AB8&gt;T$195,10,IF('Indicator Data'!AB8&lt;T$194,0,10-(T$195-'Indicator Data'!AB8)/(T$195-T$194)*10)),1))</f>
        <v>4.8</v>
      </c>
      <c r="U6" s="77">
        <f>IF('Indicator Data'!AA8="No data","x",ROUND(IF('Indicator Data'!AA8&gt;U$195,10,IF('Indicator Data'!AA8&lt;U$194,0,10-(U$195-'Indicator Data'!AA8)/(U$195-U$194)*10)),1))</f>
        <v>6.7</v>
      </c>
      <c r="V6" s="77">
        <f>IF('Indicator Data'!AD8="No data","x",ROUND(IF('Indicator Data'!AD8&gt;V$195,10,IF('Indicator Data'!AD8&lt;V$194,0,10-(V$195-'Indicator Data'!AD8)/(V$195-V$194)*10)),1))</f>
        <v>8.1</v>
      </c>
      <c r="W6" s="78">
        <f t="shared" si="8"/>
        <v>6.5</v>
      </c>
      <c r="X6" s="77">
        <f>IF('Indicator Data'!W8="No data","x",ROUND(IF('Indicator Data'!W8&gt;X$195,10,IF('Indicator Data'!W8&lt;X$194,0,10-(X$195-'Indicator Data'!W8)/(X$195-X$194)*10)),1))</f>
        <v>10</v>
      </c>
      <c r="Y6" s="77">
        <f>IF('Indicator Data'!X8="No data","x",ROUND(IF('Indicator Data'!X8&gt;Y$195,10,IF('Indicator Data'!X8&lt;Y$194,0,10-(Y$195-'Indicator Data'!X8)/(Y$195-Y$194)*10)),1))</f>
        <v>3.5</v>
      </c>
      <c r="Z6" s="78">
        <f t="shared" si="9"/>
        <v>6.8</v>
      </c>
      <c r="AA6" s="92">
        <f>('Indicator Data'!AI8+'Indicator Data'!AH8*0.5+'Indicator Data'!AG8*0.25)/1000</f>
        <v>3.25</v>
      </c>
      <c r="AB6" s="83">
        <f>AA6*1000/'Indicator Data'!BB8</f>
        <v>1.3414495018145478E-4</v>
      </c>
      <c r="AC6" s="78">
        <f t="shared" si="10"/>
        <v>0</v>
      </c>
      <c r="AD6" s="77">
        <f>IF('Indicator Data'!AM8="No data","x",ROUND(IF('Indicator Data'!AM8&lt;$AD$194,10,IF('Indicator Data'!AM8&gt;$AD$195,0,($AD$195-'Indicator Data'!AM8)/($AD$195-$AD$194)*10)),1))</f>
        <v>3.7</v>
      </c>
      <c r="AE6" s="77">
        <f>IF('Indicator Data'!AN8="No data","x",ROUND(IF('Indicator Data'!AN8&gt;$AE$195,10,IF('Indicator Data'!AN8&lt;$AE$194,0,10-($AE$195-'Indicator Data'!AN8)/($AE$195-$AE$194)*10)),1))</f>
        <v>3.1</v>
      </c>
      <c r="AF6" s="84">
        <f>IF('Indicator Data'!AO8="No data","x",ROUND(IF('Indicator Data'!AO8&gt;$AF$195,10,IF('Indicator Data'!AO8&lt;$AF$194,0,10-($AF$195-'Indicator Data'!AO8)/($AF$195-$AF$194)*10)),1))</f>
        <v>6.9</v>
      </c>
      <c r="AG6" s="84">
        <f>IF('Indicator Data'!AP8="No data","x",ROUND(IF('Indicator Data'!AP8&gt;$AG$195,10,IF('Indicator Data'!AP8&lt;$AG$194,0,10-($AG$195-'Indicator Data'!AP8)/($AG$195-$AG$194)*10)),1))</f>
        <v>6.9</v>
      </c>
      <c r="AH6" s="77">
        <f t="shared" si="11"/>
        <v>6.9</v>
      </c>
      <c r="AI6" s="78">
        <f t="shared" si="12"/>
        <v>4.5999999999999996</v>
      </c>
      <c r="AJ6" s="85">
        <f t="shared" si="13"/>
        <v>5</v>
      </c>
      <c r="AK6" s="86">
        <f t="shared" si="14"/>
        <v>4.3</v>
      </c>
    </row>
    <row r="7" spans="1:37" s="4" customFormat="1" x14ac:dyDescent="0.25">
      <c r="A7" s="131" t="s">
        <v>9</v>
      </c>
      <c r="B7" s="63" t="s">
        <v>8</v>
      </c>
      <c r="C7" s="77">
        <f>ROUND(IF('Indicator Data'!Q9="No data",IF((0.1233*LN('Indicator Data'!BA9)-0.4559)&gt;C$195,0,IF((0.1233*LN('Indicator Data'!BA9)-0.4559)&lt;C$194,10,(C$195-(0.1233*LN('Indicator Data'!BA9)-0.4559))/(C$195-C$194)*10)),IF('Indicator Data'!Q9&gt;C$195,0,IF('Indicator Data'!Q9&lt;C$194,10,(C$195-'Indicator Data'!Q9)/(C$195-C$194)*10))),1)</f>
        <v>2.6</v>
      </c>
      <c r="D7" s="77" t="str">
        <f>IF('Indicator Data'!R9="No data","x",ROUND((IF('Indicator Data'!R9&gt;D$195,10,IF('Indicator Data'!R9&lt;D$194,0,10-(D$195-'Indicator Data'!R9)/(D$195-D$194)*10))),1))</f>
        <v>x</v>
      </c>
      <c r="E7" s="78">
        <f t="shared" si="0"/>
        <v>2.6</v>
      </c>
      <c r="F7" s="77" t="str">
        <f>IF('Indicator Data'!AE9="No data","x",ROUND(IF('Indicator Data'!AE9&gt;F$195,10,IF('Indicator Data'!AE9&lt;F$194,0,10-(F$195-'Indicator Data'!AE9)/(F$195-F$194)*10)),1))</f>
        <v>x</v>
      </c>
      <c r="G7" s="77" t="str">
        <f>IF('Indicator Data'!AF9="No data","x",ROUND(IF('Indicator Data'!AF9&gt;G$195,10,IF('Indicator Data'!AF9&lt;G$194,0,10-(G$195-'Indicator Data'!AF9)/(G$195-G$194)*10)),1))</f>
        <v>x</v>
      </c>
      <c r="H7" s="78" t="str">
        <f t="shared" si="1"/>
        <v>x</v>
      </c>
      <c r="I7" s="79">
        <f>SUM(IF('Indicator Data'!S9=0,0,'Indicator Data'!S9/1000000),SUM('Indicator Data'!T9:U9))</f>
        <v>4.5400140000000002</v>
      </c>
      <c r="J7" s="79">
        <f>I7/'Indicator Data'!BB9*1000000</f>
        <v>49.945148514851489</v>
      </c>
      <c r="K7" s="77">
        <f t="shared" si="2"/>
        <v>1</v>
      </c>
      <c r="L7" s="77">
        <f>IF('Indicator Data'!V9="No data","x",ROUND(IF('Indicator Data'!V9&gt;L$195,10,IF('Indicator Data'!V9&lt;L$194,0,10-(L$195-'Indicator Data'!V9)/(L$195-L$194)*10)),1))</f>
        <v>0.1</v>
      </c>
      <c r="M7" s="78">
        <f t="shared" si="3"/>
        <v>0.6</v>
      </c>
      <c r="N7" s="80">
        <f t="shared" si="4"/>
        <v>1.9</v>
      </c>
      <c r="O7" s="92">
        <f>IF(AND('Indicator Data'!AJ9="No data",'Indicator Data'!AK9="No data"),0,SUM('Indicator Data'!AJ9:AL9)/1000)</f>
        <v>0</v>
      </c>
      <c r="P7" s="77">
        <f t="shared" si="5"/>
        <v>0</v>
      </c>
      <c r="Q7" s="81">
        <f>O7*1000/'Indicator Data'!BB9</f>
        <v>0</v>
      </c>
      <c r="R7" s="77">
        <f t="shared" si="6"/>
        <v>0</v>
      </c>
      <c r="S7" s="82">
        <f t="shared" si="7"/>
        <v>0</v>
      </c>
      <c r="T7" s="77" t="str">
        <f>IF('Indicator Data'!AB9="No data","x",ROUND(IF('Indicator Data'!AB9&gt;T$195,10,IF('Indicator Data'!AB9&lt;T$194,0,10-(T$195-'Indicator Data'!AB9)/(T$195-T$194)*10)),1))</f>
        <v>x</v>
      </c>
      <c r="U7" s="77">
        <f>IF('Indicator Data'!AA9="No data","x",ROUND(IF('Indicator Data'!AA9&gt;U$195,10,IF('Indicator Data'!AA9&lt;U$194,0,10-(U$195-'Indicator Data'!AA9)/(U$195-U$194)*10)),1))</f>
        <v>0.1</v>
      </c>
      <c r="V7" s="77" t="str">
        <f>IF('Indicator Data'!AD9="No data","x",ROUND(IF('Indicator Data'!AD9&gt;V$195,10,IF('Indicator Data'!AD9&lt;V$194,0,10-(V$195-'Indicator Data'!AD9)/(V$195-V$194)*10)),1))</f>
        <v>x</v>
      </c>
      <c r="W7" s="78">
        <f t="shared" si="8"/>
        <v>0.1</v>
      </c>
      <c r="X7" s="77">
        <f>IF('Indicator Data'!W9="No data","x",ROUND(IF('Indicator Data'!W9&gt;X$195,10,IF('Indicator Data'!W9&lt;X$194,0,10-(X$195-'Indicator Data'!W9)/(X$195-X$194)*10)),1))</f>
        <v>0.6</v>
      </c>
      <c r="Y7" s="77" t="str">
        <f>IF('Indicator Data'!X9="No data","x",ROUND(IF('Indicator Data'!X9&gt;Y$195,10,IF('Indicator Data'!X9&lt;Y$194,0,10-(Y$195-'Indicator Data'!X9)/(Y$195-Y$194)*10)),1))</f>
        <v>x</v>
      </c>
      <c r="Z7" s="78">
        <f t="shared" si="9"/>
        <v>0.6</v>
      </c>
      <c r="AA7" s="92">
        <f>('Indicator Data'!AI9+'Indicator Data'!AH9*0.5+'Indicator Data'!AG9*0.25)/1000</f>
        <v>0</v>
      </c>
      <c r="AB7" s="83">
        <f>AA7*1000/'Indicator Data'!BB9</f>
        <v>0</v>
      </c>
      <c r="AC7" s="78">
        <f t="shared" si="10"/>
        <v>0</v>
      </c>
      <c r="AD7" s="77">
        <f>IF('Indicator Data'!AM9="No data","x",ROUND(IF('Indicator Data'!AM9&lt;$AD$194,10,IF('Indicator Data'!AM9&gt;$AD$195,0,($AD$195-'Indicator Data'!AM9)/($AD$195-$AD$194)*10)),1))</f>
        <v>4.7</v>
      </c>
      <c r="AE7" s="77">
        <f>IF('Indicator Data'!AN9="No data","x",ROUND(IF('Indicator Data'!AN9&gt;$AE$195,10,IF('Indicator Data'!AN9&lt;$AE$194,0,10-($AE$195-'Indicator Data'!AN9)/($AE$195-$AE$194)*10)),1))</f>
        <v>4.9000000000000004</v>
      </c>
      <c r="AF7" s="84">
        <f>IF('Indicator Data'!AO9="No data","x",ROUND(IF('Indicator Data'!AO9&gt;$AF$195,10,IF('Indicator Data'!AO9&lt;$AF$194,0,10-($AF$195-'Indicator Data'!AO9)/($AF$195-$AF$194)*10)),1))</f>
        <v>1.8</v>
      </c>
      <c r="AG7" s="84" t="str">
        <f>IF('Indicator Data'!AP9="No data","x",ROUND(IF('Indicator Data'!AP9&gt;$AG$195,10,IF('Indicator Data'!AP9&lt;$AG$194,0,10-($AG$195-'Indicator Data'!AP9)/($AG$195-$AG$194)*10)),1))</f>
        <v>x</v>
      </c>
      <c r="AH7" s="77">
        <f t="shared" si="11"/>
        <v>1.8</v>
      </c>
      <c r="AI7" s="78">
        <f t="shared" si="12"/>
        <v>3.8</v>
      </c>
      <c r="AJ7" s="85">
        <f t="shared" si="13"/>
        <v>1.3</v>
      </c>
      <c r="AK7" s="86">
        <f t="shared" si="14"/>
        <v>0.7</v>
      </c>
    </row>
    <row r="8" spans="1:37" s="4" customFormat="1" x14ac:dyDescent="0.25">
      <c r="A8" s="131" t="s">
        <v>11</v>
      </c>
      <c r="B8" s="63" t="s">
        <v>10</v>
      </c>
      <c r="C8" s="77">
        <f>ROUND(IF('Indicator Data'!Q10="No data",IF((0.1233*LN('Indicator Data'!BA10)-0.4559)&gt;C$195,0,IF((0.1233*LN('Indicator Data'!BA10)-0.4559)&lt;C$194,10,(C$195-(0.1233*LN('Indicator Data'!BA10)-0.4559))/(C$195-C$194)*10)),IF('Indicator Data'!Q10&gt;C$195,0,IF('Indicator Data'!Q10&lt;C$194,10,(C$195-'Indicator Data'!Q10)/(C$195-C$194)*10))),1)</f>
        <v>1.8</v>
      </c>
      <c r="D8" s="77">
        <f>IF('Indicator Data'!R10="No data","x",ROUND((IF('Indicator Data'!R10&gt;D$195,10,IF('Indicator Data'!R10&lt;D$194,0,10-(D$195-'Indicator Data'!R10)/(D$195-D$194)*10))),1))</f>
        <v>0</v>
      </c>
      <c r="E8" s="78">
        <f t="shared" si="0"/>
        <v>0.9</v>
      </c>
      <c r="F8" s="77">
        <f>IF('Indicator Data'!AE10="No data","x",ROUND(IF('Indicator Data'!AE10&gt;F$195,10,IF('Indicator Data'!AE10&lt;F$194,0,10-(F$195-'Indicator Data'!AE10)/(F$195-F$194)*10)),1))</f>
        <v>5</v>
      </c>
      <c r="G8" s="77">
        <f>IF('Indicator Data'!AF10="No data","x",ROUND(IF('Indicator Data'!AF10&gt;G$195,10,IF('Indicator Data'!AF10&lt;G$194,0,10-(G$195-'Indicator Data'!AF10)/(G$195-G$194)*10)),1))</f>
        <v>4.5999999999999996</v>
      </c>
      <c r="H8" s="78">
        <f t="shared" si="1"/>
        <v>4.8</v>
      </c>
      <c r="I8" s="79">
        <f>SUM(IF('Indicator Data'!S10=0,0,'Indicator Data'!S10/1000000),SUM('Indicator Data'!T10:U10))</f>
        <v>216.57658199999997</v>
      </c>
      <c r="J8" s="79">
        <f>I8/'Indicator Data'!BB10*1000000</f>
        <v>5.0390056087451223</v>
      </c>
      <c r="K8" s="77">
        <f t="shared" si="2"/>
        <v>0.1</v>
      </c>
      <c r="L8" s="77">
        <f>IF('Indicator Data'!V10="No data","x",ROUND(IF('Indicator Data'!V10&gt;L$195,10,IF('Indicator Data'!V10&lt;L$194,0,10-(L$195-'Indicator Data'!V10)/(L$195-L$194)*10)),1))</f>
        <v>0</v>
      </c>
      <c r="M8" s="78">
        <f t="shared" si="3"/>
        <v>0.1</v>
      </c>
      <c r="N8" s="80">
        <f t="shared" si="4"/>
        <v>1.7</v>
      </c>
      <c r="O8" s="92">
        <f>IF(AND('Indicator Data'!AJ10="No data",'Indicator Data'!AK10="No data"),0,SUM('Indicator Data'!AJ10:AL10)/1000)</f>
        <v>3.5230000000000001</v>
      </c>
      <c r="P8" s="77">
        <f t="shared" si="5"/>
        <v>1.8</v>
      </c>
      <c r="Q8" s="81">
        <f>O8*1000/'Indicator Data'!BB10</f>
        <v>8.1968311604479333E-5</v>
      </c>
      <c r="R8" s="77">
        <f t="shared" si="6"/>
        <v>1.7</v>
      </c>
      <c r="S8" s="82">
        <f t="shared" si="7"/>
        <v>1.8</v>
      </c>
      <c r="T8" s="77">
        <f>IF('Indicator Data'!AB10="No data","x",ROUND(IF('Indicator Data'!AB10&gt;T$195,10,IF('Indicator Data'!AB10&lt;T$194,0,10-(T$195-'Indicator Data'!AB10)/(T$195-T$194)*10)),1))</f>
        <v>1</v>
      </c>
      <c r="U8" s="77">
        <f>IF('Indicator Data'!AA10="No data","x",ROUND(IF('Indicator Data'!AA10&gt;U$195,10,IF('Indicator Data'!AA10&lt;U$194,0,10-(U$195-'Indicator Data'!AA10)/(U$195-U$194)*10)),1))</f>
        <v>0.4</v>
      </c>
      <c r="V8" s="77">
        <f>IF('Indicator Data'!AD10="No data","x",ROUND(IF('Indicator Data'!AD10&gt;V$195,10,IF('Indicator Data'!AD10&lt;V$194,0,10-(V$195-'Indicator Data'!AD10)/(V$195-V$194)*10)),1))</f>
        <v>0</v>
      </c>
      <c r="W8" s="78">
        <f t="shared" si="8"/>
        <v>0.5</v>
      </c>
      <c r="X8" s="77">
        <f>IF('Indicator Data'!W10="No data","x",ROUND(IF('Indicator Data'!W10&gt;X$195,10,IF('Indicator Data'!W10&lt;X$194,0,10-(X$195-'Indicator Data'!W10)/(X$195-X$194)*10)),1))</f>
        <v>1</v>
      </c>
      <c r="Y8" s="77">
        <f>IF('Indicator Data'!X10="No data","x",ROUND(IF('Indicator Data'!X10&gt;Y$195,10,IF('Indicator Data'!X10&lt;Y$194,0,10-(Y$195-'Indicator Data'!X10)/(Y$195-Y$194)*10)),1))</f>
        <v>0.5</v>
      </c>
      <c r="Z8" s="78">
        <f t="shared" si="9"/>
        <v>0.8</v>
      </c>
      <c r="AA8" s="92">
        <f>('Indicator Data'!AI10+'Indicator Data'!AH10*0.5+'Indicator Data'!AG10*0.25)/1000</f>
        <v>91.977500000000006</v>
      </c>
      <c r="AB8" s="83">
        <f>AA8*1000/'Indicator Data'!BB10</f>
        <v>2.1400057850130562E-3</v>
      </c>
      <c r="AC8" s="78">
        <f t="shared" si="10"/>
        <v>0.2</v>
      </c>
      <c r="AD8" s="77">
        <f>IF('Indicator Data'!AM10="No data","x",ROUND(IF('Indicator Data'!AM10&lt;$AD$194,10,IF('Indicator Data'!AM10&gt;$AD$195,0,($AD$195-'Indicator Data'!AM10)/($AD$195-$AD$194)*10)),1))</f>
        <v>0</v>
      </c>
      <c r="AE8" s="77">
        <f>IF('Indicator Data'!AN10="No data","x",ROUND(IF('Indicator Data'!AN10&gt;$AE$195,10,IF('Indicator Data'!AN10&lt;$AE$194,0,10-($AE$195-'Indicator Data'!AN10)/($AE$195-$AE$194)*10)),1))</f>
        <v>0</v>
      </c>
      <c r="AF8" s="84" t="str">
        <f>IF('Indicator Data'!AO10="No data","x",ROUND(IF('Indicator Data'!AO10&gt;$AF$195,10,IF('Indicator Data'!AO10&lt;$AF$194,0,10-($AF$195-'Indicator Data'!AO10)/($AF$195-$AF$194)*10)),1))</f>
        <v>x</v>
      </c>
      <c r="AG8" s="84" t="str">
        <f>IF('Indicator Data'!AP10="No data","x",ROUND(IF('Indicator Data'!AP10&gt;$AG$195,10,IF('Indicator Data'!AP10&lt;$AG$194,0,10-($AG$195-'Indicator Data'!AP10)/($AG$195-$AG$194)*10)),1))</f>
        <v>x</v>
      </c>
      <c r="AH8" s="77" t="str">
        <f t="shared" si="11"/>
        <v>x</v>
      </c>
      <c r="AI8" s="78">
        <f t="shared" si="12"/>
        <v>0</v>
      </c>
      <c r="AJ8" s="85">
        <f t="shared" si="13"/>
        <v>0.4</v>
      </c>
      <c r="AK8" s="86">
        <f t="shared" si="14"/>
        <v>1.1000000000000001</v>
      </c>
    </row>
    <row r="9" spans="1:37" s="4" customFormat="1" x14ac:dyDescent="0.25">
      <c r="A9" s="131" t="s">
        <v>13</v>
      </c>
      <c r="B9" s="63" t="s">
        <v>12</v>
      </c>
      <c r="C9" s="77">
        <f>ROUND(IF('Indicator Data'!Q11="No data",IF((0.1233*LN('Indicator Data'!BA11)-0.4559)&gt;C$195,0,IF((0.1233*LN('Indicator Data'!BA11)-0.4559)&lt;C$194,10,(C$195-(0.1233*LN('Indicator Data'!BA11)-0.4559))/(C$195-C$194)*10)),IF('Indicator Data'!Q11&gt;C$195,0,IF('Indicator Data'!Q11&lt;C$194,10,(C$195-'Indicator Data'!Q11)/(C$195-C$194)*10))),1)</f>
        <v>3.3</v>
      </c>
      <c r="D9" s="77">
        <f>IF('Indicator Data'!R11="No data","x",ROUND((IF('Indicator Data'!R11&gt;D$195,10,IF('Indicator Data'!R11&lt;D$194,0,10-(D$195-'Indicator Data'!R11)/(D$195-D$194)*10))),1))</f>
        <v>0</v>
      </c>
      <c r="E9" s="78">
        <f t="shared" si="0"/>
        <v>1.8</v>
      </c>
      <c r="F9" s="77">
        <f>IF('Indicator Data'!AE11="No data","x",ROUND(IF('Indicator Data'!AE11&gt;F$195,10,IF('Indicator Data'!AE11&lt;F$194,0,10-(F$195-'Indicator Data'!AE11)/(F$195-F$194)*10)),1))</f>
        <v>4.2</v>
      </c>
      <c r="G9" s="77">
        <f>IF('Indicator Data'!AF11="No data","x",ROUND(IF('Indicator Data'!AF11&gt;G$195,10,IF('Indicator Data'!AF11&lt;G$194,0,10-(G$195-'Indicator Data'!AF11)/(G$195-G$194)*10)),1))</f>
        <v>1.3</v>
      </c>
      <c r="H9" s="78">
        <f t="shared" si="1"/>
        <v>2.8</v>
      </c>
      <c r="I9" s="79">
        <f>SUM(IF('Indicator Data'!S11=0,0,'Indicator Data'!S11/1000000),SUM('Indicator Data'!T11:U11))</f>
        <v>562.8848099999999</v>
      </c>
      <c r="J9" s="79">
        <f>I9/'Indicator Data'!BB11*1000000</f>
        <v>187.2441697930312</v>
      </c>
      <c r="K9" s="77">
        <f t="shared" si="2"/>
        <v>3.7</v>
      </c>
      <c r="L9" s="77">
        <f>IF('Indicator Data'!V11="No data","x",ROUND(IF('Indicator Data'!V11&gt;L$195,10,IF('Indicator Data'!V11&lt;L$194,0,10-(L$195-'Indicator Data'!V11)/(L$195-L$194)*10)),1))</f>
        <v>1.8</v>
      </c>
      <c r="M9" s="78">
        <f t="shared" si="3"/>
        <v>2.8</v>
      </c>
      <c r="N9" s="80">
        <f t="shared" si="4"/>
        <v>2.2999999999999998</v>
      </c>
      <c r="O9" s="92">
        <f>IF(AND('Indicator Data'!AJ11="No data",'Indicator Data'!AK11="No data"),0,SUM('Indicator Data'!AJ11:AL11)/1000)</f>
        <v>24.09</v>
      </c>
      <c r="P9" s="77">
        <f t="shared" si="5"/>
        <v>4.5999999999999996</v>
      </c>
      <c r="Q9" s="81">
        <f>O9*1000/'Indicator Data'!BB11</f>
        <v>8.0135615141473122E-3</v>
      </c>
      <c r="R9" s="77">
        <f t="shared" si="6"/>
        <v>5.3</v>
      </c>
      <c r="S9" s="82">
        <f t="shared" si="7"/>
        <v>5</v>
      </c>
      <c r="T9" s="77">
        <f>IF('Indicator Data'!AB11="No data","x",ROUND(IF('Indicator Data'!AB11&gt;T$195,10,IF('Indicator Data'!AB11&lt;T$194,0,10-(T$195-'Indicator Data'!AB11)/(T$195-T$194)*10)),1))</f>
        <v>0.4</v>
      </c>
      <c r="U9" s="77">
        <f>IF('Indicator Data'!AA11="No data","x",ROUND(IF('Indicator Data'!AA11&gt;U$195,10,IF('Indicator Data'!AA11&lt;U$194,0,10-(U$195-'Indicator Data'!AA11)/(U$195-U$194)*10)),1))</f>
        <v>0.8</v>
      </c>
      <c r="V9" s="77">
        <f>IF('Indicator Data'!AD11="No data","x",ROUND(IF('Indicator Data'!AD11&gt;V$195,10,IF('Indicator Data'!AD11&lt;V$194,0,10-(V$195-'Indicator Data'!AD11)/(V$195-V$194)*10)),1))</f>
        <v>0</v>
      </c>
      <c r="W9" s="78">
        <f t="shared" si="8"/>
        <v>0.4</v>
      </c>
      <c r="X9" s="77">
        <f>IF('Indicator Data'!W11="No data","x",ROUND(IF('Indicator Data'!W11&gt;X$195,10,IF('Indicator Data'!W11&lt;X$194,0,10-(X$195-'Indicator Data'!W11)/(X$195-X$194)*10)),1))</f>
        <v>1.1000000000000001</v>
      </c>
      <c r="Y9" s="77">
        <f>IF('Indicator Data'!X11="No data","x",ROUND(IF('Indicator Data'!X11&gt;Y$195,10,IF('Indicator Data'!X11&lt;Y$194,0,10-(Y$195-'Indicator Data'!X11)/(Y$195-Y$194)*10)),1))</f>
        <v>1.2</v>
      </c>
      <c r="Z9" s="78">
        <f t="shared" si="9"/>
        <v>1.2</v>
      </c>
      <c r="AA9" s="92">
        <f>('Indicator Data'!AI11+'Indicator Data'!AH11*0.5+'Indicator Data'!AG11*0.25)/1000</f>
        <v>16</v>
      </c>
      <c r="AB9" s="83">
        <f>AA9*1000/'Indicator Data'!BB11</f>
        <v>5.3224152854444585E-3</v>
      </c>
      <c r="AC9" s="78">
        <f t="shared" si="10"/>
        <v>0.5</v>
      </c>
      <c r="AD9" s="77">
        <f>IF('Indicator Data'!AM11="No data","x",ROUND(IF('Indicator Data'!AM11&lt;$AD$194,10,IF('Indicator Data'!AM11&gt;$AD$195,0,($AD$195-'Indicator Data'!AM11)/($AD$195-$AD$194)*10)),1))</f>
        <v>4</v>
      </c>
      <c r="AE9" s="77">
        <f>IF('Indicator Data'!AN11="No data","x",ROUND(IF('Indicator Data'!AN11&gt;$AE$195,10,IF('Indicator Data'!AN11&lt;$AE$194,0,10-($AE$195-'Indicator Data'!AN11)/($AE$195-$AE$194)*10)),1))</f>
        <v>0.3</v>
      </c>
      <c r="AF9" s="84">
        <f>IF('Indicator Data'!AO11="No data","x",ROUND(IF('Indicator Data'!AO11&gt;$AF$195,10,IF('Indicator Data'!AO11&lt;$AF$194,0,10-($AF$195-'Indicator Data'!AO11)/($AF$195-$AF$194)*10)),1))</f>
        <v>8.6999999999999993</v>
      </c>
      <c r="AG9" s="84">
        <f>IF('Indicator Data'!AP11="No data","x",ROUND(IF('Indicator Data'!AP11&gt;$AG$195,10,IF('Indicator Data'!AP11&lt;$AG$194,0,10-($AG$195-'Indicator Data'!AP11)/($AG$195-$AG$194)*10)),1))</f>
        <v>6</v>
      </c>
      <c r="AH9" s="77">
        <f t="shared" si="11"/>
        <v>8.1999999999999993</v>
      </c>
      <c r="AI9" s="78">
        <f t="shared" si="12"/>
        <v>4.2</v>
      </c>
      <c r="AJ9" s="85">
        <f t="shared" si="13"/>
        <v>1.7</v>
      </c>
      <c r="AK9" s="86">
        <f t="shared" si="14"/>
        <v>3.5</v>
      </c>
    </row>
    <row r="10" spans="1:37" s="4" customFormat="1" x14ac:dyDescent="0.25">
      <c r="A10" s="131" t="s">
        <v>15</v>
      </c>
      <c r="B10" s="63" t="s">
        <v>14</v>
      </c>
      <c r="C10" s="77">
        <f>ROUND(IF('Indicator Data'!Q12="No data",IF((0.1233*LN('Indicator Data'!BA12)-0.4559)&gt;C$195,0,IF((0.1233*LN('Indicator Data'!BA12)-0.4559)&lt;C$194,10,(C$195-(0.1233*LN('Indicator Data'!BA12)-0.4559))/(C$195-C$194)*10)),IF('Indicator Data'!Q12&gt;C$195,0,IF('Indicator Data'!Q12&lt;C$194,10,(C$195-'Indicator Data'!Q12)/(C$195-C$194)*10))),1)</f>
        <v>0.2</v>
      </c>
      <c r="D10" s="77" t="str">
        <f>IF('Indicator Data'!R12="No data","x",ROUND((IF('Indicator Data'!R12&gt;D$195,10,IF('Indicator Data'!R12&lt;D$194,0,10-(D$195-'Indicator Data'!R12)/(D$195-D$194)*10))),1))</f>
        <v>x</v>
      </c>
      <c r="E10" s="78">
        <f t="shared" si="0"/>
        <v>0.2</v>
      </c>
      <c r="F10" s="77">
        <f>IF('Indicator Data'!AE12="No data","x",ROUND(IF('Indicator Data'!AE12&gt;F$195,10,IF('Indicator Data'!AE12&lt;F$194,0,10-(F$195-'Indicator Data'!AE12)/(F$195-F$194)*10)),1))</f>
        <v>1.5</v>
      </c>
      <c r="G10" s="77">
        <f>IF('Indicator Data'!AF12="No data","x",ROUND(IF('Indicator Data'!AF12&gt;G$195,10,IF('Indicator Data'!AF12&lt;G$194,0,10-(G$195-'Indicator Data'!AF12)/(G$195-G$194)*10)),1))</f>
        <v>2.2999999999999998</v>
      </c>
      <c r="H10" s="78">
        <f t="shared" si="1"/>
        <v>1.9</v>
      </c>
      <c r="I10" s="79">
        <f>SUM(IF('Indicator Data'!S12=0,0,'Indicator Data'!S12/1000000),SUM('Indicator Data'!T12:U12))</f>
        <v>0</v>
      </c>
      <c r="J10" s="79">
        <f>I10/'Indicator Data'!BB12*1000000</f>
        <v>0</v>
      </c>
      <c r="K10" s="77">
        <f t="shared" si="2"/>
        <v>0</v>
      </c>
      <c r="L10" s="77">
        <f>IF('Indicator Data'!V12="No data","x",ROUND(IF('Indicator Data'!V12&gt;L$195,10,IF('Indicator Data'!V12&lt;L$194,0,10-(L$195-'Indicator Data'!V12)/(L$195-L$194)*10)),1))</f>
        <v>0</v>
      </c>
      <c r="M10" s="78">
        <f t="shared" si="3"/>
        <v>0</v>
      </c>
      <c r="N10" s="80">
        <f t="shared" si="4"/>
        <v>0.6</v>
      </c>
      <c r="O10" s="92">
        <f>IF(AND('Indicator Data'!AJ12="No data",'Indicator Data'!AK12="No data"),0,SUM('Indicator Data'!AJ12:AL12)/1000)</f>
        <v>35.582000000000001</v>
      </c>
      <c r="P10" s="77">
        <f t="shared" si="5"/>
        <v>5.2</v>
      </c>
      <c r="Q10" s="81">
        <f>O10*1000/'Indicator Data'!BB12</f>
        <v>1.5147247834210048E-3</v>
      </c>
      <c r="R10" s="77">
        <f t="shared" si="6"/>
        <v>3.5</v>
      </c>
      <c r="S10" s="82">
        <f t="shared" si="7"/>
        <v>4.4000000000000004</v>
      </c>
      <c r="T10" s="77">
        <f>IF('Indicator Data'!AB12="No data","x",ROUND(IF('Indicator Data'!AB12&gt;T$195,10,IF('Indicator Data'!AB12&lt;T$194,0,10-(T$195-'Indicator Data'!AB12)/(T$195-T$194)*10)),1))</f>
        <v>0.4</v>
      </c>
      <c r="U10" s="77">
        <f>IF('Indicator Data'!AA12="No data","x",ROUND(IF('Indicator Data'!AA12&gt;U$195,10,IF('Indicator Data'!AA12&lt;U$194,0,10-(U$195-'Indicator Data'!AA12)/(U$195-U$194)*10)),1))</f>
        <v>0.1</v>
      </c>
      <c r="V10" s="77" t="str">
        <f>IF('Indicator Data'!AD12="No data","x",ROUND(IF('Indicator Data'!AD12&gt;V$195,10,IF('Indicator Data'!AD12&lt;V$194,0,10-(V$195-'Indicator Data'!AD12)/(V$195-V$194)*10)),1))</f>
        <v>x</v>
      </c>
      <c r="W10" s="78">
        <f t="shared" si="8"/>
        <v>0.3</v>
      </c>
      <c r="X10" s="77">
        <f>IF('Indicator Data'!W12="No data","x",ROUND(IF('Indicator Data'!W12&gt;X$195,10,IF('Indicator Data'!W12&lt;X$194,0,10-(X$195-'Indicator Data'!W12)/(X$195-X$194)*10)),1))</f>
        <v>0.3</v>
      </c>
      <c r="Y10" s="77" t="str">
        <f>IF('Indicator Data'!X12="No data","x",ROUND(IF('Indicator Data'!X12&gt;Y$195,10,IF('Indicator Data'!X12&lt;Y$194,0,10-(Y$195-'Indicator Data'!X12)/(Y$195-Y$194)*10)),1))</f>
        <v>x</v>
      </c>
      <c r="Z10" s="78">
        <f t="shared" si="9"/>
        <v>0.3</v>
      </c>
      <c r="AA10" s="92">
        <f>('Indicator Data'!AI12+'Indicator Data'!AH12*0.5+'Indicator Data'!AG12*0.25)/1000</f>
        <v>35.128500000000003</v>
      </c>
      <c r="AB10" s="83">
        <f>AA10*1000/'Indicator Data'!BB12</f>
        <v>1.4954193006128033E-3</v>
      </c>
      <c r="AC10" s="78">
        <f t="shared" si="10"/>
        <v>0.1</v>
      </c>
      <c r="AD10" s="77">
        <f>IF('Indicator Data'!AM12="No data","x",ROUND(IF('Indicator Data'!AM12&lt;$AD$194,10,IF('Indicator Data'!AM12&gt;$AD$195,0,($AD$195-'Indicator Data'!AM12)/($AD$195-$AD$194)*10)),1))</f>
        <v>2.2999999999999998</v>
      </c>
      <c r="AE10" s="77">
        <f>IF('Indicator Data'!AN12="No data","x",ROUND(IF('Indicator Data'!AN12&gt;$AE$195,10,IF('Indicator Data'!AN12&lt;$AE$194,0,10-($AE$195-'Indicator Data'!AN12)/($AE$195-$AE$194)*10)),1))</f>
        <v>0</v>
      </c>
      <c r="AF10" s="84">
        <f>IF('Indicator Data'!AO12="No data","x",ROUND(IF('Indicator Data'!AO12&gt;$AF$195,10,IF('Indicator Data'!AO12&lt;$AF$194,0,10-($AF$195-'Indicator Data'!AO12)/($AF$195-$AF$194)*10)),1))</f>
        <v>0.4</v>
      </c>
      <c r="AG10" s="84" t="str">
        <f>IF('Indicator Data'!AP12="No data","x",ROUND(IF('Indicator Data'!AP12&gt;$AG$195,10,IF('Indicator Data'!AP12&lt;$AG$194,0,10-($AG$195-'Indicator Data'!AP12)/($AG$195-$AG$194)*10)),1))</f>
        <v>x</v>
      </c>
      <c r="AH10" s="77">
        <f t="shared" si="11"/>
        <v>0.4</v>
      </c>
      <c r="AI10" s="78">
        <f t="shared" si="12"/>
        <v>0.9</v>
      </c>
      <c r="AJ10" s="85">
        <f t="shared" si="13"/>
        <v>0.4</v>
      </c>
      <c r="AK10" s="86">
        <f t="shared" si="14"/>
        <v>2.6</v>
      </c>
    </row>
    <row r="11" spans="1:37" s="4" customFormat="1" x14ac:dyDescent="0.25">
      <c r="A11" s="131" t="s">
        <v>17</v>
      </c>
      <c r="B11" s="63" t="s">
        <v>16</v>
      </c>
      <c r="C11" s="77">
        <f>ROUND(IF('Indicator Data'!Q13="No data",IF((0.1233*LN('Indicator Data'!BA13)-0.4559)&gt;C$195,0,IF((0.1233*LN('Indicator Data'!BA13)-0.4559)&lt;C$194,10,(C$195-(0.1233*LN('Indicator Data'!BA13)-0.4559))/(C$195-C$194)*10)),IF('Indicator Data'!Q13&gt;C$195,0,IF('Indicator Data'!Q13&lt;C$194,10,(C$195-'Indicator Data'!Q13)/(C$195-C$194)*10))),1)</f>
        <v>1</v>
      </c>
      <c r="D11" s="77" t="str">
        <f>IF('Indicator Data'!R13="No data","x",ROUND((IF('Indicator Data'!R13&gt;D$195,10,IF('Indicator Data'!R13&lt;D$194,0,10-(D$195-'Indicator Data'!R13)/(D$195-D$194)*10))),1))</f>
        <v>x</v>
      </c>
      <c r="E11" s="78">
        <f t="shared" si="0"/>
        <v>1</v>
      </c>
      <c r="F11" s="77">
        <f>IF('Indicator Data'!AE13="No data","x",ROUND(IF('Indicator Data'!AE13&gt;F$195,10,IF('Indicator Data'!AE13&lt;F$194,0,10-(F$195-'Indicator Data'!AE13)/(F$195-F$194)*10)),1))</f>
        <v>0.7</v>
      </c>
      <c r="G11" s="77">
        <f>IF('Indicator Data'!AF13="No data","x",ROUND(IF('Indicator Data'!AF13&gt;G$195,10,IF('Indicator Data'!AF13&lt;G$194,0,10-(G$195-'Indicator Data'!AF13)/(G$195-G$194)*10)),1))</f>
        <v>1.3</v>
      </c>
      <c r="H11" s="78">
        <f t="shared" si="1"/>
        <v>1</v>
      </c>
      <c r="I11" s="79">
        <f>SUM(IF('Indicator Data'!S13=0,0,'Indicator Data'!S13/1000000),SUM('Indicator Data'!T13:U13))</f>
        <v>3.6999979999999999</v>
      </c>
      <c r="J11" s="79">
        <f>I11/'Indicator Data'!BB13*1000000</f>
        <v>0.43353464974833889</v>
      </c>
      <c r="K11" s="77">
        <f t="shared" si="2"/>
        <v>0</v>
      </c>
      <c r="L11" s="77">
        <f>IF('Indicator Data'!V13="No data","x",ROUND(IF('Indicator Data'!V13&gt;L$195,10,IF('Indicator Data'!V13&lt;L$194,0,10-(L$195-'Indicator Data'!V13)/(L$195-L$194)*10)),1))</f>
        <v>0</v>
      </c>
      <c r="M11" s="78">
        <f t="shared" si="3"/>
        <v>0</v>
      </c>
      <c r="N11" s="80">
        <f t="shared" si="4"/>
        <v>0.8</v>
      </c>
      <c r="O11" s="92">
        <f>IF(AND('Indicator Data'!AJ13="No data",'Indicator Data'!AK13="No data"),0,SUM('Indicator Data'!AJ13:AL13)/1000)</f>
        <v>60.747</v>
      </c>
      <c r="P11" s="77">
        <f t="shared" si="5"/>
        <v>5.9</v>
      </c>
      <c r="Q11" s="81">
        <f>O11*1000/'Indicator Data'!BB13</f>
        <v>7.1178225956506844E-3</v>
      </c>
      <c r="R11" s="77">
        <f t="shared" si="6"/>
        <v>5.2</v>
      </c>
      <c r="S11" s="82">
        <f t="shared" si="7"/>
        <v>5.6</v>
      </c>
      <c r="T11" s="77">
        <f>IF('Indicator Data'!AB13="No data","x",ROUND(IF('Indicator Data'!AB13&gt;T$195,10,IF('Indicator Data'!AB13&lt;T$194,0,10-(T$195-'Indicator Data'!AB13)/(T$195-T$194)*10)),1))</f>
        <v>0.8</v>
      </c>
      <c r="U11" s="77">
        <f>IF('Indicator Data'!AA13="No data","x",ROUND(IF('Indicator Data'!AA13&gt;U$195,10,IF('Indicator Data'!AA13&lt;U$194,0,10-(U$195-'Indicator Data'!AA13)/(U$195-U$194)*10)),1))</f>
        <v>0.1</v>
      </c>
      <c r="V11" s="77" t="str">
        <f>IF('Indicator Data'!AD13="No data","x",ROUND(IF('Indicator Data'!AD13&gt;V$195,10,IF('Indicator Data'!AD13&lt;V$194,0,10-(V$195-'Indicator Data'!AD13)/(V$195-V$194)*10)),1))</f>
        <v>x</v>
      </c>
      <c r="W11" s="78">
        <f t="shared" si="8"/>
        <v>0.5</v>
      </c>
      <c r="X11" s="77">
        <f>IF('Indicator Data'!W13="No data","x",ROUND(IF('Indicator Data'!W13&gt;X$195,10,IF('Indicator Data'!W13&lt;X$194,0,10-(X$195-'Indicator Data'!W13)/(X$195-X$194)*10)),1))</f>
        <v>0.3</v>
      </c>
      <c r="Y11" s="77" t="str">
        <f>IF('Indicator Data'!X13="No data","x",ROUND(IF('Indicator Data'!X13&gt;Y$195,10,IF('Indicator Data'!X13&lt;Y$194,0,10-(Y$195-'Indicator Data'!X13)/(Y$195-Y$194)*10)),1))</f>
        <v>x</v>
      </c>
      <c r="Z11" s="78">
        <f t="shared" si="9"/>
        <v>0.3</v>
      </c>
      <c r="AA11" s="92">
        <f>('Indicator Data'!AI13+'Indicator Data'!AH13*0.5+'Indicator Data'!AG13*0.25)/1000</f>
        <v>0.05</v>
      </c>
      <c r="AB11" s="83">
        <f>AA11*1000/'Indicator Data'!BB13</f>
        <v>5.858579514750263E-6</v>
      </c>
      <c r="AC11" s="78">
        <f t="shared" si="10"/>
        <v>0</v>
      </c>
      <c r="AD11" s="77">
        <f>IF('Indicator Data'!AM13="No data","x",ROUND(IF('Indicator Data'!AM13&lt;$AD$194,10,IF('Indicator Data'!AM13&gt;$AD$195,0,($AD$195-'Indicator Data'!AM13)/($AD$195-$AD$194)*10)),1))</f>
        <v>0</v>
      </c>
      <c r="AE11" s="77">
        <f>IF('Indicator Data'!AN13="No data","x",ROUND(IF('Indicator Data'!AN13&gt;$AE$195,10,IF('Indicator Data'!AN13&lt;$AE$194,0,10-($AE$195-'Indicator Data'!AN13)/($AE$195-$AE$194)*10)),1))</f>
        <v>0</v>
      </c>
      <c r="AF11" s="84">
        <f>IF('Indicator Data'!AO13="No data","x",ROUND(IF('Indicator Data'!AO13&gt;$AF$195,10,IF('Indicator Data'!AO13&lt;$AF$194,0,10-($AF$195-'Indicator Data'!AO13)/($AF$195-$AF$194)*10)),1))</f>
        <v>0.5</v>
      </c>
      <c r="AG11" s="84">
        <f>IF('Indicator Data'!AP13="No data","x",ROUND(IF('Indicator Data'!AP13&gt;$AG$195,10,IF('Indicator Data'!AP13&lt;$AG$194,0,10-($AG$195-'Indicator Data'!AP13)/($AG$195-$AG$194)*10)),1))</f>
        <v>3</v>
      </c>
      <c r="AH11" s="77">
        <f t="shared" si="11"/>
        <v>1</v>
      </c>
      <c r="AI11" s="78">
        <f t="shared" si="12"/>
        <v>0.3</v>
      </c>
      <c r="AJ11" s="85">
        <f t="shared" si="13"/>
        <v>0.3</v>
      </c>
      <c r="AK11" s="86">
        <f t="shared" si="14"/>
        <v>3.4</v>
      </c>
    </row>
    <row r="12" spans="1:37" s="4" customFormat="1" x14ac:dyDescent="0.25">
      <c r="A12" s="131" t="s">
        <v>19</v>
      </c>
      <c r="B12" s="63" t="s">
        <v>18</v>
      </c>
      <c r="C12" s="77">
        <f>ROUND(IF('Indicator Data'!Q14="No data",IF((0.1233*LN('Indicator Data'!BA14)-0.4559)&gt;C$195,0,IF((0.1233*LN('Indicator Data'!BA14)-0.4559)&lt;C$194,10,(C$195-(0.1233*LN('Indicator Data'!BA14)-0.4559))/(C$195-C$194)*10)),IF('Indicator Data'!Q14&gt;C$195,0,IF('Indicator Data'!Q14&lt;C$194,10,(C$195-'Indicator Data'!Q14)/(C$195-C$194)*10))),1)</f>
        <v>3.1</v>
      </c>
      <c r="D12" s="77">
        <f>IF('Indicator Data'!R14="No data","x",ROUND((IF('Indicator Data'!R14&gt;D$195,10,IF('Indicator Data'!R14&lt;D$194,0,10-(D$195-'Indicator Data'!R14)/(D$195-D$194)*10))),1))</f>
        <v>0</v>
      </c>
      <c r="E12" s="78">
        <f t="shared" si="0"/>
        <v>1.7</v>
      </c>
      <c r="F12" s="77">
        <f>IF('Indicator Data'!AE14="No data","x",ROUND(IF('Indicator Data'!AE14&gt;F$195,10,IF('Indicator Data'!AE14&lt;F$194,0,10-(F$195-'Indicator Data'!AE14)/(F$195-F$194)*10)),1))</f>
        <v>4</v>
      </c>
      <c r="G12" s="77">
        <f>IF('Indicator Data'!AF14="No data","x",ROUND(IF('Indicator Data'!AF14&gt;G$195,10,IF('Indicator Data'!AF14&lt;G$194,0,10-(G$195-'Indicator Data'!AF14)/(G$195-G$194)*10)),1))</f>
        <v>2</v>
      </c>
      <c r="H12" s="78">
        <f t="shared" si="1"/>
        <v>3</v>
      </c>
      <c r="I12" s="79">
        <f>SUM(IF('Indicator Data'!S14=0,0,'Indicator Data'!S14/1000000),SUM('Indicator Data'!T14:U14))</f>
        <v>266.90622000000002</v>
      </c>
      <c r="J12" s="79">
        <f>I12/'Indicator Data'!BB14*1000000</f>
        <v>27.98397705639956</v>
      </c>
      <c r="K12" s="77">
        <f t="shared" si="2"/>
        <v>0.6</v>
      </c>
      <c r="L12" s="77">
        <f>IF('Indicator Data'!V14="No data","x",ROUND(IF('Indicator Data'!V14&gt;L$195,10,IF('Indicator Data'!V14&lt;L$194,0,10-(L$195-'Indicator Data'!V14)/(L$195-L$194)*10)),1))</f>
        <v>0</v>
      </c>
      <c r="M12" s="78">
        <f t="shared" si="3"/>
        <v>0.3</v>
      </c>
      <c r="N12" s="80">
        <f t="shared" si="4"/>
        <v>1.7</v>
      </c>
      <c r="O12" s="92">
        <f>IF(AND('Indicator Data'!AJ14="No data",'Indicator Data'!AK14="No data"),0,SUM('Indicator Data'!AJ14:AL14)/1000)</f>
        <v>570.24900000000002</v>
      </c>
      <c r="P12" s="77">
        <f t="shared" si="5"/>
        <v>9.1999999999999993</v>
      </c>
      <c r="Q12" s="81">
        <f>O12*1000/'Indicator Data'!BB14</f>
        <v>5.9788171787209722E-2</v>
      </c>
      <c r="R12" s="77">
        <f t="shared" si="6"/>
        <v>8.6999999999999993</v>
      </c>
      <c r="S12" s="82">
        <f t="shared" si="7"/>
        <v>9</v>
      </c>
      <c r="T12" s="77">
        <f>IF('Indicator Data'!AB14="No data","x",ROUND(IF('Indicator Data'!AB14&gt;T$195,10,IF('Indicator Data'!AB14&lt;T$194,0,10-(T$195-'Indicator Data'!AB14)/(T$195-T$194)*10)),1))</f>
        <v>0.2</v>
      </c>
      <c r="U12" s="77">
        <f>IF('Indicator Data'!AA14="No data","x",ROUND(IF('Indicator Data'!AA14&gt;U$195,10,IF('Indicator Data'!AA14&lt;U$194,0,10-(U$195-'Indicator Data'!AA14)/(U$195-U$194)*10)),1))</f>
        <v>1.4</v>
      </c>
      <c r="V12" s="77">
        <f>IF('Indicator Data'!AD14="No data","x",ROUND(IF('Indicator Data'!AD14&gt;V$195,10,IF('Indicator Data'!AD14&lt;V$194,0,10-(V$195-'Indicator Data'!AD14)/(V$195-V$194)*10)),1))</f>
        <v>0</v>
      </c>
      <c r="W12" s="78">
        <f t="shared" si="8"/>
        <v>0.5</v>
      </c>
      <c r="X12" s="77">
        <f>IF('Indicator Data'!W14="No data","x",ROUND(IF('Indicator Data'!W14&gt;X$195,10,IF('Indicator Data'!W14&lt;X$194,0,10-(X$195-'Indicator Data'!W14)/(X$195-X$194)*10)),1))</f>
        <v>2.4</v>
      </c>
      <c r="Y12" s="77">
        <f>IF('Indicator Data'!X14="No data","x",ROUND(IF('Indicator Data'!X14&gt;Y$195,10,IF('Indicator Data'!X14&lt;Y$194,0,10-(Y$195-'Indicator Data'!X14)/(Y$195-Y$194)*10)),1))</f>
        <v>1.9</v>
      </c>
      <c r="Z12" s="78">
        <f t="shared" si="9"/>
        <v>2.2000000000000002</v>
      </c>
      <c r="AA12" s="92">
        <f>('Indicator Data'!AI14+'Indicator Data'!AH14*0.5+'Indicator Data'!AG14*0.25)/1000</f>
        <v>0</v>
      </c>
      <c r="AB12" s="83">
        <f>AA12*1000/'Indicator Data'!BB14</f>
        <v>0</v>
      </c>
      <c r="AC12" s="78">
        <f t="shared" si="10"/>
        <v>0</v>
      </c>
      <c r="AD12" s="77">
        <f>IF('Indicator Data'!AM14="No data","x",ROUND(IF('Indicator Data'!AM14&lt;$AD$194,10,IF('Indicator Data'!AM14&gt;$AD$195,0,($AD$195-'Indicator Data'!AM14)/($AD$195-$AD$194)*10)),1))</f>
        <v>3.1</v>
      </c>
      <c r="AE12" s="77">
        <f>IF('Indicator Data'!AN14="No data","x",ROUND(IF('Indicator Data'!AN14&gt;$AE$195,10,IF('Indicator Data'!AN14&lt;$AE$194,0,10-($AE$195-'Indicator Data'!AN14)/($AE$195-$AE$194)*10)),1))</f>
        <v>0</v>
      </c>
      <c r="AF12" s="84" t="str">
        <f>IF('Indicator Data'!AO14="No data","x",ROUND(IF('Indicator Data'!AO14&gt;$AF$195,10,IF('Indicator Data'!AO14&lt;$AF$194,0,10-($AF$195-'Indicator Data'!AO14)/($AF$195-$AF$194)*10)),1))</f>
        <v>x</v>
      </c>
      <c r="AG12" s="84" t="str">
        <f>IF('Indicator Data'!AP14="No data","x",ROUND(IF('Indicator Data'!AP14&gt;$AG$195,10,IF('Indicator Data'!AP14&lt;$AG$194,0,10-($AG$195-'Indicator Data'!AP14)/($AG$195-$AG$194)*10)),1))</f>
        <v>x</v>
      </c>
      <c r="AH12" s="77" t="str">
        <f t="shared" si="11"/>
        <v>x</v>
      </c>
      <c r="AI12" s="78">
        <f t="shared" si="12"/>
        <v>1.6</v>
      </c>
      <c r="AJ12" s="85">
        <f t="shared" si="13"/>
        <v>1.1000000000000001</v>
      </c>
      <c r="AK12" s="86">
        <f t="shared" si="14"/>
        <v>6.5</v>
      </c>
    </row>
    <row r="13" spans="1:37" s="4" customFormat="1" x14ac:dyDescent="0.25">
      <c r="A13" s="131" t="s">
        <v>21</v>
      </c>
      <c r="B13" s="63" t="s">
        <v>20</v>
      </c>
      <c r="C13" s="77">
        <f>ROUND(IF('Indicator Data'!Q15="No data",IF((0.1233*LN('Indicator Data'!BA15)-0.4559)&gt;C$195,0,IF((0.1233*LN('Indicator Data'!BA15)-0.4559)&lt;C$194,10,(C$195-(0.1233*LN('Indicator Data'!BA15)-0.4559))/(C$195-C$194)*10)),IF('Indicator Data'!Q15&gt;C$195,0,IF('Indicator Data'!Q15&lt;C$194,10,(C$195-'Indicator Data'!Q15)/(C$195-C$194)*10))),1)</f>
        <v>2.5</v>
      </c>
      <c r="D13" s="77" t="str">
        <f>IF('Indicator Data'!R15="No data","x",ROUND((IF('Indicator Data'!R15&gt;D$195,10,IF('Indicator Data'!R15&lt;D$194,0,10-(D$195-'Indicator Data'!R15)/(D$195-D$194)*10))),1))</f>
        <v>x</v>
      </c>
      <c r="E13" s="78">
        <f t="shared" si="0"/>
        <v>2.5</v>
      </c>
      <c r="F13" s="77">
        <f>IF('Indicator Data'!AE15="No data","x",ROUND(IF('Indicator Data'!AE15&gt;F$195,10,IF('Indicator Data'!AE15&lt;F$194,0,10-(F$195-'Indicator Data'!AE15)/(F$195-F$194)*10)),1))</f>
        <v>4</v>
      </c>
      <c r="G13" s="77" t="str">
        <f>IF('Indicator Data'!AF15="No data","x",ROUND(IF('Indicator Data'!AF15&gt;G$195,10,IF('Indicator Data'!AF15&lt;G$194,0,10-(G$195-'Indicator Data'!AF15)/(G$195-G$194)*10)),1))</f>
        <v>x</v>
      </c>
      <c r="H13" s="78">
        <f t="shared" si="1"/>
        <v>4</v>
      </c>
      <c r="I13" s="79">
        <f>SUM(IF('Indicator Data'!S15=0,0,'Indicator Data'!S15/1000000),SUM('Indicator Data'!T15:U15))</f>
        <v>5.0250000000000003E-2</v>
      </c>
      <c r="J13" s="79">
        <f>I13/'Indicator Data'!BB15*1000000</f>
        <v>0.13118254867459939</v>
      </c>
      <c r="K13" s="77">
        <f t="shared" si="2"/>
        <v>0</v>
      </c>
      <c r="L13" s="77">
        <f>IF('Indicator Data'!V15="No data","x",ROUND(IF('Indicator Data'!V15&gt;L$195,10,IF('Indicator Data'!V15&lt;L$194,0,10-(L$195-'Indicator Data'!V15)/(L$195-L$194)*10)),1))</f>
        <v>0</v>
      </c>
      <c r="M13" s="78">
        <f t="shared" si="3"/>
        <v>0</v>
      </c>
      <c r="N13" s="80">
        <f t="shared" si="4"/>
        <v>2.2999999999999998</v>
      </c>
      <c r="O13" s="92">
        <f>IF(AND('Indicator Data'!AJ15="No data",'Indicator Data'!AK15="No data"),0,SUM('Indicator Data'!AJ15:AL15)/1000)</f>
        <v>7.0000000000000001E-3</v>
      </c>
      <c r="P13" s="77">
        <f t="shared" si="5"/>
        <v>0</v>
      </c>
      <c r="Q13" s="81">
        <f>O13*1000/'Indicator Data'!BB15</f>
        <v>1.8274185885018822E-5</v>
      </c>
      <c r="R13" s="77">
        <f t="shared" si="6"/>
        <v>0</v>
      </c>
      <c r="S13" s="82">
        <f t="shared" si="7"/>
        <v>0</v>
      </c>
      <c r="T13" s="77">
        <f>IF('Indicator Data'!AB15="No data","x",ROUND(IF('Indicator Data'!AB15&gt;T$195,10,IF('Indicator Data'!AB15&lt;T$194,0,10-(T$195-'Indicator Data'!AB15)/(T$195-T$194)*10)),1))</f>
        <v>6.4</v>
      </c>
      <c r="U13" s="77">
        <f>IF('Indicator Data'!AA15="No data","x",ROUND(IF('Indicator Data'!AA15&gt;U$195,10,IF('Indicator Data'!AA15&lt;U$194,0,10-(U$195-'Indicator Data'!AA15)/(U$195-U$194)*10)),1))</f>
        <v>0.2</v>
      </c>
      <c r="V13" s="77" t="str">
        <f>IF('Indicator Data'!AD15="No data","x",ROUND(IF('Indicator Data'!AD15&gt;V$195,10,IF('Indicator Data'!AD15&lt;V$194,0,10-(V$195-'Indicator Data'!AD15)/(V$195-V$194)*10)),1))</f>
        <v>x</v>
      </c>
      <c r="W13" s="78">
        <f t="shared" si="8"/>
        <v>3.3</v>
      </c>
      <c r="X13" s="77">
        <f>IF('Indicator Data'!W15="No data","x",ROUND(IF('Indicator Data'!W15&gt;X$195,10,IF('Indicator Data'!W15&lt;X$194,0,10-(X$195-'Indicator Data'!W15)/(X$195-X$194)*10)),1))</f>
        <v>0.9</v>
      </c>
      <c r="Y13" s="77" t="str">
        <f>IF('Indicator Data'!X15="No data","x",ROUND(IF('Indicator Data'!X15&gt;Y$195,10,IF('Indicator Data'!X15&lt;Y$194,0,10-(Y$195-'Indicator Data'!X15)/(Y$195-Y$194)*10)),1))</f>
        <v>x</v>
      </c>
      <c r="Z13" s="78">
        <f t="shared" si="9"/>
        <v>0.9</v>
      </c>
      <c r="AA13" s="92">
        <f>('Indicator Data'!AI15+'Indicator Data'!AH15*0.5+'Indicator Data'!AG15*0.25)/1000</f>
        <v>6.71</v>
      </c>
      <c r="AB13" s="83">
        <f>AA13*1000/'Indicator Data'!BB15</f>
        <v>1.7517112469782329E-2</v>
      </c>
      <c r="AC13" s="78">
        <f t="shared" si="10"/>
        <v>1.8</v>
      </c>
      <c r="AD13" s="77">
        <f>IF('Indicator Data'!AM15="No data","x",ROUND(IF('Indicator Data'!AM15&lt;$AD$194,10,IF('Indicator Data'!AM15&gt;$AD$195,0,($AD$195-'Indicator Data'!AM15)/($AD$195-$AD$194)*10)),1))</f>
        <v>3.3</v>
      </c>
      <c r="AE13" s="77">
        <f>IF('Indicator Data'!AN15="No data","x",ROUND(IF('Indicator Data'!AN15&gt;$AE$195,10,IF('Indicator Data'!AN15&lt;$AE$194,0,10-($AE$195-'Indicator Data'!AN15)/($AE$195-$AE$194)*10)),1))</f>
        <v>0</v>
      </c>
      <c r="AF13" s="84">
        <f>IF('Indicator Data'!AO15="No data","x",ROUND(IF('Indicator Data'!AO15&gt;$AF$195,10,IF('Indicator Data'!AO15&lt;$AF$194,0,10-($AF$195-'Indicator Data'!AO15)/($AF$195-$AF$194)*10)),1))</f>
        <v>0.7</v>
      </c>
      <c r="AG13" s="84">
        <f>IF('Indicator Data'!AP15="No data","x",ROUND(IF('Indicator Data'!AP15&gt;$AG$195,10,IF('Indicator Data'!AP15&lt;$AG$194,0,10-($AG$195-'Indicator Data'!AP15)/($AG$195-$AG$194)*10)),1))</f>
        <v>2.7</v>
      </c>
      <c r="AH13" s="77">
        <f t="shared" si="11"/>
        <v>1.1000000000000001</v>
      </c>
      <c r="AI13" s="78">
        <f t="shared" si="12"/>
        <v>1.5</v>
      </c>
      <c r="AJ13" s="85">
        <f t="shared" si="13"/>
        <v>1.9</v>
      </c>
      <c r="AK13" s="86">
        <f t="shared" si="14"/>
        <v>1</v>
      </c>
    </row>
    <row r="14" spans="1:37" s="4" customFormat="1" x14ac:dyDescent="0.25">
      <c r="A14" s="131" t="s">
        <v>23</v>
      </c>
      <c r="B14" s="63" t="s">
        <v>22</v>
      </c>
      <c r="C14" s="77">
        <f>ROUND(IF('Indicator Data'!Q16="No data",IF((0.1233*LN('Indicator Data'!BA16)-0.4559)&gt;C$195,0,IF((0.1233*LN('Indicator Data'!BA16)-0.4559)&lt;C$194,10,(C$195-(0.1233*LN('Indicator Data'!BA16)-0.4559))/(C$195-C$194)*10)),IF('Indicator Data'!Q16&gt;C$195,0,IF('Indicator Data'!Q16&lt;C$194,10,(C$195-'Indicator Data'!Q16)/(C$195-C$194)*10))),1)</f>
        <v>1.9</v>
      </c>
      <c r="D14" s="77" t="str">
        <f>IF('Indicator Data'!R16="No data","x",ROUND((IF('Indicator Data'!R16&gt;D$195,10,IF('Indicator Data'!R16&lt;D$194,0,10-(D$195-'Indicator Data'!R16)/(D$195-D$194)*10))),1))</f>
        <v>x</v>
      </c>
      <c r="E14" s="78">
        <f t="shared" si="0"/>
        <v>1.9</v>
      </c>
      <c r="F14" s="77">
        <f>IF('Indicator Data'!AE16="No data","x",ROUND(IF('Indicator Data'!AE16&gt;F$195,10,IF('Indicator Data'!AE16&lt;F$194,0,10-(F$195-'Indicator Data'!AE16)/(F$195-F$194)*10)),1))</f>
        <v>3.5</v>
      </c>
      <c r="G14" s="77" t="str">
        <f>IF('Indicator Data'!AF16="No data","x",ROUND(IF('Indicator Data'!AF16&gt;G$195,10,IF('Indicator Data'!AF16&lt;G$194,0,10-(G$195-'Indicator Data'!AF16)/(G$195-G$194)*10)),1))</f>
        <v>x</v>
      </c>
      <c r="H14" s="78">
        <f t="shared" si="1"/>
        <v>3.5</v>
      </c>
      <c r="I14" s="79">
        <f>SUM(IF('Indicator Data'!S16=0,0,'Indicator Data'!S16/1000000),SUM('Indicator Data'!T16:U16))</f>
        <v>0</v>
      </c>
      <c r="J14" s="79">
        <f>I14/'Indicator Data'!BB16*1000000</f>
        <v>0</v>
      </c>
      <c r="K14" s="77">
        <f t="shared" si="2"/>
        <v>0</v>
      </c>
      <c r="L14" s="77">
        <f>IF('Indicator Data'!V16="No data","x",ROUND(IF('Indicator Data'!V16&gt;L$195,10,IF('Indicator Data'!V16&lt;L$194,0,10-(L$195-'Indicator Data'!V16)/(L$195-L$194)*10)),1))</f>
        <v>0</v>
      </c>
      <c r="M14" s="78">
        <f t="shared" si="3"/>
        <v>0</v>
      </c>
      <c r="N14" s="80">
        <f t="shared" si="4"/>
        <v>1.8</v>
      </c>
      <c r="O14" s="92">
        <f>IF(AND('Indicator Data'!AJ16="No data",'Indicator Data'!AK16="No data"),0,SUM('Indicator Data'!AJ16:AL16)/1000)</f>
        <v>0.27700000000000002</v>
      </c>
      <c r="P14" s="77">
        <f t="shared" si="5"/>
        <v>0</v>
      </c>
      <c r="Q14" s="81">
        <f>O14*1000/'Indicator Data'!BB16</f>
        <v>2.0338783931626441E-4</v>
      </c>
      <c r="R14" s="77">
        <f t="shared" si="6"/>
        <v>2.2000000000000002</v>
      </c>
      <c r="S14" s="82">
        <f t="shared" si="7"/>
        <v>1.1000000000000001</v>
      </c>
      <c r="T14" s="77" t="str">
        <f>IF('Indicator Data'!AB16="No data","x",ROUND(IF('Indicator Data'!AB16&gt;T$195,10,IF('Indicator Data'!AB16&lt;T$194,0,10-(T$195-'Indicator Data'!AB16)/(T$195-T$194)*10)),1))</f>
        <v>x</v>
      </c>
      <c r="U14" s="77">
        <f>IF('Indicator Data'!AA16="No data","x",ROUND(IF('Indicator Data'!AA16&gt;U$195,10,IF('Indicator Data'!AA16&lt;U$194,0,10-(U$195-'Indicator Data'!AA16)/(U$195-U$194)*10)),1))</f>
        <v>0.3</v>
      </c>
      <c r="V14" s="77" t="str">
        <f>IF('Indicator Data'!AD16="No data","x",ROUND(IF('Indicator Data'!AD16&gt;V$195,10,IF('Indicator Data'!AD16&lt;V$194,0,10-(V$195-'Indicator Data'!AD16)/(V$195-V$194)*10)),1))</f>
        <v>x</v>
      </c>
      <c r="W14" s="78">
        <f t="shared" si="8"/>
        <v>0.3</v>
      </c>
      <c r="X14" s="77">
        <f>IF('Indicator Data'!W16="No data","x",ROUND(IF('Indicator Data'!W16&gt;X$195,10,IF('Indicator Data'!W16&lt;X$194,0,10-(X$195-'Indicator Data'!W16)/(X$195-X$194)*10)),1))</f>
        <v>0.5</v>
      </c>
      <c r="Y14" s="77" t="str">
        <f>IF('Indicator Data'!X16="No data","x",ROUND(IF('Indicator Data'!X16&gt;Y$195,10,IF('Indicator Data'!X16&lt;Y$194,0,10-(Y$195-'Indicator Data'!X16)/(Y$195-Y$194)*10)),1))</f>
        <v>x</v>
      </c>
      <c r="Z14" s="78">
        <f t="shared" si="9"/>
        <v>0.5</v>
      </c>
      <c r="AA14" s="92">
        <f>('Indicator Data'!AI16+'Indicator Data'!AH16*0.5+'Indicator Data'!AG16*0.25)/1000</f>
        <v>0</v>
      </c>
      <c r="AB14" s="83">
        <f>AA14*1000/'Indicator Data'!BB16</f>
        <v>0</v>
      </c>
      <c r="AC14" s="78">
        <f t="shared" si="10"/>
        <v>0</v>
      </c>
      <c r="AD14" s="77">
        <f>IF('Indicator Data'!AM16="No data","x",ROUND(IF('Indicator Data'!AM16&lt;$AD$194,10,IF('Indicator Data'!AM16&gt;$AD$195,0,($AD$195-'Indicator Data'!AM16)/($AD$195-$AD$194)*10)),1))</f>
        <v>2.4</v>
      </c>
      <c r="AE14" s="77">
        <f>IF('Indicator Data'!AN16="No data","x",ROUND(IF('Indicator Data'!AN16&gt;$AE$195,10,IF('Indicator Data'!AN16&lt;$AE$194,0,10-($AE$195-'Indicator Data'!AN16)/($AE$195-$AE$194)*10)),1))</f>
        <v>0</v>
      </c>
      <c r="AF14" s="84">
        <f>IF('Indicator Data'!AO16="No data","x",ROUND(IF('Indicator Data'!AO16&gt;$AF$195,10,IF('Indicator Data'!AO16&lt;$AF$194,0,10-($AF$195-'Indicator Data'!AO16)/($AF$195-$AF$194)*10)),1))</f>
        <v>1.4</v>
      </c>
      <c r="AG14" s="84">
        <f>IF('Indicator Data'!AP16="No data","x",ROUND(IF('Indicator Data'!AP16&gt;$AG$195,10,IF('Indicator Data'!AP16&lt;$AG$194,0,10-($AG$195-'Indicator Data'!AP16)/($AG$195-$AG$194)*10)),1))</f>
        <v>9.3000000000000007</v>
      </c>
      <c r="AH14" s="77">
        <f t="shared" si="11"/>
        <v>3</v>
      </c>
      <c r="AI14" s="78">
        <f t="shared" si="12"/>
        <v>1.8</v>
      </c>
      <c r="AJ14" s="85">
        <f t="shared" si="13"/>
        <v>0.7</v>
      </c>
      <c r="AK14" s="86">
        <f t="shared" si="14"/>
        <v>0.9</v>
      </c>
    </row>
    <row r="15" spans="1:37" s="4" customFormat="1" x14ac:dyDescent="0.25">
      <c r="A15" s="131" t="s">
        <v>25</v>
      </c>
      <c r="B15" s="63" t="s">
        <v>24</v>
      </c>
      <c r="C15" s="77">
        <f>ROUND(IF('Indicator Data'!Q17="No data",IF((0.1233*LN('Indicator Data'!BA17)-0.4559)&gt;C$195,0,IF((0.1233*LN('Indicator Data'!BA17)-0.4559)&lt;C$194,10,(C$195-(0.1233*LN('Indicator Data'!BA17)-0.4559))/(C$195-C$194)*10)),IF('Indicator Data'!Q17&gt;C$195,0,IF('Indicator Data'!Q17&lt;C$194,10,(C$195-'Indicator Data'!Q17)/(C$195-C$194)*10))),1)</f>
        <v>5.8</v>
      </c>
      <c r="D15" s="77">
        <f>IF('Indicator Data'!R17="No data","x",ROUND((IF('Indicator Data'!R17&gt;D$195,10,IF('Indicator Data'!R17&lt;D$194,0,10-(D$195-'Indicator Data'!R17)/(D$195-D$194)*10))),1))</f>
        <v>4.0999999999999996</v>
      </c>
      <c r="E15" s="78">
        <f t="shared" si="0"/>
        <v>5</v>
      </c>
      <c r="F15" s="77">
        <f>IF('Indicator Data'!AE17="No data","x",ROUND(IF('Indicator Data'!AE17&gt;F$195,10,IF('Indicator Data'!AE17&lt;F$194,0,10-(F$195-'Indicator Data'!AE17)/(F$195-F$194)*10)),1))</f>
        <v>6.7</v>
      </c>
      <c r="G15" s="77">
        <f>IF('Indicator Data'!AF17="No data","x",ROUND(IF('Indicator Data'!AF17&gt;G$195,10,IF('Indicator Data'!AF17&lt;G$194,0,10-(G$195-'Indicator Data'!AF17)/(G$195-G$194)*10)),1))</f>
        <v>1.8</v>
      </c>
      <c r="H15" s="78">
        <f t="shared" si="1"/>
        <v>4.3</v>
      </c>
      <c r="I15" s="79">
        <f>SUM(IF('Indicator Data'!S17=0,0,'Indicator Data'!S17/1000000),SUM('Indicator Data'!T17:U17))</f>
        <v>4861.0935549999995</v>
      </c>
      <c r="J15" s="79">
        <f>I15/'Indicator Data'!BB17*1000000</f>
        <v>30.55801696556496</v>
      </c>
      <c r="K15" s="77">
        <f t="shared" si="2"/>
        <v>0.6</v>
      </c>
      <c r="L15" s="77">
        <f>IF('Indicator Data'!V17="No data","x",ROUND(IF('Indicator Data'!V17&gt;L$195,10,IF('Indicator Data'!V17&lt;L$194,0,10-(L$195-'Indicator Data'!V17)/(L$195-L$194)*10)),1))</f>
        <v>1.1000000000000001</v>
      </c>
      <c r="M15" s="78">
        <f t="shared" si="3"/>
        <v>0.9</v>
      </c>
      <c r="N15" s="80">
        <f t="shared" si="4"/>
        <v>3.8</v>
      </c>
      <c r="O15" s="92">
        <f>IF(AND('Indicator Data'!AJ17="No data",'Indicator Data'!AK17="No data"),0,SUM('Indicator Data'!AJ17:AL17)/1000)</f>
        <v>663.97500000000002</v>
      </c>
      <c r="P15" s="77">
        <f t="shared" si="5"/>
        <v>9.4</v>
      </c>
      <c r="Q15" s="81">
        <f>O15*1000/'Indicator Data'!BB17</f>
        <v>4.1739084189896854E-3</v>
      </c>
      <c r="R15" s="77">
        <f t="shared" si="6"/>
        <v>4.5</v>
      </c>
      <c r="S15" s="82">
        <f t="shared" si="7"/>
        <v>7</v>
      </c>
      <c r="T15" s="77">
        <f>IF('Indicator Data'!AB17="No data","x",ROUND(IF('Indicator Data'!AB17&gt;T$195,10,IF('Indicator Data'!AB17&lt;T$194,0,10-(T$195-'Indicator Data'!AB17)/(T$195-T$194)*10)),1))</f>
        <v>0.2</v>
      </c>
      <c r="U15" s="77">
        <f>IF('Indicator Data'!AA17="No data","x",ROUND(IF('Indicator Data'!AA17&gt;U$195,10,IF('Indicator Data'!AA17&lt;U$194,0,10-(U$195-'Indicator Data'!AA17)/(U$195-U$194)*10)),1))</f>
        <v>4.0999999999999996</v>
      </c>
      <c r="V15" s="77">
        <f>IF('Indicator Data'!AD17="No data","x",ROUND(IF('Indicator Data'!AD17&gt;V$195,10,IF('Indicator Data'!AD17&lt;V$194,0,10-(V$195-'Indicator Data'!AD17)/(V$195-V$194)*10)),1))</f>
        <v>0.3</v>
      </c>
      <c r="W15" s="78">
        <f t="shared" si="8"/>
        <v>1.5</v>
      </c>
      <c r="X15" s="77">
        <f>IF('Indicator Data'!W17="No data","x",ROUND(IF('Indicator Data'!W17&gt;X$195,10,IF('Indicator Data'!W17&lt;X$194,0,10-(X$195-'Indicator Data'!W17)/(X$195-X$194)*10)),1))</f>
        <v>2.9</v>
      </c>
      <c r="Y15" s="77">
        <f>IF('Indicator Data'!X17="No data","x",ROUND(IF('Indicator Data'!X17&gt;Y$195,10,IF('Indicator Data'!X17&lt;Y$194,0,10-(Y$195-'Indicator Data'!X17)/(Y$195-Y$194)*10)),1))</f>
        <v>7.2</v>
      </c>
      <c r="Z15" s="78">
        <f t="shared" si="9"/>
        <v>5.0999999999999996</v>
      </c>
      <c r="AA15" s="92">
        <f>('Indicator Data'!AI17+'Indicator Data'!AH17*0.5+'Indicator Data'!AG17*0.25)/1000</f>
        <v>6203.9252500000002</v>
      </c>
      <c r="AB15" s="83">
        <f>AA15*1000/'Indicator Data'!BB17</f>
        <v>3.8999383759565777E-2</v>
      </c>
      <c r="AC15" s="78">
        <f t="shared" si="10"/>
        <v>3.9</v>
      </c>
      <c r="AD15" s="77">
        <f>IF('Indicator Data'!AM17="No data","x",ROUND(IF('Indicator Data'!AM17&lt;$AD$194,10,IF('Indicator Data'!AM17&gt;$AD$195,0,($AD$195-'Indicator Data'!AM17)/($AD$195-$AD$194)*10)),1))</f>
        <v>5.6</v>
      </c>
      <c r="AE15" s="77">
        <f>IF('Indicator Data'!AN17="No data","x",ROUND(IF('Indicator Data'!AN17&gt;$AE$195,10,IF('Indicator Data'!AN17&lt;$AE$194,0,10-($AE$195-'Indicator Data'!AN17)/($AE$195-$AE$194)*10)),1))</f>
        <v>3.8</v>
      </c>
      <c r="AF15" s="84">
        <f>IF('Indicator Data'!AO17="No data","x",ROUND(IF('Indicator Data'!AO17&gt;$AF$195,10,IF('Indicator Data'!AO17&lt;$AF$194,0,10-($AF$195-'Indicator Data'!AO17)/($AF$195-$AF$194)*10)),1))</f>
        <v>7.8</v>
      </c>
      <c r="AG15" s="84">
        <f>IF('Indicator Data'!AP17="No data","x",ROUND(IF('Indicator Data'!AP17&gt;$AG$195,10,IF('Indicator Data'!AP17&lt;$AG$194,0,10-($AG$195-'Indicator Data'!AP17)/($AG$195-$AG$194)*10)),1))</f>
        <v>2.2999999999999998</v>
      </c>
      <c r="AH15" s="77">
        <f t="shared" si="11"/>
        <v>6.7</v>
      </c>
      <c r="AI15" s="78">
        <f t="shared" si="12"/>
        <v>5.4</v>
      </c>
      <c r="AJ15" s="85">
        <f t="shared" si="13"/>
        <v>4.0999999999999996</v>
      </c>
      <c r="AK15" s="86">
        <f t="shared" si="14"/>
        <v>5.7</v>
      </c>
    </row>
    <row r="16" spans="1:37" s="4" customFormat="1" x14ac:dyDescent="0.25">
      <c r="A16" s="131" t="s">
        <v>27</v>
      </c>
      <c r="B16" s="63" t="s">
        <v>26</v>
      </c>
      <c r="C16" s="77">
        <f>ROUND(IF('Indicator Data'!Q18="No data",IF((0.1233*LN('Indicator Data'!BA18)-0.4559)&gt;C$195,0,IF((0.1233*LN('Indicator Data'!BA18)-0.4559)&lt;C$194,10,(C$195-(0.1233*LN('Indicator Data'!BA18)-0.4559))/(C$195-C$194)*10)),IF('Indicator Data'!Q18&gt;C$195,0,IF('Indicator Data'!Q18&lt;C$194,10,(C$195-'Indicator Data'!Q18)/(C$195-C$194)*10))),1)</f>
        <v>2.5</v>
      </c>
      <c r="D16" s="77">
        <f>IF('Indicator Data'!R18="No data","x",ROUND((IF('Indicator Data'!R18&gt;D$195,10,IF('Indicator Data'!R18&lt;D$194,0,10-(D$195-'Indicator Data'!R18)/(D$195-D$194)*10))),1))</f>
        <v>0</v>
      </c>
      <c r="E16" s="78">
        <f t="shared" si="0"/>
        <v>1.3</v>
      </c>
      <c r="F16" s="77">
        <f>IF('Indicator Data'!AE18="No data","x",ROUND(IF('Indicator Data'!AE18&gt;F$195,10,IF('Indicator Data'!AE18&lt;F$194,0,10-(F$195-'Indicator Data'!AE18)/(F$195-F$194)*10)),1))</f>
        <v>4.8</v>
      </c>
      <c r="G16" s="77" t="str">
        <f>IF('Indicator Data'!AF18="No data","x",ROUND(IF('Indicator Data'!AF18&gt;G$195,10,IF('Indicator Data'!AF18&lt;G$194,0,10-(G$195-'Indicator Data'!AF18)/(G$195-G$194)*10)),1))</f>
        <v>x</v>
      </c>
      <c r="H16" s="78">
        <f t="shared" si="1"/>
        <v>4.8</v>
      </c>
      <c r="I16" s="79">
        <f>SUM(IF('Indicator Data'!S18=0,0,'Indicator Data'!S18/1000000),SUM('Indicator Data'!T18:U18))</f>
        <v>1.37486</v>
      </c>
      <c r="J16" s="79">
        <f>I16/'Indicator Data'!BB18*1000000</f>
        <v>4.8516479638647745</v>
      </c>
      <c r="K16" s="77">
        <f t="shared" si="2"/>
        <v>0.1</v>
      </c>
      <c r="L16" s="77">
        <f>IF('Indicator Data'!V18="No data","x",ROUND(IF('Indicator Data'!V18&gt;L$195,10,IF('Indicator Data'!V18&lt;L$194,0,10-(L$195-'Indicator Data'!V18)/(L$195-L$194)*10)),1))</f>
        <v>0</v>
      </c>
      <c r="M16" s="78">
        <f t="shared" si="3"/>
        <v>0.1</v>
      </c>
      <c r="N16" s="80">
        <f t="shared" si="4"/>
        <v>1.9</v>
      </c>
      <c r="O16" s="92">
        <f>IF(AND('Indicator Data'!AJ18="No data",'Indicator Data'!AK18="No data"),0,SUM('Indicator Data'!AJ18:AL18)/1000)</f>
        <v>1E-3</v>
      </c>
      <c r="P16" s="77">
        <f t="shared" si="5"/>
        <v>0</v>
      </c>
      <c r="Q16" s="81">
        <f>O16*1000/'Indicator Data'!BB18</f>
        <v>3.5288305455572021E-6</v>
      </c>
      <c r="R16" s="77">
        <f t="shared" si="6"/>
        <v>0</v>
      </c>
      <c r="S16" s="82">
        <f t="shared" si="7"/>
        <v>0</v>
      </c>
      <c r="T16" s="77">
        <f>IF('Indicator Data'!AB18="No data","x",ROUND(IF('Indicator Data'!AB18&gt;T$195,10,IF('Indicator Data'!AB18&lt;T$194,0,10-(T$195-'Indicator Data'!AB18)/(T$195-T$194)*10)),1))</f>
        <v>1.8</v>
      </c>
      <c r="U16" s="77">
        <f>IF('Indicator Data'!AA18="No data","x",ROUND(IF('Indicator Data'!AA18&gt;U$195,10,IF('Indicator Data'!AA18&lt;U$194,0,10-(U$195-'Indicator Data'!AA18)/(U$195-U$194)*10)),1))</f>
        <v>0</v>
      </c>
      <c r="V16" s="77" t="str">
        <f>IF('Indicator Data'!AD18="No data","x",ROUND(IF('Indicator Data'!AD18&gt;V$195,10,IF('Indicator Data'!AD18&lt;V$194,0,10-(V$195-'Indicator Data'!AD18)/(V$195-V$194)*10)),1))</f>
        <v>x</v>
      </c>
      <c r="W16" s="78">
        <f t="shared" si="8"/>
        <v>0.9</v>
      </c>
      <c r="X16" s="77">
        <f>IF('Indicator Data'!W18="No data","x",ROUND(IF('Indicator Data'!W18&gt;X$195,10,IF('Indicator Data'!W18&lt;X$194,0,10-(X$195-'Indicator Data'!W18)/(X$195-X$194)*10)),1))</f>
        <v>1</v>
      </c>
      <c r="Y16" s="77">
        <f>IF('Indicator Data'!X18="No data","x",ROUND(IF('Indicator Data'!X18&gt;Y$195,10,IF('Indicator Data'!X18&lt;Y$194,0,10-(Y$195-'Indicator Data'!X18)/(Y$195-Y$194)*10)),1))</f>
        <v>0.8</v>
      </c>
      <c r="Z16" s="78">
        <f t="shared" si="9"/>
        <v>0.9</v>
      </c>
      <c r="AA16" s="92">
        <f>('Indicator Data'!AI18+'Indicator Data'!AH18*0.5+'Indicator Data'!AG18*0.25)/1000</f>
        <v>0</v>
      </c>
      <c r="AB16" s="83">
        <f>AA16*1000/'Indicator Data'!BB18</f>
        <v>0</v>
      </c>
      <c r="AC16" s="78">
        <f t="shared" si="10"/>
        <v>0</v>
      </c>
      <c r="AD16" s="77">
        <f>IF('Indicator Data'!AM18="No data","x",ROUND(IF('Indicator Data'!AM18&lt;$AD$194,10,IF('Indicator Data'!AM18&gt;$AD$195,0,($AD$195-'Indicator Data'!AM18)/($AD$195-$AD$194)*10)),1))</f>
        <v>3.3</v>
      </c>
      <c r="AE16" s="77">
        <f>IF('Indicator Data'!AN18="No data","x",ROUND(IF('Indicator Data'!AN18&gt;$AE$195,10,IF('Indicator Data'!AN18&lt;$AE$194,0,10-($AE$195-'Indicator Data'!AN18)/($AE$195-$AE$194)*10)),1))</f>
        <v>0</v>
      </c>
      <c r="AF16" s="84">
        <f>IF('Indicator Data'!AO18="No data","x",ROUND(IF('Indicator Data'!AO18&gt;$AF$195,10,IF('Indicator Data'!AO18&lt;$AF$194,0,10-($AF$195-'Indicator Data'!AO18)/($AF$195-$AF$194)*10)),1))</f>
        <v>1.5</v>
      </c>
      <c r="AG16" s="84">
        <f>IF('Indicator Data'!AP18="No data","x",ROUND(IF('Indicator Data'!AP18&gt;$AG$195,10,IF('Indicator Data'!AP18&lt;$AG$194,0,10-($AG$195-'Indicator Data'!AP18)/($AG$195-$AG$194)*10)),1))</f>
        <v>2.7</v>
      </c>
      <c r="AH16" s="77">
        <f t="shared" si="11"/>
        <v>1.7</v>
      </c>
      <c r="AI16" s="78">
        <f t="shared" si="12"/>
        <v>1.7</v>
      </c>
      <c r="AJ16" s="85">
        <f t="shared" si="13"/>
        <v>0.9</v>
      </c>
      <c r="AK16" s="86">
        <f t="shared" si="14"/>
        <v>0.5</v>
      </c>
    </row>
    <row r="17" spans="1:37" s="4" customFormat="1" x14ac:dyDescent="0.25">
      <c r="A17" s="131" t="s">
        <v>29</v>
      </c>
      <c r="B17" s="63" t="s">
        <v>28</v>
      </c>
      <c r="C17" s="77">
        <f>ROUND(IF('Indicator Data'!Q19="No data",IF((0.1233*LN('Indicator Data'!BA19)-0.4559)&gt;C$195,0,IF((0.1233*LN('Indicator Data'!BA19)-0.4559)&lt;C$194,10,(C$195-(0.1233*LN('Indicator Data'!BA19)-0.4559))/(C$195-C$194)*10)),IF('Indicator Data'!Q19&gt;C$195,0,IF('Indicator Data'!Q19&lt;C$194,10,(C$195-'Indicator Data'!Q19)/(C$195-C$194)*10))),1)</f>
        <v>2.2999999999999998</v>
      </c>
      <c r="D17" s="77">
        <f>IF('Indicator Data'!R19="No data","x",ROUND((IF('Indicator Data'!R19&gt;D$195,10,IF('Indicator Data'!R19&lt;D$194,0,10-(D$195-'Indicator Data'!R19)/(D$195-D$194)*10))),1))</f>
        <v>0</v>
      </c>
      <c r="E17" s="78">
        <f t="shared" si="0"/>
        <v>1.2</v>
      </c>
      <c r="F17" s="77">
        <f>IF('Indicator Data'!AE19="No data","x",ROUND(IF('Indicator Data'!AE19&gt;F$195,10,IF('Indicator Data'!AE19&lt;F$194,0,10-(F$195-'Indicator Data'!AE19)/(F$195-F$194)*10)),1))</f>
        <v>2</v>
      </c>
      <c r="G17" s="77">
        <f>IF('Indicator Data'!AF19="No data","x",ROUND(IF('Indicator Data'!AF19&gt;G$195,10,IF('Indicator Data'!AF19&lt;G$194,0,10-(G$195-'Indicator Data'!AF19)/(G$195-G$194)*10)),1))</f>
        <v>0.4</v>
      </c>
      <c r="H17" s="78">
        <f t="shared" si="1"/>
        <v>1.2</v>
      </c>
      <c r="I17" s="79">
        <f>SUM(IF('Indicator Data'!S19=0,0,'Indicator Data'!S19/1000000),SUM('Indicator Data'!T19:U19))</f>
        <v>208.25677499999998</v>
      </c>
      <c r="J17" s="79">
        <f>I17/'Indicator Data'!BB19*1000000</f>
        <v>21.991211721224918</v>
      </c>
      <c r="K17" s="77">
        <f t="shared" si="2"/>
        <v>0.4</v>
      </c>
      <c r="L17" s="77">
        <f>IF('Indicator Data'!V19="No data","x",ROUND(IF('Indicator Data'!V19&gt;L$195,10,IF('Indicator Data'!V19&lt;L$194,0,10-(L$195-'Indicator Data'!V19)/(L$195-L$194)*10)),1))</f>
        <v>0.1</v>
      </c>
      <c r="M17" s="78">
        <f t="shared" si="3"/>
        <v>0.3</v>
      </c>
      <c r="N17" s="80">
        <f t="shared" si="4"/>
        <v>1</v>
      </c>
      <c r="O17" s="92">
        <f>IF(AND('Indicator Data'!AJ19="No data",'Indicator Data'!AK19="No data"),0,SUM('Indicator Data'!AJ19:AL19)/1000)</f>
        <v>1.369</v>
      </c>
      <c r="P17" s="77">
        <f t="shared" si="5"/>
        <v>0.5</v>
      </c>
      <c r="Q17" s="81">
        <f>O17*1000/'Indicator Data'!BB19</f>
        <v>1.4456177402323125E-4</v>
      </c>
      <c r="R17" s="77">
        <f t="shared" si="6"/>
        <v>2</v>
      </c>
      <c r="S17" s="82">
        <f t="shared" si="7"/>
        <v>1.3</v>
      </c>
      <c r="T17" s="77">
        <f>IF('Indicator Data'!AB19="No data","x",ROUND(IF('Indicator Data'!AB19&gt;T$195,10,IF('Indicator Data'!AB19&lt;T$194,0,10-(T$195-'Indicator Data'!AB19)/(T$195-T$194)*10)),1))</f>
        <v>1</v>
      </c>
      <c r="U17" s="77">
        <f>IF('Indicator Data'!AA19="No data","x",ROUND(IF('Indicator Data'!AA19&gt;U$195,10,IF('Indicator Data'!AA19&lt;U$194,0,10-(U$195-'Indicator Data'!AA19)/(U$195-U$194)*10)),1))</f>
        <v>1.1000000000000001</v>
      </c>
      <c r="V17" s="77" t="str">
        <f>IF('Indicator Data'!AD19="No data","x",ROUND(IF('Indicator Data'!AD19&gt;V$195,10,IF('Indicator Data'!AD19&lt;V$194,0,10-(V$195-'Indicator Data'!AD19)/(V$195-V$194)*10)),1))</f>
        <v>x</v>
      </c>
      <c r="W17" s="78">
        <f t="shared" si="8"/>
        <v>1.1000000000000001</v>
      </c>
      <c r="X17" s="77">
        <f>IF('Indicator Data'!W19="No data","x",ROUND(IF('Indicator Data'!W19&gt;X$195,10,IF('Indicator Data'!W19&lt;X$194,0,10-(X$195-'Indicator Data'!W19)/(X$195-X$194)*10)),1))</f>
        <v>0.4</v>
      </c>
      <c r="Y17" s="77">
        <f>IF('Indicator Data'!X19="No data","x",ROUND(IF('Indicator Data'!X19&gt;Y$195,10,IF('Indicator Data'!X19&lt;Y$194,0,10-(Y$195-'Indicator Data'!X19)/(Y$195-Y$194)*10)),1))</f>
        <v>0.3</v>
      </c>
      <c r="Z17" s="78">
        <f t="shared" si="9"/>
        <v>0.4</v>
      </c>
      <c r="AA17" s="92">
        <f>('Indicator Data'!AI19+'Indicator Data'!AH19*0.5+'Indicator Data'!AG19*0.25)/1000</f>
        <v>18.581250000000001</v>
      </c>
      <c r="AB17" s="83">
        <f>AA17*1000/'Indicator Data'!BB19</f>
        <v>1.962117212249208E-3</v>
      </c>
      <c r="AC17" s="78">
        <f t="shared" si="10"/>
        <v>0.2</v>
      </c>
      <c r="AD17" s="77">
        <f>IF('Indicator Data'!AM19="No data","x",ROUND(IF('Indicator Data'!AM19&lt;$AD$194,10,IF('Indicator Data'!AM19&gt;$AD$195,0,($AD$195-'Indicator Data'!AM19)/($AD$195-$AD$194)*10)),1))</f>
        <v>2.4</v>
      </c>
      <c r="AE17" s="77">
        <f>IF('Indicator Data'!AN19="No data","x",ROUND(IF('Indicator Data'!AN19&gt;$AE$195,10,IF('Indicator Data'!AN19&lt;$AE$194,0,10-($AE$195-'Indicator Data'!AN19)/($AE$195-$AE$194)*10)),1))</f>
        <v>0</v>
      </c>
      <c r="AF17" s="84">
        <f>IF('Indicator Data'!AO19="No data","x",ROUND(IF('Indicator Data'!AO19&gt;$AF$195,10,IF('Indicator Data'!AO19&lt;$AF$194,0,10-($AF$195-'Indicator Data'!AO19)/($AF$195-$AF$194)*10)),1))</f>
        <v>4.8</v>
      </c>
      <c r="AG17" s="84" t="str">
        <f>IF('Indicator Data'!AP19="No data","x",ROUND(IF('Indicator Data'!AP19&gt;$AG$195,10,IF('Indicator Data'!AP19&lt;$AG$194,0,10-($AG$195-'Indicator Data'!AP19)/($AG$195-$AG$194)*10)),1))</f>
        <v>x</v>
      </c>
      <c r="AH17" s="77">
        <f t="shared" si="11"/>
        <v>4.8</v>
      </c>
      <c r="AI17" s="78">
        <f t="shared" si="12"/>
        <v>2.4</v>
      </c>
      <c r="AJ17" s="85">
        <f t="shared" si="13"/>
        <v>1.1000000000000001</v>
      </c>
      <c r="AK17" s="86">
        <f t="shared" si="14"/>
        <v>1.2</v>
      </c>
    </row>
    <row r="18" spans="1:37" s="4" customFormat="1" x14ac:dyDescent="0.25">
      <c r="A18" s="131" t="s">
        <v>31</v>
      </c>
      <c r="B18" s="63" t="s">
        <v>30</v>
      </c>
      <c r="C18" s="77">
        <f>ROUND(IF('Indicator Data'!Q20="No data",IF((0.1233*LN('Indicator Data'!BA20)-0.4559)&gt;C$195,0,IF((0.1233*LN('Indicator Data'!BA20)-0.4559)&lt;C$194,10,(C$195-(0.1233*LN('Indicator Data'!BA20)-0.4559))/(C$195-C$194)*10)),IF('Indicator Data'!Q20&gt;C$195,0,IF('Indicator Data'!Q20&lt;C$194,10,(C$195-'Indicator Data'!Q20)/(C$195-C$194)*10))),1)</f>
        <v>0.9</v>
      </c>
      <c r="D18" s="77" t="str">
        <f>IF('Indicator Data'!R20="No data","x",ROUND((IF('Indicator Data'!R20&gt;D$195,10,IF('Indicator Data'!R20&lt;D$194,0,10-(D$195-'Indicator Data'!R20)/(D$195-D$194)*10))),1))</f>
        <v>x</v>
      </c>
      <c r="E18" s="78">
        <f t="shared" si="0"/>
        <v>0.9</v>
      </c>
      <c r="F18" s="77">
        <f>IF('Indicator Data'!AE20="No data","x",ROUND(IF('Indicator Data'!AE20&gt;F$195,10,IF('Indicator Data'!AE20&lt;F$194,0,10-(F$195-'Indicator Data'!AE20)/(F$195-F$194)*10)),1))</f>
        <v>0.8</v>
      </c>
      <c r="G18" s="77" t="str">
        <f>IF('Indicator Data'!AF20="No data","x",ROUND(IF('Indicator Data'!AF20&gt;G$195,10,IF('Indicator Data'!AF20&lt;G$194,0,10-(G$195-'Indicator Data'!AF20)/(G$195-G$194)*10)),1))</f>
        <v>x</v>
      </c>
      <c r="H18" s="78">
        <f t="shared" si="1"/>
        <v>0.8</v>
      </c>
      <c r="I18" s="79">
        <f>SUM(IF('Indicator Data'!S20=0,0,'Indicator Data'!S20/1000000),SUM('Indicator Data'!T20:U20))</f>
        <v>0</v>
      </c>
      <c r="J18" s="79">
        <f>I18/'Indicator Data'!BB20*1000000</f>
        <v>0</v>
      </c>
      <c r="K18" s="77">
        <f t="shared" si="2"/>
        <v>0</v>
      </c>
      <c r="L18" s="77">
        <f>IF('Indicator Data'!V20="No data","x",ROUND(IF('Indicator Data'!V20&gt;L$195,10,IF('Indicator Data'!V20&lt;L$194,0,10-(L$195-'Indicator Data'!V20)/(L$195-L$194)*10)),1))</f>
        <v>0</v>
      </c>
      <c r="M18" s="78">
        <f t="shared" si="3"/>
        <v>0</v>
      </c>
      <c r="N18" s="80">
        <f t="shared" si="4"/>
        <v>0.7</v>
      </c>
      <c r="O18" s="92">
        <f>IF(AND('Indicator Data'!AJ20="No data",'Indicator Data'!AK20="No data"),0,SUM('Indicator Data'!AJ20:AL20)/1000)</f>
        <v>31.114999999999998</v>
      </c>
      <c r="P18" s="77">
        <f t="shared" si="5"/>
        <v>5</v>
      </c>
      <c r="Q18" s="81">
        <f>O18*1000/'Indicator Data'!BB20</f>
        <v>2.7718865228944108E-3</v>
      </c>
      <c r="R18" s="77">
        <f t="shared" si="6"/>
        <v>4.0999999999999996</v>
      </c>
      <c r="S18" s="82">
        <f t="shared" si="7"/>
        <v>4.5999999999999996</v>
      </c>
      <c r="T18" s="77">
        <f>IF('Indicator Data'!AB20="No data","x",ROUND(IF('Indicator Data'!AB20&gt;T$195,10,IF('Indicator Data'!AB20&lt;T$194,0,10-(T$195-'Indicator Data'!AB20)/(T$195-T$194)*10)),1))</f>
        <v>0.6</v>
      </c>
      <c r="U18" s="77">
        <f>IF('Indicator Data'!AA20="No data","x",ROUND(IF('Indicator Data'!AA20&gt;U$195,10,IF('Indicator Data'!AA20&lt;U$194,0,10-(U$195-'Indicator Data'!AA20)/(U$195-U$194)*10)),1))</f>
        <v>0.2</v>
      </c>
      <c r="V18" s="77" t="str">
        <f>IF('Indicator Data'!AD20="No data","x",ROUND(IF('Indicator Data'!AD20&gt;V$195,10,IF('Indicator Data'!AD20&lt;V$194,0,10-(V$195-'Indicator Data'!AD20)/(V$195-V$194)*10)),1))</f>
        <v>x</v>
      </c>
      <c r="W18" s="78">
        <f t="shared" si="8"/>
        <v>0.4</v>
      </c>
      <c r="X18" s="77">
        <f>IF('Indicator Data'!W20="No data","x",ROUND(IF('Indicator Data'!W20&gt;X$195,10,IF('Indicator Data'!W20&lt;X$194,0,10-(X$195-'Indicator Data'!W20)/(X$195-X$194)*10)),1))</f>
        <v>0.3</v>
      </c>
      <c r="Y18" s="77" t="str">
        <f>IF('Indicator Data'!X20="No data","x",ROUND(IF('Indicator Data'!X20&gt;Y$195,10,IF('Indicator Data'!X20&lt;Y$194,0,10-(Y$195-'Indicator Data'!X20)/(Y$195-Y$194)*10)),1))</f>
        <v>x</v>
      </c>
      <c r="Z18" s="78">
        <f t="shared" si="9"/>
        <v>0.3</v>
      </c>
      <c r="AA18" s="92">
        <f>('Indicator Data'!AI20+'Indicator Data'!AH20*0.5+'Indicator Data'!AG20*0.25)/1000</f>
        <v>0</v>
      </c>
      <c r="AB18" s="83">
        <f>AA18*1000/'Indicator Data'!BB20</f>
        <v>0</v>
      </c>
      <c r="AC18" s="78">
        <f t="shared" si="10"/>
        <v>0</v>
      </c>
      <c r="AD18" s="77">
        <f>IF('Indicator Data'!AM20="No data","x",ROUND(IF('Indicator Data'!AM20&lt;$AD$194,10,IF('Indicator Data'!AM20&gt;$AD$195,0,($AD$195-'Indicator Data'!AM20)/($AD$195-$AD$194)*10)),1))</f>
        <v>0</v>
      </c>
      <c r="AE18" s="77">
        <f>IF('Indicator Data'!AN20="No data","x",ROUND(IF('Indicator Data'!AN20&gt;$AE$195,10,IF('Indicator Data'!AN20&lt;$AE$194,0,10-($AE$195-'Indicator Data'!AN20)/($AE$195-$AE$194)*10)),1))</f>
        <v>0</v>
      </c>
      <c r="AF18" s="84">
        <f>IF('Indicator Data'!AO20="No data","x",ROUND(IF('Indicator Data'!AO20&gt;$AF$195,10,IF('Indicator Data'!AO20&lt;$AF$194,0,10-($AF$195-'Indicator Data'!AO20)/($AF$195-$AF$194)*10)),1))</f>
        <v>0.8</v>
      </c>
      <c r="AG18" s="84">
        <f>IF('Indicator Data'!AP20="No data","x",ROUND(IF('Indicator Data'!AP20&gt;$AG$195,10,IF('Indicator Data'!AP20&lt;$AG$194,0,10-($AG$195-'Indicator Data'!AP20)/($AG$195-$AG$194)*10)),1))</f>
        <v>3</v>
      </c>
      <c r="AH18" s="77">
        <f t="shared" si="11"/>
        <v>1.2</v>
      </c>
      <c r="AI18" s="78">
        <f t="shared" si="12"/>
        <v>0.4</v>
      </c>
      <c r="AJ18" s="85">
        <f t="shared" si="13"/>
        <v>0.3</v>
      </c>
      <c r="AK18" s="86">
        <f t="shared" si="14"/>
        <v>2.7</v>
      </c>
    </row>
    <row r="19" spans="1:37" s="4" customFormat="1" x14ac:dyDescent="0.25">
      <c r="A19" s="131" t="s">
        <v>33</v>
      </c>
      <c r="B19" s="63" t="s">
        <v>32</v>
      </c>
      <c r="C19" s="77">
        <f>ROUND(IF('Indicator Data'!Q21="No data",IF((0.1233*LN('Indicator Data'!BA21)-0.4559)&gt;C$195,0,IF((0.1233*LN('Indicator Data'!BA21)-0.4559)&lt;C$194,10,(C$195-(0.1233*LN('Indicator Data'!BA21)-0.4559))/(C$195-C$194)*10)),IF('Indicator Data'!Q21&gt;C$195,0,IF('Indicator Data'!Q21&lt;C$194,10,(C$195-'Indicator Data'!Q21)/(C$195-C$194)*10))),1)</f>
        <v>3.6</v>
      </c>
      <c r="D19" s="77">
        <f>IF('Indicator Data'!R21="No data","x",ROUND((IF('Indicator Data'!R21&gt;D$195,10,IF('Indicator Data'!R21&lt;D$194,0,10-(D$195-'Indicator Data'!R21)/(D$195-D$194)*10))),1))</f>
        <v>0</v>
      </c>
      <c r="E19" s="78">
        <f t="shared" si="0"/>
        <v>2</v>
      </c>
      <c r="F19" s="77">
        <f>IF('Indicator Data'!AE21="No data","x",ROUND(IF('Indicator Data'!AE21&gt;F$195,10,IF('Indicator Data'!AE21&lt;F$194,0,10-(F$195-'Indicator Data'!AE21)/(F$195-F$194)*10)),1))</f>
        <v>5.7</v>
      </c>
      <c r="G19" s="77" t="str">
        <f>IF('Indicator Data'!AF21="No data","x",ROUND(IF('Indicator Data'!AF21&gt;G$195,10,IF('Indicator Data'!AF21&lt;G$194,0,10-(G$195-'Indicator Data'!AF21)/(G$195-G$194)*10)),1))</f>
        <v>x</v>
      </c>
      <c r="H19" s="78">
        <f t="shared" si="1"/>
        <v>5.7</v>
      </c>
      <c r="I19" s="79">
        <f>SUM(IF('Indicator Data'!S21=0,0,'Indicator Data'!S21/1000000),SUM('Indicator Data'!T21:U21))</f>
        <v>74.72999999999999</v>
      </c>
      <c r="J19" s="79">
        <f>I19/'Indicator Data'!BB21*1000000</f>
        <v>212.47860428880935</v>
      </c>
      <c r="K19" s="77">
        <f t="shared" si="2"/>
        <v>4.2</v>
      </c>
      <c r="L19" s="77">
        <f>IF('Indicator Data'!V21="No data","x",ROUND(IF('Indicator Data'!V21&gt;L$195,10,IF('Indicator Data'!V21&lt;L$194,0,10-(L$195-'Indicator Data'!V21)/(L$195-L$194)*10)),1))</f>
        <v>2.2000000000000002</v>
      </c>
      <c r="M19" s="78">
        <f t="shared" si="3"/>
        <v>3.2</v>
      </c>
      <c r="N19" s="80">
        <f t="shared" si="4"/>
        <v>3.2</v>
      </c>
      <c r="O19" s="92">
        <f>IF(AND('Indicator Data'!AJ21="No data",'Indicator Data'!AK21="No data"),0,SUM('Indicator Data'!AJ21:AL21)/1000)</f>
        <v>0</v>
      </c>
      <c r="P19" s="77">
        <f t="shared" si="5"/>
        <v>0</v>
      </c>
      <c r="Q19" s="81">
        <f>O19*1000/'Indicator Data'!BB21</f>
        <v>0</v>
      </c>
      <c r="R19" s="77">
        <f t="shared" si="6"/>
        <v>0</v>
      </c>
      <c r="S19" s="82">
        <f t="shared" si="7"/>
        <v>0</v>
      </c>
      <c r="T19" s="77">
        <f>IF('Indicator Data'!AB21="No data","x",ROUND(IF('Indicator Data'!AB21&gt;T$195,10,IF('Indicator Data'!AB21&lt;T$194,0,10-(T$195-'Indicator Data'!AB21)/(T$195-T$194)*10)),1))</f>
        <v>2.4</v>
      </c>
      <c r="U19" s="77">
        <f>IF('Indicator Data'!AA21="No data","x",ROUND(IF('Indicator Data'!AA21&gt;U$195,10,IF('Indicator Data'!AA21&lt;U$194,0,10-(U$195-'Indicator Data'!AA21)/(U$195-U$194)*10)),1))</f>
        <v>0.7</v>
      </c>
      <c r="V19" s="77">
        <f>IF('Indicator Data'!AD21="No data","x",ROUND(IF('Indicator Data'!AD21&gt;V$195,10,IF('Indicator Data'!AD21&lt;V$194,0,10-(V$195-'Indicator Data'!AD21)/(V$195-V$194)*10)),1))</f>
        <v>0</v>
      </c>
      <c r="W19" s="78">
        <f t="shared" si="8"/>
        <v>1</v>
      </c>
      <c r="X19" s="77">
        <f>IF('Indicator Data'!W21="No data","x",ROUND(IF('Indicator Data'!W21&gt;X$195,10,IF('Indicator Data'!W21&lt;X$194,0,10-(X$195-'Indicator Data'!W21)/(X$195-X$194)*10)),1))</f>
        <v>1.3</v>
      </c>
      <c r="Y19" s="77">
        <f>IF('Indicator Data'!X21="No data","x",ROUND(IF('Indicator Data'!X21&gt;Y$195,10,IF('Indicator Data'!X21&lt;Y$194,0,10-(Y$195-'Indicator Data'!X21)/(Y$195-Y$194)*10)),1))</f>
        <v>1.1000000000000001</v>
      </c>
      <c r="Z19" s="78">
        <f t="shared" si="9"/>
        <v>1.2</v>
      </c>
      <c r="AA19" s="92">
        <f>('Indicator Data'!AI21+'Indicator Data'!AH21*0.5+'Indicator Data'!AG21*0.25)/1000</f>
        <v>20</v>
      </c>
      <c r="AB19" s="83">
        <f>AA19*1000/'Indicator Data'!BB21</f>
        <v>5.6865677582981243E-2</v>
      </c>
      <c r="AC19" s="78">
        <f t="shared" si="10"/>
        <v>5.7</v>
      </c>
      <c r="AD19" s="77">
        <f>IF('Indicator Data'!AM21="No data","x",ROUND(IF('Indicator Data'!AM21&lt;$AD$194,10,IF('Indicator Data'!AM21&gt;$AD$195,0,($AD$195-'Indicator Data'!AM21)/($AD$195-$AD$194)*10)),1))</f>
        <v>3.5</v>
      </c>
      <c r="AE19" s="77">
        <f>IF('Indicator Data'!AN21="No data","x",ROUND(IF('Indicator Data'!AN21&gt;$AE$195,10,IF('Indicator Data'!AN21&lt;$AE$194,0,10-($AE$195-'Indicator Data'!AN21)/($AE$195-$AE$194)*10)),1))</f>
        <v>0.4</v>
      </c>
      <c r="AF19" s="84">
        <f>IF('Indicator Data'!AO21="No data","x",ROUND(IF('Indicator Data'!AO21&gt;$AF$195,10,IF('Indicator Data'!AO21&lt;$AF$194,0,10-($AF$195-'Indicator Data'!AO21)/($AF$195-$AF$194)*10)),1))</f>
        <v>2.2999999999999998</v>
      </c>
      <c r="AG19" s="84">
        <f>IF('Indicator Data'!AP21="No data","x",ROUND(IF('Indicator Data'!AP21&gt;$AG$195,10,IF('Indicator Data'!AP21&lt;$AG$194,0,10-($AG$195-'Indicator Data'!AP21)/($AG$195-$AG$194)*10)),1))</f>
        <v>10</v>
      </c>
      <c r="AH19" s="77">
        <f t="shared" si="11"/>
        <v>3.8</v>
      </c>
      <c r="AI19" s="78">
        <f t="shared" si="12"/>
        <v>2.6</v>
      </c>
      <c r="AJ19" s="85">
        <f t="shared" si="13"/>
        <v>2.9</v>
      </c>
      <c r="AK19" s="86">
        <f t="shared" si="14"/>
        <v>1.6</v>
      </c>
    </row>
    <row r="20" spans="1:37" s="4" customFormat="1" x14ac:dyDescent="0.25">
      <c r="A20" s="131" t="s">
        <v>35</v>
      </c>
      <c r="B20" s="63" t="s">
        <v>34</v>
      </c>
      <c r="C20" s="77">
        <f>ROUND(IF('Indicator Data'!Q22="No data",IF((0.1233*LN('Indicator Data'!BA22)-0.4559)&gt;C$195,0,IF((0.1233*LN('Indicator Data'!BA22)-0.4559)&lt;C$194,10,(C$195-(0.1233*LN('Indicator Data'!BA22)-0.4559))/(C$195-C$194)*10)),IF('Indicator Data'!Q22&gt;C$195,0,IF('Indicator Data'!Q22&lt;C$194,10,(C$195-'Indicator Data'!Q22)/(C$195-C$194)*10))),1)</f>
        <v>7.2</v>
      </c>
      <c r="D20" s="77">
        <f>IF('Indicator Data'!R22="No data","x",ROUND((IF('Indicator Data'!R22&gt;D$195,10,IF('Indicator Data'!R22&lt;D$194,0,10-(D$195-'Indicator Data'!R22)/(D$195-D$194)*10))),1))</f>
        <v>6.5</v>
      </c>
      <c r="E20" s="78">
        <f t="shared" si="0"/>
        <v>6.9</v>
      </c>
      <c r="F20" s="77">
        <f>IF('Indicator Data'!AE22="No data","x",ROUND(IF('Indicator Data'!AE22&gt;F$195,10,IF('Indicator Data'!AE22&lt;F$194,0,10-(F$195-'Indicator Data'!AE22)/(F$195-F$194)*10)),1))</f>
        <v>8.1999999999999993</v>
      </c>
      <c r="G20" s="77">
        <f>IF('Indicator Data'!AF22="No data","x",ROUND(IF('Indicator Data'!AF22&gt;G$195,10,IF('Indicator Data'!AF22&lt;G$194,0,10-(G$195-'Indicator Data'!AF22)/(G$195-G$194)*10)),1))</f>
        <v>4.5999999999999996</v>
      </c>
      <c r="H20" s="78">
        <f t="shared" si="1"/>
        <v>6.4</v>
      </c>
      <c r="I20" s="79">
        <f>SUM(IF('Indicator Data'!S22=0,0,'Indicator Data'!S22/1000000),SUM('Indicator Data'!T22:U22))</f>
        <v>1177.4151829999998</v>
      </c>
      <c r="J20" s="79">
        <f>I20/'Indicator Data'!BB22*1000000</f>
        <v>111.09281338591695</v>
      </c>
      <c r="K20" s="77">
        <f t="shared" si="2"/>
        <v>2.2000000000000002</v>
      </c>
      <c r="L20" s="77">
        <f>IF('Indicator Data'!V22="No data","x",ROUND(IF('Indicator Data'!V22&gt;L$195,10,IF('Indicator Data'!V22&lt;L$194,0,10-(L$195-'Indicator Data'!V22)/(L$195-L$194)*10)),1))</f>
        <v>5.3</v>
      </c>
      <c r="M20" s="78">
        <f t="shared" si="3"/>
        <v>3.8</v>
      </c>
      <c r="N20" s="80">
        <f t="shared" si="4"/>
        <v>6</v>
      </c>
      <c r="O20" s="92">
        <f>IF(AND('Indicator Data'!AJ22="No data",'Indicator Data'!AK22="No data"),0,SUM('Indicator Data'!AJ22:AL22)/1000)</f>
        <v>0.48799999999999999</v>
      </c>
      <c r="P20" s="77">
        <f t="shared" si="5"/>
        <v>0</v>
      </c>
      <c r="Q20" s="81">
        <f>O20*1000/'Indicator Data'!BB22</f>
        <v>4.6044329744580404E-5</v>
      </c>
      <c r="R20" s="77">
        <f t="shared" si="6"/>
        <v>0</v>
      </c>
      <c r="S20" s="82">
        <f t="shared" si="7"/>
        <v>0</v>
      </c>
      <c r="T20" s="77">
        <f>IF('Indicator Data'!AB22="No data","x",ROUND(IF('Indicator Data'!AB22&gt;T$195,10,IF('Indicator Data'!AB22&lt;T$194,0,10-(T$195-'Indicator Data'!AB22)/(T$195-T$194)*10)),1))</f>
        <v>2.2000000000000002</v>
      </c>
      <c r="U20" s="77">
        <f>IF('Indicator Data'!AA22="No data","x",ROUND(IF('Indicator Data'!AA22&gt;U$195,10,IF('Indicator Data'!AA22&lt;U$194,0,10-(U$195-'Indicator Data'!AA22)/(U$195-U$194)*10)),1))</f>
        <v>1.1000000000000001</v>
      </c>
      <c r="V20" s="77">
        <f>IF('Indicator Data'!AD22="No data","x",ROUND(IF('Indicator Data'!AD22&gt;V$195,10,IF('Indicator Data'!AD22&lt;V$194,0,10-(V$195-'Indicator Data'!AD22)/(V$195-V$194)*10)),1))</f>
        <v>9.4</v>
      </c>
      <c r="W20" s="78">
        <f t="shared" si="8"/>
        <v>4.2</v>
      </c>
      <c r="X20" s="77">
        <f>IF('Indicator Data'!W22="No data","x",ROUND(IF('Indicator Data'!W22&gt;X$195,10,IF('Indicator Data'!W22&lt;X$194,0,10-(X$195-'Indicator Data'!W22)/(X$195-X$194)*10)),1))</f>
        <v>7.7</v>
      </c>
      <c r="Y20" s="77">
        <f>IF('Indicator Data'!X22="No data","x",ROUND(IF('Indicator Data'!X22&gt;Y$195,10,IF('Indicator Data'!X22&lt;Y$194,0,10-(Y$195-'Indicator Data'!X22)/(Y$195-Y$194)*10)),1))</f>
        <v>4</v>
      </c>
      <c r="Z20" s="78">
        <f t="shared" si="9"/>
        <v>5.9</v>
      </c>
      <c r="AA20" s="92">
        <f>('Indicator Data'!AI22+'Indicator Data'!AH22*0.5+'Indicator Data'!AG22*0.25)/1000</f>
        <v>8.8734999999999999</v>
      </c>
      <c r="AB20" s="83">
        <f>AA20*1000/'Indicator Data'!BB22</f>
        <v>8.372425409601111E-4</v>
      </c>
      <c r="AC20" s="78">
        <f t="shared" si="10"/>
        <v>0.1</v>
      </c>
      <c r="AD20" s="77">
        <f>IF('Indicator Data'!AM22="No data","x",ROUND(IF('Indicator Data'!AM22&lt;$AD$194,10,IF('Indicator Data'!AM22&gt;$AD$195,0,($AD$195-'Indicator Data'!AM22)/($AD$195-$AD$194)*10)),1))</f>
        <v>3.1</v>
      </c>
      <c r="AE20" s="77">
        <f>IF('Indicator Data'!AN22="No data","x",ROUND(IF('Indicator Data'!AN22&gt;$AE$195,10,IF('Indicator Data'!AN22&lt;$AE$194,0,10-($AE$195-'Indicator Data'!AN22)/($AE$195-$AE$194)*10)),1))</f>
        <v>0.8</v>
      </c>
      <c r="AF20" s="84">
        <f>IF('Indicator Data'!AO22="No data","x",ROUND(IF('Indicator Data'!AO22&gt;$AF$195,10,IF('Indicator Data'!AO22&lt;$AF$194,0,10-($AF$195-'Indicator Data'!AO22)/($AF$195-$AF$194)*10)),1))</f>
        <v>7.9</v>
      </c>
      <c r="AG20" s="84">
        <f>IF('Indicator Data'!AP22="No data","x",ROUND(IF('Indicator Data'!AP22&gt;$AG$195,10,IF('Indicator Data'!AP22&lt;$AG$194,0,10-($AG$195-'Indicator Data'!AP22)/($AG$195-$AG$194)*10)),1))</f>
        <v>10</v>
      </c>
      <c r="AH20" s="77">
        <f t="shared" si="11"/>
        <v>8.3000000000000007</v>
      </c>
      <c r="AI20" s="78">
        <f t="shared" si="12"/>
        <v>4.0999999999999996</v>
      </c>
      <c r="AJ20" s="85">
        <f t="shared" si="13"/>
        <v>3.8</v>
      </c>
      <c r="AK20" s="86">
        <f t="shared" si="14"/>
        <v>2.1</v>
      </c>
    </row>
    <row r="21" spans="1:37" s="4" customFormat="1" x14ac:dyDescent="0.25">
      <c r="A21" s="131" t="s">
        <v>37</v>
      </c>
      <c r="B21" s="63" t="s">
        <v>36</v>
      </c>
      <c r="C21" s="77">
        <f>ROUND(IF('Indicator Data'!Q23="No data",IF((0.1233*LN('Indicator Data'!BA23)-0.4559)&gt;C$195,0,IF((0.1233*LN('Indicator Data'!BA23)-0.4559)&lt;C$194,10,(C$195-(0.1233*LN('Indicator Data'!BA23)-0.4559))/(C$195-C$194)*10)),IF('Indicator Data'!Q23&gt;C$195,0,IF('Indicator Data'!Q23&lt;C$194,10,(C$195-'Indicator Data'!Q23)/(C$195-C$194)*10))),1)</f>
        <v>5.3</v>
      </c>
      <c r="D21" s="77">
        <f>IF('Indicator Data'!R23="No data","x",ROUND((IF('Indicator Data'!R23&gt;D$195,10,IF('Indicator Data'!R23&lt;D$194,0,10-(D$195-'Indicator Data'!R23)/(D$195-D$194)*10))),1))</f>
        <v>1.7</v>
      </c>
      <c r="E21" s="78">
        <f t="shared" si="0"/>
        <v>3.7</v>
      </c>
      <c r="F21" s="77">
        <f>IF('Indicator Data'!AE23="No data","x",ROUND(IF('Indicator Data'!AE23&gt;F$195,10,IF('Indicator Data'!AE23&lt;F$194,0,10-(F$195-'Indicator Data'!AE23)/(F$195-F$194)*10)),1))</f>
        <v>6.1</v>
      </c>
      <c r="G21" s="77">
        <f>IF('Indicator Data'!AF23="No data","x",ROUND(IF('Indicator Data'!AF23&gt;G$195,10,IF('Indicator Data'!AF23&lt;G$194,0,10-(G$195-'Indicator Data'!AF23)/(G$195-G$194)*10)),1))</f>
        <v>3.4</v>
      </c>
      <c r="H21" s="78">
        <f t="shared" si="1"/>
        <v>4.8</v>
      </c>
      <c r="I21" s="79">
        <f>SUM(IF('Indicator Data'!S23=0,0,'Indicator Data'!S23/1000000),SUM('Indicator Data'!T23:U23))</f>
        <v>297.110525</v>
      </c>
      <c r="J21" s="79">
        <f>I21/'Indicator Data'!BB23*1000000</f>
        <v>388.37570979649888</v>
      </c>
      <c r="K21" s="77">
        <f t="shared" si="2"/>
        <v>7.8</v>
      </c>
      <c r="L21" s="77">
        <f>IF('Indicator Data'!V23="No data","x",ROUND(IF('Indicator Data'!V23&gt;L$195,10,IF('Indicator Data'!V23&lt;L$194,0,10-(L$195-'Indicator Data'!V23)/(L$195-L$194)*10)),1))</f>
        <v>5.4</v>
      </c>
      <c r="M21" s="78">
        <f t="shared" si="3"/>
        <v>6.6</v>
      </c>
      <c r="N21" s="80">
        <f t="shared" si="4"/>
        <v>4.7</v>
      </c>
      <c r="O21" s="92">
        <f>IF(AND('Indicator Data'!AJ23="No data",'Indicator Data'!AK23="No data"),0,SUM('Indicator Data'!AJ23:AL23)/1000)</f>
        <v>0</v>
      </c>
      <c r="P21" s="77">
        <f t="shared" si="5"/>
        <v>0</v>
      </c>
      <c r="Q21" s="81">
        <f>O21*1000/'Indicator Data'!BB23</f>
        <v>0</v>
      </c>
      <c r="R21" s="77">
        <f t="shared" si="6"/>
        <v>0</v>
      </c>
      <c r="S21" s="82">
        <f t="shared" si="7"/>
        <v>0</v>
      </c>
      <c r="T21" s="77">
        <f>IF('Indicator Data'!AB23="No data","x",ROUND(IF('Indicator Data'!AB23&gt;T$195,10,IF('Indicator Data'!AB23&lt;T$194,0,10-(T$195-'Indicator Data'!AB23)/(T$195-T$194)*10)),1))</f>
        <v>0.2</v>
      </c>
      <c r="U21" s="77">
        <f>IF('Indicator Data'!AA23="No data","x",ROUND(IF('Indicator Data'!AA23&gt;U$195,10,IF('Indicator Data'!AA23&lt;U$194,0,10-(U$195-'Indicator Data'!AA23)/(U$195-U$194)*10)),1))</f>
        <v>3</v>
      </c>
      <c r="V21" s="77">
        <f>IF('Indicator Data'!AD23="No data","x",ROUND(IF('Indicator Data'!AD23&gt;V$195,10,IF('Indicator Data'!AD23&lt;V$194,0,10-(V$195-'Indicator Data'!AD23)/(V$195-V$194)*10)),1))</f>
        <v>0</v>
      </c>
      <c r="W21" s="78">
        <f t="shared" si="8"/>
        <v>1.1000000000000001</v>
      </c>
      <c r="X21" s="77">
        <f>IF('Indicator Data'!W23="No data","x",ROUND(IF('Indicator Data'!W23&gt;X$195,10,IF('Indicator Data'!W23&lt;X$194,0,10-(X$195-'Indicator Data'!W23)/(X$195-X$194)*10)),1))</f>
        <v>2.5</v>
      </c>
      <c r="Y21" s="77">
        <f>IF('Indicator Data'!X23="No data","x",ROUND(IF('Indicator Data'!X23&gt;Y$195,10,IF('Indicator Data'!X23&lt;Y$194,0,10-(Y$195-'Indicator Data'!X23)/(Y$195-Y$194)*10)),1))</f>
        <v>2.8</v>
      </c>
      <c r="Z21" s="78">
        <f t="shared" si="9"/>
        <v>2.7</v>
      </c>
      <c r="AA21" s="92">
        <f>('Indicator Data'!AI23+'Indicator Data'!AH23*0.5+'Indicator Data'!AG23*0.25)/1000</f>
        <v>0</v>
      </c>
      <c r="AB21" s="83">
        <f>AA21*1000/'Indicator Data'!BB23</f>
        <v>0</v>
      </c>
      <c r="AC21" s="78">
        <f t="shared" si="10"/>
        <v>0</v>
      </c>
      <c r="AD21" s="77">
        <f>IF('Indicator Data'!AM23="No data","x",ROUND(IF('Indicator Data'!AM23&lt;$AD$194,10,IF('Indicator Data'!AM23&gt;$AD$195,0,($AD$195-'Indicator Data'!AM23)/($AD$195-$AD$194)*10)),1))</f>
        <v>3.9</v>
      </c>
      <c r="AE21" s="77">
        <f>IF('Indicator Data'!AN23="No data","x",ROUND(IF('Indicator Data'!AN23&gt;$AE$195,10,IF('Indicator Data'!AN23&lt;$AE$194,0,10-($AE$195-'Indicator Data'!AN23)/($AE$195-$AE$194)*10)),1))</f>
        <v>0.9</v>
      </c>
      <c r="AF21" s="84">
        <f>IF('Indicator Data'!AO23="No data","x",ROUND(IF('Indicator Data'!AO23&gt;$AF$195,10,IF('Indicator Data'!AO23&lt;$AF$194,0,10-($AF$195-'Indicator Data'!AO23)/($AF$195-$AF$194)*10)),1))</f>
        <v>4.5</v>
      </c>
      <c r="AG21" s="84">
        <f>IF('Indicator Data'!AP23="No data","x",ROUND(IF('Indicator Data'!AP23&gt;$AG$195,10,IF('Indicator Data'!AP23&lt;$AG$194,0,10-($AG$195-'Indicator Data'!AP23)/($AG$195-$AG$194)*10)),1))</f>
        <v>3.2</v>
      </c>
      <c r="AH21" s="77">
        <f t="shared" si="11"/>
        <v>4.2</v>
      </c>
      <c r="AI21" s="78">
        <f t="shared" si="12"/>
        <v>3</v>
      </c>
      <c r="AJ21" s="85">
        <f t="shared" si="13"/>
        <v>1.8</v>
      </c>
      <c r="AK21" s="86">
        <f t="shared" si="14"/>
        <v>0.9</v>
      </c>
    </row>
    <row r="22" spans="1:37" s="4" customFormat="1" x14ac:dyDescent="0.25">
      <c r="A22" s="131" t="s">
        <v>876</v>
      </c>
      <c r="B22" s="63" t="s">
        <v>38</v>
      </c>
      <c r="C22" s="77">
        <f>ROUND(IF('Indicator Data'!Q24="No data",IF((0.1233*LN('Indicator Data'!BA24)-0.4559)&gt;C$195,0,IF((0.1233*LN('Indicator Data'!BA24)-0.4559)&lt;C$194,10,(C$195-(0.1233*LN('Indicator Data'!BA24)-0.4559))/(C$195-C$194)*10)),IF('Indicator Data'!Q24&gt;C$195,0,IF('Indicator Data'!Q24&lt;C$194,10,(C$195-'Indicator Data'!Q24)/(C$195-C$194)*10))),1)</f>
        <v>4.4000000000000004</v>
      </c>
      <c r="D22" s="77">
        <f>IF('Indicator Data'!R24="No data","x",ROUND((IF('Indicator Data'!R24&gt;D$195,10,IF('Indicator Data'!R24&lt;D$194,0,10-(D$195-'Indicator Data'!R24)/(D$195-D$194)*10))),1))</f>
        <v>1</v>
      </c>
      <c r="E22" s="78">
        <f t="shared" si="0"/>
        <v>2.9</v>
      </c>
      <c r="F22" s="77">
        <f>IF('Indicator Data'!AE24="No data","x",ROUND(IF('Indicator Data'!AE24&gt;F$195,10,IF('Indicator Data'!AE24&lt;F$194,0,10-(F$195-'Indicator Data'!AE24)/(F$195-F$194)*10)),1))</f>
        <v>5.9</v>
      </c>
      <c r="G22" s="77">
        <f>IF('Indicator Data'!AF24="No data","x",ROUND(IF('Indicator Data'!AF24&gt;G$195,10,IF('Indicator Data'!AF24&lt;G$194,0,10-(G$195-'Indicator Data'!AF24)/(G$195-G$194)*10)),1))</f>
        <v>5.4</v>
      </c>
      <c r="H22" s="78">
        <f t="shared" si="1"/>
        <v>5.7</v>
      </c>
      <c r="I22" s="79">
        <f>SUM(IF('Indicator Data'!S24=0,0,'Indicator Data'!S24/1000000),SUM('Indicator Data'!T24:U24))</f>
        <v>1358.3600000000001</v>
      </c>
      <c r="J22" s="79">
        <f>I22/'Indicator Data'!BB24*1000000</f>
        <v>128.6095940999937</v>
      </c>
      <c r="K22" s="77">
        <f t="shared" si="2"/>
        <v>2.6</v>
      </c>
      <c r="L22" s="77">
        <f>IF('Indicator Data'!V24="No data","x",ROUND(IF('Indicator Data'!V24&gt;L$195,10,IF('Indicator Data'!V24&lt;L$194,0,10-(L$195-'Indicator Data'!V24)/(L$195-L$194)*10)),1))</f>
        <v>1.6</v>
      </c>
      <c r="M22" s="78">
        <f t="shared" si="3"/>
        <v>2.1</v>
      </c>
      <c r="N22" s="80">
        <f t="shared" si="4"/>
        <v>3.4</v>
      </c>
      <c r="O22" s="92">
        <f>IF(AND('Indicator Data'!AJ24="No data",'Indicator Data'!AK24="No data"),0,SUM('Indicator Data'!AJ24:AL24)/1000)</f>
        <v>0.76700000000000002</v>
      </c>
      <c r="P22" s="77">
        <f t="shared" si="5"/>
        <v>0</v>
      </c>
      <c r="Q22" s="81">
        <f>O22*1000/'Indicator Data'!BB24</f>
        <v>7.26195991303448E-5</v>
      </c>
      <c r="R22" s="77">
        <f t="shared" si="6"/>
        <v>1.7</v>
      </c>
      <c r="S22" s="82">
        <f t="shared" si="7"/>
        <v>0.9</v>
      </c>
      <c r="T22" s="77">
        <f>IF('Indicator Data'!AB24="No data","x",ROUND(IF('Indicator Data'!AB24&gt;T$195,10,IF('Indicator Data'!AB24&lt;T$194,0,10-(T$195-'Indicator Data'!AB24)/(T$195-T$194)*10)),1))</f>
        <v>0.6</v>
      </c>
      <c r="U22" s="77">
        <f>IF('Indicator Data'!AA24="No data","x",ROUND(IF('Indicator Data'!AA24&gt;U$195,10,IF('Indicator Data'!AA24&lt;U$194,0,10-(U$195-'Indicator Data'!AA24)/(U$195-U$194)*10)),1))</f>
        <v>2.2000000000000002</v>
      </c>
      <c r="V22" s="77">
        <f>IF('Indicator Data'!AD24="No data","x",ROUND(IF('Indicator Data'!AD24&gt;V$195,10,IF('Indicator Data'!AD24&lt;V$194,0,10-(V$195-'Indicator Data'!AD24)/(V$195-V$194)*10)),1))</f>
        <v>0</v>
      </c>
      <c r="W22" s="78">
        <f t="shared" si="8"/>
        <v>0.9</v>
      </c>
      <c r="X22" s="77">
        <f>IF('Indicator Data'!W24="No data","x",ROUND(IF('Indicator Data'!W24&gt;X$195,10,IF('Indicator Data'!W24&lt;X$194,0,10-(X$195-'Indicator Data'!W24)/(X$195-X$194)*10)),1))</f>
        <v>3</v>
      </c>
      <c r="Y22" s="77">
        <f>IF('Indicator Data'!X24="No data","x",ROUND(IF('Indicator Data'!X24&gt;Y$195,10,IF('Indicator Data'!X24&lt;Y$194,0,10-(Y$195-'Indicator Data'!X24)/(Y$195-Y$194)*10)),1))</f>
        <v>1</v>
      </c>
      <c r="Z22" s="78">
        <f t="shared" si="9"/>
        <v>2</v>
      </c>
      <c r="AA22" s="92">
        <f>('Indicator Data'!AI24+'Indicator Data'!AH24*0.5+'Indicator Data'!AG24*0.25)/1000</f>
        <v>282.61250000000001</v>
      </c>
      <c r="AB22" s="83">
        <f>AA22*1000/'Indicator Data'!BB24</f>
        <v>2.6757765918154586E-2</v>
      </c>
      <c r="AC22" s="78">
        <f t="shared" si="10"/>
        <v>2.7</v>
      </c>
      <c r="AD22" s="77">
        <f>IF('Indicator Data'!AM24="No data","x",ROUND(IF('Indicator Data'!AM24&lt;$AD$194,10,IF('Indicator Data'!AM24&gt;$AD$195,0,($AD$195-'Indicator Data'!AM24)/($AD$195-$AD$194)*10)),1))</f>
        <v>6.3</v>
      </c>
      <c r="AE22" s="77">
        <f>IF('Indicator Data'!AN24="No data","x",ROUND(IF('Indicator Data'!AN24&gt;$AE$195,10,IF('Indicator Data'!AN24&lt;$AE$194,0,10-($AE$195-'Indicator Data'!AN24)/($AE$195-$AE$194)*10)),1))</f>
        <v>3.6</v>
      </c>
      <c r="AF22" s="84">
        <f>IF('Indicator Data'!AO24="No data","x",ROUND(IF('Indicator Data'!AO24&gt;$AF$195,10,IF('Indicator Data'!AO24&lt;$AF$194,0,10-($AF$195-'Indicator Data'!AO24)/($AF$195-$AF$194)*10)),1))</f>
        <v>5.4</v>
      </c>
      <c r="AG22" s="84">
        <f>IF('Indicator Data'!AP24="No data","x",ROUND(IF('Indicator Data'!AP24&gt;$AG$195,10,IF('Indicator Data'!AP24&lt;$AG$194,0,10-($AG$195-'Indicator Data'!AP24)/($AG$195-$AG$194)*10)),1))</f>
        <v>6.1</v>
      </c>
      <c r="AH22" s="77">
        <f t="shared" si="11"/>
        <v>5.5</v>
      </c>
      <c r="AI22" s="78">
        <f t="shared" si="12"/>
        <v>5.0999999999999996</v>
      </c>
      <c r="AJ22" s="85">
        <f t="shared" si="13"/>
        <v>2.8</v>
      </c>
      <c r="AK22" s="86">
        <f t="shared" si="14"/>
        <v>1.9</v>
      </c>
    </row>
    <row r="23" spans="1:37" s="4" customFormat="1" x14ac:dyDescent="0.25">
      <c r="A23" s="131" t="s">
        <v>40</v>
      </c>
      <c r="B23" s="63" t="s">
        <v>39</v>
      </c>
      <c r="C23" s="77">
        <f>ROUND(IF('Indicator Data'!Q25="No data",IF((0.1233*LN('Indicator Data'!BA25)-0.4559)&gt;C$195,0,IF((0.1233*LN('Indicator Data'!BA25)-0.4559)&lt;C$194,10,(C$195-(0.1233*LN('Indicator Data'!BA25)-0.4559))/(C$195-C$194)*10)),IF('Indicator Data'!Q25&gt;C$195,0,IF('Indicator Data'!Q25&lt;C$194,10,(C$195-'Indicator Data'!Q25)/(C$195-C$194)*10))),1)</f>
        <v>3.3</v>
      </c>
      <c r="D23" s="77">
        <f>IF('Indicator Data'!R25="No data","x",ROUND((IF('Indicator Data'!R25&gt;D$195,10,IF('Indicator Data'!R25&lt;D$194,0,10-(D$195-'Indicator Data'!R25)/(D$195-D$194)*10))),1))</f>
        <v>0</v>
      </c>
      <c r="E23" s="78">
        <f t="shared" si="0"/>
        <v>1.8</v>
      </c>
      <c r="F23" s="77">
        <f>IF('Indicator Data'!AE25="No data","x",ROUND(IF('Indicator Data'!AE25&gt;F$195,10,IF('Indicator Data'!AE25&lt;F$194,0,10-(F$195-'Indicator Data'!AE25)/(F$195-F$194)*10)),1))</f>
        <v>2.7</v>
      </c>
      <c r="G23" s="77">
        <f>IF('Indicator Data'!AF25="No data","x",ROUND(IF('Indicator Data'!AF25&gt;G$195,10,IF('Indicator Data'!AF25&lt;G$194,0,10-(G$195-'Indicator Data'!AF25)/(G$195-G$194)*10)),1))</f>
        <v>2</v>
      </c>
      <c r="H23" s="78">
        <f t="shared" si="1"/>
        <v>2.4</v>
      </c>
      <c r="I23" s="79">
        <f>SUM(IF('Indicator Data'!S25=0,0,'Indicator Data'!S25/1000000),SUM('Indicator Data'!T25:U25))</f>
        <v>1145.318184</v>
      </c>
      <c r="J23" s="79">
        <f>I23/'Indicator Data'!BB25*1000000</f>
        <v>300.01361709618254</v>
      </c>
      <c r="K23" s="77">
        <f t="shared" si="2"/>
        <v>6</v>
      </c>
      <c r="L23" s="77">
        <f>IF('Indicator Data'!V25="No data","x",ROUND(IF('Indicator Data'!V25&gt;L$195,10,IF('Indicator Data'!V25&lt;L$194,0,10-(L$195-'Indicator Data'!V25)/(L$195-L$194)*10)),1))</f>
        <v>2</v>
      </c>
      <c r="M23" s="78">
        <f t="shared" si="3"/>
        <v>4</v>
      </c>
      <c r="N23" s="80">
        <f t="shared" si="4"/>
        <v>2.5</v>
      </c>
      <c r="O23" s="92">
        <f>IF(AND('Indicator Data'!AJ25="No data",'Indicator Data'!AK25="No data"),0,SUM('Indicator Data'!AJ25:AL25)/1000)</f>
        <v>107.224</v>
      </c>
      <c r="P23" s="77">
        <f t="shared" si="5"/>
        <v>6.8</v>
      </c>
      <c r="Q23" s="81">
        <f>O23*1000/'Indicator Data'!BB25</f>
        <v>2.8087094511302264E-2</v>
      </c>
      <c r="R23" s="77">
        <f t="shared" si="6"/>
        <v>7.3</v>
      </c>
      <c r="S23" s="82">
        <f t="shared" si="7"/>
        <v>7.1</v>
      </c>
      <c r="T23" s="77" t="str">
        <f>IF('Indicator Data'!AB25="No data","x",ROUND(IF('Indicator Data'!AB25&gt;T$195,10,IF('Indicator Data'!AB25&lt;T$194,0,10-(T$195-'Indicator Data'!AB25)/(T$195-T$194)*10)),1))</f>
        <v>x</v>
      </c>
      <c r="U23" s="77">
        <f>IF('Indicator Data'!AA25="No data","x",ROUND(IF('Indicator Data'!AA25&gt;U$195,10,IF('Indicator Data'!AA25&lt;U$194,0,10-(U$195-'Indicator Data'!AA25)/(U$195-U$194)*10)),1))</f>
        <v>0.8</v>
      </c>
      <c r="V23" s="77" t="str">
        <f>IF('Indicator Data'!AD25="No data","x",ROUND(IF('Indicator Data'!AD25&gt;V$195,10,IF('Indicator Data'!AD25&lt;V$194,0,10-(V$195-'Indicator Data'!AD25)/(V$195-V$194)*10)),1))</f>
        <v>x</v>
      </c>
      <c r="W23" s="78">
        <f t="shared" si="8"/>
        <v>0.8</v>
      </c>
      <c r="X23" s="77">
        <f>IF('Indicator Data'!W25="No data","x",ROUND(IF('Indicator Data'!W25&gt;X$195,10,IF('Indicator Data'!W25&lt;X$194,0,10-(X$195-'Indicator Data'!W25)/(X$195-X$194)*10)),1))</f>
        <v>0.4</v>
      </c>
      <c r="Y23" s="77">
        <f>IF('Indicator Data'!X25="No data","x",ROUND(IF('Indicator Data'!X25&gt;Y$195,10,IF('Indicator Data'!X25&lt;Y$194,0,10-(Y$195-'Indicator Data'!X25)/(Y$195-Y$194)*10)),1))</f>
        <v>0.3</v>
      </c>
      <c r="Z23" s="78">
        <f t="shared" si="9"/>
        <v>0.4</v>
      </c>
      <c r="AA23" s="92">
        <f>('Indicator Data'!AI25+'Indicator Data'!AH25*0.5+'Indicator Data'!AG25*0.25)/1000</f>
        <v>500.3</v>
      </c>
      <c r="AB23" s="83">
        <f>AA23*1000/'Indicator Data'!BB25</f>
        <v>0.13105250115649969</v>
      </c>
      <c r="AC23" s="78">
        <f t="shared" si="10"/>
        <v>10</v>
      </c>
      <c r="AD23" s="77">
        <f>IF('Indicator Data'!AM25="No data","x",ROUND(IF('Indicator Data'!AM25&lt;$AD$194,10,IF('Indicator Data'!AM25&gt;$AD$195,0,($AD$195-'Indicator Data'!AM25)/($AD$195-$AD$194)*10)),1))</f>
        <v>3.1</v>
      </c>
      <c r="AE23" s="77">
        <f>IF('Indicator Data'!AN25="No data","x",ROUND(IF('Indicator Data'!AN25&gt;$AE$195,10,IF('Indicator Data'!AN25&lt;$AE$194,0,10-($AE$195-'Indicator Data'!AN25)/($AE$195-$AE$194)*10)),1))</f>
        <v>0</v>
      </c>
      <c r="AF23" s="84">
        <f>IF('Indicator Data'!AO25="No data","x",ROUND(IF('Indicator Data'!AO25&gt;$AF$195,10,IF('Indicator Data'!AO25&lt;$AF$194,0,10-($AF$195-'Indicator Data'!AO25)/($AF$195-$AF$194)*10)),1))</f>
        <v>4.2</v>
      </c>
      <c r="AG23" s="84">
        <f>IF('Indicator Data'!AP25="No data","x",ROUND(IF('Indicator Data'!AP25&gt;$AG$195,10,IF('Indicator Data'!AP25&lt;$AG$194,0,10-($AG$195-'Indicator Data'!AP25)/($AG$195-$AG$194)*10)),1))</f>
        <v>3.2</v>
      </c>
      <c r="AH23" s="77">
        <f t="shared" si="11"/>
        <v>4</v>
      </c>
      <c r="AI23" s="78">
        <f t="shared" si="12"/>
        <v>2.4</v>
      </c>
      <c r="AJ23" s="85">
        <f t="shared" si="13"/>
        <v>5.4</v>
      </c>
      <c r="AK23" s="86">
        <f t="shared" si="14"/>
        <v>6.3</v>
      </c>
    </row>
    <row r="24" spans="1:37" s="4" customFormat="1" x14ac:dyDescent="0.25">
      <c r="A24" s="131" t="s">
        <v>42</v>
      </c>
      <c r="B24" s="63" t="s">
        <v>41</v>
      </c>
      <c r="C24" s="77">
        <f>ROUND(IF('Indicator Data'!Q26="No data",IF((0.1233*LN('Indicator Data'!BA26)-0.4559)&gt;C$195,0,IF((0.1233*LN('Indicator Data'!BA26)-0.4559)&lt;C$194,10,(C$195-(0.1233*LN('Indicator Data'!BA26)-0.4559))/(C$195-C$194)*10)),IF('Indicator Data'!Q26&gt;C$195,0,IF('Indicator Data'!Q26&lt;C$194,10,(C$195-'Indicator Data'!Q26)/(C$195-C$194)*10))),1)</f>
        <v>3.9</v>
      </c>
      <c r="D24" s="77" t="str">
        <f>IF('Indicator Data'!R26="No data","x",ROUND((IF('Indicator Data'!R26&gt;D$195,10,IF('Indicator Data'!R26&lt;D$194,0,10-(D$195-'Indicator Data'!R26)/(D$195-D$194)*10))),1))</f>
        <v>x</v>
      </c>
      <c r="E24" s="78">
        <f t="shared" si="0"/>
        <v>3.9</v>
      </c>
      <c r="F24" s="77">
        <f>IF('Indicator Data'!AE26="No data","x",ROUND(IF('Indicator Data'!AE26&gt;F$195,10,IF('Indicator Data'!AE26&lt;F$194,0,10-(F$195-'Indicator Data'!AE26)/(F$195-F$194)*10)),1))</f>
        <v>6.4</v>
      </c>
      <c r="G24" s="77">
        <f>IF('Indicator Data'!AF26="No data","x",ROUND(IF('Indicator Data'!AF26&gt;G$195,10,IF('Indicator Data'!AF26&lt;G$194,0,10-(G$195-'Indicator Data'!AF26)/(G$195-G$194)*10)),1))</f>
        <v>8.9</v>
      </c>
      <c r="H24" s="78">
        <f t="shared" si="1"/>
        <v>7.7</v>
      </c>
      <c r="I24" s="79">
        <f>SUM(IF('Indicator Data'!S26=0,0,'Indicator Data'!S26/1000000),SUM('Indicator Data'!T26:U26))</f>
        <v>182.24</v>
      </c>
      <c r="J24" s="79">
        <f>I24/'Indicator Data'!BB26*1000000</f>
        <v>82.092419739839471</v>
      </c>
      <c r="K24" s="77">
        <f t="shared" si="2"/>
        <v>1.6</v>
      </c>
      <c r="L24" s="77">
        <f>IF('Indicator Data'!V26="No data","x",ROUND(IF('Indicator Data'!V26&gt;L$195,10,IF('Indicator Data'!V26&lt;L$194,0,10-(L$195-'Indicator Data'!V26)/(L$195-L$194)*10)),1))</f>
        <v>0.5</v>
      </c>
      <c r="M24" s="78">
        <f t="shared" si="3"/>
        <v>1.1000000000000001</v>
      </c>
      <c r="N24" s="80">
        <f t="shared" si="4"/>
        <v>4.2</v>
      </c>
      <c r="O24" s="92">
        <f>IF(AND('Indicator Data'!AJ26="No data",'Indicator Data'!AK26="No data"),0,SUM('Indicator Data'!AJ26:AL26)/1000)</f>
        <v>2.1640000000000001</v>
      </c>
      <c r="P24" s="77">
        <f t="shared" si="5"/>
        <v>1.1000000000000001</v>
      </c>
      <c r="Q24" s="81">
        <f>O24*1000/'Indicator Data'!BB26</f>
        <v>9.7480243808720701E-4</v>
      </c>
      <c r="R24" s="77">
        <f t="shared" si="6"/>
        <v>3.2</v>
      </c>
      <c r="S24" s="82">
        <f t="shared" si="7"/>
        <v>2.2000000000000002</v>
      </c>
      <c r="T24" s="77">
        <f>IF('Indicator Data'!AB26="No data","x",ROUND(IF('Indicator Data'!AB26&gt;T$195,10,IF('Indicator Data'!AB26&lt;T$194,0,10-(T$195-'Indicator Data'!AB26)/(T$195-T$194)*10)),1))</f>
        <v>10</v>
      </c>
      <c r="U24" s="77">
        <f>IF('Indicator Data'!AA26="No data","x",ROUND(IF('Indicator Data'!AA26&gt;U$195,10,IF('Indicator Data'!AA26&lt;U$194,0,10-(U$195-'Indicator Data'!AA26)/(U$195-U$194)*10)),1))</f>
        <v>7</v>
      </c>
      <c r="V24" s="77">
        <f>IF('Indicator Data'!AD26="No data","x",ROUND(IF('Indicator Data'!AD26&gt;V$195,10,IF('Indicator Data'!AD26&lt;V$194,0,10-(V$195-'Indicator Data'!AD26)/(V$195-V$194)*10)),1))</f>
        <v>0.3</v>
      </c>
      <c r="W24" s="78">
        <f t="shared" si="8"/>
        <v>5.8</v>
      </c>
      <c r="X24" s="77">
        <f>IF('Indicator Data'!W26="No data","x",ROUND(IF('Indicator Data'!W26&gt;X$195,10,IF('Indicator Data'!W26&lt;X$194,0,10-(X$195-'Indicator Data'!W26)/(X$195-X$194)*10)),1))</f>
        <v>3.4</v>
      </c>
      <c r="Y24" s="77">
        <f>IF('Indicator Data'!X26="No data","x",ROUND(IF('Indicator Data'!X26&gt;Y$195,10,IF('Indicator Data'!X26&lt;Y$194,0,10-(Y$195-'Indicator Data'!X26)/(Y$195-Y$194)*10)),1))</f>
        <v>2.5</v>
      </c>
      <c r="Z24" s="78">
        <f t="shared" si="9"/>
        <v>3</v>
      </c>
      <c r="AA24" s="92">
        <f>('Indicator Data'!AI26+'Indicator Data'!AH26*0.5+'Indicator Data'!AG26*0.25)/1000</f>
        <v>1.0525</v>
      </c>
      <c r="AB24" s="83">
        <f>AA24*1000/'Indicator Data'!BB26</f>
        <v>4.7411255364454037E-4</v>
      </c>
      <c r="AC24" s="78">
        <f t="shared" si="10"/>
        <v>0</v>
      </c>
      <c r="AD24" s="77">
        <f>IF('Indicator Data'!AM26="No data","x",ROUND(IF('Indicator Data'!AM26&lt;$AD$194,10,IF('Indicator Data'!AM26&gt;$AD$195,0,($AD$195-'Indicator Data'!AM26)/($AD$195-$AD$194)*10)),1))</f>
        <v>6.7</v>
      </c>
      <c r="AE24" s="77">
        <f>IF('Indicator Data'!AN26="No data","x",ROUND(IF('Indicator Data'!AN26&gt;$AE$195,10,IF('Indicator Data'!AN26&lt;$AE$194,0,10-($AE$195-'Indicator Data'!AN26)/($AE$195-$AE$194)*10)),1))</f>
        <v>6.4</v>
      </c>
      <c r="AF24" s="84">
        <f>IF('Indicator Data'!AO26="No data","x",ROUND(IF('Indicator Data'!AO26&gt;$AF$195,10,IF('Indicator Data'!AO26&lt;$AF$194,0,10-($AF$195-'Indicator Data'!AO26)/($AF$195-$AF$194)*10)),1))</f>
        <v>2.1</v>
      </c>
      <c r="AG24" s="84">
        <f>IF('Indicator Data'!AP26="No data","x",ROUND(IF('Indicator Data'!AP26&gt;$AG$195,10,IF('Indicator Data'!AP26&lt;$AG$194,0,10-($AG$195-'Indicator Data'!AP26)/($AG$195-$AG$194)*10)),1))</f>
        <v>1.8</v>
      </c>
      <c r="AH24" s="77">
        <f t="shared" si="11"/>
        <v>2</v>
      </c>
      <c r="AI24" s="78">
        <f t="shared" si="12"/>
        <v>5</v>
      </c>
      <c r="AJ24" s="85">
        <f t="shared" si="13"/>
        <v>3.8</v>
      </c>
      <c r="AK24" s="86">
        <f t="shared" si="14"/>
        <v>3</v>
      </c>
    </row>
    <row r="25" spans="1:37" s="4" customFormat="1" x14ac:dyDescent="0.25">
      <c r="A25" s="131" t="s">
        <v>44</v>
      </c>
      <c r="B25" s="63" t="s">
        <v>43</v>
      </c>
      <c r="C25" s="77">
        <f>ROUND(IF('Indicator Data'!Q27="No data",IF((0.1233*LN('Indicator Data'!BA27)-0.4559)&gt;C$195,0,IF((0.1233*LN('Indicator Data'!BA27)-0.4559)&lt;C$194,10,(C$195-(0.1233*LN('Indicator Data'!BA27)-0.4559))/(C$195-C$194)*10)),IF('Indicator Data'!Q27&gt;C$195,0,IF('Indicator Data'!Q27&lt;C$194,10,(C$195-'Indicator Data'!Q27)/(C$195-C$194)*10))),1)</f>
        <v>3</v>
      </c>
      <c r="D25" s="77">
        <f>IF('Indicator Data'!R27="No data","x",ROUND((IF('Indicator Data'!R27&gt;D$195,10,IF('Indicator Data'!R27&lt;D$194,0,10-(D$195-'Indicator Data'!R27)/(D$195-D$194)*10))),1))</f>
        <v>0</v>
      </c>
      <c r="E25" s="78">
        <f t="shared" si="0"/>
        <v>1.6</v>
      </c>
      <c r="F25" s="77">
        <f>IF('Indicator Data'!AE27="No data","x",ROUND(IF('Indicator Data'!AE27&gt;F$195,10,IF('Indicator Data'!AE27&lt;F$194,0,10-(F$195-'Indicator Data'!AE27)/(F$195-F$194)*10)),1))</f>
        <v>6.1</v>
      </c>
      <c r="G25" s="77">
        <f>IF('Indicator Data'!AF27="No data","x",ROUND(IF('Indicator Data'!AF27&gt;G$195,10,IF('Indicator Data'!AF27&lt;G$194,0,10-(G$195-'Indicator Data'!AF27)/(G$195-G$194)*10)),1))</f>
        <v>6.9</v>
      </c>
      <c r="H25" s="78">
        <f t="shared" si="1"/>
        <v>6.5</v>
      </c>
      <c r="I25" s="79">
        <f>SUM(IF('Indicator Data'!S27=0,0,'Indicator Data'!S27/1000000),SUM('Indicator Data'!T27:U27))</f>
        <v>2439.6321249999996</v>
      </c>
      <c r="J25" s="79">
        <f>I25/'Indicator Data'!BB27*1000000</f>
        <v>11.8383974101367</v>
      </c>
      <c r="K25" s="77">
        <f t="shared" si="2"/>
        <v>0.2</v>
      </c>
      <c r="L25" s="77">
        <f>IF('Indicator Data'!V27="No data","x",ROUND(IF('Indicator Data'!V27&gt;L$195,10,IF('Indicator Data'!V27&lt;L$194,0,10-(L$195-'Indicator Data'!V27)/(L$195-L$194)*10)),1))</f>
        <v>0</v>
      </c>
      <c r="M25" s="78">
        <f t="shared" si="3"/>
        <v>0.1</v>
      </c>
      <c r="N25" s="80">
        <f t="shared" si="4"/>
        <v>2.5</v>
      </c>
      <c r="O25" s="92">
        <f>IF(AND('Indicator Data'!AJ27="No data",'Indicator Data'!AK27="No data"),0,SUM('Indicator Data'!AJ27:AL27)/1000)</f>
        <v>7.7619999999999996</v>
      </c>
      <c r="P25" s="77">
        <f t="shared" si="5"/>
        <v>3</v>
      </c>
      <c r="Q25" s="81">
        <f>O25*1000/'Indicator Data'!BB27</f>
        <v>3.7665367559250796E-5</v>
      </c>
      <c r="R25" s="77">
        <f t="shared" si="6"/>
        <v>0</v>
      </c>
      <c r="S25" s="82">
        <f t="shared" si="7"/>
        <v>1.5</v>
      </c>
      <c r="T25" s="77">
        <f>IF('Indicator Data'!AB27="No data","x",ROUND(IF('Indicator Data'!AB27&gt;T$195,10,IF('Indicator Data'!AB27&lt;T$194,0,10-(T$195-'Indicator Data'!AB27)/(T$195-T$194)*10)),1))</f>
        <v>1</v>
      </c>
      <c r="U25" s="77">
        <f>IF('Indicator Data'!AA27="No data","x",ROUND(IF('Indicator Data'!AA27&gt;U$195,10,IF('Indicator Data'!AA27&lt;U$194,0,10-(U$195-'Indicator Data'!AA27)/(U$195-U$194)*10)),1))</f>
        <v>0.8</v>
      </c>
      <c r="V25" s="77">
        <f>IF('Indicator Data'!AD27="No data","x",ROUND(IF('Indicator Data'!AD27&gt;V$195,10,IF('Indicator Data'!AD27&lt;V$194,0,10-(V$195-'Indicator Data'!AD27)/(V$195-V$194)*10)),1))</f>
        <v>0</v>
      </c>
      <c r="W25" s="78">
        <f t="shared" si="8"/>
        <v>0.6</v>
      </c>
      <c r="X25" s="77">
        <f>IF('Indicator Data'!W27="No data","x",ROUND(IF('Indicator Data'!W27&gt;X$195,10,IF('Indicator Data'!W27&lt;X$194,0,10-(X$195-'Indicator Data'!W27)/(X$195-X$194)*10)),1))</f>
        <v>1.3</v>
      </c>
      <c r="Y25" s="77">
        <f>IF('Indicator Data'!X27="No data","x",ROUND(IF('Indicator Data'!X27&gt;Y$195,10,IF('Indicator Data'!X27&lt;Y$194,0,10-(Y$195-'Indicator Data'!X27)/(Y$195-Y$194)*10)),1))</f>
        <v>0.5</v>
      </c>
      <c r="Z25" s="78">
        <f t="shared" si="9"/>
        <v>0.9</v>
      </c>
      <c r="AA25" s="92">
        <f>('Indicator Data'!AI27+'Indicator Data'!AH27*0.5+'Indicator Data'!AG27*0.25)/1000</f>
        <v>14157.9635</v>
      </c>
      <c r="AB25" s="83">
        <f>AA25*1000/'Indicator Data'!BB27</f>
        <v>6.8701996794377329E-2</v>
      </c>
      <c r="AC25" s="78">
        <f t="shared" si="10"/>
        <v>6.9</v>
      </c>
      <c r="AD25" s="77">
        <f>IF('Indicator Data'!AM27="No data","x",ROUND(IF('Indicator Data'!AM27&lt;$AD$194,10,IF('Indicator Data'!AM27&gt;$AD$195,0,($AD$195-'Indicator Data'!AM27)/($AD$195-$AD$194)*10)),1))</f>
        <v>2</v>
      </c>
      <c r="AE25" s="77">
        <f>IF('Indicator Data'!AN27="No data","x",ROUND(IF('Indicator Data'!AN27&gt;$AE$195,10,IF('Indicator Data'!AN27&lt;$AE$194,0,10-($AE$195-'Indicator Data'!AN27)/($AE$195-$AE$194)*10)),1))</f>
        <v>0</v>
      </c>
      <c r="AF25" s="84">
        <f>IF('Indicator Data'!AO27="No data","x",ROUND(IF('Indicator Data'!AO27&gt;$AF$195,10,IF('Indicator Data'!AO27&lt;$AF$194,0,10-($AF$195-'Indicator Data'!AO27)/($AF$195-$AF$194)*10)),1))</f>
        <v>1.8</v>
      </c>
      <c r="AG25" s="84">
        <f>IF('Indicator Data'!AP27="No data","x",ROUND(IF('Indicator Data'!AP27&gt;$AG$195,10,IF('Indicator Data'!AP27&lt;$AG$194,0,10-($AG$195-'Indicator Data'!AP27)/($AG$195-$AG$194)*10)),1))</f>
        <v>2.2000000000000002</v>
      </c>
      <c r="AH25" s="77">
        <f t="shared" si="11"/>
        <v>1.9</v>
      </c>
      <c r="AI25" s="78">
        <f t="shared" si="12"/>
        <v>1.3</v>
      </c>
      <c r="AJ25" s="85">
        <f t="shared" si="13"/>
        <v>3</v>
      </c>
      <c r="AK25" s="86">
        <f t="shared" si="14"/>
        <v>2.2999999999999998</v>
      </c>
    </row>
    <row r="26" spans="1:37" s="4" customFormat="1" x14ac:dyDescent="0.25">
      <c r="A26" s="131" t="s">
        <v>379</v>
      </c>
      <c r="B26" s="63" t="s">
        <v>45</v>
      </c>
      <c r="C26" s="77">
        <f>ROUND(IF('Indicator Data'!Q28="No data",IF((0.1233*LN('Indicator Data'!BA28)-0.4559)&gt;C$195,0,IF((0.1233*LN('Indicator Data'!BA28)-0.4559)&lt;C$194,10,(C$195-(0.1233*LN('Indicator Data'!BA28)-0.4559))/(C$195-C$194)*10)),IF('Indicator Data'!Q28&gt;C$195,0,IF('Indicator Data'!Q28&lt;C$194,10,(C$195-'Indicator Data'!Q28)/(C$195-C$194)*10))),1)</f>
        <v>1.5</v>
      </c>
      <c r="D26" s="77" t="str">
        <f>IF('Indicator Data'!R28="No data","x",ROUND((IF('Indicator Data'!R28&gt;D$195,10,IF('Indicator Data'!R28&lt;D$194,0,10-(D$195-'Indicator Data'!R28)/(D$195-D$194)*10))),1))</f>
        <v>x</v>
      </c>
      <c r="E26" s="78">
        <f t="shared" si="0"/>
        <v>1.5</v>
      </c>
      <c r="F26" s="77" t="str">
        <f>IF('Indicator Data'!AE28="No data","x",ROUND(IF('Indicator Data'!AE28&gt;F$195,10,IF('Indicator Data'!AE28&lt;F$194,0,10-(F$195-'Indicator Data'!AE28)/(F$195-F$194)*10)),1))</f>
        <v>x</v>
      </c>
      <c r="G26" s="77" t="str">
        <f>IF('Indicator Data'!AF28="No data","x",ROUND(IF('Indicator Data'!AF28&gt;G$195,10,IF('Indicator Data'!AF28&lt;G$194,0,10-(G$195-'Indicator Data'!AF28)/(G$195-G$194)*10)),1))</f>
        <v>x</v>
      </c>
      <c r="H26" s="78" t="str">
        <f t="shared" si="1"/>
        <v>x</v>
      </c>
      <c r="I26" s="79">
        <f>SUM(IF('Indicator Data'!S28=0,0,'Indicator Data'!S28/1000000),SUM('Indicator Data'!T28:U28))</f>
        <v>0</v>
      </c>
      <c r="J26" s="79">
        <f>I26/'Indicator Data'!BB28*1000000</f>
        <v>0</v>
      </c>
      <c r="K26" s="77">
        <f t="shared" si="2"/>
        <v>0</v>
      </c>
      <c r="L26" s="77">
        <f>IF('Indicator Data'!V28="No data","x",ROUND(IF('Indicator Data'!V28&gt;L$195,10,IF('Indicator Data'!V28&lt;L$194,0,10-(L$195-'Indicator Data'!V28)/(L$195-L$194)*10)),1))</f>
        <v>0</v>
      </c>
      <c r="M26" s="78">
        <f t="shared" si="3"/>
        <v>0</v>
      </c>
      <c r="N26" s="80">
        <f t="shared" si="4"/>
        <v>1</v>
      </c>
      <c r="O26" s="92">
        <f>IF(AND('Indicator Data'!AJ28="No data",'Indicator Data'!AK28="No data"),0,SUM('Indicator Data'!AJ28:AL28)/1000)</f>
        <v>0</v>
      </c>
      <c r="P26" s="77">
        <f t="shared" si="5"/>
        <v>0</v>
      </c>
      <c r="Q26" s="81">
        <f>O26*1000/'Indicator Data'!BB28</f>
        <v>0</v>
      </c>
      <c r="R26" s="77">
        <f t="shared" si="6"/>
        <v>0</v>
      </c>
      <c r="S26" s="82">
        <f t="shared" si="7"/>
        <v>0</v>
      </c>
      <c r="T26" s="77" t="str">
        <f>IF('Indicator Data'!AB28="No data","x",ROUND(IF('Indicator Data'!AB28&gt;T$195,10,IF('Indicator Data'!AB28&lt;T$194,0,10-(T$195-'Indicator Data'!AB28)/(T$195-T$194)*10)),1))</f>
        <v>x</v>
      </c>
      <c r="U26" s="77">
        <f>IF('Indicator Data'!AA28="No data","x",ROUND(IF('Indicator Data'!AA28&gt;U$195,10,IF('Indicator Data'!AA28&lt;U$194,0,10-(U$195-'Indicator Data'!AA28)/(U$195-U$194)*10)),1))</f>
        <v>1.1000000000000001</v>
      </c>
      <c r="V26" s="77" t="str">
        <f>IF('Indicator Data'!AD28="No data","x",ROUND(IF('Indicator Data'!AD28&gt;V$195,10,IF('Indicator Data'!AD28&lt;V$194,0,10-(V$195-'Indicator Data'!AD28)/(V$195-V$194)*10)),1))</f>
        <v>x</v>
      </c>
      <c r="W26" s="78">
        <f t="shared" si="8"/>
        <v>1.1000000000000001</v>
      </c>
      <c r="X26" s="77">
        <f>IF('Indicator Data'!W28="No data","x",ROUND(IF('Indicator Data'!W28&gt;X$195,10,IF('Indicator Data'!W28&lt;X$194,0,10-(X$195-'Indicator Data'!W28)/(X$195-X$194)*10)),1))</f>
        <v>0.8</v>
      </c>
      <c r="Y26" s="77" t="str">
        <f>IF('Indicator Data'!X28="No data","x",ROUND(IF('Indicator Data'!X28&gt;Y$195,10,IF('Indicator Data'!X28&lt;Y$194,0,10-(Y$195-'Indicator Data'!X28)/(Y$195-Y$194)*10)),1))</f>
        <v>x</v>
      </c>
      <c r="Z26" s="78">
        <f t="shared" si="9"/>
        <v>0.8</v>
      </c>
      <c r="AA26" s="92">
        <f>('Indicator Data'!AI28+'Indicator Data'!AH28*0.5+'Indicator Data'!AG28*0.25)/1000</f>
        <v>0</v>
      </c>
      <c r="AB26" s="83">
        <f>AA26*1000/'Indicator Data'!BB28</f>
        <v>0</v>
      </c>
      <c r="AC26" s="78">
        <f t="shared" si="10"/>
        <v>0</v>
      </c>
      <c r="AD26" s="77">
        <f>IF('Indicator Data'!AM28="No data","x",ROUND(IF('Indicator Data'!AM28&lt;$AD$194,10,IF('Indicator Data'!AM28&gt;$AD$195,0,($AD$195-'Indicator Data'!AM28)/($AD$195-$AD$194)*10)),1))</f>
        <v>2.7</v>
      </c>
      <c r="AE26" s="77">
        <f>IF('Indicator Data'!AN28="No data","x",ROUND(IF('Indicator Data'!AN28&gt;$AE$195,10,IF('Indicator Data'!AN28&lt;$AE$194,0,10-($AE$195-'Indicator Data'!AN28)/($AE$195-$AE$194)*10)),1))</f>
        <v>0</v>
      </c>
      <c r="AF26" s="84">
        <f>IF('Indicator Data'!AO28="No data","x",ROUND(IF('Indicator Data'!AO28&gt;$AF$195,10,IF('Indicator Data'!AO28&lt;$AF$194,0,10-($AF$195-'Indicator Data'!AO28)/($AF$195-$AF$194)*10)),1))</f>
        <v>2.2000000000000002</v>
      </c>
      <c r="AG26" s="84">
        <f>IF('Indicator Data'!AP28="No data","x",ROUND(IF('Indicator Data'!AP28&gt;$AG$195,10,IF('Indicator Data'!AP28&lt;$AG$194,0,10-($AG$195-'Indicator Data'!AP28)/($AG$195-$AG$194)*10)),1))</f>
        <v>2.4</v>
      </c>
      <c r="AH26" s="77">
        <f t="shared" si="11"/>
        <v>2.2000000000000002</v>
      </c>
      <c r="AI26" s="78">
        <f t="shared" si="12"/>
        <v>1.6</v>
      </c>
      <c r="AJ26" s="85">
        <f t="shared" si="13"/>
        <v>0.9</v>
      </c>
      <c r="AK26" s="86">
        <f t="shared" si="14"/>
        <v>0.5</v>
      </c>
    </row>
    <row r="27" spans="1:37" s="4" customFormat="1" x14ac:dyDescent="0.25">
      <c r="A27" s="131" t="s">
        <v>47</v>
      </c>
      <c r="B27" s="63" t="s">
        <v>46</v>
      </c>
      <c r="C27" s="77">
        <f>ROUND(IF('Indicator Data'!Q29="No data",IF((0.1233*LN('Indicator Data'!BA29)-0.4559)&gt;C$195,0,IF((0.1233*LN('Indicator Data'!BA29)-0.4559)&lt;C$194,10,(C$195-(0.1233*LN('Indicator Data'!BA29)-0.4559))/(C$195-C$194)*10)),IF('Indicator Data'!Q29&gt;C$195,0,IF('Indicator Data'!Q29&lt;C$194,10,(C$195-'Indicator Data'!Q29)/(C$195-C$194)*10))),1)</f>
        <v>2.6</v>
      </c>
      <c r="D27" s="77" t="str">
        <f>IF('Indicator Data'!R29="No data","x",ROUND((IF('Indicator Data'!R29&gt;D$195,10,IF('Indicator Data'!R29&lt;D$194,0,10-(D$195-'Indicator Data'!R29)/(D$195-D$194)*10))),1))</f>
        <v>x</v>
      </c>
      <c r="E27" s="78">
        <f t="shared" si="0"/>
        <v>2.6</v>
      </c>
      <c r="F27" s="77">
        <f>IF('Indicator Data'!AE29="No data","x",ROUND(IF('Indicator Data'!AE29&gt;F$195,10,IF('Indicator Data'!AE29&lt;F$194,0,10-(F$195-'Indicator Data'!AE29)/(F$195-F$194)*10)),1))</f>
        <v>2.8</v>
      </c>
      <c r="G27" s="77">
        <f>IF('Indicator Data'!AF29="No data","x",ROUND(IF('Indicator Data'!AF29&gt;G$195,10,IF('Indicator Data'!AF29&lt;G$194,0,10-(G$195-'Indicator Data'!AF29)/(G$195-G$194)*10)),1))</f>
        <v>2.2999999999999998</v>
      </c>
      <c r="H27" s="78">
        <f t="shared" si="1"/>
        <v>2.6</v>
      </c>
      <c r="I27" s="79">
        <f>SUM(IF('Indicator Data'!S29=0,0,'Indicator Data'!S29/1000000),SUM('Indicator Data'!T29:U29))</f>
        <v>1.4206909999999999</v>
      </c>
      <c r="J27" s="79">
        <f>I27/'Indicator Data'!BB29*1000000</f>
        <v>0.19660030297700437</v>
      </c>
      <c r="K27" s="77">
        <f t="shared" si="2"/>
        <v>0</v>
      </c>
      <c r="L27" s="77">
        <f>IF('Indicator Data'!V29="No data","x",ROUND(IF('Indicator Data'!V29&gt;L$195,10,IF('Indicator Data'!V29&lt;L$194,0,10-(L$195-'Indicator Data'!V29)/(L$195-L$194)*10)),1))</f>
        <v>0</v>
      </c>
      <c r="M27" s="78">
        <f t="shared" si="3"/>
        <v>0</v>
      </c>
      <c r="N27" s="80">
        <f t="shared" si="4"/>
        <v>2</v>
      </c>
      <c r="O27" s="92">
        <f>IF(AND('Indicator Data'!AJ29="No data",'Indicator Data'!AK29="No data"),0,SUM('Indicator Data'!AJ29:AL29)/1000)</f>
        <v>11.045999999999999</v>
      </c>
      <c r="P27" s="77">
        <f t="shared" si="5"/>
        <v>3.5</v>
      </c>
      <c r="Q27" s="81">
        <f>O27*1000/'Indicator Data'!BB29</f>
        <v>1.5285849960927397E-3</v>
      </c>
      <c r="R27" s="77">
        <f t="shared" si="6"/>
        <v>3.5</v>
      </c>
      <c r="S27" s="82">
        <f t="shared" si="7"/>
        <v>3.5</v>
      </c>
      <c r="T27" s="77">
        <f>IF('Indicator Data'!AB29="No data","x",ROUND(IF('Indicator Data'!AB29&gt;T$195,10,IF('Indicator Data'!AB29&lt;T$194,0,10-(T$195-'Indicator Data'!AB29)/(T$195-T$194)*10)),1))</f>
        <v>0.2</v>
      </c>
      <c r="U27" s="77">
        <f>IF('Indicator Data'!AA29="No data","x",ROUND(IF('Indicator Data'!AA29&gt;U$195,10,IF('Indicator Data'!AA29&lt;U$194,0,10-(U$195-'Indicator Data'!AA29)/(U$195-U$194)*10)),1))</f>
        <v>0.5</v>
      </c>
      <c r="V27" s="77" t="str">
        <f>IF('Indicator Data'!AD29="No data","x",ROUND(IF('Indicator Data'!AD29&gt;V$195,10,IF('Indicator Data'!AD29&lt;V$194,0,10-(V$195-'Indicator Data'!AD29)/(V$195-V$194)*10)),1))</f>
        <v>x</v>
      </c>
      <c r="W27" s="78">
        <f t="shared" si="8"/>
        <v>0.4</v>
      </c>
      <c r="X27" s="77">
        <f>IF('Indicator Data'!W29="No data","x",ROUND(IF('Indicator Data'!W29&gt;X$195,10,IF('Indicator Data'!W29&lt;X$194,0,10-(X$195-'Indicator Data'!W29)/(X$195-X$194)*10)),1))</f>
        <v>0.8</v>
      </c>
      <c r="Y27" s="77">
        <f>IF('Indicator Data'!X29="No data","x",ROUND(IF('Indicator Data'!X29&gt;Y$195,10,IF('Indicator Data'!X29&lt;Y$194,0,10-(Y$195-'Indicator Data'!X29)/(Y$195-Y$194)*10)),1))</f>
        <v>0.4</v>
      </c>
      <c r="Z27" s="78">
        <f t="shared" si="9"/>
        <v>0.6</v>
      </c>
      <c r="AA27" s="92">
        <f>('Indicator Data'!AI29+'Indicator Data'!AH29*0.5+'Indicator Data'!AG29*0.25)/1000</f>
        <v>4.2735000000000003</v>
      </c>
      <c r="AB27" s="83">
        <f>AA27*1000/'Indicator Data'!BB29</f>
        <v>5.9138221807009984E-4</v>
      </c>
      <c r="AC27" s="78">
        <f t="shared" si="10"/>
        <v>0.1</v>
      </c>
      <c r="AD27" s="77">
        <f>IF('Indicator Data'!AM29="No data","x",ROUND(IF('Indicator Data'!AM29&lt;$AD$194,10,IF('Indicator Data'!AM29&gt;$AD$195,0,($AD$195-'Indicator Data'!AM29)/($AD$195-$AD$194)*10)),1))</f>
        <v>4.5</v>
      </c>
      <c r="AE27" s="77">
        <f>IF('Indicator Data'!AN29="No data","x",ROUND(IF('Indicator Data'!AN29&gt;$AE$195,10,IF('Indicator Data'!AN29&lt;$AE$194,0,10-($AE$195-'Indicator Data'!AN29)/($AE$195-$AE$194)*10)),1))</f>
        <v>0</v>
      </c>
      <c r="AF27" s="84">
        <f>IF('Indicator Data'!AO29="No data","x",ROUND(IF('Indicator Data'!AO29&gt;$AF$195,10,IF('Indicator Data'!AO29&lt;$AF$194,0,10-($AF$195-'Indicator Data'!AO29)/($AF$195-$AF$194)*10)),1))</f>
        <v>2.4</v>
      </c>
      <c r="AG27" s="84">
        <f>IF('Indicator Data'!AP29="No data","x",ROUND(IF('Indicator Data'!AP29&gt;$AG$195,10,IF('Indicator Data'!AP29&lt;$AG$194,0,10-($AG$195-'Indicator Data'!AP29)/($AG$195-$AG$194)*10)),1))</f>
        <v>3</v>
      </c>
      <c r="AH27" s="77">
        <f t="shared" si="11"/>
        <v>2.5</v>
      </c>
      <c r="AI27" s="78">
        <f t="shared" si="12"/>
        <v>2.2999999999999998</v>
      </c>
      <c r="AJ27" s="85">
        <f t="shared" si="13"/>
        <v>0.9</v>
      </c>
      <c r="AK27" s="86">
        <f t="shared" si="14"/>
        <v>2.2999999999999998</v>
      </c>
    </row>
    <row r="28" spans="1:37" s="4" customFormat="1" x14ac:dyDescent="0.25">
      <c r="A28" s="131" t="s">
        <v>49</v>
      </c>
      <c r="B28" s="63" t="s">
        <v>48</v>
      </c>
      <c r="C28" s="77">
        <f>ROUND(IF('Indicator Data'!Q30="No data",IF((0.1233*LN('Indicator Data'!BA30)-0.4559)&gt;C$195,0,IF((0.1233*LN('Indicator Data'!BA30)-0.4559)&lt;C$194,10,(C$195-(0.1233*LN('Indicator Data'!BA30)-0.4559))/(C$195-C$194)*10)),IF('Indicator Data'!Q30&gt;C$195,0,IF('Indicator Data'!Q30&lt;C$194,10,(C$195-'Indicator Data'!Q30)/(C$195-C$194)*10))),1)</f>
        <v>8.4</v>
      </c>
      <c r="D28" s="77">
        <f>IF('Indicator Data'!R30="No data","x",ROUND((IF('Indicator Data'!R30&gt;D$195,10,IF('Indicator Data'!R30&lt;D$194,0,10-(D$195-'Indicator Data'!R30)/(D$195-D$194)*10))),1))</f>
        <v>10</v>
      </c>
      <c r="E28" s="78">
        <f t="shared" si="0"/>
        <v>9.4</v>
      </c>
      <c r="F28" s="77">
        <f>IF('Indicator Data'!AE30="No data","x",ROUND(IF('Indicator Data'!AE30&gt;F$195,10,IF('Indicator Data'!AE30&lt;F$194,0,10-(F$195-'Indicator Data'!AE30)/(F$195-F$194)*10)),1))</f>
        <v>8.4</v>
      </c>
      <c r="G28" s="77">
        <f>IF('Indicator Data'!AF30="No data","x",ROUND(IF('Indicator Data'!AF30&gt;G$195,10,IF('Indicator Data'!AF30&lt;G$194,0,10-(G$195-'Indicator Data'!AF30)/(G$195-G$194)*10)),1))</f>
        <v>3.7</v>
      </c>
      <c r="H28" s="78">
        <f t="shared" si="1"/>
        <v>6.1</v>
      </c>
      <c r="I28" s="79">
        <f>SUM(IF('Indicator Data'!S30=0,0,'Indicator Data'!S30/1000000),SUM('Indicator Data'!T30:U30))</f>
        <v>2459.8506810000003</v>
      </c>
      <c r="J28" s="79">
        <f>I28/'Indicator Data'!BB30*1000000</f>
        <v>139.8500762229182</v>
      </c>
      <c r="K28" s="77">
        <f t="shared" si="2"/>
        <v>2.8</v>
      </c>
      <c r="L28" s="77">
        <f>IF('Indicator Data'!V30="No data","x",ROUND(IF('Indicator Data'!V30&gt;L$195,10,IF('Indicator Data'!V30&lt;L$194,0,10-(L$195-'Indicator Data'!V30)/(L$195-L$194)*10)),1))</f>
        <v>6.3</v>
      </c>
      <c r="M28" s="78">
        <f t="shared" si="3"/>
        <v>4.5999999999999996</v>
      </c>
      <c r="N28" s="80">
        <f t="shared" si="4"/>
        <v>7.4</v>
      </c>
      <c r="O28" s="92">
        <f>IF(AND('Indicator Data'!AJ30="No data",'Indicator Data'!AK30="No data"),0,SUM('Indicator Data'!AJ30:AL30)/1000)</f>
        <v>34.167999999999999</v>
      </c>
      <c r="P28" s="77">
        <f t="shared" si="5"/>
        <v>5.0999999999999996</v>
      </c>
      <c r="Q28" s="81">
        <f>O28*1000/'Indicator Data'!BB30</f>
        <v>1.9425558800350079E-3</v>
      </c>
      <c r="R28" s="77">
        <f t="shared" si="6"/>
        <v>3.8</v>
      </c>
      <c r="S28" s="82">
        <f t="shared" si="7"/>
        <v>4.5</v>
      </c>
      <c r="T28" s="77">
        <f>IF('Indicator Data'!AB30="No data","x",ROUND(IF('Indicator Data'!AB30&gt;T$195,10,IF('Indicator Data'!AB30&lt;T$194,0,10-(T$195-'Indicator Data'!AB30)/(T$195-T$194)*10)),1))</f>
        <v>1.8</v>
      </c>
      <c r="U28" s="77">
        <f>IF('Indicator Data'!AA30="No data","x",ROUND(IF('Indicator Data'!AA30&gt;U$195,10,IF('Indicator Data'!AA30&lt;U$194,0,10-(U$195-'Indicator Data'!AA30)/(U$195-U$194)*10)),1))</f>
        <v>1</v>
      </c>
      <c r="V28" s="77">
        <f>IF('Indicator Data'!AD30="No data","x",ROUND(IF('Indicator Data'!AD30&gt;V$195,10,IF('Indicator Data'!AD30&lt;V$194,0,10-(V$195-'Indicator Data'!AD30)/(V$195-V$194)*10)),1))</f>
        <v>10</v>
      </c>
      <c r="W28" s="78">
        <f t="shared" si="8"/>
        <v>4.3</v>
      </c>
      <c r="X28" s="77">
        <f>IF('Indicator Data'!W30="No data","x",ROUND(IF('Indicator Data'!W30&gt;X$195,10,IF('Indicator Data'!W30&lt;X$194,0,10-(X$195-'Indicator Data'!W30)/(X$195-X$194)*10)),1))</f>
        <v>6.8</v>
      </c>
      <c r="Y28" s="77">
        <f>IF('Indicator Data'!X30="No data","x",ROUND(IF('Indicator Data'!X30&gt;Y$195,10,IF('Indicator Data'!X30&lt;Y$194,0,10-(Y$195-'Indicator Data'!X30)/(Y$195-Y$194)*10)),1))</f>
        <v>5.8</v>
      </c>
      <c r="Z28" s="78">
        <f t="shared" si="9"/>
        <v>6.3</v>
      </c>
      <c r="AA28" s="92">
        <f>('Indicator Data'!AI30+'Indicator Data'!AH30*0.5+'Indicator Data'!AG30*0.25)/1000</f>
        <v>2028.925</v>
      </c>
      <c r="AB28" s="83">
        <f>AA28*1000/'Indicator Data'!BB30</f>
        <v>0.11535062599215723</v>
      </c>
      <c r="AC28" s="78">
        <f t="shared" si="10"/>
        <v>10</v>
      </c>
      <c r="AD28" s="77">
        <f>IF('Indicator Data'!AM30="No data","x",ROUND(IF('Indicator Data'!AM30&lt;$AD$194,10,IF('Indicator Data'!AM30&gt;$AD$195,0,($AD$195-'Indicator Data'!AM30)/($AD$195-$AD$194)*10)),1))</f>
        <v>3.6</v>
      </c>
      <c r="AE28" s="77">
        <f>IF('Indicator Data'!AN30="No data","x",ROUND(IF('Indicator Data'!AN30&gt;$AE$195,10,IF('Indicator Data'!AN30&lt;$AE$194,0,10-($AE$195-'Indicator Data'!AN30)/($AE$195-$AE$194)*10)),1))</f>
        <v>5.2</v>
      </c>
      <c r="AF28" s="84">
        <f>IF('Indicator Data'!AO30="No data","x",ROUND(IF('Indicator Data'!AO30&gt;$AF$195,10,IF('Indicator Data'!AO30&lt;$AF$194,0,10-($AF$195-'Indicator Data'!AO30)/($AF$195-$AF$194)*10)),1))</f>
        <v>8.1999999999999993</v>
      </c>
      <c r="AG28" s="84">
        <f>IF('Indicator Data'!AP30="No data","x",ROUND(IF('Indicator Data'!AP30&gt;$AG$195,10,IF('Indicator Data'!AP30&lt;$AG$194,0,10-($AG$195-'Indicator Data'!AP30)/($AG$195-$AG$194)*10)),1))</f>
        <v>5.9</v>
      </c>
      <c r="AH28" s="77">
        <f t="shared" si="11"/>
        <v>7.7</v>
      </c>
      <c r="AI28" s="78">
        <f t="shared" si="12"/>
        <v>5.5</v>
      </c>
      <c r="AJ28" s="85">
        <f t="shared" si="13"/>
        <v>7.3</v>
      </c>
      <c r="AK28" s="86">
        <f t="shared" si="14"/>
        <v>6.1</v>
      </c>
    </row>
    <row r="29" spans="1:37" s="4" customFormat="1" x14ac:dyDescent="0.25">
      <c r="A29" s="131" t="s">
        <v>51</v>
      </c>
      <c r="B29" s="63" t="s">
        <v>50</v>
      </c>
      <c r="C29" s="77">
        <f>ROUND(IF('Indicator Data'!Q31="No data",IF((0.1233*LN('Indicator Data'!BA31)-0.4559)&gt;C$195,0,IF((0.1233*LN('Indicator Data'!BA31)-0.4559)&lt;C$194,10,(C$195-(0.1233*LN('Indicator Data'!BA31)-0.4559))/(C$195-C$194)*10)),IF('Indicator Data'!Q31&gt;C$195,0,IF('Indicator Data'!Q31&lt;C$194,10,(C$195-'Indicator Data'!Q31)/(C$195-C$194)*10))),1)</f>
        <v>8.5</v>
      </c>
      <c r="D29" s="77">
        <f>IF('Indicator Data'!R31="No data","x",ROUND((IF('Indicator Data'!R31&gt;D$195,10,IF('Indicator Data'!R31&lt;D$194,0,10-(D$195-'Indicator Data'!R31)/(D$195-D$194)*10))),1))</f>
        <v>8.6999999999999993</v>
      </c>
      <c r="E29" s="78">
        <f t="shared" si="0"/>
        <v>8.6</v>
      </c>
      <c r="F29" s="77">
        <f>IF('Indicator Data'!AE31="No data","x",ROUND(IF('Indicator Data'!AE31&gt;F$195,10,IF('Indicator Data'!AE31&lt;F$194,0,10-(F$195-'Indicator Data'!AE31)/(F$195-F$194)*10)),1))</f>
        <v>6.6</v>
      </c>
      <c r="G29" s="77" t="str">
        <f>IF('Indicator Data'!AF31="No data","x",ROUND(IF('Indicator Data'!AF31&gt;G$195,10,IF('Indicator Data'!AF31&lt;G$194,0,10-(G$195-'Indicator Data'!AF31)/(G$195-G$194)*10)),1))</f>
        <v>x</v>
      </c>
      <c r="H29" s="78">
        <f t="shared" si="1"/>
        <v>6.6</v>
      </c>
      <c r="I29" s="79">
        <f>SUM(IF('Indicator Data'!S31=0,0,'Indicator Data'!S31/1000000),SUM('Indicator Data'!T31:U31))</f>
        <v>1151.5648169999999</v>
      </c>
      <c r="J29" s="79">
        <f>I29/'Indicator Data'!BB31*1000000</f>
        <v>106.46017578114166</v>
      </c>
      <c r="K29" s="77">
        <f t="shared" si="2"/>
        <v>2.1</v>
      </c>
      <c r="L29" s="77">
        <f>IF('Indicator Data'!V31="No data","x",ROUND(IF('Indicator Data'!V31&gt;L$195,10,IF('Indicator Data'!V31&lt;L$194,0,10-(L$195-'Indicator Data'!V31)/(L$195-L$194)*10)),1))</f>
        <v>10</v>
      </c>
      <c r="M29" s="78">
        <f t="shared" si="3"/>
        <v>6.1</v>
      </c>
      <c r="N29" s="80">
        <f t="shared" si="4"/>
        <v>7.5</v>
      </c>
      <c r="O29" s="92">
        <f>IF(AND('Indicator Data'!AJ31="No data",'Indicator Data'!AK31="No data"),0,SUM('Indicator Data'!AJ31:AL31)/1000)</f>
        <v>132.71700000000001</v>
      </c>
      <c r="P29" s="77">
        <f t="shared" si="5"/>
        <v>7.1</v>
      </c>
      <c r="Q29" s="81">
        <f>O29*1000/'Indicator Data'!BB31</f>
        <v>1.2269457125265558E-2</v>
      </c>
      <c r="R29" s="77">
        <f t="shared" si="6"/>
        <v>5.9</v>
      </c>
      <c r="S29" s="82">
        <f t="shared" si="7"/>
        <v>6.5</v>
      </c>
      <c r="T29" s="77">
        <f>IF('Indicator Data'!AB31="No data","x",ROUND(IF('Indicator Data'!AB31&gt;T$195,10,IF('Indicator Data'!AB31&lt;T$194,0,10-(T$195-'Indicator Data'!AB31)/(T$195-T$194)*10)),1))</f>
        <v>2.2000000000000002</v>
      </c>
      <c r="U29" s="77">
        <f>IF('Indicator Data'!AA31="No data","x",ROUND(IF('Indicator Data'!AA31&gt;U$195,10,IF('Indicator Data'!AA31&lt;U$194,0,10-(U$195-'Indicator Data'!AA31)/(U$195-U$194)*10)),1))</f>
        <v>2.2999999999999998</v>
      </c>
      <c r="V29" s="77">
        <f>IF('Indicator Data'!AD31="No data","x",ROUND(IF('Indicator Data'!AD31&gt;V$195,10,IF('Indicator Data'!AD31&lt;V$194,0,10-(V$195-'Indicator Data'!AD31)/(V$195-V$194)*10)),1))</f>
        <v>6.1</v>
      </c>
      <c r="W29" s="78">
        <f t="shared" si="8"/>
        <v>3.5</v>
      </c>
      <c r="X29" s="77">
        <f>IF('Indicator Data'!W31="No data","x",ROUND(IF('Indicator Data'!W31&gt;X$195,10,IF('Indicator Data'!W31&lt;X$194,0,10-(X$195-'Indicator Data'!W31)/(X$195-X$194)*10)),1))</f>
        <v>6.3</v>
      </c>
      <c r="Y29" s="77">
        <f>IF('Indicator Data'!X31="No data","x",ROUND(IF('Indicator Data'!X31&gt;Y$195,10,IF('Indicator Data'!X31&lt;Y$194,0,10-(Y$195-'Indicator Data'!X31)/(Y$195-Y$194)*10)),1))</f>
        <v>7.8</v>
      </c>
      <c r="Z29" s="78">
        <f t="shared" si="9"/>
        <v>7.1</v>
      </c>
      <c r="AA29" s="92">
        <f>('Indicator Data'!AI31+'Indicator Data'!AH31*0.5+'Indicator Data'!AG31*0.25)/1000</f>
        <v>9.3409999999999993</v>
      </c>
      <c r="AB29" s="83">
        <f>AA29*1000/'Indicator Data'!BB31</f>
        <v>8.6355929539626102E-4</v>
      </c>
      <c r="AC29" s="78">
        <f t="shared" si="10"/>
        <v>0.1</v>
      </c>
      <c r="AD29" s="77">
        <f>IF('Indicator Data'!AM31="No data","x",ROUND(IF('Indicator Data'!AM31&lt;$AD$194,10,IF('Indicator Data'!AM31&gt;$AD$195,0,($AD$195-'Indicator Data'!AM31)/($AD$195-$AD$194)*10)),1))</f>
        <v>9.9</v>
      </c>
      <c r="AE29" s="77">
        <f>IF('Indicator Data'!AN31="No data","x",ROUND(IF('Indicator Data'!AN31&gt;$AE$195,10,IF('Indicator Data'!AN31&lt;$AE$194,0,10-($AE$195-'Indicator Data'!AN31)/($AE$195-$AE$194)*10)),1))</f>
        <v>8.9</v>
      </c>
      <c r="AF29" s="84">
        <f>IF('Indicator Data'!AO31="No data","x",ROUND(IF('Indicator Data'!AO31&gt;$AF$195,10,IF('Indicator Data'!AO31&lt;$AF$194,0,10-($AF$195-'Indicator Data'!AO31)/($AF$195-$AF$194)*10)),1))</f>
        <v>6.7</v>
      </c>
      <c r="AG29" s="84">
        <f>IF('Indicator Data'!AP31="No data","x",ROUND(IF('Indicator Data'!AP31&gt;$AG$195,10,IF('Indicator Data'!AP31&lt;$AG$194,0,10-($AG$195-'Indicator Data'!AP31)/($AG$195-$AG$194)*10)),1))</f>
        <v>4.2</v>
      </c>
      <c r="AH29" s="77">
        <f t="shared" si="11"/>
        <v>6.2</v>
      </c>
      <c r="AI29" s="78">
        <f t="shared" si="12"/>
        <v>8.3000000000000007</v>
      </c>
      <c r="AJ29" s="85">
        <f t="shared" si="13"/>
        <v>5.6</v>
      </c>
      <c r="AK29" s="86">
        <f t="shared" si="14"/>
        <v>6.1</v>
      </c>
    </row>
    <row r="30" spans="1:37" s="4" customFormat="1" x14ac:dyDescent="0.25">
      <c r="A30" s="131" t="s">
        <v>877</v>
      </c>
      <c r="B30" s="63" t="s">
        <v>58</v>
      </c>
      <c r="C30" s="77">
        <f>ROUND(IF('Indicator Data'!Q32="No data",IF((0.1233*LN('Indicator Data'!BA32)-0.4559)&gt;C$195,0,IF((0.1233*LN('Indicator Data'!BA32)-0.4559)&lt;C$194,10,(C$195-(0.1233*LN('Indicator Data'!BA32)-0.4559))/(C$195-C$194)*10)),IF('Indicator Data'!Q32&gt;C$195,0,IF('Indicator Data'!Q32&lt;C$194,10,(C$195-'Indicator Data'!Q32)/(C$195-C$194)*10))),1)</f>
        <v>4.7</v>
      </c>
      <c r="D30" s="77" t="str">
        <f>IF('Indicator Data'!R32="No data","x",ROUND((IF('Indicator Data'!R32&gt;D$195,10,IF('Indicator Data'!R32&lt;D$194,0,10-(D$195-'Indicator Data'!R32)/(D$195-D$194)*10))),1))</f>
        <v>x</v>
      </c>
      <c r="E30" s="78">
        <f t="shared" si="0"/>
        <v>4.7</v>
      </c>
      <c r="F30" s="77" t="str">
        <f>IF('Indicator Data'!AE32="No data","x",ROUND(IF('Indicator Data'!AE32&gt;F$195,10,IF('Indicator Data'!AE32&lt;F$194,0,10-(F$195-'Indicator Data'!AE32)/(F$195-F$194)*10)),1))</f>
        <v>x</v>
      </c>
      <c r="G30" s="77">
        <f>IF('Indicator Data'!AF32="No data","x",ROUND(IF('Indicator Data'!AF32&gt;G$195,10,IF('Indicator Data'!AF32&lt;G$194,0,10-(G$195-'Indicator Data'!AF32)/(G$195-G$194)*10)),1))</f>
        <v>4.7</v>
      </c>
      <c r="H30" s="78">
        <f t="shared" si="1"/>
        <v>4.7</v>
      </c>
      <c r="I30" s="79">
        <f>SUM(IF('Indicator Data'!S32=0,0,'Indicator Data'!S32/1000000),SUM('Indicator Data'!T32:U32))</f>
        <v>491.69604399999997</v>
      </c>
      <c r="J30" s="79">
        <f>I30/'Indicator Data'!BB32*1000000</f>
        <v>956.78206520258561</v>
      </c>
      <c r="K30" s="77">
        <f t="shared" si="2"/>
        <v>10</v>
      </c>
      <c r="L30" s="77">
        <f>IF('Indicator Data'!V32="No data","x",ROUND(IF('Indicator Data'!V32&gt;L$195,10,IF('Indicator Data'!V32&lt;L$194,0,10-(L$195-'Indicator Data'!V32)/(L$195-L$194)*10)),1))</f>
        <v>9.1999999999999993</v>
      </c>
      <c r="M30" s="78">
        <f t="shared" si="3"/>
        <v>9.6</v>
      </c>
      <c r="N30" s="80">
        <f t="shared" si="4"/>
        <v>5.9</v>
      </c>
      <c r="O30" s="92">
        <f>IF(AND('Indicator Data'!AJ32="No data",'Indicator Data'!AK32="No data"),0,SUM('Indicator Data'!AJ32:AL32)/1000)</f>
        <v>0</v>
      </c>
      <c r="P30" s="77">
        <f t="shared" si="5"/>
        <v>0</v>
      </c>
      <c r="Q30" s="81">
        <f>O30*1000/'Indicator Data'!BB32</f>
        <v>0</v>
      </c>
      <c r="R30" s="77">
        <f t="shared" si="6"/>
        <v>0</v>
      </c>
      <c r="S30" s="82">
        <f t="shared" si="7"/>
        <v>0</v>
      </c>
      <c r="T30" s="77">
        <f>IF('Indicator Data'!AB32="No data","x",ROUND(IF('Indicator Data'!AB32&gt;T$195,10,IF('Indicator Data'!AB32&lt;T$194,0,10-(T$195-'Indicator Data'!AB32)/(T$195-T$194)*10)),1))</f>
        <v>2.2000000000000002</v>
      </c>
      <c r="U30" s="77">
        <f>IF('Indicator Data'!AA32="No data","x",ROUND(IF('Indicator Data'!AA32&gt;U$195,10,IF('Indicator Data'!AA32&lt;U$194,0,10-(U$195-'Indicator Data'!AA32)/(U$195-U$194)*10)),1))</f>
        <v>2.5</v>
      </c>
      <c r="V30" s="77">
        <f>IF('Indicator Data'!AD32="No data","x",ROUND(IF('Indicator Data'!AD32&gt;V$195,10,IF('Indicator Data'!AD32&lt;V$194,0,10-(V$195-'Indicator Data'!AD32)/(V$195-V$194)*10)),1))</f>
        <v>0</v>
      </c>
      <c r="W30" s="78">
        <f t="shared" si="8"/>
        <v>1.6</v>
      </c>
      <c r="X30" s="77">
        <f>IF('Indicator Data'!W32="No data","x",ROUND(IF('Indicator Data'!W32&gt;X$195,10,IF('Indicator Data'!W32&lt;X$194,0,10-(X$195-'Indicator Data'!W32)/(X$195-X$194)*10)),1))</f>
        <v>1.9</v>
      </c>
      <c r="Y30" s="77" t="str">
        <f>IF('Indicator Data'!X32="No data","x",ROUND(IF('Indicator Data'!X32&gt;Y$195,10,IF('Indicator Data'!X32&lt;Y$194,0,10-(Y$195-'Indicator Data'!X32)/(Y$195-Y$194)*10)),1))</f>
        <v>x</v>
      </c>
      <c r="Z30" s="78">
        <f t="shared" si="9"/>
        <v>1.9</v>
      </c>
      <c r="AA30" s="92">
        <f>('Indicator Data'!AI32+'Indicator Data'!AH32*0.5+'Indicator Data'!AG32*0.25)/1000</f>
        <v>1.25</v>
      </c>
      <c r="AB30" s="83">
        <f>AA30*1000/'Indicator Data'!BB32</f>
        <v>2.4323514417033463E-3</v>
      </c>
      <c r="AC30" s="78">
        <f t="shared" si="10"/>
        <v>0.2</v>
      </c>
      <c r="AD30" s="77">
        <f>IF('Indicator Data'!AM32="No data","x",ROUND(IF('Indicator Data'!AM32&lt;$AD$194,10,IF('Indicator Data'!AM32&gt;$AD$195,0,($AD$195-'Indicator Data'!AM32)/($AD$195-$AD$194)*10)),1))</f>
        <v>4.3</v>
      </c>
      <c r="AE30" s="77">
        <f>IF('Indicator Data'!AN32="No data","x",ROUND(IF('Indicator Data'!AN32&gt;$AE$195,10,IF('Indicator Data'!AN32&lt;$AE$194,0,10-($AE$195-'Indicator Data'!AN32)/($AE$195-$AE$194)*10)),1))</f>
        <v>1.5</v>
      </c>
      <c r="AF30" s="84">
        <f>IF('Indicator Data'!AO32="No data","x",ROUND(IF('Indicator Data'!AO32&gt;$AF$195,10,IF('Indicator Data'!AO32&lt;$AF$194,0,10-($AF$195-'Indicator Data'!AO32)/($AF$195-$AF$194)*10)),1))</f>
        <v>5.2</v>
      </c>
      <c r="AG30" s="84">
        <f>IF('Indicator Data'!AP32="No data","x",ROUND(IF('Indicator Data'!AP32&gt;$AG$195,10,IF('Indicator Data'!AP32&lt;$AG$194,0,10-($AG$195-'Indicator Data'!AP32)/($AG$195-$AG$194)*10)),1))</f>
        <v>2.7</v>
      </c>
      <c r="AH30" s="77">
        <f t="shared" si="11"/>
        <v>4.7</v>
      </c>
      <c r="AI30" s="78">
        <f t="shared" si="12"/>
        <v>3.5</v>
      </c>
      <c r="AJ30" s="85">
        <f t="shared" si="13"/>
        <v>1.9</v>
      </c>
      <c r="AK30" s="86">
        <f t="shared" si="14"/>
        <v>1</v>
      </c>
    </row>
    <row r="31" spans="1:37" s="4" customFormat="1" x14ac:dyDescent="0.25">
      <c r="A31" s="131" t="s">
        <v>53</v>
      </c>
      <c r="B31" s="63" t="s">
        <v>52</v>
      </c>
      <c r="C31" s="77">
        <f>ROUND(IF('Indicator Data'!Q33="No data",IF((0.1233*LN('Indicator Data'!BA33)-0.4559)&gt;C$195,0,IF((0.1233*LN('Indicator Data'!BA33)-0.4559)&lt;C$194,10,(C$195-(0.1233*LN('Indicator Data'!BA33)-0.4559))/(C$195-C$194)*10)),IF('Indicator Data'!Q33&gt;C$195,0,IF('Indicator Data'!Q33&lt;C$194,10,(C$195-'Indicator Data'!Q33)/(C$195-C$194)*10))),1)</f>
        <v>6.1</v>
      </c>
      <c r="D31" s="77">
        <f>IF('Indicator Data'!R33="No data","x",ROUND((IF('Indicator Data'!R33&gt;D$195,10,IF('Indicator Data'!R33&lt;D$194,0,10-(D$195-'Indicator Data'!R33)/(D$195-D$194)*10))),1))</f>
        <v>3.6</v>
      </c>
      <c r="E31" s="78">
        <f t="shared" si="0"/>
        <v>5</v>
      </c>
      <c r="F31" s="77">
        <f>IF('Indicator Data'!AE33="No data","x",ROUND(IF('Indicator Data'!AE33&gt;F$195,10,IF('Indicator Data'!AE33&lt;F$194,0,10-(F$195-'Indicator Data'!AE33)/(F$195-F$194)*10)),1))</f>
        <v>6.4</v>
      </c>
      <c r="G31" s="77">
        <f>IF('Indicator Data'!AF33="No data","x",ROUND(IF('Indicator Data'!AF33&gt;G$195,10,IF('Indicator Data'!AF33&lt;G$194,0,10-(G$195-'Indicator Data'!AF33)/(G$195-G$194)*10)),1))</f>
        <v>1.7</v>
      </c>
      <c r="H31" s="78">
        <f t="shared" si="1"/>
        <v>4.0999999999999996</v>
      </c>
      <c r="I31" s="79">
        <f>SUM(IF('Indicator Data'!S33=0,0,'Indicator Data'!S33/1000000),SUM('Indicator Data'!T33:U33))</f>
        <v>1642.913125</v>
      </c>
      <c r="J31" s="79">
        <f>I31/'Indicator Data'!BB33*1000000</f>
        <v>107.18283847429328</v>
      </c>
      <c r="K31" s="77">
        <f t="shared" si="2"/>
        <v>2.1</v>
      </c>
      <c r="L31" s="77">
        <f>IF('Indicator Data'!V33="No data","x",ROUND(IF('Indicator Data'!V33&gt;L$195,10,IF('Indicator Data'!V33&lt;L$194,0,10-(L$195-'Indicator Data'!V33)/(L$195-L$194)*10)),1))</f>
        <v>3.7</v>
      </c>
      <c r="M31" s="78">
        <f t="shared" si="3"/>
        <v>2.9</v>
      </c>
      <c r="N31" s="80">
        <f t="shared" si="4"/>
        <v>4.3</v>
      </c>
      <c r="O31" s="92">
        <f>IF(AND('Indicator Data'!AJ33="No data",'Indicator Data'!AK33="No data"),0,SUM('Indicator Data'!AJ33:AL33)/1000)</f>
        <v>0.08</v>
      </c>
      <c r="P31" s="77">
        <f t="shared" si="5"/>
        <v>0</v>
      </c>
      <c r="Q31" s="81">
        <f>O31*1000/'Indicator Data'!BB33</f>
        <v>5.2191603727941872E-6</v>
      </c>
      <c r="R31" s="77">
        <f t="shared" si="6"/>
        <v>0</v>
      </c>
      <c r="S31" s="82">
        <f t="shared" si="7"/>
        <v>0</v>
      </c>
      <c r="T31" s="77">
        <f>IF('Indicator Data'!AB33="No data","x",ROUND(IF('Indicator Data'!AB33&gt;T$195,10,IF('Indicator Data'!AB33&lt;T$194,0,10-(T$195-'Indicator Data'!AB33)/(T$195-T$194)*10)),1))</f>
        <v>1.2</v>
      </c>
      <c r="U31" s="77">
        <f>IF('Indicator Data'!AA33="No data","x",ROUND(IF('Indicator Data'!AA33&gt;U$195,10,IF('Indicator Data'!AA33&lt;U$194,0,10-(U$195-'Indicator Data'!AA33)/(U$195-U$194)*10)),1))</f>
        <v>7.1</v>
      </c>
      <c r="V31" s="77">
        <f>IF('Indicator Data'!AD33="No data","x",ROUND(IF('Indicator Data'!AD33&gt;V$195,10,IF('Indicator Data'!AD33&lt;V$194,0,10-(V$195-'Indicator Data'!AD33)/(V$195-V$194)*10)),1))</f>
        <v>0.3</v>
      </c>
      <c r="W31" s="78">
        <f t="shared" si="8"/>
        <v>2.9</v>
      </c>
      <c r="X31" s="77">
        <f>IF('Indicator Data'!W33="No data","x",ROUND(IF('Indicator Data'!W33&gt;X$195,10,IF('Indicator Data'!W33&lt;X$194,0,10-(X$195-'Indicator Data'!W33)/(X$195-X$194)*10)),1))</f>
        <v>2.2000000000000002</v>
      </c>
      <c r="Y31" s="77">
        <f>IF('Indicator Data'!X33="No data","x",ROUND(IF('Indicator Data'!X33&gt;Y$195,10,IF('Indicator Data'!X33&lt;Y$194,0,10-(Y$195-'Indicator Data'!X33)/(Y$195-Y$194)*10)),1))</f>
        <v>5.3</v>
      </c>
      <c r="Z31" s="78">
        <f t="shared" si="9"/>
        <v>3.8</v>
      </c>
      <c r="AA31" s="92">
        <f>('Indicator Data'!AI33+'Indicator Data'!AH33*0.5+'Indicator Data'!AG33*0.25)/1000</f>
        <v>271.85000000000002</v>
      </c>
      <c r="AB31" s="83">
        <f>AA31*1000/'Indicator Data'!BB33</f>
        <v>1.7735359341801246E-2</v>
      </c>
      <c r="AC31" s="78">
        <f t="shared" si="10"/>
        <v>1.8</v>
      </c>
      <c r="AD31" s="77">
        <f>IF('Indicator Data'!AM33="No data","x",ROUND(IF('Indicator Data'!AM33&lt;$AD$194,10,IF('Indicator Data'!AM33&gt;$AD$195,0,($AD$195-'Indicator Data'!AM33)/($AD$195-$AD$194)*10)),1))</f>
        <v>4.9000000000000004</v>
      </c>
      <c r="AE31" s="77">
        <f>IF('Indicator Data'!AN33="No data","x",ROUND(IF('Indicator Data'!AN33&gt;$AE$195,10,IF('Indicator Data'!AN33&lt;$AE$194,0,10-($AE$195-'Indicator Data'!AN33)/($AE$195-$AE$194)*10)),1))</f>
        <v>3.1</v>
      </c>
      <c r="AF31" s="84">
        <f>IF('Indicator Data'!AO33="No data","x",ROUND(IF('Indicator Data'!AO33&gt;$AF$195,10,IF('Indicator Data'!AO33&lt;$AF$194,0,10-($AF$195-'Indicator Data'!AO33)/($AF$195-$AF$194)*10)),1))</f>
        <v>7.5</v>
      </c>
      <c r="AG31" s="84">
        <f>IF('Indicator Data'!AP33="No data","x",ROUND(IF('Indicator Data'!AP33&gt;$AG$195,10,IF('Indicator Data'!AP33&lt;$AG$194,0,10-($AG$195-'Indicator Data'!AP33)/($AG$195-$AG$194)*10)),1))</f>
        <v>2.4</v>
      </c>
      <c r="AH31" s="77">
        <f t="shared" si="11"/>
        <v>6.5</v>
      </c>
      <c r="AI31" s="78">
        <f t="shared" si="12"/>
        <v>4.8</v>
      </c>
      <c r="AJ31" s="85">
        <f t="shared" si="13"/>
        <v>3.4</v>
      </c>
      <c r="AK31" s="86">
        <f t="shared" si="14"/>
        <v>1.9</v>
      </c>
    </row>
    <row r="32" spans="1:37" s="4" customFormat="1" x14ac:dyDescent="0.25">
      <c r="A32" s="131" t="s">
        <v>55</v>
      </c>
      <c r="B32" s="63" t="s">
        <v>54</v>
      </c>
      <c r="C32" s="77">
        <f>ROUND(IF('Indicator Data'!Q34="No data",IF((0.1233*LN('Indicator Data'!BA34)-0.4559)&gt;C$195,0,IF((0.1233*LN('Indicator Data'!BA34)-0.4559)&lt;C$194,10,(C$195-(0.1233*LN('Indicator Data'!BA34)-0.4559))/(C$195-C$194)*10)),IF('Indicator Data'!Q34&gt;C$195,0,IF('Indicator Data'!Q34&lt;C$194,10,(C$195-'Indicator Data'!Q34)/(C$195-C$194)*10))),1)</f>
        <v>6.7</v>
      </c>
      <c r="D32" s="77">
        <f>IF('Indicator Data'!R34="No data","x",ROUND((IF('Indicator Data'!R34&gt;D$195,10,IF('Indicator Data'!R34&lt;D$194,0,10-(D$195-'Indicator Data'!R34)/(D$195-D$194)*10))),1))</f>
        <v>4.7</v>
      </c>
      <c r="E32" s="78">
        <f t="shared" si="0"/>
        <v>5.8</v>
      </c>
      <c r="F32" s="77">
        <f>IF('Indicator Data'!AE34="No data","x",ROUND(IF('Indicator Data'!AE34&gt;F$195,10,IF('Indicator Data'!AE34&lt;F$194,0,10-(F$195-'Indicator Data'!AE34)/(F$195-F$194)*10)),1))</f>
        <v>7.8</v>
      </c>
      <c r="G32" s="77">
        <f>IF('Indicator Data'!AF34="No data","x",ROUND(IF('Indicator Data'!AF34&gt;G$195,10,IF('Indicator Data'!AF34&lt;G$194,0,10-(G$195-'Indicator Data'!AF34)/(G$195-G$194)*10)),1))</f>
        <v>3.9</v>
      </c>
      <c r="H32" s="78">
        <f t="shared" si="1"/>
        <v>5.9</v>
      </c>
      <c r="I32" s="79">
        <f>SUM(IF('Indicator Data'!S34=0,0,'Indicator Data'!S34/1000000),SUM('Indicator Data'!T34:U34))</f>
        <v>1669.8977609999999</v>
      </c>
      <c r="J32" s="79">
        <f>I32/'Indicator Data'!BB34*1000000</f>
        <v>73.32792053787874</v>
      </c>
      <c r="K32" s="77">
        <f t="shared" si="2"/>
        <v>1.5</v>
      </c>
      <c r="L32" s="77">
        <f>IF('Indicator Data'!V34="No data","x",ROUND(IF('Indicator Data'!V34&gt;L$195,10,IF('Indicator Data'!V34&lt;L$194,0,10-(L$195-'Indicator Data'!V34)/(L$195-L$194)*10)),1))</f>
        <v>1.7</v>
      </c>
      <c r="M32" s="78">
        <f t="shared" si="3"/>
        <v>1.6</v>
      </c>
      <c r="N32" s="80">
        <f t="shared" si="4"/>
        <v>4.8</v>
      </c>
      <c r="O32" s="92">
        <f>IF(AND('Indicator Data'!AJ34="No data",'Indicator Data'!AK34="No data"),0,SUM('Indicator Data'!AJ34:AL34)/1000)</f>
        <v>327.53500000000003</v>
      </c>
      <c r="P32" s="77">
        <f t="shared" si="5"/>
        <v>8.4</v>
      </c>
      <c r="Q32" s="81">
        <f>O32*1000/'Indicator Data'!BB34</f>
        <v>1.4382593362477184E-2</v>
      </c>
      <c r="R32" s="77">
        <f t="shared" si="6"/>
        <v>6.2</v>
      </c>
      <c r="S32" s="82">
        <f t="shared" si="7"/>
        <v>7.3</v>
      </c>
      <c r="T32" s="77">
        <f>IF('Indicator Data'!AB34="No data","x",ROUND(IF('Indicator Data'!AB34&gt;T$195,10,IF('Indicator Data'!AB34&lt;T$194,0,10-(T$195-'Indicator Data'!AB34)/(T$195-T$194)*10)),1))</f>
        <v>9.6</v>
      </c>
      <c r="U32" s="77">
        <f>IF('Indicator Data'!AA34="No data","x",ROUND(IF('Indicator Data'!AA34&gt;U$195,10,IF('Indicator Data'!AA34&lt;U$194,0,10-(U$195-'Indicator Data'!AA34)/(U$195-U$194)*10)),1))</f>
        <v>4</v>
      </c>
      <c r="V32" s="77">
        <f>IF('Indicator Data'!AD34="No data","x",ROUND(IF('Indicator Data'!AD34&gt;V$195,10,IF('Indicator Data'!AD34&lt;V$194,0,10-(V$195-'Indicator Data'!AD34)/(V$195-V$194)*10)),1))</f>
        <v>8.6</v>
      </c>
      <c r="W32" s="78">
        <f t="shared" si="8"/>
        <v>7.4</v>
      </c>
      <c r="X32" s="77">
        <f>IF('Indicator Data'!W34="No data","x",ROUND(IF('Indicator Data'!W34&gt;X$195,10,IF('Indicator Data'!W34&lt;X$194,0,10-(X$195-'Indicator Data'!W34)/(X$195-X$194)*10)),1))</f>
        <v>6.8</v>
      </c>
      <c r="Y32" s="77">
        <f>IF('Indicator Data'!X34="No data","x",ROUND(IF('Indicator Data'!X34&gt;Y$195,10,IF('Indicator Data'!X34&lt;Y$194,0,10-(Y$195-'Indicator Data'!X34)/(Y$195-Y$194)*10)),1))</f>
        <v>3.7</v>
      </c>
      <c r="Z32" s="78">
        <f t="shared" si="9"/>
        <v>5.3</v>
      </c>
      <c r="AA32" s="92">
        <f>('Indicator Data'!AI34+'Indicator Data'!AH34*0.5+'Indicator Data'!AG34*0.25)/1000</f>
        <v>156.886</v>
      </c>
      <c r="AB32" s="83">
        <f>AA32*1000/'Indicator Data'!BB34</f>
        <v>6.8891188491782421E-3</v>
      </c>
      <c r="AC32" s="78">
        <f t="shared" si="10"/>
        <v>0.7</v>
      </c>
      <c r="AD32" s="77">
        <f>IF('Indicator Data'!AM34="No data","x",ROUND(IF('Indicator Data'!AM34&lt;$AD$194,10,IF('Indicator Data'!AM34&gt;$AD$195,0,($AD$195-'Indicator Data'!AM34)/($AD$195-$AD$194)*10)),1))</f>
        <v>4.3</v>
      </c>
      <c r="AE32" s="77">
        <f>IF('Indicator Data'!AN34="No data","x",ROUND(IF('Indicator Data'!AN34&gt;$AE$195,10,IF('Indicator Data'!AN34&lt;$AE$194,0,10-($AE$195-'Indicator Data'!AN34)/($AE$195-$AE$194)*10)),1))</f>
        <v>1.6</v>
      </c>
      <c r="AF32" s="84">
        <f>IF('Indicator Data'!AO34="No data","x",ROUND(IF('Indicator Data'!AO34&gt;$AF$195,10,IF('Indicator Data'!AO34&lt;$AF$194,0,10-($AF$195-'Indicator Data'!AO34)/($AF$195-$AF$194)*10)),1))</f>
        <v>7.6</v>
      </c>
      <c r="AG32" s="84">
        <f>IF('Indicator Data'!AP34="No data","x",ROUND(IF('Indicator Data'!AP34&gt;$AG$195,10,IF('Indicator Data'!AP34&lt;$AG$194,0,10-($AG$195-'Indicator Data'!AP34)/($AG$195-$AG$194)*10)),1))</f>
        <v>5</v>
      </c>
      <c r="AH32" s="77">
        <f t="shared" si="11"/>
        <v>7.1</v>
      </c>
      <c r="AI32" s="78">
        <f t="shared" si="12"/>
        <v>4.3</v>
      </c>
      <c r="AJ32" s="85">
        <f t="shared" si="13"/>
        <v>4.9000000000000004</v>
      </c>
      <c r="AK32" s="86">
        <f t="shared" si="14"/>
        <v>6.2</v>
      </c>
    </row>
    <row r="33" spans="1:37" s="4" customFormat="1" x14ac:dyDescent="0.25">
      <c r="A33" s="131" t="s">
        <v>57</v>
      </c>
      <c r="B33" s="63" t="s">
        <v>56</v>
      </c>
      <c r="C33" s="77">
        <f>ROUND(IF('Indicator Data'!Q35="No data",IF((0.1233*LN('Indicator Data'!BA35)-0.4559)&gt;C$195,0,IF((0.1233*LN('Indicator Data'!BA35)-0.4559)&lt;C$194,10,(C$195-(0.1233*LN('Indicator Data'!BA35)-0.4559))/(C$195-C$194)*10)),IF('Indicator Data'!Q35&gt;C$195,0,IF('Indicator Data'!Q35&lt;C$194,10,(C$195-'Indicator Data'!Q35)/(C$195-C$194)*10))),1)</f>
        <v>0.6</v>
      </c>
      <c r="D33" s="77" t="str">
        <f>IF('Indicator Data'!R35="No data","x",ROUND((IF('Indicator Data'!R35&gt;D$195,10,IF('Indicator Data'!R35&lt;D$194,0,10-(D$195-'Indicator Data'!R35)/(D$195-D$194)*10))),1))</f>
        <v>x</v>
      </c>
      <c r="E33" s="78">
        <f t="shared" si="0"/>
        <v>0.6</v>
      </c>
      <c r="F33" s="77">
        <f>IF('Indicator Data'!AE35="No data","x",ROUND(IF('Indicator Data'!AE35&gt;F$195,10,IF('Indicator Data'!AE35&lt;F$194,0,10-(F$195-'Indicator Data'!AE35)/(F$195-F$194)*10)),1))</f>
        <v>1.7</v>
      </c>
      <c r="G33" s="77">
        <f>IF('Indicator Data'!AF35="No data","x",ROUND(IF('Indicator Data'!AF35&gt;G$195,10,IF('Indicator Data'!AF35&lt;G$194,0,10-(G$195-'Indicator Data'!AF35)/(G$195-G$194)*10)),1))</f>
        <v>2.2000000000000002</v>
      </c>
      <c r="H33" s="78">
        <f t="shared" si="1"/>
        <v>2</v>
      </c>
      <c r="I33" s="79">
        <f>SUM(IF('Indicator Data'!S35=0,0,'Indicator Data'!S35/1000000),SUM('Indicator Data'!T35:U35))</f>
        <v>0</v>
      </c>
      <c r="J33" s="79">
        <f>I33/'Indicator Data'!BB35*1000000</f>
        <v>0</v>
      </c>
      <c r="K33" s="77">
        <f t="shared" si="2"/>
        <v>0</v>
      </c>
      <c r="L33" s="77">
        <f>IF('Indicator Data'!V35="No data","x",ROUND(IF('Indicator Data'!V35&gt;L$195,10,IF('Indicator Data'!V35&lt;L$194,0,10-(L$195-'Indicator Data'!V35)/(L$195-L$194)*10)),1))</f>
        <v>0</v>
      </c>
      <c r="M33" s="78">
        <f t="shared" si="3"/>
        <v>0</v>
      </c>
      <c r="N33" s="80">
        <f t="shared" si="4"/>
        <v>0.8</v>
      </c>
      <c r="O33" s="92">
        <f>IF(AND('Indicator Data'!AJ35="No data",'Indicator Data'!AK35="No data"),0,SUM('Indicator Data'!AJ35:AL35)/1000)</f>
        <v>149.16300000000001</v>
      </c>
      <c r="P33" s="77">
        <f t="shared" si="5"/>
        <v>7.2</v>
      </c>
      <c r="Q33" s="81">
        <f>O33*1000/'Indicator Data'!BB35</f>
        <v>4.1969959837278234E-3</v>
      </c>
      <c r="R33" s="77">
        <f t="shared" si="6"/>
        <v>4.5</v>
      </c>
      <c r="S33" s="82">
        <f t="shared" si="7"/>
        <v>5.9</v>
      </c>
      <c r="T33" s="77">
        <f>IF('Indicator Data'!AB35="No data","x",ROUND(IF('Indicator Data'!AB35&gt;T$195,10,IF('Indicator Data'!AB35&lt;T$194,0,10-(T$195-'Indicator Data'!AB35)/(T$195-T$194)*10)),1))</f>
        <v>0.6</v>
      </c>
      <c r="U33" s="77">
        <f>IF('Indicator Data'!AA35="No data","x",ROUND(IF('Indicator Data'!AA35&gt;U$195,10,IF('Indicator Data'!AA35&lt;U$194,0,10-(U$195-'Indicator Data'!AA35)/(U$195-U$194)*10)),1))</f>
        <v>0.1</v>
      </c>
      <c r="V33" s="77" t="str">
        <f>IF('Indicator Data'!AD35="No data","x",ROUND(IF('Indicator Data'!AD35&gt;V$195,10,IF('Indicator Data'!AD35&lt;V$194,0,10-(V$195-'Indicator Data'!AD35)/(V$195-V$194)*10)),1))</f>
        <v>x</v>
      </c>
      <c r="W33" s="78">
        <f t="shared" si="8"/>
        <v>0.4</v>
      </c>
      <c r="X33" s="77">
        <f>IF('Indicator Data'!W35="No data","x",ROUND(IF('Indicator Data'!W35&gt;X$195,10,IF('Indicator Data'!W35&lt;X$194,0,10-(X$195-'Indicator Data'!W35)/(X$195-X$194)*10)),1))</f>
        <v>0.4</v>
      </c>
      <c r="Y33" s="77" t="str">
        <f>IF('Indicator Data'!X35="No data","x",ROUND(IF('Indicator Data'!X35&gt;Y$195,10,IF('Indicator Data'!X35&lt;Y$194,0,10-(Y$195-'Indicator Data'!X35)/(Y$195-Y$194)*10)),1))</f>
        <v>x</v>
      </c>
      <c r="Z33" s="78">
        <f t="shared" si="9"/>
        <v>0.4</v>
      </c>
      <c r="AA33" s="92">
        <f>('Indicator Data'!AI35+'Indicator Data'!AH35*0.5+'Indicator Data'!AG35*0.25)/1000</f>
        <v>41.787999999999997</v>
      </c>
      <c r="AB33" s="83">
        <f>AA33*1000/'Indicator Data'!BB35</f>
        <v>1.1757880182620239E-3</v>
      </c>
      <c r="AC33" s="78">
        <f t="shared" si="10"/>
        <v>0.1</v>
      </c>
      <c r="AD33" s="77">
        <f>IF('Indicator Data'!AM35="No data","x",ROUND(IF('Indicator Data'!AM35&lt;$AD$194,10,IF('Indicator Data'!AM35&gt;$AD$195,0,($AD$195-'Indicator Data'!AM35)/($AD$195-$AD$194)*10)),1))</f>
        <v>0.7</v>
      </c>
      <c r="AE33" s="77">
        <f>IF('Indicator Data'!AN35="No data","x",ROUND(IF('Indicator Data'!AN35&gt;$AE$195,10,IF('Indicator Data'!AN35&lt;$AE$194,0,10-($AE$195-'Indicator Data'!AN35)/($AE$195-$AE$194)*10)),1))</f>
        <v>0</v>
      </c>
      <c r="AF33" s="84">
        <f>IF('Indicator Data'!AO35="No data","x",ROUND(IF('Indicator Data'!AO35&gt;$AF$195,10,IF('Indicator Data'!AO35&lt;$AF$194,0,10-($AF$195-'Indicator Data'!AO35)/($AF$195-$AF$194)*10)),1))</f>
        <v>0.3</v>
      </c>
      <c r="AG33" s="84">
        <f>IF('Indicator Data'!AP35="No data","x",ROUND(IF('Indicator Data'!AP35&gt;$AG$195,10,IF('Indicator Data'!AP35&lt;$AG$194,0,10-($AG$195-'Indicator Data'!AP35)/($AG$195-$AG$194)*10)),1))</f>
        <v>3.6</v>
      </c>
      <c r="AH33" s="77">
        <f t="shared" si="11"/>
        <v>1</v>
      </c>
      <c r="AI33" s="78">
        <f t="shared" si="12"/>
        <v>0.6</v>
      </c>
      <c r="AJ33" s="85">
        <f t="shared" si="13"/>
        <v>0.4</v>
      </c>
      <c r="AK33" s="86">
        <f t="shared" si="14"/>
        <v>3.6</v>
      </c>
    </row>
    <row r="34" spans="1:37" s="4" customFormat="1" x14ac:dyDescent="0.25">
      <c r="A34" s="131" t="s">
        <v>60</v>
      </c>
      <c r="B34" s="63" t="s">
        <v>59</v>
      </c>
      <c r="C34" s="77">
        <f>ROUND(IF('Indicator Data'!Q36="No data",IF((0.1233*LN('Indicator Data'!BA36)-0.4559)&gt;C$195,0,IF((0.1233*LN('Indicator Data'!BA36)-0.4559)&lt;C$194,10,(C$195-(0.1233*LN('Indicator Data'!BA36)-0.4559))/(C$195-C$194)*10)),IF('Indicator Data'!Q36&gt;C$195,0,IF('Indicator Data'!Q36&lt;C$194,10,(C$195-'Indicator Data'!Q36)/(C$195-C$194)*10))),1)</f>
        <v>9.1999999999999993</v>
      </c>
      <c r="D34" s="77">
        <f>IF('Indicator Data'!R36="No data","x",ROUND((IF('Indicator Data'!R36&gt;D$195,10,IF('Indicator Data'!R36&lt;D$194,0,10-(D$195-'Indicator Data'!R36)/(D$195-D$194)*10))),1))</f>
        <v>8.3000000000000007</v>
      </c>
      <c r="E34" s="78">
        <f t="shared" si="0"/>
        <v>8.8000000000000007</v>
      </c>
      <c r="F34" s="77">
        <f>IF('Indicator Data'!AE36="No data","x",ROUND(IF('Indicator Data'!AE36&gt;F$195,10,IF('Indicator Data'!AE36&lt;F$194,0,10-(F$195-'Indicator Data'!AE36)/(F$195-F$194)*10)),1))</f>
        <v>8.6999999999999993</v>
      </c>
      <c r="G34" s="77">
        <f>IF('Indicator Data'!AF36="No data","x",ROUND(IF('Indicator Data'!AF36&gt;G$195,10,IF('Indicator Data'!AF36&lt;G$194,0,10-(G$195-'Indicator Data'!AF36)/(G$195-G$194)*10)),1))</f>
        <v>7.8</v>
      </c>
      <c r="H34" s="78">
        <f t="shared" si="1"/>
        <v>8.3000000000000007</v>
      </c>
      <c r="I34" s="79">
        <f>SUM(IF('Indicator Data'!S36=0,0,'Indicator Data'!S36/1000000),SUM('Indicator Data'!T36:U36))</f>
        <v>1548.2377719999999</v>
      </c>
      <c r="J34" s="79">
        <f>I34/'Indicator Data'!BB36*1000000</f>
        <v>322.25977058961155</v>
      </c>
      <c r="K34" s="77">
        <f t="shared" si="2"/>
        <v>6.4</v>
      </c>
      <c r="L34" s="77">
        <f>IF('Indicator Data'!V36="No data","x",ROUND(IF('Indicator Data'!V36&gt;L$195,10,IF('Indicator Data'!V36&lt;L$194,0,10-(L$195-'Indicator Data'!V36)/(L$195-L$194)*10)),1))</f>
        <v>8.1</v>
      </c>
      <c r="M34" s="78">
        <f t="shared" si="3"/>
        <v>7.3</v>
      </c>
      <c r="N34" s="80">
        <f t="shared" si="4"/>
        <v>8.3000000000000007</v>
      </c>
      <c r="O34" s="92">
        <f>IF(AND('Indicator Data'!AJ36="No data",'Indicator Data'!AK36="No data"),0,SUM('Indicator Data'!AJ36:AL36)/1000)</f>
        <v>378.49799999999999</v>
      </c>
      <c r="P34" s="77">
        <f t="shared" si="5"/>
        <v>8.6</v>
      </c>
      <c r="Q34" s="81">
        <f>O34*1000/'Indicator Data'!BB36</f>
        <v>7.8782911032496614E-2</v>
      </c>
      <c r="R34" s="77">
        <f t="shared" si="6"/>
        <v>9.4</v>
      </c>
      <c r="S34" s="82">
        <f t="shared" si="7"/>
        <v>9</v>
      </c>
      <c r="T34" s="77">
        <f>IF('Indicator Data'!AB36="No data","x",ROUND(IF('Indicator Data'!AB36&gt;T$195,10,IF('Indicator Data'!AB36&lt;T$194,0,10-(T$195-'Indicator Data'!AB36)/(T$195-T$194)*10)),1))</f>
        <v>8.6</v>
      </c>
      <c r="U34" s="77">
        <f>IF('Indicator Data'!AA36="No data","x",ROUND(IF('Indicator Data'!AA36&gt;U$195,10,IF('Indicator Data'!AA36&lt;U$194,0,10-(U$195-'Indicator Data'!AA36)/(U$195-U$194)*10)),1))</f>
        <v>6.8</v>
      </c>
      <c r="V34" s="77">
        <f>IF('Indicator Data'!AD36="No data","x",ROUND(IF('Indicator Data'!AD36&gt;V$195,10,IF('Indicator Data'!AD36&lt;V$194,0,10-(V$195-'Indicator Data'!AD36)/(V$195-V$194)*10)),1))</f>
        <v>8.1999999999999993</v>
      </c>
      <c r="W34" s="78">
        <f t="shared" si="8"/>
        <v>7.9</v>
      </c>
      <c r="X34" s="77">
        <f>IF('Indicator Data'!W36="No data","x",ROUND(IF('Indicator Data'!W36&gt;X$195,10,IF('Indicator Data'!W36&lt;X$194,0,10-(X$195-'Indicator Data'!W36)/(X$195-X$194)*10)),1))</f>
        <v>10</v>
      </c>
      <c r="Y34" s="77">
        <f>IF('Indicator Data'!X36="No data","x",ROUND(IF('Indicator Data'!X36&gt;Y$195,10,IF('Indicator Data'!X36&lt;Y$194,0,10-(Y$195-'Indicator Data'!X36)/(Y$195-Y$194)*10)),1))</f>
        <v>6.2</v>
      </c>
      <c r="Z34" s="78">
        <f t="shared" si="9"/>
        <v>8.1</v>
      </c>
      <c r="AA34" s="92">
        <f>('Indicator Data'!AI36+'Indicator Data'!AH36*0.5+'Indicator Data'!AG36*0.25)/1000</f>
        <v>3.3177500000000002</v>
      </c>
      <c r="AB34" s="83">
        <f>AA34*1000/'Indicator Data'!BB36</f>
        <v>6.9057697287189268E-4</v>
      </c>
      <c r="AC34" s="78">
        <f t="shared" si="10"/>
        <v>0.1</v>
      </c>
      <c r="AD34" s="77">
        <f>IF('Indicator Data'!AM36="No data","x",ROUND(IF('Indicator Data'!AM36&lt;$AD$194,10,IF('Indicator Data'!AM36&gt;$AD$195,0,($AD$195-'Indicator Data'!AM36)/($AD$195-$AD$194)*10)),1))</f>
        <v>8.4</v>
      </c>
      <c r="AE34" s="77">
        <f>IF('Indicator Data'!AN36="No data","x",ROUND(IF('Indicator Data'!AN36&gt;$AE$195,10,IF('Indicator Data'!AN36&lt;$AE$194,0,10-($AE$195-'Indicator Data'!AN36)/($AE$195-$AE$194)*10)),1))</f>
        <v>10</v>
      </c>
      <c r="AF34" s="84" t="str">
        <f>IF('Indicator Data'!AO36="No data","x",ROUND(IF('Indicator Data'!AO36&gt;$AF$195,10,IF('Indicator Data'!AO36&lt;$AF$194,0,10-($AF$195-'Indicator Data'!AO36)/($AF$195-$AF$194)*10)),1))</f>
        <v>x</v>
      </c>
      <c r="AG34" s="84" t="str">
        <f>IF('Indicator Data'!AP36="No data","x",ROUND(IF('Indicator Data'!AP36&gt;$AG$195,10,IF('Indicator Data'!AP36&lt;$AG$194,0,10-($AG$195-'Indicator Data'!AP36)/($AG$195-$AG$194)*10)),1))</f>
        <v>x</v>
      </c>
      <c r="AH34" s="77" t="str">
        <f t="shared" si="11"/>
        <v>x</v>
      </c>
      <c r="AI34" s="78">
        <f t="shared" si="12"/>
        <v>9.1999999999999993</v>
      </c>
      <c r="AJ34" s="85">
        <f t="shared" si="13"/>
        <v>7.3</v>
      </c>
      <c r="AK34" s="86">
        <f t="shared" si="14"/>
        <v>8.3000000000000007</v>
      </c>
    </row>
    <row r="35" spans="1:37" s="4" customFormat="1" x14ac:dyDescent="0.25">
      <c r="A35" s="131" t="s">
        <v>62</v>
      </c>
      <c r="B35" s="63" t="s">
        <v>61</v>
      </c>
      <c r="C35" s="77">
        <f>ROUND(IF('Indicator Data'!Q37="No data",IF((0.1233*LN('Indicator Data'!BA37)-0.4559)&gt;C$195,0,IF((0.1233*LN('Indicator Data'!BA37)-0.4559)&lt;C$194,10,(C$195-(0.1233*LN('Indicator Data'!BA37)-0.4559))/(C$195-C$194)*10)),IF('Indicator Data'!Q37&gt;C$195,0,IF('Indicator Data'!Q37&lt;C$194,10,(C$195-'Indicator Data'!Q37)/(C$195-C$194)*10))),1)</f>
        <v>8.6</v>
      </c>
      <c r="D35" s="77">
        <f>IF('Indicator Data'!R37="No data","x",ROUND((IF('Indicator Data'!R37&gt;D$195,10,IF('Indicator Data'!R37&lt;D$194,0,10-(D$195-'Indicator Data'!R37)/(D$195-D$194)*10))),1))</f>
        <v>10</v>
      </c>
      <c r="E35" s="78">
        <f t="shared" si="0"/>
        <v>9.4</v>
      </c>
      <c r="F35" s="77">
        <f>IF('Indicator Data'!AE37="No data","x",ROUND(IF('Indicator Data'!AE37&gt;F$195,10,IF('Indicator Data'!AE37&lt;F$194,0,10-(F$195-'Indicator Data'!AE37)/(F$195-F$194)*10)),1))</f>
        <v>9.4</v>
      </c>
      <c r="G35" s="77">
        <f>IF('Indicator Data'!AF37="No data","x",ROUND(IF('Indicator Data'!AF37&gt;G$195,10,IF('Indicator Data'!AF37&lt;G$194,0,10-(G$195-'Indicator Data'!AF37)/(G$195-G$194)*10)),1))</f>
        <v>4.5999999999999996</v>
      </c>
      <c r="H35" s="78">
        <f t="shared" si="1"/>
        <v>7</v>
      </c>
      <c r="I35" s="79">
        <f>SUM(IF('Indicator Data'!S37=0,0,'Indicator Data'!S37/1000000),SUM('Indicator Data'!T37:U37))</f>
        <v>1886.0293769999998</v>
      </c>
      <c r="J35" s="79">
        <f>I35/'Indicator Data'!BB37*1000000</f>
        <v>138.81077647963835</v>
      </c>
      <c r="K35" s="77">
        <f t="shared" si="2"/>
        <v>2.8</v>
      </c>
      <c r="L35" s="77">
        <f>IF('Indicator Data'!V37="No data","x",ROUND(IF('Indicator Data'!V37&gt;L$195,10,IF('Indicator Data'!V37&lt;L$194,0,10-(L$195-'Indicator Data'!V37)/(L$195-L$194)*10)),1))</f>
        <v>2.2000000000000002</v>
      </c>
      <c r="M35" s="78">
        <f t="shared" si="3"/>
        <v>2.5</v>
      </c>
      <c r="N35" s="80">
        <f t="shared" si="4"/>
        <v>7.1</v>
      </c>
      <c r="O35" s="92">
        <f>IF(AND('Indicator Data'!AJ37="No data",'Indicator Data'!AK37="No data"),0,SUM('Indicator Data'!AJ37:AL37)/1000)</f>
        <v>500.04399999999998</v>
      </c>
      <c r="P35" s="77">
        <f t="shared" si="5"/>
        <v>9</v>
      </c>
      <c r="Q35" s="81">
        <f>O35*1000/'Indicator Data'!BB37</f>
        <v>3.6802977069420428E-2</v>
      </c>
      <c r="R35" s="77">
        <f t="shared" si="6"/>
        <v>7.8</v>
      </c>
      <c r="S35" s="82">
        <f t="shared" si="7"/>
        <v>8.4</v>
      </c>
      <c r="T35" s="77">
        <f>IF('Indicator Data'!AB37="No data","x",ROUND(IF('Indicator Data'!AB37&gt;T$195,10,IF('Indicator Data'!AB37&lt;T$194,0,10-(T$195-'Indicator Data'!AB37)/(T$195-T$194)*10)),1))</f>
        <v>5</v>
      </c>
      <c r="U35" s="77">
        <f>IF('Indicator Data'!AA37="No data","x",ROUND(IF('Indicator Data'!AA37&gt;U$195,10,IF('Indicator Data'!AA37&lt;U$194,0,10-(U$195-'Indicator Data'!AA37)/(U$195-U$194)*10)),1))</f>
        <v>2.9</v>
      </c>
      <c r="V35" s="77">
        <f>IF('Indicator Data'!AD37="No data","x",ROUND(IF('Indicator Data'!AD37&gt;V$195,10,IF('Indicator Data'!AD37&lt;V$194,0,10-(V$195-'Indicator Data'!AD37)/(V$195-V$194)*10)),1))</f>
        <v>10</v>
      </c>
      <c r="W35" s="78">
        <f t="shared" si="8"/>
        <v>6</v>
      </c>
      <c r="X35" s="77">
        <f>IF('Indicator Data'!W37="No data","x",ROUND(IF('Indicator Data'!W37&gt;X$195,10,IF('Indicator Data'!W37&lt;X$194,0,10-(X$195-'Indicator Data'!W37)/(X$195-X$194)*10)),1))</f>
        <v>10</v>
      </c>
      <c r="Y35" s="77">
        <f>IF('Indicator Data'!X37="No data","x",ROUND(IF('Indicator Data'!X37&gt;Y$195,10,IF('Indicator Data'!X37&lt;Y$194,0,10-(Y$195-'Indicator Data'!X37)/(Y$195-Y$194)*10)),1))</f>
        <v>7.5</v>
      </c>
      <c r="Z35" s="78">
        <f t="shared" si="9"/>
        <v>8.8000000000000007</v>
      </c>
      <c r="AA35" s="92">
        <f>('Indicator Data'!AI37+'Indicator Data'!AH37*0.5+'Indicator Data'!AG37*0.25)/1000</f>
        <v>400</v>
      </c>
      <c r="AB35" s="83">
        <f>AA35*1000/'Indicator Data'!BB37</f>
        <v>2.9439790953932395E-2</v>
      </c>
      <c r="AC35" s="78">
        <f t="shared" si="10"/>
        <v>2.9</v>
      </c>
      <c r="AD35" s="77">
        <f>IF('Indicator Data'!AM37="No data","x",ROUND(IF('Indicator Data'!AM37&lt;$AD$194,10,IF('Indicator Data'!AM37&gt;$AD$195,0,($AD$195-'Indicator Data'!AM37)/($AD$195-$AD$194)*10)),1))</f>
        <v>6.3</v>
      </c>
      <c r="AE35" s="77">
        <f>IF('Indicator Data'!AN37="No data","x",ROUND(IF('Indicator Data'!AN37&gt;$AE$195,10,IF('Indicator Data'!AN37&lt;$AE$194,0,10-($AE$195-'Indicator Data'!AN37)/($AE$195-$AE$194)*10)),1))</f>
        <v>9.8000000000000007</v>
      </c>
      <c r="AF35" s="84">
        <f>IF('Indicator Data'!AO37="No data","x",ROUND(IF('Indicator Data'!AO37&gt;$AF$195,10,IF('Indicator Data'!AO37&lt;$AF$194,0,10-($AF$195-'Indicator Data'!AO37)/($AF$195-$AF$194)*10)),1))</f>
        <v>7.8</v>
      </c>
      <c r="AG35" s="84" t="str">
        <f>IF('Indicator Data'!AP37="No data","x",ROUND(IF('Indicator Data'!AP37&gt;$AG$195,10,IF('Indicator Data'!AP37&lt;$AG$194,0,10-($AG$195-'Indicator Data'!AP37)/($AG$195-$AG$194)*10)),1))</f>
        <v>x</v>
      </c>
      <c r="AH35" s="77">
        <f t="shared" si="11"/>
        <v>7.8</v>
      </c>
      <c r="AI35" s="78">
        <f t="shared" si="12"/>
        <v>8</v>
      </c>
      <c r="AJ35" s="85">
        <f t="shared" si="13"/>
        <v>6.9</v>
      </c>
      <c r="AK35" s="86">
        <f t="shared" si="14"/>
        <v>7.7</v>
      </c>
    </row>
    <row r="36" spans="1:37" s="4" customFormat="1" x14ac:dyDescent="0.25">
      <c r="A36" s="131" t="s">
        <v>64</v>
      </c>
      <c r="B36" s="63" t="s">
        <v>63</v>
      </c>
      <c r="C36" s="77">
        <f>ROUND(IF('Indicator Data'!Q38="No data",IF((0.1233*LN('Indicator Data'!BA38)-0.4559)&gt;C$195,0,IF((0.1233*LN('Indicator Data'!BA38)-0.4559)&lt;C$194,10,(C$195-(0.1233*LN('Indicator Data'!BA38)-0.4559))/(C$195-C$194)*10)),IF('Indicator Data'!Q38&gt;C$195,0,IF('Indicator Data'!Q38&lt;C$194,10,(C$195-'Indicator Data'!Q38)/(C$195-C$194)*10))),1)</f>
        <v>1.8</v>
      </c>
      <c r="D36" s="77" t="str">
        <f>IF('Indicator Data'!R38="No data","x",ROUND((IF('Indicator Data'!R38&gt;D$195,10,IF('Indicator Data'!R38&lt;D$194,0,10-(D$195-'Indicator Data'!R38)/(D$195-D$194)*10))),1))</f>
        <v>x</v>
      </c>
      <c r="E36" s="78">
        <f t="shared" si="0"/>
        <v>1.8</v>
      </c>
      <c r="F36" s="77">
        <f>IF('Indicator Data'!AE38="No data","x",ROUND(IF('Indicator Data'!AE38&gt;F$195,10,IF('Indicator Data'!AE38&lt;F$194,0,10-(F$195-'Indicator Data'!AE38)/(F$195-F$194)*10)),1))</f>
        <v>4.5</v>
      </c>
      <c r="G36" s="77">
        <f>IF('Indicator Data'!AF38="No data","x",ROUND(IF('Indicator Data'!AF38&gt;G$195,10,IF('Indicator Data'!AF38&lt;G$194,0,10-(G$195-'Indicator Data'!AF38)/(G$195-G$194)*10)),1))</f>
        <v>6.5</v>
      </c>
      <c r="H36" s="78">
        <f t="shared" si="1"/>
        <v>5.5</v>
      </c>
      <c r="I36" s="79">
        <f>SUM(IF('Indicator Data'!S38=0,0,'Indicator Data'!S38/1000000),SUM('Indicator Data'!T38:U38))</f>
        <v>208.264365</v>
      </c>
      <c r="J36" s="79">
        <f>I36/'Indicator Data'!BB38*1000000</f>
        <v>11.724848963960778</v>
      </c>
      <c r="K36" s="77">
        <f t="shared" si="2"/>
        <v>0.2</v>
      </c>
      <c r="L36" s="77">
        <f>IF('Indicator Data'!V38="No data","x",ROUND(IF('Indicator Data'!V38&gt;L$195,10,IF('Indicator Data'!V38&lt;L$194,0,10-(L$195-'Indicator Data'!V38)/(L$195-L$194)*10)),1))</f>
        <v>0</v>
      </c>
      <c r="M36" s="78">
        <f t="shared" si="3"/>
        <v>0.1</v>
      </c>
      <c r="N36" s="80">
        <f t="shared" si="4"/>
        <v>2.2999999999999998</v>
      </c>
      <c r="O36" s="92">
        <f>IF(AND('Indicator Data'!AJ38="No data",'Indicator Data'!AK38="No data"),0,SUM('Indicator Data'!AJ38:AL38)/1000)</f>
        <v>1.798</v>
      </c>
      <c r="P36" s="77">
        <f t="shared" si="5"/>
        <v>0.8</v>
      </c>
      <c r="Q36" s="81">
        <f>O36*1000/'Indicator Data'!BB38</f>
        <v>1.0122364638425531E-4</v>
      </c>
      <c r="R36" s="77">
        <f t="shared" si="6"/>
        <v>1.8</v>
      </c>
      <c r="S36" s="82">
        <f t="shared" si="7"/>
        <v>1.3</v>
      </c>
      <c r="T36" s="77">
        <f>IF('Indicator Data'!AB38="No data","x",ROUND(IF('Indicator Data'!AB38&gt;T$195,10,IF('Indicator Data'!AB38&lt;T$194,0,10-(T$195-'Indicator Data'!AB38)/(T$195-T$194)*10)),1))</f>
        <v>0.6</v>
      </c>
      <c r="U36" s="77">
        <f>IF('Indicator Data'!AA38="No data","x",ROUND(IF('Indicator Data'!AA38&gt;U$195,10,IF('Indicator Data'!AA38&lt;U$194,0,10-(U$195-'Indicator Data'!AA38)/(U$195-U$194)*10)),1))</f>
        <v>0.3</v>
      </c>
      <c r="V36" s="77" t="str">
        <f>IF('Indicator Data'!AD38="No data","x",ROUND(IF('Indicator Data'!AD38&gt;V$195,10,IF('Indicator Data'!AD38&lt;V$194,0,10-(V$195-'Indicator Data'!AD38)/(V$195-V$194)*10)),1))</f>
        <v>x</v>
      </c>
      <c r="W36" s="78">
        <f t="shared" si="8"/>
        <v>0.5</v>
      </c>
      <c r="X36" s="77">
        <f>IF('Indicator Data'!W38="No data","x",ROUND(IF('Indicator Data'!W38&gt;X$195,10,IF('Indicator Data'!W38&lt;X$194,0,10-(X$195-'Indicator Data'!W38)/(X$195-X$194)*10)),1))</f>
        <v>0.6</v>
      </c>
      <c r="Y36" s="77">
        <f>IF('Indicator Data'!X38="No data","x",ROUND(IF('Indicator Data'!X38&gt;Y$195,10,IF('Indicator Data'!X38&lt;Y$194,0,10-(Y$195-'Indicator Data'!X38)/(Y$195-Y$194)*10)),1))</f>
        <v>0.1</v>
      </c>
      <c r="Z36" s="78">
        <f t="shared" si="9"/>
        <v>0.4</v>
      </c>
      <c r="AA36" s="92">
        <f>('Indicator Data'!AI38+'Indicator Data'!AH38*0.5+'Indicator Data'!AG38*0.25)/1000</f>
        <v>1147.2629999999999</v>
      </c>
      <c r="AB36" s="83">
        <f>AA36*1000/'Indicator Data'!BB38</f>
        <v>6.4588511802969914E-2</v>
      </c>
      <c r="AC36" s="78">
        <f t="shared" si="10"/>
        <v>6.5</v>
      </c>
      <c r="AD36" s="77">
        <f>IF('Indicator Data'!AM38="No data","x",ROUND(IF('Indicator Data'!AM38&lt;$AD$194,10,IF('Indicator Data'!AM38&gt;$AD$195,0,($AD$195-'Indicator Data'!AM38)/($AD$195-$AD$194)*10)),1))</f>
        <v>3.1</v>
      </c>
      <c r="AE36" s="77">
        <f>IF('Indicator Data'!AN38="No data","x",ROUND(IF('Indicator Data'!AN38&gt;$AE$195,10,IF('Indicator Data'!AN38&lt;$AE$194,0,10-($AE$195-'Indicator Data'!AN38)/($AE$195-$AE$194)*10)),1))</f>
        <v>0</v>
      </c>
      <c r="AF36" s="84">
        <f>IF('Indicator Data'!AO38="No data","x",ROUND(IF('Indicator Data'!AO38&gt;$AF$195,10,IF('Indicator Data'!AO38&lt;$AF$194,0,10-($AF$195-'Indicator Data'!AO38)/($AF$195-$AF$194)*10)),1))</f>
        <v>1.8</v>
      </c>
      <c r="AG36" s="84">
        <f>IF('Indicator Data'!AP38="No data","x",ROUND(IF('Indicator Data'!AP38&gt;$AG$195,10,IF('Indicator Data'!AP38&lt;$AG$194,0,10-($AG$195-'Indicator Data'!AP38)/($AG$195-$AG$194)*10)),1))</f>
        <v>3.7</v>
      </c>
      <c r="AH36" s="77">
        <f t="shared" si="11"/>
        <v>2.2000000000000002</v>
      </c>
      <c r="AI36" s="78">
        <f t="shared" si="12"/>
        <v>1.8</v>
      </c>
      <c r="AJ36" s="85">
        <f t="shared" si="13"/>
        <v>2.8</v>
      </c>
      <c r="AK36" s="86">
        <f t="shared" si="14"/>
        <v>2.1</v>
      </c>
    </row>
    <row r="37" spans="1:37" s="4" customFormat="1" x14ac:dyDescent="0.25">
      <c r="A37" s="131" t="s">
        <v>376</v>
      </c>
      <c r="B37" s="63" t="s">
        <v>65</v>
      </c>
      <c r="C37" s="77">
        <f>ROUND(IF('Indicator Data'!Q39="No data",IF((0.1233*LN('Indicator Data'!BA39)-0.4559)&gt;C$195,0,IF((0.1233*LN('Indicator Data'!BA39)-0.4559)&lt;C$194,10,(C$195-(0.1233*LN('Indicator Data'!BA39)-0.4559))/(C$195-C$194)*10)),IF('Indicator Data'!Q39&gt;C$195,0,IF('Indicator Data'!Q39&lt;C$194,10,(C$195-'Indicator Data'!Q39)/(C$195-C$194)*10))),1)</f>
        <v>3.4</v>
      </c>
      <c r="D37" s="77">
        <f>IF('Indicator Data'!R39="No data","x",ROUND((IF('Indicator Data'!R39&gt;D$195,10,IF('Indicator Data'!R39&lt;D$194,0,10-(D$195-'Indicator Data'!R39)/(D$195-D$194)*10))),1))</f>
        <v>0</v>
      </c>
      <c r="E37" s="78">
        <f t="shared" si="0"/>
        <v>1.9</v>
      </c>
      <c r="F37" s="77">
        <f>IF('Indicator Data'!AE39="No data","x",ROUND(IF('Indicator Data'!AE39&gt;F$195,10,IF('Indicator Data'!AE39&lt;F$194,0,10-(F$195-'Indicator Data'!AE39)/(F$195-F$194)*10)),1))</f>
        <v>2.5</v>
      </c>
      <c r="G37" s="77">
        <f>IF('Indicator Data'!AF39="No data","x",ROUND(IF('Indicator Data'!AF39&gt;G$195,10,IF('Indicator Data'!AF39&lt;G$194,0,10-(G$195-'Indicator Data'!AF39)/(G$195-G$194)*10)),1))</f>
        <v>3</v>
      </c>
      <c r="H37" s="78">
        <f t="shared" si="1"/>
        <v>2.8</v>
      </c>
      <c r="I37" s="79">
        <f>SUM(IF('Indicator Data'!S39=0,0,'Indicator Data'!S39/1000000),SUM('Indicator Data'!T39:U39))</f>
        <v>-189.87527900000001</v>
      </c>
      <c r="J37" s="79">
        <f>I37/'Indicator Data'!BB39*1000000</f>
        <v>-0.13917720515770768</v>
      </c>
      <c r="K37" s="77">
        <f t="shared" si="2"/>
        <v>0</v>
      </c>
      <c r="L37" s="77">
        <f>IF('Indicator Data'!V39="No data","x",ROUND(IF('Indicator Data'!V39&gt;L$195,10,IF('Indicator Data'!V39&lt;L$194,0,10-(L$195-'Indicator Data'!V39)/(L$195-L$194)*10)),1))</f>
        <v>0</v>
      </c>
      <c r="M37" s="78">
        <f t="shared" si="3"/>
        <v>0</v>
      </c>
      <c r="N37" s="80">
        <f t="shared" si="4"/>
        <v>1.7</v>
      </c>
      <c r="O37" s="92">
        <f>IF(AND('Indicator Data'!AJ39="No data",'Indicator Data'!AK39="No data"),0,SUM('Indicator Data'!AJ39:AL39)/1000)</f>
        <v>301.05700000000002</v>
      </c>
      <c r="P37" s="77">
        <f t="shared" si="5"/>
        <v>8.3000000000000007</v>
      </c>
      <c r="Q37" s="81">
        <f>O37*1000/'Indicator Data'!BB39</f>
        <v>2.2067260189866E-4</v>
      </c>
      <c r="R37" s="77">
        <f t="shared" si="6"/>
        <v>2.2000000000000002</v>
      </c>
      <c r="S37" s="82">
        <f t="shared" si="7"/>
        <v>5.3</v>
      </c>
      <c r="T37" s="77">
        <f>IF('Indicator Data'!AB39="No data","x",ROUND(IF('Indicator Data'!AB39&gt;T$195,10,IF('Indicator Data'!AB39&lt;T$194,0,10-(T$195-'Indicator Data'!AB39)/(T$195-T$194)*10)),1))</f>
        <v>0.2</v>
      </c>
      <c r="U37" s="77">
        <f>IF('Indicator Data'!AA39="No data","x",ROUND(IF('Indicator Data'!AA39&gt;U$195,10,IF('Indicator Data'!AA39&lt;U$194,0,10-(U$195-'Indicator Data'!AA39)/(U$195-U$194)*10)),1))</f>
        <v>1.2</v>
      </c>
      <c r="V37" s="77">
        <f>IF('Indicator Data'!AD39="No data","x",ROUND(IF('Indicator Data'!AD39&gt;V$195,10,IF('Indicator Data'!AD39&lt;V$194,0,10-(V$195-'Indicator Data'!AD39)/(V$195-V$194)*10)),1))</f>
        <v>0</v>
      </c>
      <c r="W37" s="78">
        <f t="shared" si="8"/>
        <v>0.5</v>
      </c>
      <c r="X37" s="77">
        <f>IF('Indicator Data'!W39="No data","x",ROUND(IF('Indicator Data'!W39&gt;X$195,10,IF('Indicator Data'!W39&lt;X$194,0,10-(X$195-'Indicator Data'!W39)/(X$195-X$194)*10)),1))</f>
        <v>0.8</v>
      </c>
      <c r="Y37" s="77">
        <f>IF('Indicator Data'!X39="No data","x",ROUND(IF('Indicator Data'!X39&gt;Y$195,10,IF('Indicator Data'!X39&lt;Y$194,0,10-(Y$195-'Indicator Data'!X39)/(Y$195-Y$194)*10)),1))</f>
        <v>0.8</v>
      </c>
      <c r="Z37" s="78">
        <f t="shared" si="9"/>
        <v>0.8</v>
      </c>
      <c r="AA37" s="92">
        <f>('Indicator Data'!AI39+'Indicator Data'!AH39*0.5+'Indicator Data'!AG39*0.25)/1000</f>
        <v>40324.793749999997</v>
      </c>
      <c r="AB37" s="83">
        <f>AA37*1000/'Indicator Data'!BB39</f>
        <v>2.9557781941091963E-2</v>
      </c>
      <c r="AC37" s="78">
        <f t="shared" si="10"/>
        <v>3</v>
      </c>
      <c r="AD37" s="77">
        <f>IF('Indicator Data'!AM39="No data","x",ROUND(IF('Indicator Data'!AM39&lt;$AD$194,10,IF('Indicator Data'!AM39&gt;$AD$195,0,($AD$195-'Indicator Data'!AM39)/($AD$195-$AD$194)*10)),1))</f>
        <v>2.8</v>
      </c>
      <c r="AE37" s="77">
        <f>IF('Indicator Data'!AN39="No data","x",ROUND(IF('Indicator Data'!AN39&gt;$AE$195,10,IF('Indicator Data'!AN39&lt;$AE$194,0,10-($AE$195-'Indicator Data'!AN39)/($AE$195-$AE$194)*10)),1))</f>
        <v>1.4</v>
      </c>
      <c r="AF37" s="84">
        <f>IF('Indicator Data'!AO39="No data","x",ROUND(IF('Indicator Data'!AO39&gt;$AF$195,10,IF('Indicator Data'!AO39&lt;$AF$194,0,10-($AF$195-'Indicator Data'!AO39)/($AF$195-$AF$194)*10)),1))</f>
        <v>2.5</v>
      </c>
      <c r="AG37" s="84">
        <f>IF('Indicator Data'!AP39="No data","x",ROUND(IF('Indicator Data'!AP39&gt;$AG$195,10,IF('Indicator Data'!AP39&lt;$AG$194,0,10-($AG$195-'Indicator Data'!AP39)/($AG$195-$AG$194)*10)),1))</f>
        <v>4.0999999999999996</v>
      </c>
      <c r="AH37" s="77">
        <f t="shared" si="11"/>
        <v>2.8</v>
      </c>
      <c r="AI37" s="78">
        <f t="shared" si="12"/>
        <v>2.2999999999999998</v>
      </c>
      <c r="AJ37" s="85">
        <f t="shared" si="13"/>
        <v>1.7</v>
      </c>
      <c r="AK37" s="86">
        <f t="shared" si="14"/>
        <v>3.7</v>
      </c>
    </row>
    <row r="38" spans="1:37" s="4" customFormat="1" x14ac:dyDescent="0.25">
      <c r="A38" s="131" t="s">
        <v>67</v>
      </c>
      <c r="B38" s="63" t="s">
        <v>66</v>
      </c>
      <c r="C38" s="77">
        <f>ROUND(IF('Indicator Data'!Q40="No data",IF((0.1233*LN('Indicator Data'!BA40)-0.4559)&gt;C$195,0,IF((0.1233*LN('Indicator Data'!BA40)-0.4559)&lt;C$194,10,(C$195-(0.1233*LN('Indicator Data'!BA40)-0.4559))/(C$195-C$194)*10)),IF('Indicator Data'!Q40&gt;C$195,0,IF('Indicator Data'!Q40&lt;C$194,10,(C$195-'Indicator Data'!Q40)/(C$195-C$194)*10))),1)</f>
        <v>3.5</v>
      </c>
      <c r="D38" s="77">
        <f>IF('Indicator Data'!R40="No data","x",ROUND((IF('Indicator Data'!R40&gt;D$195,10,IF('Indicator Data'!R40&lt;D$194,0,10-(D$195-'Indicator Data'!R40)/(D$195-D$194)*10))),1))</f>
        <v>0</v>
      </c>
      <c r="E38" s="78">
        <f t="shared" si="0"/>
        <v>1.9</v>
      </c>
      <c r="F38" s="77">
        <f>IF('Indicator Data'!AE40="No data","x",ROUND(IF('Indicator Data'!AE40&gt;F$195,10,IF('Indicator Data'!AE40&lt;F$194,0,10-(F$195-'Indicator Data'!AE40)/(F$195-F$194)*10)),1))</f>
        <v>5.7</v>
      </c>
      <c r="G38" s="77">
        <f>IF('Indicator Data'!AF40="No data","x",ROUND(IF('Indicator Data'!AF40&gt;G$195,10,IF('Indicator Data'!AF40&lt;G$194,0,10-(G$195-'Indicator Data'!AF40)/(G$195-G$194)*10)),1))</f>
        <v>7.1</v>
      </c>
      <c r="H38" s="78">
        <f t="shared" si="1"/>
        <v>6.4</v>
      </c>
      <c r="I38" s="79">
        <f>SUM(IF('Indicator Data'!S40=0,0,'Indicator Data'!S40/1000000),SUM('Indicator Data'!T40:U40))</f>
        <v>1826.5569860000001</v>
      </c>
      <c r="J38" s="79">
        <f>I38/'Indicator Data'!BB40*1000000</f>
        <v>38.219371932083504</v>
      </c>
      <c r="K38" s="77">
        <f t="shared" si="2"/>
        <v>0.8</v>
      </c>
      <c r="L38" s="77">
        <f>IF('Indicator Data'!V40="No data","x",ROUND(IF('Indicator Data'!V40&gt;L$195,10,IF('Indicator Data'!V40&lt;L$194,0,10-(L$195-'Indicator Data'!V40)/(L$195-L$194)*10)),1))</f>
        <v>0.2</v>
      </c>
      <c r="M38" s="78">
        <f t="shared" si="3"/>
        <v>0.5</v>
      </c>
      <c r="N38" s="80">
        <f t="shared" si="4"/>
        <v>2.7</v>
      </c>
      <c r="O38" s="92">
        <f>IF(AND('Indicator Data'!AJ40="No data",'Indicator Data'!AK40="No data"),0,SUM('Indicator Data'!AJ40:AL40)/1000)</f>
        <v>6044.4409999999998</v>
      </c>
      <c r="P38" s="77">
        <f t="shared" si="5"/>
        <v>10</v>
      </c>
      <c r="Q38" s="81">
        <f>O38*1000/'Indicator Data'!BB40</f>
        <v>0.12647551676251656</v>
      </c>
      <c r="R38" s="77">
        <f t="shared" si="6"/>
        <v>10</v>
      </c>
      <c r="S38" s="82">
        <f t="shared" si="7"/>
        <v>10</v>
      </c>
      <c r="T38" s="77">
        <f>IF('Indicator Data'!AB40="No data","x",ROUND(IF('Indicator Data'!AB40&gt;T$195,10,IF('Indicator Data'!AB40&lt;T$194,0,10-(T$195-'Indicator Data'!AB40)/(T$195-T$194)*10)),1))</f>
        <v>0.8</v>
      </c>
      <c r="U38" s="77">
        <f>IF('Indicator Data'!AA40="No data","x",ROUND(IF('Indicator Data'!AA40&gt;U$195,10,IF('Indicator Data'!AA40&lt;U$194,0,10-(U$195-'Indicator Data'!AA40)/(U$195-U$194)*10)),1))</f>
        <v>0.6</v>
      </c>
      <c r="V38" s="77">
        <f>IF('Indicator Data'!AD40="No data","x",ROUND(IF('Indicator Data'!AD40&gt;V$195,10,IF('Indicator Data'!AD40&lt;V$194,0,10-(V$195-'Indicator Data'!AD40)/(V$195-V$194)*10)),1))</f>
        <v>0</v>
      </c>
      <c r="W38" s="78">
        <f t="shared" si="8"/>
        <v>0.5</v>
      </c>
      <c r="X38" s="77">
        <f>IF('Indicator Data'!W40="No data","x",ROUND(IF('Indicator Data'!W40&gt;X$195,10,IF('Indicator Data'!W40&lt;X$194,0,10-(X$195-'Indicator Data'!W40)/(X$195-X$194)*10)),1))</f>
        <v>1.2</v>
      </c>
      <c r="Y38" s="77">
        <f>IF('Indicator Data'!X40="No data","x",ROUND(IF('Indicator Data'!X40&gt;Y$195,10,IF('Indicator Data'!X40&lt;Y$194,0,10-(Y$195-'Indicator Data'!X40)/(Y$195-Y$194)*10)),1))</f>
        <v>0.8</v>
      </c>
      <c r="Z38" s="78">
        <f t="shared" si="9"/>
        <v>1</v>
      </c>
      <c r="AA38" s="92">
        <f>('Indicator Data'!AI40+'Indicator Data'!AH40*0.5+'Indicator Data'!AG40*0.25)/1000</f>
        <v>40.057749999999999</v>
      </c>
      <c r="AB38" s="83">
        <f>AA38*1000/'Indicator Data'!BB40</f>
        <v>8.3817918507165471E-4</v>
      </c>
      <c r="AC38" s="78">
        <f t="shared" si="10"/>
        <v>0.1</v>
      </c>
      <c r="AD38" s="77">
        <f>IF('Indicator Data'!AM40="No data","x",ROUND(IF('Indicator Data'!AM40&lt;$AD$194,10,IF('Indicator Data'!AM40&gt;$AD$195,0,($AD$195-'Indicator Data'!AM40)/($AD$195-$AD$194)*10)),1))</f>
        <v>3.7</v>
      </c>
      <c r="AE38" s="77">
        <f>IF('Indicator Data'!AN40="No data","x",ROUND(IF('Indicator Data'!AN40&gt;$AE$195,10,IF('Indicator Data'!AN40&lt;$AE$194,0,10-($AE$195-'Indicator Data'!AN40)/($AE$195-$AE$194)*10)),1))</f>
        <v>1.3</v>
      </c>
      <c r="AF38" s="84">
        <f>IF('Indicator Data'!AO40="No data","x",ROUND(IF('Indicator Data'!AO40&gt;$AF$195,10,IF('Indicator Data'!AO40&lt;$AF$194,0,10-($AF$195-'Indicator Data'!AO40)/($AF$195-$AF$194)*10)),1))</f>
        <v>1.9</v>
      </c>
      <c r="AG38" s="84">
        <f>IF('Indicator Data'!AP40="No data","x",ROUND(IF('Indicator Data'!AP40&gt;$AG$195,10,IF('Indicator Data'!AP40&lt;$AG$194,0,10-($AG$195-'Indicator Data'!AP40)/($AG$195-$AG$194)*10)),1))</f>
        <v>2.2999999999999998</v>
      </c>
      <c r="AH38" s="77">
        <f t="shared" si="11"/>
        <v>2</v>
      </c>
      <c r="AI38" s="78">
        <f t="shared" si="12"/>
        <v>2.2999999999999998</v>
      </c>
      <c r="AJ38" s="85">
        <f t="shared" si="13"/>
        <v>1</v>
      </c>
      <c r="AK38" s="86">
        <f t="shared" si="14"/>
        <v>7.8</v>
      </c>
    </row>
    <row r="39" spans="1:37" s="4" customFormat="1" x14ac:dyDescent="0.25">
      <c r="A39" s="131" t="s">
        <v>69</v>
      </c>
      <c r="B39" s="63" t="s">
        <v>68</v>
      </c>
      <c r="C39" s="77">
        <f>ROUND(IF('Indicator Data'!Q41="No data",IF((0.1233*LN('Indicator Data'!BA41)-0.4559)&gt;C$195,0,IF((0.1233*LN('Indicator Data'!BA41)-0.4559)&lt;C$194,10,(C$195-(0.1233*LN('Indicator Data'!BA41)-0.4559))/(C$195-C$194)*10)),IF('Indicator Data'!Q41&gt;C$195,0,IF('Indicator Data'!Q41&lt;C$194,10,(C$195-'Indicator Data'!Q41)/(C$195-C$194)*10))),1)</f>
        <v>6.9</v>
      </c>
      <c r="D39" s="77">
        <f>IF('Indicator Data'!R41="No data","x",ROUND((IF('Indicator Data'!R41&gt;D$195,10,IF('Indicator Data'!R41&lt;D$194,0,10-(D$195-'Indicator Data'!R41)/(D$195-D$194)*10))),1))</f>
        <v>2.6</v>
      </c>
      <c r="E39" s="78">
        <f t="shared" si="0"/>
        <v>5.0999999999999996</v>
      </c>
      <c r="F39" s="77" t="str">
        <f>IF('Indicator Data'!AE41="No data","x",ROUND(IF('Indicator Data'!AE41&gt;F$195,10,IF('Indicator Data'!AE41&lt;F$194,0,10-(F$195-'Indicator Data'!AE41)/(F$195-F$194)*10)),1))</f>
        <v>x</v>
      </c>
      <c r="G39" s="77">
        <f>IF('Indicator Data'!AF41="No data","x",ROUND(IF('Indicator Data'!AF41&gt;G$195,10,IF('Indicator Data'!AF41&lt;G$194,0,10-(G$195-'Indicator Data'!AF41)/(G$195-G$194)*10)),1))</f>
        <v>9.8000000000000007</v>
      </c>
      <c r="H39" s="78">
        <f t="shared" si="1"/>
        <v>9.8000000000000007</v>
      </c>
      <c r="I39" s="79">
        <f>SUM(IF('Indicator Data'!S41=0,0,'Indicator Data'!S41/1000000),SUM('Indicator Data'!T41:U41))</f>
        <v>148.97680400000002</v>
      </c>
      <c r="J39" s="79">
        <f>I39/'Indicator Data'!BB41*1000000</f>
        <v>193.47863026970447</v>
      </c>
      <c r="K39" s="77">
        <f t="shared" si="2"/>
        <v>3.9</v>
      </c>
      <c r="L39" s="77">
        <f>IF('Indicator Data'!V41="No data","x",ROUND(IF('Indicator Data'!V41&gt;L$195,10,IF('Indicator Data'!V41&lt;L$194,0,10-(L$195-'Indicator Data'!V41)/(L$195-L$194)*10)),1))</f>
        <v>8.8000000000000007</v>
      </c>
      <c r="M39" s="78">
        <f t="shared" si="3"/>
        <v>6.4</v>
      </c>
      <c r="N39" s="80">
        <f t="shared" si="4"/>
        <v>6.6</v>
      </c>
      <c r="O39" s="92">
        <f>IF(AND('Indicator Data'!AJ41="No data",'Indicator Data'!AK41="No data"),0,SUM('Indicator Data'!AJ41:AL41)/1000)</f>
        <v>0</v>
      </c>
      <c r="P39" s="77">
        <f t="shared" si="5"/>
        <v>0</v>
      </c>
      <c r="Q39" s="81">
        <f>O39*1000/'Indicator Data'!BB41</f>
        <v>0</v>
      </c>
      <c r="R39" s="77">
        <f t="shared" si="6"/>
        <v>0</v>
      </c>
      <c r="S39" s="82">
        <f t="shared" si="7"/>
        <v>0</v>
      </c>
      <c r="T39" s="77">
        <f>IF('Indicator Data'!AB41="No data","x",ROUND(IF('Indicator Data'!AB41&gt;T$195,10,IF('Indicator Data'!AB41&lt;T$194,0,10-(T$195-'Indicator Data'!AB41)/(T$195-T$194)*10)),1))</f>
        <v>4.2</v>
      </c>
      <c r="U39" s="77">
        <f>IF('Indicator Data'!AA41="No data","x",ROUND(IF('Indicator Data'!AA41&gt;U$195,10,IF('Indicator Data'!AA41&lt;U$194,0,10-(U$195-'Indicator Data'!AA41)/(U$195-U$194)*10)),1))</f>
        <v>0.6</v>
      </c>
      <c r="V39" s="77">
        <f>IF('Indicator Data'!AD41="No data","x",ROUND(IF('Indicator Data'!AD41&gt;V$195,10,IF('Indicator Data'!AD41&lt;V$194,0,10-(V$195-'Indicator Data'!AD41)/(V$195-V$194)*10)),1))</f>
        <v>8.1999999999999993</v>
      </c>
      <c r="W39" s="78">
        <f t="shared" si="8"/>
        <v>4.3</v>
      </c>
      <c r="X39" s="77">
        <f>IF('Indicator Data'!W41="No data","x",ROUND(IF('Indicator Data'!W41&gt;X$195,10,IF('Indicator Data'!W41&lt;X$194,0,10-(X$195-'Indicator Data'!W41)/(X$195-X$194)*10)),1))</f>
        <v>5.7</v>
      </c>
      <c r="Y39" s="77" t="str">
        <f>IF('Indicator Data'!X41="No data","x",ROUND(IF('Indicator Data'!X41&gt;Y$195,10,IF('Indicator Data'!X41&lt;Y$194,0,10-(Y$195-'Indicator Data'!X41)/(Y$195-Y$194)*10)),1))</f>
        <v>x</v>
      </c>
      <c r="Z39" s="78">
        <f t="shared" si="9"/>
        <v>5.7</v>
      </c>
      <c r="AA39" s="92">
        <f>('Indicator Data'!AI41+'Indicator Data'!AH41*0.5+'Indicator Data'!AG41*0.25)/1000</f>
        <v>9.7554999999999996</v>
      </c>
      <c r="AB39" s="83">
        <f>AA39*1000/'Indicator Data'!BB41</f>
        <v>1.2669628606048642E-2</v>
      </c>
      <c r="AC39" s="78">
        <f t="shared" si="10"/>
        <v>1.3</v>
      </c>
      <c r="AD39" s="77">
        <f>IF('Indicator Data'!AM41="No data","x",ROUND(IF('Indicator Data'!AM41&lt;$AD$194,10,IF('Indicator Data'!AM41&gt;$AD$195,0,($AD$195-'Indicator Data'!AM41)/($AD$195-$AD$194)*10)),1))</f>
        <v>9.6</v>
      </c>
      <c r="AE39" s="77">
        <f>IF('Indicator Data'!AN41="No data","x",ROUND(IF('Indicator Data'!AN41&gt;$AE$195,10,IF('Indicator Data'!AN41&lt;$AE$194,0,10-($AE$195-'Indicator Data'!AN41)/($AE$195-$AE$194)*10)),1))</f>
        <v>0</v>
      </c>
      <c r="AF39" s="84" t="str">
        <f>IF('Indicator Data'!AO41="No data","x",ROUND(IF('Indicator Data'!AO41&gt;$AF$195,10,IF('Indicator Data'!AO41&lt;$AF$194,0,10-($AF$195-'Indicator Data'!AO41)/($AF$195-$AF$194)*10)),1))</f>
        <v>x</v>
      </c>
      <c r="AG39" s="84" t="str">
        <f>IF('Indicator Data'!AP41="No data","x",ROUND(IF('Indicator Data'!AP41&gt;$AG$195,10,IF('Indicator Data'!AP41&lt;$AG$194,0,10-($AG$195-'Indicator Data'!AP41)/($AG$195-$AG$194)*10)),1))</f>
        <v>x</v>
      </c>
      <c r="AH39" s="77" t="str">
        <f t="shared" si="11"/>
        <v>x</v>
      </c>
      <c r="AI39" s="78">
        <f t="shared" si="12"/>
        <v>4.8</v>
      </c>
      <c r="AJ39" s="85">
        <f t="shared" si="13"/>
        <v>4.2</v>
      </c>
      <c r="AK39" s="86">
        <f t="shared" si="14"/>
        <v>2.2999999999999998</v>
      </c>
    </row>
    <row r="40" spans="1:37" s="4" customFormat="1" x14ac:dyDescent="0.25">
      <c r="A40" s="131" t="s">
        <v>374</v>
      </c>
      <c r="B40" s="63" t="s">
        <v>71</v>
      </c>
      <c r="C40" s="77">
        <f>ROUND(IF('Indicator Data'!Q42="No data",IF((0.1233*LN('Indicator Data'!BA42)-0.4559)&gt;C$195,0,IF((0.1233*LN('Indicator Data'!BA42)-0.4559)&lt;C$194,10,(C$195-(0.1233*LN('Indicator Data'!BA42)-0.4559))/(C$195-C$194)*10)),IF('Indicator Data'!Q42&gt;C$195,0,IF('Indicator Data'!Q42&lt;C$194,10,(C$195-'Indicator Data'!Q42)/(C$195-C$194)*10))),1)</f>
        <v>5.5</v>
      </c>
      <c r="D40" s="77">
        <f>IF('Indicator Data'!R42="No data","x",ROUND((IF('Indicator Data'!R42&gt;D$195,10,IF('Indicator Data'!R42&lt;D$194,0,10-(D$195-'Indicator Data'!R42)/(D$195-D$194)*10))),1))</f>
        <v>3.2</v>
      </c>
      <c r="E40" s="78">
        <f t="shared" si="0"/>
        <v>4.4000000000000004</v>
      </c>
      <c r="F40" s="77">
        <f>IF('Indicator Data'!AE42="No data","x",ROUND(IF('Indicator Data'!AE42&gt;F$195,10,IF('Indicator Data'!AE42&lt;F$194,0,10-(F$195-'Indicator Data'!AE42)/(F$195-F$194)*10)),1))</f>
        <v>7.9</v>
      </c>
      <c r="G40" s="77">
        <f>IF('Indicator Data'!AF42="No data","x",ROUND(IF('Indicator Data'!AF42&gt;G$195,10,IF('Indicator Data'!AF42&lt;G$194,0,10-(G$195-'Indicator Data'!AF42)/(G$195-G$194)*10)),1))</f>
        <v>3.8</v>
      </c>
      <c r="H40" s="78">
        <f t="shared" si="1"/>
        <v>5.9</v>
      </c>
      <c r="I40" s="79">
        <f>SUM(IF('Indicator Data'!S42=0,0,'Indicator Data'!S42/1000000),SUM('Indicator Data'!T42:U42))</f>
        <v>300.70369099999999</v>
      </c>
      <c r="J40" s="79">
        <f>I40/'Indicator Data'!BB42*1000000</f>
        <v>66.749440061869564</v>
      </c>
      <c r="K40" s="77">
        <f t="shared" si="2"/>
        <v>1.3</v>
      </c>
      <c r="L40" s="77">
        <f>IF('Indicator Data'!V42="No data","x",ROUND(IF('Indicator Data'!V42&gt;L$195,10,IF('Indicator Data'!V42&lt;L$194,0,10-(L$195-'Indicator Data'!V42)/(L$195-L$194)*10)),1))</f>
        <v>0.9</v>
      </c>
      <c r="M40" s="78">
        <f t="shared" si="3"/>
        <v>1.1000000000000001</v>
      </c>
      <c r="N40" s="80">
        <f t="shared" si="4"/>
        <v>4</v>
      </c>
      <c r="O40" s="92">
        <f>IF(AND('Indicator Data'!AJ42="No data",'Indicator Data'!AK42="No data"),0,SUM('Indicator Data'!AJ42:AL42)/1000)</f>
        <v>58.097999999999999</v>
      </c>
      <c r="P40" s="77">
        <f t="shared" si="5"/>
        <v>5.9</v>
      </c>
      <c r="Q40" s="81">
        <f>O40*1000/'Indicator Data'!BB42</f>
        <v>1.2896446185339631E-2</v>
      </c>
      <c r="R40" s="77">
        <f t="shared" si="6"/>
        <v>6</v>
      </c>
      <c r="S40" s="82">
        <f t="shared" si="7"/>
        <v>6</v>
      </c>
      <c r="T40" s="77">
        <f>IF('Indicator Data'!AB42="No data","x",ROUND(IF('Indicator Data'!AB42&gt;T$195,10,IF('Indicator Data'!AB42&lt;T$194,0,10-(T$195-'Indicator Data'!AB42)/(T$195-T$194)*10)),1))</f>
        <v>5.6</v>
      </c>
      <c r="U40" s="77">
        <f>IF('Indicator Data'!AA42="No data","x",ROUND(IF('Indicator Data'!AA42&gt;U$195,10,IF('Indicator Data'!AA42&lt;U$194,0,10-(U$195-'Indicator Data'!AA42)/(U$195-U$194)*10)),1))</f>
        <v>6.9</v>
      </c>
      <c r="V40" s="77">
        <f>IF('Indicator Data'!AD42="No data","x",ROUND(IF('Indicator Data'!AD42&gt;V$195,10,IF('Indicator Data'!AD42&lt;V$194,0,10-(V$195-'Indicator Data'!AD42)/(V$195-V$194)*10)),1))</f>
        <v>10</v>
      </c>
      <c r="W40" s="78">
        <f t="shared" si="8"/>
        <v>7.5</v>
      </c>
      <c r="X40" s="77">
        <f>IF('Indicator Data'!W42="No data","x",ROUND(IF('Indicator Data'!W42&gt;X$195,10,IF('Indicator Data'!W42&lt;X$194,0,10-(X$195-'Indicator Data'!W42)/(X$195-X$194)*10)),1))</f>
        <v>3.5</v>
      </c>
      <c r="Y40" s="77">
        <f>IF('Indicator Data'!X42="No data","x",ROUND(IF('Indicator Data'!X42&gt;Y$195,10,IF('Indicator Data'!X42&lt;Y$194,0,10-(Y$195-'Indicator Data'!X42)/(Y$195-Y$194)*10)),1))</f>
        <v>2.6</v>
      </c>
      <c r="Z40" s="78">
        <f t="shared" si="9"/>
        <v>3.1</v>
      </c>
      <c r="AA40" s="92">
        <f>('Indicator Data'!AI42+'Indicator Data'!AH42*0.5+'Indicator Data'!AG42*0.25)/1000</f>
        <v>0</v>
      </c>
      <c r="AB40" s="83">
        <f>AA40*1000/'Indicator Data'!BB42</f>
        <v>0</v>
      </c>
      <c r="AC40" s="78">
        <f t="shared" si="10"/>
        <v>0</v>
      </c>
      <c r="AD40" s="77">
        <f>IF('Indicator Data'!AM42="No data","x",ROUND(IF('Indicator Data'!AM42&lt;$AD$194,10,IF('Indicator Data'!AM42&gt;$AD$195,0,($AD$195-'Indicator Data'!AM42)/($AD$195-$AD$194)*10)),1))</f>
        <v>7.1</v>
      </c>
      <c r="AE40" s="77">
        <f>IF('Indicator Data'!AN42="No data","x",ROUND(IF('Indicator Data'!AN42&gt;$AE$195,10,IF('Indicator Data'!AN42&lt;$AE$194,0,10-($AE$195-'Indicator Data'!AN42)/($AE$195-$AE$194)*10)),1))</f>
        <v>8.5</v>
      </c>
      <c r="AF40" s="84">
        <f>IF('Indicator Data'!AO42="No data","x",ROUND(IF('Indicator Data'!AO42&gt;$AF$195,10,IF('Indicator Data'!AO42&lt;$AF$194,0,10-($AF$195-'Indicator Data'!AO42)/($AF$195-$AF$194)*10)),1))</f>
        <v>5.9</v>
      </c>
      <c r="AG40" s="84">
        <f>IF('Indicator Data'!AP42="No data","x",ROUND(IF('Indicator Data'!AP42&gt;$AG$195,10,IF('Indicator Data'!AP42&lt;$AG$194,0,10-($AG$195-'Indicator Data'!AP42)/($AG$195-$AG$194)*10)),1))</f>
        <v>9.4</v>
      </c>
      <c r="AH40" s="77">
        <f t="shared" si="11"/>
        <v>6.6</v>
      </c>
      <c r="AI40" s="78">
        <f t="shared" si="12"/>
        <v>7.4</v>
      </c>
      <c r="AJ40" s="85">
        <f t="shared" si="13"/>
        <v>5.2</v>
      </c>
      <c r="AK40" s="86">
        <f t="shared" si="14"/>
        <v>5.6</v>
      </c>
    </row>
    <row r="41" spans="1:37" s="4" customFormat="1" x14ac:dyDescent="0.25">
      <c r="A41" s="131" t="s">
        <v>879</v>
      </c>
      <c r="B41" s="63" t="s">
        <v>70</v>
      </c>
      <c r="C41" s="77">
        <f>ROUND(IF('Indicator Data'!Q43="No data",IF((0.1233*LN('Indicator Data'!BA43)-0.4559)&gt;C$195,0,IF((0.1233*LN('Indicator Data'!BA43)-0.4559)&lt;C$194,10,(C$195-(0.1233*LN('Indicator Data'!BA43)-0.4559))/(C$195-C$194)*10)),IF('Indicator Data'!Q43&gt;C$195,0,IF('Indicator Data'!Q43&lt;C$194,10,(C$195-'Indicator Data'!Q43)/(C$195-C$194)*10))),1)</f>
        <v>8</v>
      </c>
      <c r="D41" s="77">
        <f>IF('Indicator Data'!R43="No data","x",ROUND((IF('Indicator Data'!R43&gt;D$195,10,IF('Indicator Data'!R43&lt;D$194,0,10-(D$195-'Indicator Data'!R43)/(D$195-D$194)*10))),1))</f>
        <v>7.1</v>
      </c>
      <c r="E41" s="78">
        <f t="shared" si="0"/>
        <v>7.6</v>
      </c>
      <c r="F41" s="77">
        <f>IF('Indicator Data'!AE43="No data","x",ROUND(IF('Indicator Data'!AE43&gt;F$195,10,IF('Indicator Data'!AE43&lt;F$194,0,10-(F$195-'Indicator Data'!AE43)/(F$195-F$194)*10)),1))</f>
        <v>9</v>
      </c>
      <c r="G41" s="77">
        <f>IF('Indicator Data'!AF43="No data","x",ROUND(IF('Indicator Data'!AF43&gt;G$195,10,IF('Indicator Data'!AF43&lt;G$194,0,10-(G$195-'Indicator Data'!AF43)/(G$195-G$194)*10)),1))</f>
        <v>4.9000000000000004</v>
      </c>
      <c r="H41" s="78">
        <f t="shared" si="1"/>
        <v>7</v>
      </c>
      <c r="I41" s="79">
        <f>SUM(IF('Indicator Data'!S43=0,0,'Indicator Data'!S43/1000000),SUM('Indicator Data'!T43:U43))</f>
        <v>7227.6034989999998</v>
      </c>
      <c r="J41" s="79">
        <f>I41/'Indicator Data'!BB43*1000000</f>
        <v>96.526308614903428</v>
      </c>
      <c r="K41" s="77">
        <f t="shared" si="2"/>
        <v>1.9</v>
      </c>
      <c r="L41" s="77">
        <f>IF('Indicator Data'!V43="No data","x",ROUND(IF('Indicator Data'!V43&gt;L$195,10,IF('Indicator Data'!V43&lt;L$194,0,10-(L$195-'Indicator Data'!V43)/(L$195-L$194)*10)),1))</f>
        <v>6.3</v>
      </c>
      <c r="M41" s="78">
        <f t="shared" si="3"/>
        <v>4.0999999999999996</v>
      </c>
      <c r="N41" s="80">
        <f t="shared" si="4"/>
        <v>6.6</v>
      </c>
      <c r="O41" s="92">
        <f>IF(AND('Indicator Data'!AJ43="No data",'Indicator Data'!AK43="No data"),0,SUM('Indicator Data'!AJ43:AL43)/1000)</f>
        <v>3029.337</v>
      </c>
      <c r="P41" s="77">
        <f t="shared" si="5"/>
        <v>10</v>
      </c>
      <c r="Q41" s="81">
        <f>O41*1000/'Indicator Data'!BB43</f>
        <v>4.0457493026700098E-2</v>
      </c>
      <c r="R41" s="77">
        <f t="shared" si="6"/>
        <v>7.9</v>
      </c>
      <c r="S41" s="82">
        <f t="shared" si="7"/>
        <v>9</v>
      </c>
      <c r="T41" s="77">
        <f>IF('Indicator Data'!AB43="No data","x",ROUND(IF('Indicator Data'!AB43&gt;T$195,10,IF('Indicator Data'!AB43&lt;T$194,0,10-(T$195-'Indicator Data'!AB43)/(T$195-T$194)*10)),1))</f>
        <v>2</v>
      </c>
      <c r="U41" s="77">
        <f>IF('Indicator Data'!AA43="No data","x",ROUND(IF('Indicator Data'!AA43&gt;U$195,10,IF('Indicator Data'!AA43&lt;U$194,0,10-(U$195-'Indicator Data'!AA43)/(U$195-U$194)*10)),1))</f>
        <v>5.9</v>
      </c>
      <c r="V41" s="77">
        <f>IF('Indicator Data'!AD43="No data","x",ROUND(IF('Indicator Data'!AD43&gt;V$195,10,IF('Indicator Data'!AD43&lt;V$194,0,10-(V$195-'Indicator Data'!AD43)/(V$195-V$194)*10)),1))</f>
        <v>10</v>
      </c>
      <c r="W41" s="78">
        <f t="shared" si="8"/>
        <v>6</v>
      </c>
      <c r="X41" s="77">
        <f>IF('Indicator Data'!W43="No data","x",ROUND(IF('Indicator Data'!W43&gt;X$195,10,IF('Indicator Data'!W43&lt;X$194,0,10-(X$195-'Indicator Data'!W43)/(X$195-X$194)*10)),1))</f>
        <v>7.6</v>
      </c>
      <c r="Y41" s="77">
        <f>IF('Indicator Data'!X43="No data","x",ROUND(IF('Indicator Data'!X43&gt;Y$195,10,IF('Indicator Data'!X43&lt;Y$194,0,10-(Y$195-'Indicator Data'!X43)/(Y$195-Y$194)*10)),1))</f>
        <v>5.2</v>
      </c>
      <c r="Z41" s="78">
        <f t="shared" si="9"/>
        <v>6.4</v>
      </c>
      <c r="AA41" s="92">
        <f>('Indicator Data'!AI43+'Indicator Data'!AH43*0.5+'Indicator Data'!AG43*0.25)/1000</f>
        <v>339.38650000000001</v>
      </c>
      <c r="AB41" s="83">
        <f>AA41*1000/'Indicator Data'!BB43</f>
        <v>4.532584838565717E-3</v>
      </c>
      <c r="AC41" s="78">
        <f t="shared" si="10"/>
        <v>0.5</v>
      </c>
      <c r="AD41" s="77">
        <f>IF('Indicator Data'!AM43="No data","x",ROUND(IF('Indicator Data'!AM43&lt;$AD$194,10,IF('Indicator Data'!AM43&gt;$AD$195,0,($AD$195-'Indicator Data'!AM43)/($AD$195-$AD$194)*10)),1))</f>
        <v>8.4</v>
      </c>
      <c r="AE41" s="77">
        <f>IF('Indicator Data'!AN43="No data","x",ROUND(IF('Indicator Data'!AN43&gt;$AE$195,10,IF('Indicator Data'!AN43&lt;$AE$194,0,10-($AE$195-'Indicator Data'!AN43)/($AE$195-$AE$194)*10)),1))</f>
        <v>10</v>
      </c>
      <c r="AF41" s="84" t="str">
        <f>IF('Indicator Data'!AO43="No data","x",ROUND(IF('Indicator Data'!AO43&gt;$AF$195,10,IF('Indicator Data'!AO43&lt;$AF$194,0,10-($AF$195-'Indicator Data'!AO43)/($AF$195-$AF$194)*10)),1))</f>
        <v>x</v>
      </c>
      <c r="AG41" s="84" t="str">
        <f>IF('Indicator Data'!AP43="No data","x",ROUND(IF('Indicator Data'!AP43&gt;$AG$195,10,IF('Indicator Data'!AP43&lt;$AG$194,0,10-($AG$195-'Indicator Data'!AP43)/($AG$195-$AG$194)*10)),1))</f>
        <v>x</v>
      </c>
      <c r="AH41" s="77" t="str">
        <f t="shared" si="11"/>
        <v>x</v>
      </c>
      <c r="AI41" s="78">
        <f t="shared" si="12"/>
        <v>9.1999999999999993</v>
      </c>
      <c r="AJ41" s="85">
        <f t="shared" si="13"/>
        <v>6.4</v>
      </c>
      <c r="AK41" s="86">
        <f t="shared" si="14"/>
        <v>8</v>
      </c>
    </row>
    <row r="42" spans="1:37" s="4" customFormat="1" x14ac:dyDescent="0.25">
      <c r="A42" s="131" t="s">
        <v>73</v>
      </c>
      <c r="B42" s="63" t="s">
        <v>72</v>
      </c>
      <c r="C42" s="77">
        <f>ROUND(IF('Indicator Data'!Q44="No data",IF((0.1233*LN('Indicator Data'!BA44)-0.4559)&gt;C$195,0,IF((0.1233*LN('Indicator Data'!BA44)-0.4559)&lt;C$194,10,(C$195-(0.1233*LN('Indicator Data'!BA44)-0.4559))/(C$195-C$194)*10)),IF('Indicator Data'!Q44&gt;C$195,0,IF('Indicator Data'!Q44&lt;C$194,10,(C$195-'Indicator Data'!Q44)/(C$195-C$194)*10))),1)</f>
        <v>2.8</v>
      </c>
      <c r="D42" s="77" t="str">
        <f>IF('Indicator Data'!R44="No data","x",ROUND((IF('Indicator Data'!R44&gt;D$195,10,IF('Indicator Data'!R44&lt;D$194,0,10-(D$195-'Indicator Data'!R44)/(D$195-D$194)*10))),1))</f>
        <v>x</v>
      </c>
      <c r="E42" s="78">
        <f t="shared" si="0"/>
        <v>2.8</v>
      </c>
      <c r="F42" s="77">
        <f>IF('Indicator Data'!AE44="No data","x",ROUND(IF('Indicator Data'!AE44&gt;F$195,10,IF('Indicator Data'!AE44&lt;F$194,0,10-(F$195-'Indicator Data'!AE44)/(F$195-F$194)*10)),1))</f>
        <v>4.7</v>
      </c>
      <c r="G42" s="77">
        <f>IF('Indicator Data'!AF44="No data","x",ROUND(IF('Indicator Data'!AF44&gt;G$195,10,IF('Indicator Data'!AF44&lt;G$194,0,10-(G$195-'Indicator Data'!AF44)/(G$195-G$194)*10)),1))</f>
        <v>5.9</v>
      </c>
      <c r="H42" s="78">
        <f t="shared" si="1"/>
        <v>5.3</v>
      </c>
      <c r="I42" s="79">
        <f>SUM(IF('Indicator Data'!S44=0,0,'Indicator Data'!S44/1000000),SUM('Indicator Data'!T44:U44))</f>
        <v>73.710813999999999</v>
      </c>
      <c r="J42" s="79">
        <f>I42/'Indicator Data'!BB44*1000000</f>
        <v>15.493257323115868</v>
      </c>
      <c r="K42" s="77">
        <f t="shared" si="2"/>
        <v>0.3</v>
      </c>
      <c r="L42" s="77">
        <f>IF('Indicator Data'!V44="No data","x",ROUND(IF('Indicator Data'!V44&gt;L$195,10,IF('Indicator Data'!V44&lt;L$194,0,10-(L$195-'Indicator Data'!V44)/(L$195-L$194)*10)),1))</f>
        <v>0.1</v>
      </c>
      <c r="M42" s="78">
        <f t="shared" si="3"/>
        <v>0.2</v>
      </c>
      <c r="N42" s="80">
        <f t="shared" si="4"/>
        <v>2.8</v>
      </c>
      <c r="O42" s="92">
        <f>IF(AND('Indicator Data'!AJ44="No data",'Indicator Data'!AK44="No data"),0,SUM('Indicator Data'!AJ44:AL44)/1000)</f>
        <v>3.4750000000000001</v>
      </c>
      <c r="P42" s="77">
        <f t="shared" si="5"/>
        <v>1.8</v>
      </c>
      <c r="Q42" s="81">
        <f>O42*1000/'Indicator Data'!BB44</f>
        <v>7.3040936975445211E-4</v>
      </c>
      <c r="R42" s="77">
        <f t="shared" si="6"/>
        <v>3</v>
      </c>
      <c r="S42" s="82">
        <f t="shared" si="7"/>
        <v>2.4</v>
      </c>
      <c r="T42" s="77">
        <f>IF('Indicator Data'!AB44="No data","x",ROUND(IF('Indicator Data'!AB44&gt;T$195,10,IF('Indicator Data'!AB44&lt;T$194,0,10-(T$195-'Indicator Data'!AB44)/(T$195-T$194)*10)),1))</f>
        <v>0.6</v>
      </c>
      <c r="U42" s="77">
        <f>IF('Indicator Data'!AA44="No data","x",ROUND(IF('Indicator Data'!AA44&gt;U$195,10,IF('Indicator Data'!AA44&lt;U$194,0,10-(U$195-'Indicator Data'!AA44)/(U$195-U$194)*10)),1))</f>
        <v>0.2</v>
      </c>
      <c r="V42" s="77">
        <f>IF('Indicator Data'!AD44="No data","x",ROUND(IF('Indicator Data'!AD44&gt;V$195,10,IF('Indicator Data'!AD44&lt;V$194,0,10-(V$195-'Indicator Data'!AD44)/(V$195-V$194)*10)),1))</f>
        <v>0</v>
      </c>
      <c r="W42" s="78">
        <f t="shared" si="8"/>
        <v>0.3</v>
      </c>
      <c r="X42" s="77">
        <f>IF('Indicator Data'!W44="No data","x",ROUND(IF('Indicator Data'!W44&gt;X$195,10,IF('Indicator Data'!W44&lt;X$194,0,10-(X$195-'Indicator Data'!W44)/(X$195-X$194)*10)),1))</f>
        <v>0.7</v>
      </c>
      <c r="Y42" s="77">
        <f>IF('Indicator Data'!X44="No data","x",ROUND(IF('Indicator Data'!X44&gt;Y$195,10,IF('Indicator Data'!X44&lt;Y$194,0,10-(Y$195-'Indicator Data'!X44)/(Y$195-Y$194)*10)),1))</f>
        <v>0.2</v>
      </c>
      <c r="Z42" s="78">
        <f t="shared" si="9"/>
        <v>0.5</v>
      </c>
      <c r="AA42" s="92">
        <f>('Indicator Data'!AI44+'Indicator Data'!AH44*0.5+'Indicator Data'!AG44*0.25)/1000</f>
        <v>28.116</v>
      </c>
      <c r="AB42" s="83">
        <f>AA42*1000/'Indicator Data'!BB44</f>
        <v>5.9096949179902663E-3</v>
      </c>
      <c r="AC42" s="78">
        <f t="shared" si="10"/>
        <v>0.6</v>
      </c>
      <c r="AD42" s="77">
        <f>IF('Indicator Data'!AM44="No data","x",ROUND(IF('Indicator Data'!AM44&lt;$AD$194,10,IF('Indicator Data'!AM44&gt;$AD$195,0,($AD$195-'Indicator Data'!AM44)/($AD$195-$AD$194)*10)),1))</f>
        <v>3.9</v>
      </c>
      <c r="AE42" s="77">
        <f>IF('Indicator Data'!AN44="No data","x",ROUND(IF('Indicator Data'!AN44&gt;$AE$195,10,IF('Indicator Data'!AN44&lt;$AE$194,0,10-($AE$195-'Indicator Data'!AN44)/($AE$195-$AE$194)*10)),1))</f>
        <v>0</v>
      </c>
      <c r="AF42" s="84">
        <f>IF('Indicator Data'!AO44="No data","x",ROUND(IF('Indicator Data'!AO44&gt;$AF$195,10,IF('Indicator Data'!AO44&lt;$AF$194,0,10-($AF$195-'Indicator Data'!AO44)/($AF$195-$AF$194)*10)),1))</f>
        <v>2.5</v>
      </c>
      <c r="AG42" s="84">
        <f>IF('Indicator Data'!AP44="No data","x",ROUND(IF('Indicator Data'!AP44&gt;$AG$195,10,IF('Indicator Data'!AP44&lt;$AG$194,0,10-($AG$195-'Indicator Data'!AP44)/($AG$195-$AG$194)*10)),1))</f>
        <v>3.8</v>
      </c>
      <c r="AH42" s="77">
        <f t="shared" si="11"/>
        <v>2.8</v>
      </c>
      <c r="AI42" s="78">
        <f t="shared" si="12"/>
        <v>2.2000000000000002</v>
      </c>
      <c r="AJ42" s="85">
        <f t="shared" si="13"/>
        <v>0.9</v>
      </c>
      <c r="AK42" s="86">
        <f t="shared" si="14"/>
        <v>1.7</v>
      </c>
    </row>
    <row r="43" spans="1:37" s="4" customFormat="1" x14ac:dyDescent="0.25">
      <c r="A43" s="131" t="s">
        <v>371</v>
      </c>
      <c r="B43" s="63" t="s">
        <v>74</v>
      </c>
      <c r="C43" s="77">
        <f>ROUND(IF('Indicator Data'!Q45="No data",IF((0.1233*LN('Indicator Data'!BA45)-0.4559)&gt;C$195,0,IF((0.1233*LN('Indicator Data'!BA45)-0.4559)&lt;C$194,10,(C$195-(0.1233*LN('Indicator Data'!BA45)-0.4559))/(C$195-C$194)*10)),IF('Indicator Data'!Q45&gt;C$195,0,IF('Indicator Data'!Q45&lt;C$194,10,(C$195-'Indicator Data'!Q45)/(C$195-C$194)*10))),1)</f>
        <v>7.5</v>
      </c>
      <c r="D43" s="77">
        <f>IF('Indicator Data'!R45="No data","x",ROUND((IF('Indicator Data'!R45&gt;D$195,10,IF('Indicator Data'!R45&lt;D$194,0,10-(D$195-'Indicator Data'!R45)/(D$195-D$194)*10))),1))</f>
        <v>5.7</v>
      </c>
      <c r="E43" s="78">
        <f t="shared" si="0"/>
        <v>6.7</v>
      </c>
      <c r="F43" s="77">
        <f>IF('Indicator Data'!AE45="No data","x",ROUND(IF('Indicator Data'!AE45&gt;F$195,10,IF('Indicator Data'!AE45&lt;F$194,0,10-(F$195-'Indicator Data'!AE45)/(F$195-F$194)*10)),1))</f>
        <v>9.1</v>
      </c>
      <c r="G43" s="77">
        <f>IF('Indicator Data'!AF45="No data","x",ROUND(IF('Indicator Data'!AF45&gt;G$195,10,IF('Indicator Data'!AF45&lt;G$194,0,10-(G$195-'Indicator Data'!AF45)/(G$195-G$194)*10)),1))</f>
        <v>4.5</v>
      </c>
      <c r="H43" s="78">
        <f t="shared" si="1"/>
        <v>6.8</v>
      </c>
      <c r="I43" s="79">
        <f>SUM(IF('Indicator Data'!S45=0,0,'Indicator Data'!S45/1000000),SUM('Indicator Data'!T45:U45))</f>
        <v>4010.0533230000001</v>
      </c>
      <c r="J43" s="79">
        <f>I43/'Indicator Data'!BB45*1000000</f>
        <v>180.98270419587251</v>
      </c>
      <c r="K43" s="77">
        <f t="shared" si="2"/>
        <v>3.6</v>
      </c>
      <c r="L43" s="77">
        <f>IF('Indicator Data'!V45="No data","x",ROUND(IF('Indicator Data'!V45&gt;L$195,10,IF('Indicator Data'!V45&lt;L$194,0,10-(L$195-'Indicator Data'!V45)/(L$195-L$194)*10)),1))</f>
        <v>2.8</v>
      </c>
      <c r="M43" s="78">
        <f t="shared" si="3"/>
        <v>3.2</v>
      </c>
      <c r="N43" s="80">
        <f t="shared" si="4"/>
        <v>5.9</v>
      </c>
      <c r="O43" s="92">
        <f>IF(AND('Indicator Data'!AJ45="No data",'Indicator Data'!AK45="No data"),0,SUM('Indicator Data'!AJ45:AL45)/1000)</f>
        <v>302.04599999999999</v>
      </c>
      <c r="P43" s="77">
        <f t="shared" si="5"/>
        <v>8.3000000000000007</v>
      </c>
      <c r="Q43" s="81">
        <f>O43*1000/'Indicator Data'!BB45</f>
        <v>1.3632013708648258E-2</v>
      </c>
      <c r="R43" s="77">
        <f t="shared" si="6"/>
        <v>6.1</v>
      </c>
      <c r="S43" s="82">
        <f t="shared" si="7"/>
        <v>7.2</v>
      </c>
      <c r="T43" s="77">
        <f>IF('Indicator Data'!AB45="No data","x",ROUND(IF('Indicator Data'!AB45&gt;T$195,10,IF('Indicator Data'!AB45&lt;T$194,0,10-(T$195-'Indicator Data'!AB45)/(T$195-T$194)*10)),1))</f>
        <v>7</v>
      </c>
      <c r="U43" s="77">
        <f>IF('Indicator Data'!AA45="No data","x",ROUND(IF('Indicator Data'!AA45&gt;U$195,10,IF('Indicator Data'!AA45&lt;U$194,0,10-(U$195-'Indicator Data'!AA45)/(U$195-U$194)*10)),1))</f>
        <v>3</v>
      </c>
      <c r="V43" s="77">
        <f>IF('Indicator Data'!AD45="No data","x",ROUND(IF('Indicator Data'!AD45&gt;V$195,10,IF('Indicator Data'!AD45&lt;V$194,0,10-(V$195-'Indicator Data'!AD45)/(V$195-V$194)*10)),1))</f>
        <v>7.3</v>
      </c>
      <c r="W43" s="78">
        <f t="shared" si="8"/>
        <v>5.8</v>
      </c>
      <c r="X43" s="77">
        <f>IF('Indicator Data'!W45="No data","x",ROUND(IF('Indicator Data'!W45&gt;X$195,10,IF('Indicator Data'!W45&lt;X$194,0,10-(X$195-'Indicator Data'!W45)/(X$195-X$194)*10)),1))</f>
        <v>7.1</v>
      </c>
      <c r="Y43" s="77">
        <f>IF('Indicator Data'!X45="No data","x",ROUND(IF('Indicator Data'!X45&gt;Y$195,10,IF('Indicator Data'!X45&lt;Y$194,0,10-(Y$195-'Indicator Data'!X45)/(Y$195-Y$194)*10)),1))</f>
        <v>3.5</v>
      </c>
      <c r="Z43" s="78">
        <f t="shared" si="9"/>
        <v>5.3</v>
      </c>
      <c r="AA43" s="92">
        <f>('Indicator Data'!AI45+'Indicator Data'!AH45*0.5+'Indicator Data'!AG45*0.25)/1000</f>
        <v>0</v>
      </c>
      <c r="AB43" s="83">
        <f>AA43*1000/'Indicator Data'!BB45</f>
        <v>0</v>
      </c>
      <c r="AC43" s="78">
        <f t="shared" si="10"/>
        <v>0</v>
      </c>
      <c r="AD43" s="77">
        <f>IF('Indicator Data'!AM45="No data","x",ROUND(IF('Indicator Data'!AM45&lt;$AD$194,10,IF('Indicator Data'!AM45&gt;$AD$195,0,($AD$195-'Indicator Data'!AM45)/($AD$195-$AD$194)*10)),1))</f>
        <v>2.5</v>
      </c>
      <c r="AE43" s="77">
        <f>IF('Indicator Data'!AN45="No data","x",ROUND(IF('Indicator Data'!AN45&gt;$AE$195,10,IF('Indicator Data'!AN45&lt;$AE$194,0,10-($AE$195-'Indicator Data'!AN45)/($AE$195-$AE$194)*10)),1))</f>
        <v>2.8</v>
      </c>
      <c r="AF43" s="84">
        <f>IF('Indicator Data'!AO45="No data","x",ROUND(IF('Indicator Data'!AO45&gt;$AF$195,10,IF('Indicator Data'!AO45&lt;$AF$194,0,10-($AF$195-'Indicator Data'!AO45)/($AF$195-$AF$194)*10)),1))</f>
        <v>6.4</v>
      </c>
      <c r="AG43" s="84">
        <f>IF('Indicator Data'!AP45="No data","x",ROUND(IF('Indicator Data'!AP45&gt;$AG$195,10,IF('Indicator Data'!AP45&lt;$AG$194,0,10-($AG$195-'Indicator Data'!AP45)/($AG$195-$AG$194)*10)),1))</f>
        <v>4.4000000000000004</v>
      </c>
      <c r="AH43" s="77">
        <f t="shared" si="11"/>
        <v>6</v>
      </c>
      <c r="AI43" s="78">
        <f t="shared" si="12"/>
        <v>3.8</v>
      </c>
      <c r="AJ43" s="85">
        <f t="shared" si="13"/>
        <v>4</v>
      </c>
      <c r="AK43" s="86">
        <f t="shared" si="14"/>
        <v>5.8</v>
      </c>
    </row>
    <row r="44" spans="1:37" s="4" customFormat="1" x14ac:dyDescent="0.25">
      <c r="A44" s="131" t="s">
        <v>76</v>
      </c>
      <c r="B44" s="63" t="s">
        <v>75</v>
      </c>
      <c r="C44" s="77">
        <f>ROUND(IF('Indicator Data'!Q46="No data",IF((0.1233*LN('Indicator Data'!BA46)-0.4559)&gt;C$195,0,IF((0.1233*LN('Indicator Data'!BA46)-0.4559)&lt;C$194,10,(C$195-(0.1233*LN('Indicator Data'!BA46)-0.4559))/(C$195-C$194)*10)),IF('Indicator Data'!Q46&gt;C$195,0,IF('Indicator Data'!Q46&lt;C$194,10,(C$195-'Indicator Data'!Q46)/(C$195-C$194)*10))),1)</f>
        <v>2</v>
      </c>
      <c r="D44" s="77" t="str">
        <f>IF('Indicator Data'!R46="No data","x",ROUND((IF('Indicator Data'!R46&gt;D$195,10,IF('Indicator Data'!R46&lt;D$194,0,10-(D$195-'Indicator Data'!R46)/(D$195-D$194)*10))),1))</f>
        <v>x</v>
      </c>
      <c r="E44" s="78">
        <f t="shared" si="0"/>
        <v>2</v>
      </c>
      <c r="F44" s="77">
        <f>IF('Indicator Data'!AE46="No data","x",ROUND(IF('Indicator Data'!AE46&gt;F$195,10,IF('Indicator Data'!AE46&lt;F$194,0,10-(F$195-'Indicator Data'!AE46)/(F$195-F$194)*10)),1))</f>
        <v>2</v>
      </c>
      <c r="G44" s="77">
        <f>IF('Indicator Data'!AF46="No data","x",ROUND(IF('Indicator Data'!AF46&gt;G$195,10,IF('Indicator Data'!AF46&lt;G$194,0,10-(G$195-'Indicator Data'!AF46)/(G$195-G$194)*10)),1))</f>
        <v>2.2000000000000002</v>
      </c>
      <c r="H44" s="78">
        <f t="shared" si="1"/>
        <v>2.1</v>
      </c>
      <c r="I44" s="79">
        <f>SUM(IF('Indicator Data'!S46=0,0,'Indicator Data'!S46/1000000),SUM('Indicator Data'!T46:U46))</f>
        <v>0.65986400000000001</v>
      </c>
      <c r="J44" s="79">
        <f>I44/'Indicator Data'!BB46*1000000</f>
        <v>0.15576055141157588</v>
      </c>
      <c r="K44" s="77">
        <f t="shared" si="2"/>
        <v>0</v>
      </c>
      <c r="L44" s="77">
        <f>IF('Indicator Data'!V46="No data","x",ROUND(IF('Indicator Data'!V46&gt;L$195,10,IF('Indicator Data'!V46&lt;L$194,0,10-(L$195-'Indicator Data'!V46)/(L$195-L$194)*10)),1))</f>
        <v>0</v>
      </c>
      <c r="M44" s="78">
        <f t="shared" si="3"/>
        <v>0</v>
      </c>
      <c r="N44" s="80">
        <f t="shared" si="4"/>
        <v>1.5</v>
      </c>
      <c r="O44" s="92">
        <f>IF(AND('Indicator Data'!AJ46="No data",'Indicator Data'!AK46="No data"),0,SUM('Indicator Data'!AJ46:AL46)/1000)</f>
        <v>0.73399999999999999</v>
      </c>
      <c r="P44" s="77">
        <f t="shared" si="5"/>
        <v>0</v>
      </c>
      <c r="Q44" s="81">
        <f>O44*1000/'Indicator Data'!BB46</f>
        <v>1.7326031536209988E-4</v>
      </c>
      <c r="R44" s="77">
        <f t="shared" si="6"/>
        <v>2.1</v>
      </c>
      <c r="S44" s="82">
        <f t="shared" si="7"/>
        <v>1.1000000000000001</v>
      </c>
      <c r="T44" s="77">
        <f>IF('Indicator Data'!AB46="No data","x",ROUND(IF('Indicator Data'!AB46&gt;T$195,10,IF('Indicator Data'!AB46&lt;T$194,0,10-(T$195-'Indicator Data'!AB46)/(T$195-T$194)*10)),1))</f>
        <v>0.2</v>
      </c>
      <c r="U44" s="77">
        <f>IF('Indicator Data'!AA46="No data","x",ROUND(IF('Indicator Data'!AA46&gt;U$195,10,IF('Indicator Data'!AA46&lt;U$194,0,10-(U$195-'Indicator Data'!AA46)/(U$195-U$194)*10)),1))</f>
        <v>0.2</v>
      </c>
      <c r="V44" s="77" t="str">
        <f>IF('Indicator Data'!AD46="No data","x",ROUND(IF('Indicator Data'!AD46&gt;V$195,10,IF('Indicator Data'!AD46&lt;V$194,0,10-(V$195-'Indicator Data'!AD46)/(V$195-V$194)*10)),1))</f>
        <v>x</v>
      </c>
      <c r="W44" s="78">
        <f t="shared" si="8"/>
        <v>0.2</v>
      </c>
      <c r="X44" s="77">
        <f>IF('Indicator Data'!W46="No data","x",ROUND(IF('Indicator Data'!W46&gt;X$195,10,IF('Indicator Data'!W46&lt;X$194,0,10-(X$195-'Indicator Data'!W46)/(X$195-X$194)*10)),1))</f>
        <v>0.3</v>
      </c>
      <c r="Y44" s="77" t="str">
        <f>IF('Indicator Data'!X46="No data","x",ROUND(IF('Indicator Data'!X46&gt;Y$195,10,IF('Indicator Data'!X46&lt;Y$194,0,10-(Y$195-'Indicator Data'!X46)/(Y$195-Y$194)*10)),1))</f>
        <v>x</v>
      </c>
      <c r="Z44" s="78">
        <f t="shared" si="9"/>
        <v>0.3</v>
      </c>
      <c r="AA44" s="92">
        <f>('Indicator Data'!AI46+'Indicator Data'!AH46*0.5+'Indicator Data'!AG46*0.25)/1000</f>
        <v>5.758</v>
      </c>
      <c r="AB44" s="83">
        <f>AA44*1000/'Indicator Data'!BB46</f>
        <v>1.3591728826362005E-3</v>
      </c>
      <c r="AC44" s="78">
        <f t="shared" si="10"/>
        <v>0.1</v>
      </c>
      <c r="AD44" s="77">
        <f>IF('Indicator Data'!AM46="No data","x",ROUND(IF('Indicator Data'!AM46&lt;$AD$194,10,IF('Indicator Data'!AM46&gt;$AD$195,0,($AD$195-'Indicator Data'!AM46)/($AD$195-$AD$194)*10)),1))</f>
        <v>3.9</v>
      </c>
      <c r="AE44" s="77">
        <f>IF('Indicator Data'!AN46="No data","x",ROUND(IF('Indicator Data'!AN46&gt;$AE$195,10,IF('Indicator Data'!AN46&lt;$AE$194,0,10-($AE$195-'Indicator Data'!AN46)/($AE$195-$AE$194)*10)),1))</f>
        <v>0</v>
      </c>
      <c r="AF44" s="84">
        <f>IF('Indicator Data'!AO46="No data","x",ROUND(IF('Indicator Data'!AO46&gt;$AF$195,10,IF('Indicator Data'!AO46&lt;$AF$194,0,10-($AF$195-'Indicator Data'!AO46)/($AF$195-$AF$194)*10)),1))</f>
        <v>2.4</v>
      </c>
      <c r="AG44" s="84">
        <f>IF('Indicator Data'!AP46="No data","x",ROUND(IF('Indicator Data'!AP46&gt;$AG$195,10,IF('Indicator Data'!AP46&lt;$AG$194,0,10-($AG$195-'Indicator Data'!AP46)/($AG$195-$AG$194)*10)),1))</f>
        <v>1.4</v>
      </c>
      <c r="AH44" s="77">
        <f t="shared" si="11"/>
        <v>2.2000000000000002</v>
      </c>
      <c r="AI44" s="78">
        <f t="shared" si="12"/>
        <v>2</v>
      </c>
      <c r="AJ44" s="85">
        <f t="shared" si="13"/>
        <v>0.7</v>
      </c>
      <c r="AK44" s="86">
        <f t="shared" si="14"/>
        <v>0.9</v>
      </c>
    </row>
    <row r="45" spans="1:37" s="4" customFormat="1" x14ac:dyDescent="0.25">
      <c r="A45" s="131" t="s">
        <v>78</v>
      </c>
      <c r="B45" s="63" t="s">
        <v>77</v>
      </c>
      <c r="C45" s="77">
        <f>ROUND(IF('Indicator Data'!Q47="No data",IF((0.1233*LN('Indicator Data'!BA47)-0.4559)&gt;C$195,0,IF((0.1233*LN('Indicator Data'!BA47)-0.4559)&lt;C$194,10,(C$195-(0.1233*LN('Indicator Data'!BA47)-0.4559))/(C$195-C$194)*10)),IF('Indicator Data'!Q47&gt;C$195,0,IF('Indicator Data'!Q47&lt;C$194,10,(C$195-'Indicator Data'!Q47)/(C$195-C$194)*10))),1)</f>
        <v>2.8</v>
      </c>
      <c r="D45" s="77" t="str">
        <f>IF('Indicator Data'!R47="No data","x",ROUND((IF('Indicator Data'!R47&gt;D$195,10,IF('Indicator Data'!R47&lt;D$194,0,10-(D$195-'Indicator Data'!R47)/(D$195-D$194)*10))),1))</f>
        <v>x</v>
      </c>
      <c r="E45" s="78">
        <f t="shared" si="0"/>
        <v>2.8</v>
      </c>
      <c r="F45" s="77">
        <f>IF('Indicator Data'!AE47="No data","x",ROUND(IF('Indicator Data'!AE47&gt;F$195,10,IF('Indicator Data'!AE47&lt;F$194,0,10-(F$195-'Indicator Data'!AE47)/(F$195-F$194)*10)),1))</f>
        <v>4.7</v>
      </c>
      <c r="G45" s="77" t="str">
        <f>IF('Indicator Data'!AF47="No data","x",ROUND(IF('Indicator Data'!AF47&gt;G$195,10,IF('Indicator Data'!AF47&lt;G$194,0,10-(G$195-'Indicator Data'!AF47)/(G$195-G$194)*10)),1))</f>
        <v>x</v>
      </c>
      <c r="H45" s="78">
        <f t="shared" si="1"/>
        <v>4.7</v>
      </c>
      <c r="I45" s="79">
        <f>SUM(IF('Indicator Data'!S47=0,0,'Indicator Data'!S47/1000000),SUM('Indicator Data'!T47:U47))</f>
        <v>198.22869</v>
      </c>
      <c r="J45" s="79">
        <f>I45/'Indicator Data'!BB47*1000000</f>
        <v>17.420402173772626</v>
      </c>
      <c r="K45" s="77">
        <f t="shared" si="2"/>
        <v>0.3</v>
      </c>
      <c r="L45" s="77">
        <f>IF('Indicator Data'!V47="No data","x",ROUND(IF('Indicator Data'!V47&gt;L$195,10,IF('Indicator Data'!V47&lt;L$194,0,10-(L$195-'Indicator Data'!V47)/(L$195-L$194)*10)),1))</f>
        <v>0</v>
      </c>
      <c r="M45" s="78">
        <f t="shared" si="3"/>
        <v>0.2</v>
      </c>
      <c r="N45" s="80">
        <f t="shared" si="4"/>
        <v>2.6</v>
      </c>
      <c r="O45" s="92">
        <f>IF(AND('Indicator Data'!AJ47="No data",'Indicator Data'!AK47="No data"),0,SUM('Indicator Data'!AJ47:AL47)/1000)</f>
        <v>0.313</v>
      </c>
      <c r="P45" s="77">
        <f t="shared" si="5"/>
        <v>0</v>
      </c>
      <c r="Q45" s="81">
        <f>O45*1000/'Indicator Data'!BB47</f>
        <v>2.7506542470672797E-5</v>
      </c>
      <c r="R45" s="77">
        <f t="shared" si="6"/>
        <v>0</v>
      </c>
      <c r="S45" s="82">
        <f t="shared" si="7"/>
        <v>0</v>
      </c>
      <c r="T45" s="77">
        <f>IF('Indicator Data'!AB47="No data","x",ROUND(IF('Indicator Data'!AB47&gt;T$195,10,IF('Indicator Data'!AB47&lt;T$194,0,10-(T$195-'Indicator Data'!AB47)/(T$195-T$194)*10)),1))</f>
        <v>0.6</v>
      </c>
      <c r="U45" s="77">
        <f>IF('Indicator Data'!AA47="No data","x",ROUND(IF('Indicator Data'!AA47&gt;U$195,10,IF('Indicator Data'!AA47&lt;U$194,0,10-(U$195-'Indicator Data'!AA47)/(U$195-U$194)*10)),1))</f>
        <v>0.2</v>
      </c>
      <c r="V45" s="77" t="str">
        <f>IF('Indicator Data'!AD47="No data","x",ROUND(IF('Indicator Data'!AD47&gt;V$195,10,IF('Indicator Data'!AD47&lt;V$194,0,10-(V$195-'Indicator Data'!AD47)/(V$195-V$194)*10)),1))</f>
        <v>x</v>
      </c>
      <c r="W45" s="78">
        <f t="shared" si="8"/>
        <v>0.4</v>
      </c>
      <c r="X45" s="77">
        <f>IF('Indicator Data'!W47="No data","x",ROUND(IF('Indicator Data'!W47&gt;X$195,10,IF('Indicator Data'!W47&lt;X$194,0,10-(X$195-'Indicator Data'!W47)/(X$195-X$194)*10)),1))</f>
        <v>0.4</v>
      </c>
      <c r="Y45" s="77" t="str">
        <f>IF('Indicator Data'!X47="No data","x",ROUND(IF('Indicator Data'!X47&gt;Y$195,10,IF('Indicator Data'!X47&lt;Y$194,0,10-(Y$195-'Indicator Data'!X47)/(Y$195-Y$194)*10)),1))</f>
        <v>x</v>
      </c>
      <c r="Z45" s="78">
        <f t="shared" si="9"/>
        <v>0.4</v>
      </c>
      <c r="AA45" s="92">
        <f>('Indicator Data'!AI47+'Indicator Data'!AH47*0.5+'Indicator Data'!AG47*0.25)/1000</f>
        <v>110.089</v>
      </c>
      <c r="AB45" s="83">
        <f>AA45*1000/'Indicator Data'!BB47</f>
        <v>9.6746573611945601E-3</v>
      </c>
      <c r="AC45" s="78">
        <f t="shared" si="10"/>
        <v>1</v>
      </c>
      <c r="AD45" s="77">
        <f>IF('Indicator Data'!AM47="No data","x",ROUND(IF('Indicator Data'!AM47&lt;$AD$194,10,IF('Indicator Data'!AM47&gt;$AD$195,0,($AD$195-'Indicator Data'!AM47)/($AD$195-$AD$194)*10)),1))</f>
        <v>0.9</v>
      </c>
      <c r="AE45" s="77">
        <f>IF('Indicator Data'!AN47="No data","x",ROUND(IF('Indicator Data'!AN47&gt;$AE$195,10,IF('Indicator Data'!AN47&lt;$AE$194,0,10-($AE$195-'Indicator Data'!AN47)/($AE$195-$AE$194)*10)),1))</f>
        <v>0</v>
      </c>
      <c r="AF45" s="84" t="str">
        <f>IF('Indicator Data'!AO47="No data","x",ROUND(IF('Indicator Data'!AO47&gt;$AF$195,10,IF('Indicator Data'!AO47&lt;$AF$194,0,10-($AF$195-'Indicator Data'!AO47)/($AF$195-$AF$194)*10)),1))</f>
        <v>x</v>
      </c>
      <c r="AG45" s="84" t="str">
        <f>IF('Indicator Data'!AP47="No data","x",ROUND(IF('Indicator Data'!AP47&gt;$AG$195,10,IF('Indicator Data'!AP47&lt;$AG$194,0,10-($AG$195-'Indicator Data'!AP47)/($AG$195-$AG$194)*10)),1))</f>
        <v>x</v>
      </c>
      <c r="AH45" s="77" t="str">
        <f t="shared" si="11"/>
        <v>x</v>
      </c>
      <c r="AI45" s="78">
        <f t="shared" si="12"/>
        <v>0.5</v>
      </c>
      <c r="AJ45" s="85">
        <f t="shared" si="13"/>
        <v>0.6</v>
      </c>
      <c r="AK45" s="86">
        <f t="shared" si="14"/>
        <v>0.3</v>
      </c>
    </row>
    <row r="46" spans="1:37" s="4" customFormat="1" x14ac:dyDescent="0.25">
      <c r="A46" s="131" t="s">
        <v>80</v>
      </c>
      <c r="B46" s="63" t="s">
        <v>79</v>
      </c>
      <c r="C46" s="77">
        <f>ROUND(IF('Indicator Data'!Q48="No data",IF((0.1233*LN('Indicator Data'!BA48)-0.4559)&gt;C$195,0,IF((0.1233*LN('Indicator Data'!BA48)-0.4559)&lt;C$194,10,(C$195-(0.1233*LN('Indicator Data'!BA48)-0.4559))/(C$195-C$194)*10)),IF('Indicator Data'!Q48&gt;C$195,0,IF('Indicator Data'!Q48&lt;C$194,10,(C$195-'Indicator Data'!Q48)/(C$195-C$194)*10))),1)</f>
        <v>1.5</v>
      </c>
      <c r="D46" s="77" t="str">
        <f>IF('Indicator Data'!R48="No data","x",ROUND((IF('Indicator Data'!R48&gt;D$195,10,IF('Indicator Data'!R48&lt;D$194,0,10-(D$195-'Indicator Data'!R48)/(D$195-D$194)*10))),1))</f>
        <v>x</v>
      </c>
      <c r="E46" s="78">
        <f t="shared" si="0"/>
        <v>1.5</v>
      </c>
      <c r="F46" s="77">
        <f>IF('Indicator Data'!AE48="No data","x",ROUND(IF('Indicator Data'!AE48&gt;F$195,10,IF('Indicator Data'!AE48&lt;F$194,0,10-(F$195-'Indicator Data'!AE48)/(F$195-F$194)*10)),1))</f>
        <v>1.7</v>
      </c>
      <c r="G46" s="77" t="str">
        <f>IF('Indicator Data'!AF48="No data","x",ROUND(IF('Indicator Data'!AF48&gt;G$195,10,IF('Indicator Data'!AF48&lt;G$194,0,10-(G$195-'Indicator Data'!AF48)/(G$195-G$194)*10)),1))</f>
        <v>x</v>
      </c>
      <c r="H46" s="78">
        <f t="shared" si="1"/>
        <v>1.7</v>
      </c>
      <c r="I46" s="79">
        <f>SUM(IF('Indicator Data'!S48=0,0,'Indicator Data'!S48/1000000),SUM('Indicator Data'!T48:U48))</f>
        <v>1.2422000000000001E-2</v>
      </c>
      <c r="J46" s="79">
        <f>I46/'Indicator Data'!BB48*1000000</f>
        <v>1.0767489151897704E-2</v>
      </c>
      <c r="K46" s="77">
        <f t="shared" si="2"/>
        <v>0</v>
      </c>
      <c r="L46" s="77">
        <f>IF('Indicator Data'!V48="No data","x",ROUND(IF('Indicator Data'!V48&gt;L$195,10,IF('Indicator Data'!V48&lt;L$194,0,10-(L$195-'Indicator Data'!V48)/(L$195-L$194)*10)),1))</f>
        <v>0</v>
      </c>
      <c r="M46" s="78">
        <f t="shared" si="3"/>
        <v>0</v>
      </c>
      <c r="N46" s="80">
        <f t="shared" si="4"/>
        <v>1.2</v>
      </c>
      <c r="O46" s="92">
        <f>IF(AND('Indicator Data'!AJ48="No data",'Indicator Data'!AK48="No data"),0,SUM('Indicator Data'!AJ48:AL48)/1000)</f>
        <v>218.16300000000001</v>
      </c>
      <c r="P46" s="77">
        <f t="shared" si="5"/>
        <v>7.8</v>
      </c>
      <c r="Q46" s="81">
        <f>O46*1000/'Indicator Data'!BB48</f>
        <v>0.18910543679322642</v>
      </c>
      <c r="R46" s="77">
        <f t="shared" si="6"/>
        <v>10</v>
      </c>
      <c r="S46" s="82">
        <f t="shared" si="7"/>
        <v>8.9</v>
      </c>
      <c r="T46" s="77">
        <f>IF('Indicator Data'!AB48="No data","x",ROUND(IF('Indicator Data'!AB48&gt;T$195,10,IF('Indicator Data'!AB48&lt;T$194,0,10-(T$195-'Indicator Data'!AB48)/(T$195-T$194)*10)),1))</f>
        <v>0.2</v>
      </c>
      <c r="U46" s="77">
        <f>IF('Indicator Data'!AA48="No data","x",ROUND(IF('Indicator Data'!AA48&gt;U$195,10,IF('Indicator Data'!AA48&lt;U$194,0,10-(U$195-'Indicator Data'!AA48)/(U$195-U$194)*10)),1))</f>
        <v>0.1</v>
      </c>
      <c r="V46" s="77" t="str">
        <f>IF('Indicator Data'!AD48="No data","x",ROUND(IF('Indicator Data'!AD48&gt;V$195,10,IF('Indicator Data'!AD48&lt;V$194,0,10-(V$195-'Indicator Data'!AD48)/(V$195-V$194)*10)),1))</f>
        <v>x</v>
      </c>
      <c r="W46" s="78">
        <f t="shared" si="8"/>
        <v>0.2</v>
      </c>
      <c r="X46" s="77">
        <f>IF('Indicator Data'!W48="No data","x",ROUND(IF('Indicator Data'!W48&gt;X$195,10,IF('Indicator Data'!W48&lt;X$194,0,10-(X$195-'Indicator Data'!W48)/(X$195-X$194)*10)),1))</f>
        <v>0.2</v>
      </c>
      <c r="Y46" s="77" t="str">
        <f>IF('Indicator Data'!X48="No data","x",ROUND(IF('Indicator Data'!X48&gt;Y$195,10,IF('Indicator Data'!X48&lt;Y$194,0,10-(Y$195-'Indicator Data'!X48)/(Y$195-Y$194)*10)),1))</f>
        <v>x</v>
      </c>
      <c r="Z46" s="78">
        <f t="shared" si="9"/>
        <v>0.2</v>
      </c>
      <c r="AA46" s="92">
        <f>('Indicator Data'!AI48+'Indicator Data'!AH48*0.5+'Indicator Data'!AG48*0.25)/1000</f>
        <v>0</v>
      </c>
      <c r="AB46" s="83">
        <f>AA46*1000/'Indicator Data'!BB48</f>
        <v>0</v>
      </c>
      <c r="AC46" s="78">
        <f t="shared" si="10"/>
        <v>0</v>
      </c>
      <c r="AD46" s="77">
        <f>IF('Indicator Data'!AM48="No data","x",ROUND(IF('Indicator Data'!AM48&lt;$AD$194,10,IF('Indicator Data'!AM48&gt;$AD$195,0,($AD$195-'Indicator Data'!AM48)/($AD$195-$AD$194)*10)),1))</f>
        <v>6.1</v>
      </c>
      <c r="AE46" s="77">
        <f>IF('Indicator Data'!AN48="No data","x",ROUND(IF('Indicator Data'!AN48&gt;$AE$195,10,IF('Indicator Data'!AN48&lt;$AE$194,0,10-($AE$195-'Indicator Data'!AN48)/($AE$195-$AE$194)*10)),1))</f>
        <v>0</v>
      </c>
      <c r="AF46" s="84">
        <f>IF('Indicator Data'!AO48="No data","x",ROUND(IF('Indicator Data'!AO48&gt;$AF$195,10,IF('Indicator Data'!AO48&lt;$AF$194,0,10-($AF$195-'Indicator Data'!AO48)/($AF$195-$AF$194)*10)),1))</f>
        <v>1.1000000000000001</v>
      </c>
      <c r="AG46" s="84">
        <f>IF('Indicator Data'!AP48="No data","x",ROUND(IF('Indicator Data'!AP48&gt;$AG$195,10,IF('Indicator Data'!AP48&lt;$AG$194,0,10-($AG$195-'Indicator Data'!AP48)/($AG$195-$AG$194)*10)),1))</f>
        <v>6.4</v>
      </c>
      <c r="AH46" s="77">
        <f t="shared" si="11"/>
        <v>2.2000000000000002</v>
      </c>
      <c r="AI46" s="78">
        <f t="shared" si="12"/>
        <v>2.8</v>
      </c>
      <c r="AJ46" s="85">
        <f t="shared" si="13"/>
        <v>0.9</v>
      </c>
      <c r="AK46" s="86">
        <f t="shared" si="14"/>
        <v>6.4</v>
      </c>
    </row>
    <row r="47" spans="1:37" s="4" customFormat="1" x14ac:dyDescent="0.25">
      <c r="A47" s="131" t="s">
        <v>82</v>
      </c>
      <c r="B47" s="63" t="s">
        <v>81</v>
      </c>
      <c r="C47" s="77">
        <f>ROUND(IF('Indicator Data'!Q49="No data",IF((0.1233*LN('Indicator Data'!BA49)-0.4559)&gt;C$195,0,IF((0.1233*LN('Indicator Data'!BA49)-0.4559)&lt;C$194,10,(C$195-(0.1233*LN('Indicator Data'!BA49)-0.4559))/(C$195-C$194)*10)),IF('Indicator Data'!Q49&gt;C$195,0,IF('Indicator Data'!Q49&lt;C$194,10,(C$195-'Indicator Data'!Q49)/(C$195-C$194)*10))),1)</f>
        <v>1.2</v>
      </c>
      <c r="D47" s="77" t="str">
        <f>IF('Indicator Data'!R49="No data","x",ROUND((IF('Indicator Data'!R49&gt;D$195,10,IF('Indicator Data'!R49&lt;D$194,0,10-(D$195-'Indicator Data'!R49)/(D$195-D$194)*10))),1))</f>
        <v>x</v>
      </c>
      <c r="E47" s="78">
        <f t="shared" si="0"/>
        <v>1.2</v>
      </c>
      <c r="F47" s="77">
        <f>IF('Indicator Data'!AE49="No data","x",ROUND(IF('Indicator Data'!AE49&gt;F$195,10,IF('Indicator Data'!AE49&lt;F$194,0,10-(F$195-'Indicator Data'!AE49)/(F$195-F$194)*10)),1))</f>
        <v>1.2</v>
      </c>
      <c r="G47" s="77">
        <f>IF('Indicator Data'!AF49="No data","x",ROUND(IF('Indicator Data'!AF49&gt;G$195,10,IF('Indicator Data'!AF49&lt;G$194,0,10-(G$195-'Indicator Data'!AF49)/(G$195-G$194)*10)),1))</f>
        <v>0.3</v>
      </c>
      <c r="H47" s="78">
        <f t="shared" si="1"/>
        <v>0.8</v>
      </c>
      <c r="I47" s="79">
        <f>SUM(IF('Indicator Data'!S49=0,0,'Indicator Data'!S49/1000000),SUM('Indicator Data'!T49:U49))</f>
        <v>0</v>
      </c>
      <c r="J47" s="79">
        <f>I47/'Indicator Data'!BB49*1000000</f>
        <v>0</v>
      </c>
      <c r="K47" s="77">
        <f t="shared" si="2"/>
        <v>0</v>
      </c>
      <c r="L47" s="77">
        <f>IF('Indicator Data'!V49="No data","x",ROUND(IF('Indicator Data'!V49&gt;L$195,10,IF('Indicator Data'!V49&lt;L$194,0,10-(L$195-'Indicator Data'!V49)/(L$195-L$194)*10)),1))</f>
        <v>0</v>
      </c>
      <c r="M47" s="78">
        <f t="shared" si="3"/>
        <v>0</v>
      </c>
      <c r="N47" s="80">
        <f t="shared" si="4"/>
        <v>0.8</v>
      </c>
      <c r="O47" s="92">
        <f>IF(AND('Indicator Data'!AJ49="No data",'Indicator Data'!AK49="No data"),0,SUM('Indicator Data'!AJ49:AL49)/1000)</f>
        <v>3.137</v>
      </c>
      <c r="P47" s="77">
        <f t="shared" si="5"/>
        <v>1.7</v>
      </c>
      <c r="Q47" s="81">
        <f>O47*1000/'Indicator Data'!BB49</f>
        <v>2.9846156715061778E-4</v>
      </c>
      <c r="R47" s="77">
        <f t="shared" si="6"/>
        <v>2.4</v>
      </c>
      <c r="S47" s="82">
        <f t="shared" si="7"/>
        <v>2.1</v>
      </c>
      <c r="T47" s="77">
        <f>IF('Indicator Data'!AB49="No data","x",ROUND(IF('Indicator Data'!AB49&gt;T$195,10,IF('Indicator Data'!AB49&lt;T$194,0,10-(T$195-'Indicator Data'!AB49)/(T$195-T$194)*10)),1))</f>
        <v>0.2</v>
      </c>
      <c r="U47" s="77">
        <f>IF('Indicator Data'!AA49="No data","x",ROUND(IF('Indicator Data'!AA49&gt;U$195,10,IF('Indicator Data'!AA49&lt;U$194,0,10-(U$195-'Indicator Data'!AA49)/(U$195-U$194)*10)),1))</f>
        <v>0.1</v>
      </c>
      <c r="V47" s="77" t="str">
        <f>IF('Indicator Data'!AD49="No data","x",ROUND(IF('Indicator Data'!AD49&gt;V$195,10,IF('Indicator Data'!AD49&lt;V$194,0,10-(V$195-'Indicator Data'!AD49)/(V$195-V$194)*10)),1))</f>
        <v>x</v>
      </c>
      <c r="W47" s="78">
        <f t="shared" si="8"/>
        <v>0.2</v>
      </c>
      <c r="X47" s="77">
        <f>IF('Indicator Data'!W49="No data","x",ROUND(IF('Indicator Data'!W49&gt;X$195,10,IF('Indicator Data'!W49&lt;X$194,0,10-(X$195-'Indicator Data'!W49)/(X$195-X$194)*10)),1))</f>
        <v>0.3</v>
      </c>
      <c r="Y47" s="77">
        <f>IF('Indicator Data'!X49="No data","x",ROUND(IF('Indicator Data'!X49&gt;Y$195,10,IF('Indicator Data'!X49&lt;Y$194,0,10-(Y$195-'Indicator Data'!X49)/(Y$195-Y$194)*10)),1))</f>
        <v>0.5</v>
      </c>
      <c r="Z47" s="78">
        <f t="shared" si="9"/>
        <v>0.4</v>
      </c>
      <c r="AA47" s="92">
        <f>('Indicator Data'!AI49+'Indicator Data'!AH49*0.5+'Indicator Data'!AG49*0.25)/1000</f>
        <v>325</v>
      </c>
      <c r="AB47" s="83">
        <f>AA47*1000/'Indicator Data'!BB49</f>
        <v>3.0921265324816951E-2</v>
      </c>
      <c r="AC47" s="78">
        <f t="shared" si="10"/>
        <v>3.1</v>
      </c>
      <c r="AD47" s="77">
        <f>IF('Indicator Data'!AM49="No data","x",ROUND(IF('Indicator Data'!AM49&lt;$AD$194,10,IF('Indicator Data'!AM49&gt;$AD$195,0,($AD$195-'Indicator Data'!AM49)/($AD$195-$AD$194)*10)),1))</f>
        <v>2.5</v>
      </c>
      <c r="AE47" s="77">
        <f>IF('Indicator Data'!AN49="No data","x",ROUND(IF('Indicator Data'!AN49&gt;$AE$195,10,IF('Indicator Data'!AN49&lt;$AE$194,0,10-($AE$195-'Indicator Data'!AN49)/($AE$195-$AE$194)*10)),1))</f>
        <v>0</v>
      </c>
      <c r="AF47" s="84">
        <f>IF('Indicator Data'!AO49="No data","x",ROUND(IF('Indicator Data'!AO49&gt;$AF$195,10,IF('Indicator Data'!AO49&lt;$AF$194,0,10-($AF$195-'Indicator Data'!AO49)/($AF$195-$AF$194)*10)),1))</f>
        <v>1.4</v>
      </c>
      <c r="AG47" s="84">
        <f>IF('Indicator Data'!AP49="No data","x",ROUND(IF('Indicator Data'!AP49&gt;$AG$195,10,IF('Indicator Data'!AP49&lt;$AG$194,0,10-($AG$195-'Indicator Data'!AP49)/($AG$195-$AG$194)*10)),1))</f>
        <v>5.4</v>
      </c>
      <c r="AH47" s="77">
        <f t="shared" si="11"/>
        <v>2.2000000000000002</v>
      </c>
      <c r="AI47" s="78">
        <f t="shared" si="12"/>
        <v>1.6</v>
      </c>
      <c r="AJ47" s="85">
        <f t="shared" si="13"/>
        <v>1.4</v>
      </c>
      <c r="AK47" s="86">
        <f t="shared" si="14"/>
        <v>1.8</v>
      </c>
    </row>
    <row r="48" spans="1:37" s="4" customFormat="1" x14ac:dyDescent="0.25">
      <c r="A48" s="131" t="s">
        <v>84</v>
      </c>
      <c r="B48" s="63" t="s">
        <v>83</v>
      </c>
      <c r="C48" s="77">
        <f>ROUND(IF('Indicator Data'!Q50="No data",IF((0.1233*LN('Indicator Data'!BA50)-0.4559)&gt;C$195,0,IF((0.1233*LN('Indicator Data'!BA50)-0.4559)&lt;C$194,10,(C$195-(0.1233*LN('Indicator Data'!BA50)-0.4559))/(C$195-C$194)*10)),IF('Indicator Data'!Q50&gt;C$195,0,IF('Indicator Data'!Q50&lt;C$194,10,(C$195-'Indicator Data'!Q50)/(C$195-C$194)*10))),1)</f>
        <v>0.4</v>
      </c>
      <c r="D48" s="77" t="str">
        <f>IF('Indicator Data'!R50="No data","x",ROUND((IF('Indicator Data'!R50&gt;D$195,10,IF('Indicator Data'!R50&lt;D$194,0,10-(D$195-'Indicator Data'!R50)/(D$195-D$194)*10))),1))</f>
        <v>x</v>
      </c>
      <c r="E48" s="78">
        <f t="shared" si="0"/>
        <v>0.4</v>
      </c>
      <c r="F48" s="77">
        <f>IF('Indicator Data'!AE50="No data","x",ROUND(IF('Indicator Data'!AE50&gt;F$195,10,IF('Indicator Data'!AE50&lt;F$194,0,10-(F$195-'Indicator Data'!AE50)/(F$195-F$194)*10)),1))</f>
        <v>0.6</v>
      </c>
      <c r="G48" s="77">
        <f>IF('Indicator Data'!AF50="No data","x",ROUND(IF('Indicator Data'!AF50&gt;G$195,10,IF('Indicator Data'!AF50&lt;G$194,0,10-(G$195-'Indicator Data'!AF50)/(G$195-G$194)*10)),1))</f>
        <v>0.5</v>
      </c>
      <c r="H48" s="78">
        <f t="shared" si="1"/>
        <v>0.6</v>
      </c>
      <c r="I48" s="79">
        <f>SUM(IF('Indicator Data'!S50=0,0,'Indicator Data'!S50/1000000),SUM('Indicator Data'!T50:U50))</f>
        <v>0</v>
      </c>
      <c r="J48" s="79">
        <f>I48/'Indicator Data'!BB50*1000000</f>
        <v>0</v>
      </c>
      <c r="K48" s="77">
        <f t="shared" si="2"/>
        <v>0</v>
      </c>
      <c r="L48" s="77">
        <f>IF('Indicator Data'!V50="No data","x",ROUND(IF('Indicator Data'!V50&gt;L$195,10,IF('Indicator Data'!V50&lt;L$194,0,10-(L$195-'Indicator Data'!V50)/(L$195-L$194)*10)),1))</f>
        <v>0</v>
      </c>
      <c r="M48" s="78">
        <f t="shared" si="3"/>
        <v>0</v>
      </c>
      <c r="N48" s="80">
        <f t="shared" si="4"/>
        <v>0.4</v>
      </c>
      <c r="O48" s="92">
        <f>IF(AND('Indicator Data'!AJ50="No data",'Indicator Data'!AK50="No data"),0,SUM('Indicator Data'!AJ50:AL50)/1000)</f>
        <v>17.785</v>
      </c>
      <c r="P48" s="77">
        <f t="shared" si="5"/>
        <v>4.2</v>
      </c>
      <c r="Q48" s="81">
        <f>O48*1000/'Indicator Data'!BB50</f>
        <v>3.1536120250409386E-3</v>
      </c>
      <c r="R48" s="77">
        <f t="shared" si="6"/>
        <v>4.2</v>
      </c>
      <c r="S48" s="82">
        <f t="shared" si="7"/>
        <v>4.2</v>
      </c>
      <c r="T48" s="77">
        <f>IF('Indicator Data'!AB50="No data","x",ROUND(IF('Indicator Data'!AB50&gt;T$195,10,IF('Indicator Data'!AB50&lt;T$194,0,10-(T$195-'Indicator Data'!AB50)/(T$195-T$194)*10)),1))</f>
        <v>0.4</v>
      </c>
      <c r="U48" s="77">
        <f>IF('Indicator Data'!AA50="No data","x",ROUND(IF('Indicator Data'!AA50&gt;U$195,10,IF('Indicator Data'!AA50&lt;U$194,0,10-(U$195-'Indicator Data'!AA50)/(U$195-U$194)*10)),1))</f>
        <v>0.1</v>
      </c>
      <c r="V48" s="77" t="str">
        <f>IF('Indicator Data'!AD50="No data","x",ROUND(IF('Indicator Data'!AD50&gt;V$195,10,IF('Indicator Data'!AD50&lt;V$194,0,10-(V$195-'Indicator Data'!AD50)/(V$195-V$194)*10)),1))</f>
        <v>x</v>
      </c>
      <c r="W48" s="78">
        <f t="shared" si="8"/>
        <v>0.3</v>
      </c>
      <c r="X48" s="77">
        <f>IF('Indicator Data'!W50="No data","x",ROUND(IF('Indicator Data'!W50&gt;X$195,10,IF('Indicator Data'!W50&lt;X$194,0,10-(X$195-'Indicator Data'!W50)/(X$195-X$194)*10)),1))</f>
        <v>0.3</v>
      </c>
      <c r="Y48" s="77" t="str">
        <f>IF('Indicator Data'!X50="No data","x",ROUND(IF('Indicator Data'!X50&gt;Y$195,10,IF('Indicator Data'!X50&lt;Y$194,0,10-(Y$195-'Indicator Data'!X50)/(Y$195-Y$194)*10)),1))</f>
        <v>x</v>
      </c>
      <c r="Z48" s="78">
        <f t="shared" si="9"/>
        <v>0.3</v>
      </c>
      <c r="AA48" s="92">
        <f>('Indicator Data'!AI50+'Indicator Data'!AH50*0.5+'Indicator Data'!AG50*0.25)/1000</f>
        <v>0</v>
      </c>
      <c r="AB48" s="83">
        <f>AA48*1000/'Indicator Data'!BB50</f>
        <v>0</v>
      </c>
      <c r="AC48" s="78">
        <f t="shared" si="10"/>
        <v>0</v>
      </c>
      <c r="AD48" s="77">
        <f>IF('Indicator Data'!AM50="No data","x",ROUND(IF('Indicator Data'!AM50&lt;$AD$194,10,IF('Indicator Data'!AM50&gt;$AD$195,0,($AD$195-'Indicator Data'!AM50)/($AD$195-$AD$194)*10)),1))</f>
        <v>2.4</v>
      </c>
      <c r="AE48" s="77">
        <f>IF('Indicator Data'!AN50="No data","x",ROUND(IF('Indicator Data'!AN50&gt;$AE$195,10,IF('Indicator Data'!AN50&lt;$AE$194,0,10-($AE$195-'Indicator Data'!AN50)/($AE$195-$AE$194)*10)),1))</f>
        <v>0</v>
      </c>
      <c r="AF48" s="84">
        <f>IF('Indicator Data'!AO50="No data","x",ROUND(IF('Indicator Data'!AO50&gt;$AF$195,10,IF('Indicator Data'!AO50&lt;$AF$194,0,10-($AF$195-'Indicator Data'!AO50)/($AF$195-$AF$194)*10)),1))</f>
        <v>0.3</v>
      </c>
      <c r="AG48" s="84">
        <f>IF('Indicator Data'!AP50="No data","x",ROUND(IF('Indicator Data'!AP50&gt;$AG$195,10,IF('Indicator Data'!AP50&lt;$AG$194,0,10-($AG$195-'Indicator Data'!AP50)/($AG$195-$AG$194)*10)),1))</f>
        <v>3</v>
      </c>
      <c r="AH48" s="77">
        <f t="shared" si="11"/>
        <v>0.8</v>
      </c>
      <c r="AI48" s="78">
        <f t="shared" si="12"/>
        <v>1.1000000000000001</v>
      </c>
      <c r="AJ48" s="85">
        <f t="shared" si="13"/>
        <v>0.4</v>
      </c>
      <c r="AK48" s="86">
        <f t="shared" si="14"/>
        <v>2.5</v>
      </c>
    </row>
    <row r="49" spans="1:37" s="4" customFormat="1" x14ac:dyDescent="0.25">
      <c r="A49" s="131" t="s">
        <v>86</v>
      </c>
      <c r="B49" s="63" t="s">
        <v>85</v>
      </c>
      <c r="C49" s="77">
        <f>ROUND(IF('Indicator Data'!Q51="No data",IF((0.1233*LN('Indicator Data'!BA51)-0.4559)&gt;C$195,0,IF((0.1233*LN('Indicator Data'!BA51)-0.4559)&lt;C$194,10,(C$195-(0.1233*LN('Indicator Data'!BA51)-0.4559))/(C$195-C$194)*10)),IF('Indicator Data'!Q51&gt;C$195,0,IF('Indicator Data'!Q51&lt;C$194,10,(C$195-'Indicator Data'!Q51)/(C$195-C$194)*10))),1)</f>
        <v>7.4</v>
      </c>
      <c r="D49" s="77">
        <f>IF('Indicator Data'!R51="No data","x",ROUND((IF('Indicator Data'!R51&gt;D$195,10,IF('Indicator Data'!R51&lt;D$194,0,10-(D$195-'Indicator Data'!R51)/(D$195-D$194)*10))),1))</f>
        <v>1.7</v>
      </c>
      <c r="E49" s="78">
        <f t="shared" si="0"/>
        <v>5.2</v>
      </c>
      <c r="F49" s="77" t="str">
        <f>IF('Indicator Data'!AE51="No data","x",ROUND(IF('Indicator Data'!AE51&gt;F$195,10,IF('Indicator Data'!AE51&lt;F$194,0,10-(F$195-'Indicator Data'!AE51)/(F$195-F$194)*10)),1))</f>
        <v>x</v>
      </c>
      <c r="G49" s="77" t="str">
        <f>IF('Indicator Data'!AF51="No data","x",ROUND(IF('Indicator Data'!AF51&gt;G$195,10,IF('Indicator Data'!AF51&lt;G$194,0,10-(G$195-'Indicator Data'!AF51)/(G$195-G$194)*10)),1))</f>
        <v>x</v>
      </c>
      <c r="H49" s="78" t="str">
        <f t="shared" si="1"/>
        <v>x</v>
      </c>
      <c r="I49" s="79">
        <f>SUM(IF('Indicator Data'!S51=0,0,'Indicator Data'!S51/1000000),SUM('Indicator Data'!T51:U51))</f>
        <v>385.33194200000003</v>
      </c>
      <c r="J49" s="79">
        <f>I49/'Indicator Data'!BB51*1000000</f>
        <v>439.78929071166232</v>
      </c>
      <c r="K49" s="77">
        <f t="shared" si="2"/>
        <v>8.8000000000000007</v>
      </c>
      <c r="L49" s="77">
        <f>IF('Indicator Data'!V51="No data","x",ROUND(IF('Indicator Data'!V51&gt;L$195,10,IF('Indicator Data'!V51&lt;L$194,0,10-(L$195-'Indicator Data'!V51)/(L$195-L$194)*10)),1))</f>
        <v>0</v>
      </c>
      <c r="M49" s="78">
        <f t="shared" si="3"/>
        <v>4.4000000000000004</v>
      </c>
      <c r="N49" s="80">
        <f t="shared" si="4"/>
        <v>4.9000000000000004</v>
      </c>
      <c r="O49" s="92">
        <f>IF(AND('Indicator Data'!AJ51="No data",'Indicator Data'!AK51="No data"),0,SUM('Indicator Data'!AJ51:AL51)/1000)</f>
        <v>48.502000000000002</v>
      </c>
      <c r="P49" s="77">
        <f t="shared" si="5"/>
        <v>5.6</v>
      </c>
      <c r="Q49" s="81">
        <f>O49*1000/'Indicator Data'!BB51</f>
        <v>5.5356584422728818E-2</v>
      </c>
      <c r="R49" s="77">
        <f t="shared" si="6"/>
        <v>8.6</v>
      </c>
      <c r="S49" s="82">
        <f t="shared" si="7"/>
        <v>7.1</v>
      </c>
      <c r="T49" s="77">
        <f>IF('Indicator Data'!AB51="No data","x",ROUND(IF('Indicator Data'!AB51&gt;T$195,10,IF('Indicator Data'!AB51&lt;T$194,0,10-(T$195-'Indicator Data'!AB51)/(T$195-T$194)*10)),1))</f>
        <v>3.2</v>
      </c>
      <c r="U49" s="77">
        <f>IF('Indicator Data'!AA51="No data","x",ROUND(IF('Indicator Data'!AA51&gt;U$195,10,IF('Indicator Data'!AA51&lt;U$194,0,10-(U$195-'Indicator Data'!AA51)/(U$195-U$194)*10)),1))</f>
        <v>10</v>
      </c>
      <c r="V49" s="77">
        <f>IF('Indicator Data'!AD51="No data","x",ROUND(IF('Indicator Data'!AD51&gt;V$195,10,IF('Indicator Data'!AD51&lt;V$194,0,10-(V$195-'Indicator Data'!AD51)/(V$195-V$194)*10)),1))</f>
        <v>0.1</v>
      </c>
      <c r="W49" s="78">
        <f t="shared" si="8"/>
        <v>4.4000000000000004</v>
      </c>
      <c r="X49" s="77">
        <f>IF('Indicator Data'!W51="No data","x",ROUND(IF('Indicator Data'!W51&gt;X$195,10,IF('Indicator Data'!W51&lt;X$194,0,10-(X$195-'Indicator Data'!W51)/(X$195-X$194)*10)),1))</f>
        <v>5</v>
      </c>
      <c r="Y49" s="77">
        <f>IF('Indicator Data'!X51="No data","x",ROUND(IF('Indicator Data'!X51&gt;Y$195,10,IF('Indicator Data'!X51&lt;Y$194,0,10-(Y$195-'Indicator Data'!X51)/(Y$195-Y$194)*10)),1))</f>
        <v>6.6</v>
      </c>
      <c r="Z49" s="78">
        <f t="shared" si="9"/>
        <v>5.8</v>
      </c>
      <c r="AA49" s="92">
        <f>('Indicator Data'!AI51+'Indicator Data'!AH51*0.5+'Indicator Data'!AG51*0.25)/1000</f>
        <v>0</v>
      </c>
      <c r="AB49" s="83">
        <f>AA49*1000/'Indicator Data'!BB51</f>
        <v>0</v>
      </c>
      <c r="AC49" s="78">
        <f t="shared" si="10"/>
        <v>0</v>
      </c>
      <c r="AD49" s="77">
        <f>IF('Indicator Data'!AM51="No data","x",ROUND(IF('Indicator Data'!AM51&lt;$AD$194,10,IF('Indicator Data'!AM51&gt;$AD$195,0,($AD$195-'Indicator Data'!AM51)/($AD$195-$AD$194)*10)),1))</f>
        <v>4.7</v>
      </c>
      <c r="AE49" s="77">
        <f>IF('Indicator Data'!AN51="No data","x",ROUND(IF('Indicator Data'!AN51&gt;$AE$195,10,IF('Indicator Data'!AN51&lt;$AE$194,0,10-($AE$195-'Indicator Data'!AN51)/($AE$195-$AE$194)*10)),1))</f>
        <v>3.6</v>
      </c>
      <c r="AF49" s="84" t="str">
        <f>IF('Indicator Data'!AO51="No data","x",ROUND(IF('Indicator Data'!AO51&gt;$AF$195,10,IF('Indicator Data'!AO51&lt;$AF$194,0,10-($AF$195-'Indicator Data'!AO51)/($AF$195-$AF$194)*10)),1))</f>
        <v>x</v>
      </c>
      <c r="AG49" s="84" t="str">
        <f>IF('Indicator Data'!AP51="No data","x",ROUND(IF('Indicator Data'!AP51&gt;$AG$195,10,IF('Indicator Data'!AP51&lt;$AG$194,0,10-($AG$195-'Indicator Data'!AP51)/($AG$195-$AG$194)*10)),1))</f>
        <v>x</v>
      </c>
      <c r="AH49" s="77" t="str">
        <f t="shared" si="11"/>
        <v>x</v>
      </c>
      <c r="AI49" s="78">
        <f t="shared" si="12"/>
        <v>4.2</v>
      </c>
      <c r="AJ49" s="85">
        <f t="shared" si="13"/>
        <v>3.9</v>
      </c>
      <c r="AK49" s="86">
        <f t="shared" si="14"/>
        <v>5.7</v>
      </c>
    </row>
    <row r="50" spans="1:37" s="4" customFormat="1" x14ac:dyDescent="0.25">
      <c r="A50" s="131" t="s">
        <v>88</v>
      </c>
      <c r="B50" s="63" t="s">
        <v>87</v>
      </c>
      <c r="C50" s="77">
        <f>ROUND(IF('Indicator Data'!Q52="No data",IF((0.1233*LN('Indicator Data'!BA52)-0.4559)&gt;C$195,0,IF((0.1233*LN('Indicator Data'!BA52)-0.4559)&lt;C$194,10,(C$195-(0.1233*LN('Indicator Data'!BA52)-0.4559))/(C$195-C$194)*10)),IF('Indicator Data'!Q52&gt;C$195,0,IF('Indicator Data'!Q52&lt;C$194,10,(C$195-'Indicator Data'!Q52)/(C$195-C$194)*10))),1)</f>
        <v>3.5</v>
      </c>
      <c r="D50" s="77" t="str">
        <f>IF('Indicator Data'!R52="No data","x",ROUND((IF('Indicator Data'!R52&gt;D$195,10,IF('Indicator Data'!R52&lt;D$194,0,10-(D$195-'Indicator Data'!R52)/(D$195-D$194)*10))),1))</f>
        <v>x</v>
      </c>
      <c r="E50" s="78">
        <f t="shared" si="0"/>
        <v>3.5</v>
      </c>
      <c r="F50" s="77" t="str">
        <f>IF('Indicator Data'!AE52="No data","x",ROUND(IF('Indicator Data'!AE52&gt;F$195,10,IF('Indicator Data'!AE52&lt;F$194,0,10-(F$195-'Indicator Data'!AE52)/(F$195-F$194)*10)),1))</f>
        <v>x</v>
      </c>
      <c r="G50" s="77" t="str">
        <f>IF('Indicator Data'!AF52="No data","x",ROUND(IF('Indicator Data'!AF52&gt;G$195,10,IF('Indicator Data'!AF52&lt;G$194,0,10-(G$195-'Indicator Data'!AF52)/(G$195-G$194)*10)),1))</f>
        <v>x</v>
      </c>
      <c r="H50" s="78" t="str">
        <f t="shared" si="1"/>
        <v>x</v>
      </c>
      <c r="I50" s="79">
        <f>SUM(IF('Indicator Data'!S52=0,0,'Indicator Data'!S52/1000000),SUM('Indicator Data'!T52:U52))</f>
        <v>46.866526</v>
      </c>
      <c r="J50" s="79">
        <f>I50/'Indicator Data'!BB52*1000000</f>
        <v>647.85565585214476</v>
      </c>
      <c r="K50" s="77">
        <f t="shared" si="2"/>
        <v>10</v>
      </c>
      <c r="L50" s="77">
        <f>IF('Indicator Data'!V52="No data","x",ROUND(IF('Indicator Data'!V52&gt;L$195,10,IF('Indicator Data'!V52&lt;L$194,0,10-(L$195-'Indicator Data'!V52)/(L$195-L$194)*10)),1))</f>
        <v>2.7</v>
      </c>
      <c r="M50" s="78">
        <f t="shared" si="3"/>
        <v>6.4</v>
      </c>
      <c r="N50" s="80">
        <f t="shared" si="4"/>
        <v>4.5</v>
      </c>
      <c r="O50" s="92">
        <f>IF(AND('Indicator Data'!AJ52="No data",'Indicator Data'!AK52="No data"),0,SUM('Indicator Data'!AJ52:AL52)/1000)</f>
        <v>0</v>
      </c>
      <c r="P50" s="77">
        <f t="shared" si="5"/>
        <v>0</v>
      </c>
      <c r="Q50" s="81">
        <f>O50*1000/'Indicator Data'!BB52</f>
        <v>0</v>
      </c>
      <c r="R50" s="77">
        <f t="shared" si="6"/>
        <v>0</v>
      </c>
      <c r="S50" s="82">
        <f t="shared" si="7"/>
        <v>0</v>
      </c>
      <c r="T50" s="77" t="str">
        <f>IF('Indicator Data'!AB52="No data","x",ROUND(IF('Indicator Data'!AB52&gt;T$195,10,IF('Indicator Data'!AB52&lt;T$194,0,10-(T$195-'Indicator Data'!AB52)/(T$195-T$194)*10)),1))</f>
        <v>x</v>
      </c>
      <c r="U50" s="77">
        <f>IF('Indicator Data'!AA52="No data","x",ROUND(IF('Indicator Data'!AA52&gt;U$195,10,IF('Indicator Data'!AA52&lt;U$194,0,10-(U$195-'Indicator Data'!AA52)/(U$195-U$194)*10)),1))</f>
        <v>0</v>
      </c>
      <c r="V50" s="77" t="str">
        <f>IF('Indicator Data'!AD52="No data","x",ROUND(IF('Indicator Data'!AD52&gt;V$195,10,IF('Indicator Data'!AD52&lt;V$194,0,10-(V$195-'Indicator Data'!AD52)/(V$195-V$194)*10)),1))</f>
        <v>x</v>
      </c>
      <c r="W50" s="78">
        <f t="shared" si="8"/>
        <v>0</v>
      </c>
      <c r="X50" s="77">
        <f>IF('Indicator Data'!W52="No data","x",ROUND(IF('Indicator Data'!W52&gt;X$195,10,IF('Indicator Data'!W52&lt;X$194,0,10-(X$195-'Indicator Data'!W52)/(X$195-X$194)*10)),1))</f>
        <v>1.6</v>
      </c>
      <c r="Y50" s="77" t="str">
        <f>IF('Indicator Data'!X52="No data","x",ROUND(IF('Indicator Data'!X52&gt;Y$195,10,IF('Indicator Data'!X52&lt;Y$194,0,10-(Y$195-'Indicator Data'!X52)/(Y$195-Y$194)*10)),1))</f>
        <v>x</v>
      </c>
      <c r="Z50" s="78">
        <f t="shared" si="9"/>
        <v>1.6</v>
      </c>
      <c r="AA50" s="92">
        <f>('Indicator Data'!AI52+'Indicator Data'!AH52*0.5+'Indicator Data'!AG52*0.25)/1000</f>
        <v>28.594000000000001</v>
      </c>
      <c r="AB50" s="83">
        <f>AA50*1000/'Indicator Data'!BB52</f>
        <v>0.39526686111610287</v>
      </c>
      <c r="AC50" s="78">
        <f t="shared" si="10"/>
        <v>10</v>
      </c>
      <c r="AD50" s="77">
        <f>IF('Indicator Data'!AM52="No data","x",ROUND(IF('Indicator Data'!AM52&lt;$AD$194,10,IF('Indicator Data'!AM52&gt;$AD$195,0,($AD$195-'Indicator Data'!AM52)/($AD$195-$AD$194)*10)),1))</f>
        <v>4.7</v>
      </c>
      <c r="AE50" s="77">
        <f>IF('Indicator Data'!AN52="No data","x",ROUND(IF('Indicator Data'!AN52&gt;$AE$195,10,IF('Indicator Data'!AN52&lt;$AE$194,0,10-($AE$195-'Indicator Data'!AN52)/($AE$195-$AE$194)*10)),1))</f>
        <v>4.9000000000000004</v>
      </c>
      <c r="AF50" s="84" t="str">
        <f>IF('Indicator Data'!AO52="No data","x",ROUND(IF('Indicator Data'!AO52&gt;$AF$195,10,IF('Indicator Data'!AO52&lt;$AF$194,0,10-($AF$195-'Indicator Data'!AO52)/($AF$195-$AF$194)*10)),1))</f>
        <v>x</v>
      </c>
      <c r="AG50" s="84" t="str">
        <f>IF('Indicator Data'!AP52="No data","x",ROUND(IF('Indicator Data'!AP52&gt;$AG$195,10,IF('Indicator Data'!AP52&lt;$AG$194,0,10-($AG$195-'Indicator Data'!AP52)/($AG$195-$AG$194)*10)),1))</f>
        <v>x</v>
      </c>
      <c r="AH50" s="77" t="str">
        <f t="shared" si="11"/>
        <v>x</v>
      </c>
      <c r="AI50" s="78">
        <f t="shared" si="12"/>
        <v>4.8</v>
      </c>
      <c r="AJ50" s="85">
        <f t="shared" si="13"/>
        <v>5.9</v>
      </c>
      <c r="AK50" s="86">
        <f t="shared" si="14"/>
        <v>3.5</v>
      </c>
    </row>
    <row r="51" spans="1:37" s="4" customFormat="1" x14ac:dyDescent="0.25">
      <c r="A51" s="131" t="s">
        <v>90</v>
      </c>
      <c r="B51" s="63" t="s">
        <v>89</v>
      </c>
      <c r="C51" s="77">
        <f>ROUND(IF('Indicator Data'!Q53="No data",IF((0.1233*LN('Indicator Data'!BA53)-0.4559)&gt;C$195,0,IF((0.1233*LN('Indicator Data'!BA53)-0.4559)&lt;C$194,10,(C$195-(0.1233*LN('Indicator Data'!BA53)-0.4559))/(C$195-C$194)*10)),IF('Indicator Data'!Q53&gt;C$195,0,IF('Indicator Data'!Q53&lt;C$194,10,(C$195-'Indicator Data'!Q53)/(C$195-C$194)*10))),1)</f>
        <v>3.6</v>
      </c>
      <c r="D51" s="77">
        <f>IF('Indicator Data'!R53="No data","x",ROUND((IF('Indicator Data'!R53&gt;D$195,10,IF('Indicator Data'!R53&lt;D$194,0,10-(D$195-'Indicator Data'!R53)/(D$195-D$194)*10))),1))</f>
        <v>0</v>
      </c>
      <c r="E51" s="78">
        <f t="shared" si="0"/>
        <v>2</v>
      </c>
      <c r="F51" s="77">
        <f>IF('Indicator Data'!AE53="No data","x",ROUND(IF('Indicator Data'!AE53&gt;F$195,10,IF('Indicator Data'!AE53&lt;F$194,0,10-(F$195-'Indicator Data'!AE53)/(F$195-F$194)*10)),1))</f>
        <v>6.4</v>
      </c>
      <c r="G51" s="77">
        <f>IF('Indicator Data'!AF53="No data","x",ROUND(IF('Indicator Data'!AF53&gt;G$195,10,IF('Indicator Data'!AF53&lt;G$194,0,10-(G$195-'Indicator Data'!AF53)/(G$195-G$194)*10)),1))</f>
        <v>5.2</v>
      </c>
      <c r="H51" s="78">
        <f t="shared" si="1"/>
        <v>5.8</v>
      </c>
      <c r="I51" s="79">
        <f>SUM(IF('Indicator Data'!S53=0,0,'Indicator Data'!S53/1000000),SUM('Indicator Data'!T53:U53))</f>
        <v>419.70613699999996</v>
      </c>
      <c r="J51" s="79">
        <f>I51/'Indicator Data'!BB53*1000000</f>
        <v>40.333311166513205</v>
      </c>
      <c r="K51" s="77">
        <f t="shared" si="2"/>
        <v>0.8</v>
      </c>
      <c r="L51" s="77">
        <f>IF('Indicator Data'!V53="No data","x",ROUND(IF('Indicator Data'!V53&gt;L$195,10,IF('Indicator Data'!V53&lt;L$194,0,10-(L$195-'Indicator Data'!V53)/(L$195-L$194)*10)),1))</f>
        <v>0.2</v>
      </c>
      <c r="M51" s="78">
        <f t="shared" si="3"/>
        <v>0.5</v>
      </c>
      <c r="N51" s="80">
        <f t="shared" si="4"/>
        <v>2.6</v>
      </c>
      <c r="O51" s="92">
        <f>IF(AND('Indicator Data'!AJ53="No data",'Indicator Data'!AK53="No data"),0,SUM('Indicator Data'!AJ53:AL53)/1000)</f>
        <v>0.60899999999999999</v>
      </c>
      <c r="P51" s="77">
        <f t="shared" si="5"/>
        <v>0</v>
      </c>
      <c r="Q51" s="81">
        <f>O51*1000/'Indicator Data'!BB53</f>
        <v>5.8524249075744504E-5</v>
      </c>
      <c r="R51" s="77">
        <f t="shared" si="6"/>
        <v>1.6</v>
      </c>
      <c r="S51" s="82">
        <f t="shared" si="7"/>
        <v>0.8</v>
      </c>
      <c r="T51" s="77">
        <f>IF('Indicator Data'!AB53="No data","x",ROUND(IF('Indicator Data'!AB53&gt;T$195,10,IF('Indicator Data'!AB53&lt;T$194,0,10-(T$195-'Indicator Data'!AB53)/(T$195-T$194)*10)),1))</f>
        <v>2</v>
      </c>
      <c r="U51" s="77">
        <f>IF('Indicator Data'!AA53="No data","x",ROUND(IF('Indicator Data'!AA53&gt;U$195,10,IF('Indicator Data'!AA53&lt;U$194,0,10-(U$195-'Indicator Data'!AA53)/(U$195-U$194)*10)),1))</f>
        <v>1.1000000000000001</v>
      </c>
      <c r="V51" s="77">
        <f>IF('Indicator Data'!AD53="No data","x",ROUND(IF('Indicator Data'!AD53&gt;V$195,10,IF('Indicator Data'!AD53&lt;V$194,0,10-(V$195-'Indicator Data'!AD53)/(V$195-V$194)*10)),1))</f>
        <v>0</v>
      </c>
      <c r="W51" s="78">
        <f t="shared" si="8"/>
        <v>1</v>
      </c>
      <c r="X51" s="77">
        <f>IF('Indicator Data'!W53="No data","x",ROUND(IF('Indicator Data'!W53&gt;X$195,10,IF('Indicator Data'!W53&lt;X$194,0,10-(X$195-'Indicator Data'!W53)/(X$195-X$194)*10)),1))</f>
        <v>2.4</v>
      </c>
      <c r="Y51" s="77">
        <f>IF('Indicator Data'!X53="No data","x",ROUND(IF('Indicator Data'!X53&gt;Y$195,10,IF('Indicator Data'!X53&lt;Y$194,0,10-(Y$195-'Indicator Data'!X53)/(Y$195-Y$194)*10)),1))</f>
        <v>0.9</v>
      </c>
      <c r="Z51" s="78">
        <f t="shared" si="9"/>
        <v>1.7</v>
      </c>
      <c r="AA51" s="92">
        <f>('Indicator Data'!AI53+'Indicator Data'!AH53*0.5+'Indicator Data'!AG53*0.25)/1000</f>
        <v>23.483000000000001</v>
      </c>
      <c r="AB51" s="83">
        <f>AA51*1000/'Indicator Data'!BB53</f>
        <v>2.256691200403462E-3</v>
      </c>
      <c r="AC51" s="78">
        <f t="shared" si="10"/>
        <v>0.2</v>
      </c>
      <c r="AD51" s="77">
        <f>IF('Indicator Data'!AM53="No data","x",ROUND(IF('Indicator Data'!AM53&lt;$AD$194,10,IF('Indicator Data'!AM53&gt;$AD$195,0,($AD$195-'Indicator Data'!AM53)/($AD$195-$AD$194)*10)),1))</f>
        <v>5.2</v>
      </c>
      <c r="AE51" s="77">
        <f>IF('Indicator Data'!AN53="No data","x",ROUND(IF('Indicator Data'!AN53&gt;$AE$195,10,IF('Indicator Data'!AN53&lt;$AE$194,0,10-($AE$195-'Indicator Data'!AN53)/($AE$195-$AE$194)*10)),1))</f>
        <v>2.4</v>
      </c>
      <c r="AF51" s="84">
        <f>IF('Indicator Data'!AO53="No data","x",ROUND(IF('Indicator Data'!AO53&gt;$AF$195,10,IF('Indicator Data'!AO53&lt;$AF$194,0,10-($AF$195-'Indicator Data'!AO53)/($AF$195-$AF$194)*10)),1))</f>
        <v>3.4</v>
      </c>
      <c r="AG51" s="84">
        <f>IF('Indicator Data'!AP53="No data","x",ROUND(IF('Indicator Data'!AP53&gt;$AG$195,10,IF('Indicator Data'!AP53&lt;$AG$194,0,10-($AG$195-'Indicator Data'!AP53)/($AG$195-$AG$194)*10)),1))</f>
        <v>2.6</v>
      </c>
      <c r="AH51" s="77">
        <f t="shared" si="11"/>
        <v>3.2</v>
      </c>
      <c r="AI51" s="78">
        <f t="shared" si="12"/>
        <v>3.6</v>
      </c>
      <c r="AJ51" s="85">
        <f t="shared" si="13"/>
        <v>1.7</v>
      </c>
      <c r="AK51" s="86">
        <f t="shared" si="14"/>
        <v>1.3</v>
      </c>
    </row>
    <row r="52" spans="1:37" s="4" customFormat="1" x14ac:dyDescent="0.25">
      <c r="A52" s="131" t="s">
        <v>93</v>
      </c>
      <c r="B52" s="63" t="s">
        <v>92</v>
      </c>
      <c r="C52" s="77">
        <f>ROUND(IF('Indicator Data'!Q54="No data",IF((0.1233*LN('Indicator Data'!BA54)-0.4559)&gt;C$195,0,IF((0.1233*LN('Indicator Data'!BA54)-0.4559)&lt;C$194,10,(C$195-(0.1233*LN('Indicator Data'!BA54)-0.4559))/(C$195-C$194)*10)),IF('Indicator Data'!Q54&gt;C$195,0,IF('Indicator Data'!Q54&lt;C$194,10,(C$195-'Indicator Data'!Q54)/(C$195-C$194)*10))),1)</f>
        <v>3.4</v>
      </c>
      <c r="D52" s="77">
        <f>IF('Indicator Data'!R54="No data","x",ROUND((IF('Indicator Data'!R54&gt;D$195,10,IF('Indicator Data'!R54&lt;D$194,0,10-(D$195-'Indicator Data'!R54)/(D$195-D$194)*10))),1))</f>
        <v>0</v>
      </c>
      <c r="E52" s="78">
        <f t="shared" si="0"/>
        <v>1.9</v>
      </c>
      <c r="F52" s="77">
        <f>IF('Indicator Data'!AE54="No data","x",ROUND(IF('Indicator Data'!AE54&gt;F$195,10,IF('Indicator Data'!AE54&lt;F$194,0,10-(F$195-'Indicator Data'!AE54)/(F$195-F$194)*10)),1))</f>
        <v>5.4</v>
      </c>
      <c r="G52" s="77">
        <f>IF('Indicator Data'!AF54="No data","x",ROUND(IF('Indicator Data'!AF54&gt;G$195,10,IF('Indicator Data'!AF54&lt;G$194,0,10-(G$195-'Indicator Data'!AF54)/(G$195-G$194)*10)),1))</f>
        <v>5.4</v>
      </c>
      <c r="H52" s="78">
        <f t="shared" si="1"/>
        <v>5.4</v>
      </c>
      <c r="I52" s="79">
        <f>SUM(IF('Indicator Data'!S54=0,0,'Indicator Data'!S54/1000000),SUM('Indicator Data'!T54:U54))</f>
        <v>314.652872</v>
      </c>
      <c r="J52" s="79">
        <f>I52/'Indicator Data'!BB54*1000000</f>
        <v>19.78586015294302</v>
      </c>
      <c r="K52" s="77">
        <f t="shared" si="2"/>
        <v>0.4</v>
      </c>
      <c r="L52" s="77">
        <f>IF('Indicator Data'!V54="No data","x",ROUND(IF('Indicator Data'!V54&gt;L$195,10,IF('Indicator Data'!V54&lt;L$194,0,10-(L$195-'Indicator Data'!V54)/(L$195-L$194)*10)),1))</f>
        <v>0.1</v>
      </c>
      <c r="M52" s="78">
        <f t="shared" si="3"/>
        <v>0.3</v>
      </c>
      <c r="N52" s="80">
        <f t="shared" si="4"/>
        <v>2.4</v>
      </c>
      <c r="O52" s="92">
        <f>IF(AND('Indicator Data'!AJ54="No data",'Indicator Data'!AK54="No data"),0,SUM('Indicator Data'!AJ54:AL54)/1000)</f>
        <v>121.72199999999999</v>
      </c>
      <c r="P52" s="77">
        <f t="shared" si="5"/>
        <v>7</v>
      </c>
      <c r="Q52" s="81">
        <f>O52*1000/'Indicator Data'!BB54</f>
        <v>7.6540679709306142E-3</v>
      </c>
      <c r="R52" s="77">
        <f t="shared" si="6"/>
        <v>5.3</v>
      </c>
      <c r="S52" s="82">
        <f t="shared" si="7"/>
        <v>6.2</v>
      </c>
      <c r="T52" s="77">
        <f>IF('Indicator Data'!AB54="No data","x",ROUND(IF('Indicator Data'!AB54&gt;T$195,10,IF('Indicator Data'!AB54&lt;T$194,0,10-(T$195-'Indicator Data'!AB54)/(T$195-T$194)*10)),1))</f>
        <v>0.6</v>
      </c>
      <c r="U52" s="77">
        <f>IF('Indicator Data'!AA54="No data","x",ROUND(IF('Indicator Data'!AA54&gt;U$195,10,IF('Indicator Data'!AA54&lt;U$194,0,10-(U$195-'Indicator Data'!AA54)/(U$195-U$194)*10)),1))</f>
        <v>1</v>
      </c>
      <c r="V52" s="77">
        <f>IF('Indicator Data'!AD54="No data","x",ROUND(IF('Indicator Data'!AD54&gt;V$195,10,IF('Indicator Data'!AD54&lt;V$194,0,10-(V$195-'Indicator Data'!AD54)/(V$195-V$194)*10)),1))</f>
        <v>0</v>
      </c>
      <c r="W52" s="78">
        <f t="shared" si="8"/>
        <v>0.5</v>
      </c>
      <c r="X52" s="77">
        <f>IF('Indicator Data'!W54="No data","x",ROUND(IF('Indicator Data'!W54&gt;X$195,10,IF('Indicator Data'!W54&lt;X$194,0,10-(X$195-'Indicator Data'!W54)/(X$195-X$194)*10)),1))</f>
        <v>1.7</v>
      </c>
      <c r="Y52" s="77">
        <f>IF('Indicator Data'!X54="No data","x",ROUND(IF('Indicator Data'!X54&gt;Y$195,10,IF('Indicator Data'!X54&lt;Y$194,0,10-(Y$195-'Indicator Data'!X54)/(Y$195-Y$194)*10)),1))</f>
        <v>1.4</v>
      </c>
      <c r="Z52" s="78">
        <f t="shared" si="9"/>
        <v>1.6</v>
      </c>
      <c r="AA52" s="92">
        <f>('Indicator Data'!AI54+'Indicator Data'!AH54*0.5+'Indicator Data'!AG54*0.25)/1000</f>
        <v>938.41899999999998</v>
      </c>
      <c r="AB52" s="83">
        <f>AA52*1000/'Indicator Data'!BB54</f>
        <v>5.9009240820991571E-2</v>
      </c>
      <c r="AC52" s="78">
        <f t="shared" si="10"/>
        <v>5.9</v>
      </c>
      <c r="AD52" s="77">
        <f>IF('Indicator Data'!AM54="No data","x",ROUND(IF('Indicator Data'!AM54&lt;$AD$194,10,IF('Indicator Data'!AM54&gt;$AD$195,0,($AD$195-'Indicator Data'!AM54)/($AD$195-$AD$194)*10)),1))</f>
        <v>5.0999999999999996</v>
      </c>
      <c r="AE52" s="77">
        <f>IF('Indicator Data'!AN54="No data","x",ROUND(IF('Indicator Data'!AN54&gt;$AE$195,10,IF('Indicator Data'!AN54&lt;$AE$194,0,10-($AE$195-'Indicator Data'!AN54)/($AE$195-$AE$194)*10)),1))</f>
        <v>2</v>
      </c>
      <c r="AF52" s="84">
        <f>IF('Indicator Data'!AO54="No data","x",ROUND(IF('Indicator Data'!AO54&gt;$AF$195,10,IF('Indicator Data'!AO54&lt;$AF$194,0,10-($AF$195-'Indicator Data'!AO54)/($AF$195-$AF$194)*10)),1))</f>
        <v>2.7</v>
      </c>
      <c r="AG52" s="84">
        <f>IF('Indicator Data'!AP54="No data","x",ROUND(IF('Indicator Data'!AP54&gt;$AG$195,10,IF('Indicator Data'!AP54&lt;$AG$194,0,10-($AG$195-'Indicator Data'!AP54)/($AG$195-$AG$194)*10)),1))</f>
        <v>2.9</v>
      </c>
      <c r="AH52" s="77">
        <f t="shared" si="11"/>
        <v>2.7</v>
      </c>
      <c r="AI52" s="78">
        <f t="shared" si="12"/>
        <v>3.3</v>
      </c>
      <c r="AJ52" s="85">
        <f t="shared" si="13"/>
        <v>3.1</v>
      </c>
      <c r="AK52" s="86">
        <f t="shared" si="14"/>
        <v>4.8</v>
      </c>
    </row>
    <row r="53" spans="1:37" s="4" customFormat="1" x14ac:dyDescent="0.25">
      <c r="A53" s="131" t="s">
        <v>95</v>
      </c>
      <c r="B53" s="63" t="s">
        <v>94</v>
      </c>
      <c r="C53" s="77">
        <f>ROUND(IF('Indicator Data'!Q55="No data",IF((0.1233*LN('Indicator Data'!BA55)-0.4559)&gt;C$195,0,IF((0.1233*LN('Indicator Data'!BA55)-0.4559)&lt;C$194,10,(C$195-(0.1233*LN('Indicator Data'!BA55)-0.4559))/(C$195-C$194)*10)),IF('Indicator Data'!Q55&gt;C$195,0,IF('Indicator Data'!Q55&lt;C$194,10,(C$195-'Indicator Data'!Q55)/(C$195-C$194)*10))),1)</f>
        <v>4</v>
      </c>
      <c r="D53" s="77">
        <f>IF('Indicator Data'!R55="No data","x",ROUND((IF('Indicator Data'!R55&gt;D$195,10,IF('Indicator Data'!R55&lt;D$194,0,10-(D$195-'Indicator Data'!R55)/(D$195-D$194)*10))),1))</f>
        <v>0</v>
      </c>
      <c r="E53" s="78">
        <f t="shared" si="0"/>
        <v>2.2000000000000002</v>
      </c>
      <c r="F53" s="77">
        <f>IF('Indicator Data'!AE55="No data","x",ROUND(IF('Indicator Data'!AE55&gt;F$195,10,IF('Indicator Data'!AE55&lt;F$194,0,10-(F$195-'Indicator Data'!AE55)/(F$195-F$194)*10)),1))</f>
        <v>7.6</v>
      </c>
      <c r="G53" s="77">
        <f>IF('Indicator Data'!AF55="No data","x",ROUND(IF('Indicator Data'!AF55&gt;G$195,10,IF('Indicator Data'!AF55&lt;G$194,0,10-(G$195-'Indicator Data'!AF55)/(G$195-G$194)*10)),1))</f>
        <v>1.4</v>
      </c>
      <c r="H53" s="78">
        <f t="shared" si="1"/>
        <v>4.5</v>
      </c>
      <c r="I53" s="79">
        <f>SUM(IF('Indicator Data'!S55=0,0,'Indicator Data'!S55/1000000),SUM('Indicator Data'!T55:U55))</f>
        <v>7539.4883610000006</v>
      </c>
      <c r="J53" s="79">
        <f>I53/'Indicator Data'!BB55*1000000</f>
        <v>84.165170430630738</v>
      </c>
      <c r="K53" s="77">
        <f t="shared" si="2"/>
        <v>1.7</v>
      </c>
      <c r="L53" s="77">
        <f>IF('Indicator Data'!V55="No data","x",ROUND(IF('Indicator Data'!V55&gt;L$195,10,IF('Indicator Data'!V55&lt;L$194,0,10-(L$195-'Indicator Data'!V55)/(L$195-L$194)*10)),1))</f>
        <v>1.4</v>
      </c>
      <c r="M53" s="78">
        <f t="shared" si="3"/>
        <v>1.6</v>
      </c>
      <c r="N53" s="80">
        <f t="shared" si="4"/>
        <v>2.6</v>
      </c>
      <c r="O53" s="92">
        <f>IF(AND('Indicator Data'!AJ55="No data",'Indicator Data'!AK55="No data"),0,SUM('Indicator Data'!AJ55:AL55)/1000)</f>
        <v>212.68899999999999</v>
      </c>
      <c r="P53" s="77">
        <f t="shared" si="5"/>
        <v>7.8</v>
      </c>
      <c r="Q53" s="81">
        <f>O53*1000/'Indicator Data'!BB55</f>
        <v>2.3742998299882143E-3</v>
      </c>
      <c r="R53" s="77">
        <f t="shared" si="6"/>
        <v>3.9</v>
      </c>
      <c r="S53" s="82">
        <f t="shared" si="7"/>
        <v>5.9</v>
      </c>
      <c r="T53" s="77">
        <f>IF('Indicator Data'!AB55="No data","x",ROUND(IF('Indicator Data'!AB55&gt;T$195,10,IF('Indicator Data'!AB55&lt;T$194,0,10-(T$195-'Indicator Data'!AB55)/(T$195-T$194)*10)),1))</f>
        <v>0.2</v>
      </c>
      <c r="U53" s="77">
        <f>IF('Indicator Data'!AA55="No data","x",ROUND(IF('Indicator Data'!AA55&gt;U$195,10,IF('Indicator Data'!AA55&lt;U$194,0,10-(U$195-'Indicator Data'!AA55)/(U$195-U$194)*10)),1))</f>
        <v>0.3</v>
      </c>
      <c r="V53" s="77">
        <f>IF('Indicator Data'!AD55="No data","x",ROUND(IF('Indicator Data'!AD55&gt;V$195,10,IF('Indicator Data'!AD55&lt;V$194,0,10-(V$195-'Indicator Data'!AD55)/(V$195-V$194)*10)),1))</f>
        <v>0</v>
      </c>
      <c r="W53" s="78">
        <f t="shared" si="8"/>
        <v>0.2</v>
      </c>
      <c r="X53" s="77">
        <f>IF('Indicator Data'!W55="No data","x",ROUND(IF('Indicator Data'!W55&gt;X$195,10,IF('Indicator Data'!W55&lt;X$194,0,10-(X$195-'Indicator Data'!W55)/(X$195-X$194)*10)),1))</f>
        <v>1.8</v>
      </c>
      <c r="Y53" s="77">
        <f>IF('Indicator Data'!X55="No data","x",ROUND(IF('Indicator Data'!X55&gt;Y$195,10,IF('Indicator Data'!X55&lt;Y$194,0,10-(Y$195-'Indicator Data'!X55)/(Y$195-Y$194)*10)),1))</f>
        <v>1.6</v>
      </c>
      <c r="Z53" s="78">
        <f t="shared" si="9"/>
        <v>1.7</v>
      </c>
      <c r="AA53" s="92">
        <f>('Indicator Data'!AI55+'Indicator Data'!AH55*0.5+'Indicator Data'!AG55*0.25)/1000</f>
        <v>6.6000000000000003E-2</v>
      </c>
      <c r="AB53" s="83">
        <f>AA53*1000/'Indicator Data'!BB55</f>
        <v>7.3677429852612099E-7</v>
      </c>
      <c r="AC53" s="78">
        <f t="shared" si="10"/>
        <v>0</v>
      </c>
      <c r="AD53" s="77">
        <f>IF('Indicator Data'!AM55="No data","x",ROUND(IF('Indicator Data'!AM55&lt;$AD$194,10,IF('Indicator Data'!AM55&gt;$AD$195,0,($AD$195-'Indicator Data'!AM55)/($AD$195-$AD$194)*10)),1))</f>
        <v>0</v>
      </c>
      <c r="AE53" s="77">
        <f>IF('Indicator Data'!AN55="No data","x",ROUND(IF('Indicator Data'!AN55&gt;$AE$195,10,IF('Indicator Data'!AN55&lt;$AE$194,0,10-($AE$195-'Indicator Data'!AN55)/($AE$195-$AE$194)*10)),1))</f>
        <v>0</v>
      </c>
      <c r="AF53" s="84">
        <f>IF('Indicator Data'!AO55="No data","x",ROUND(IF('Indicator Data'!AO55&gt;$AF$195,10,IF('Indicator Data'!AO55&lt;$AF$194,0,10-($AF$195-'Indicator Data'!AO55)/($AF$195-$AF$194)*10)),1))</f>
        <v>7.2</v>
      </c>
      <c r="AG53" s="84">
        <f>IF('Indicator Data'!AP55="No data","x",ROUND(IF('Indicator Data'!AP55&gt;$AG$195,10,IF('Indicator Data'!AP55&lt;$AG$194,0,10-($AG$195-'Indicator Data'!AP55)/($AG$195-$AG$194)*10)),1))</f>
        <v>4.9000000000000004</v>
      </c>
      <c r="AH53" s="77">
        <f t="shared" si="11"/>
        <v>6.7</v>
      </c>
      <c r="AI53" s="78">
        <f t="shared" si="12"/>
        <v>2.2000000000000002</v>
      </c>
      <c r="AJ53" s="85">
        <f t="shared" si="13"/>
        <v>1.1000000000000001</v>
      </c>
      <c r="AK53" s="86">
        <f t="shared" si="14"/>
        <v>3.9</v>
      </c>
    </row>
    <row r="54" spans="1:37" s="4" customFormat="1" x14ac:dyDescent="0.25">
      <c r="A54" s="131" t="s">
        <v>97</v>
      </c>
      <c r="B54" s="63" t="s">
        <v>96</v>
      </c>
      <c r="C54" s="77">
        <f>ROUND(IF('Indicator Data'!Q56="No data",IF((0.1233*LN('Indicator Data'!BA56)-0.4559)&gt;C$195,0,IF((0.1233*LN('Indicator Data'!BA56)-0.4559)&lt;C$194,10,(C$195-(0.1233*LN('Indicator Data'!BA56)-0.4559))/(C$195-C$194)*10)),IF('Indicator Data'!Q56&gt;C$195,0,IF('Indicator Data'!Q56&lt;C$194,10,(C$195-'Indicator Data'!Q56)/(C$195-C$194)*10))),1)</f>
        <v>4.4000000000000004</v>
      </c>
      <c r="D54" s="77" t="str">
        <f>IF('Indicator Data'!R56="No data","x",ROUND((IF('Indicator Data'!R56&gt;D$195,10,IF('Indicator Data'!R56&lt;D$194,0,10-(D$195-'Indicator Data'!R56)/(D$195-D$194)*10))),1))</f>
        <v>x</v>
      </c>
      <c r="E54" s="78">
        <f t="shared" si="0"/>
        <v>4.4000000000000004</v>
      </c>
      <c r="F54" s="77">
        <f>IF('Indicator Data'!AE56="No data","x",ROUND(IF('Indicator Data'!AE56&gt;F$195,10,IF('Indicator Data'!AE56&lt;F$194,0,10-(F$195-'Indicator Data'!AE56)/(F$195-F$194)*10)),1))</f>
        <v>5.7</v>
      </c>
      <c r="G54" s="77">
        <f>IF('Indicator Data'!AF56="No data","x",ROUND(IF('Indicator Data'!AF56&gt;G$195,10,IF('Indicator Data'!AF56&lt;G$194,0,10-(G$195-'Indicator Data'!AF56)/(G$195-G$194)*10)),1))</f>
        <v>4.2</v>
      </c>
      <c r="H54" s="78">
        <f t="shared" si="1"/>
        <v>5</v>
      </c>
      <c r="I54" s="79">
        <f>SUM(IF('Indicator Data'!S56=0,0,'Indicator Data'!S56/1000000),SUM('Indicator Data'!T56:U56))</f>
        <v>409.33741399999997</v>
      </c>
      <c r="J54" s="79">
        <f>I54/'Indicator Data'!BB56*1000000</f>
        <v>67.019829376201145</v>
      </c>
      <c r="K54" s="77">
        <f t="shared" si="2"/>
        <v>1.3</v>
      </c>
      <c r="L54" s="77">
        <f>IF('Indicator Data'!V56="No data","x",ROUND(IF('Indicator Data'!V56&gt;L$195,10,IF('Indicator Data'!V56&lt;L$194,0,10-(L$195-'Indicator Data'!V56)/(L$195-L$194)*10)),1))</f>
        <v>0.5</v>
      </c>
      <c r="M54" s="78">
        <f t="shared" si="3"/>
        <v>0.9</v>
      </c>
      <c r="N54" s="80">
        <f t="shared" si="4"/>
        <v>3.7</v>
      </c>
      <c r="O54" s="92">
        <f>IF(AND('Indicator Data'!AJ56="No data",'Indicator Data'!AK56="No data"),0,SUM('Indicator Data'!AJ56:AL56)/1000)</f>
        <v>4.8000000000000001E-2</v>
      </c>
      <c r="P54" s="77">
        <f t="shared" si="5"/>
        <v>0</v>
      </c>
      <c r="Q54" s="81">
        <f>O54*1000/'Indicator Data'!BB56</f>
        <v>7.8589244472474612E-6</v>
      </c>
      <c r="R54" s="77">
        <f t="shared" si="6"/>
        <v>0</v>
      </c>
      <c r="S54" s="82">
        <f t="shared" si="7"/>
        <v>0</v>
      </c>
      <c r="T54" s="77">
        <f>IF('Indicator Data'!AB56="No data","x",ROUND(IF('Indicator Data'!AB56&gt;T$195,10,IF('Indicator Data'!AB56&lt;T$194,0,10-(T$195-'Indicator Data'!AB56)/(T$195-T$194)*10)),1))</f>
        <v>1</v>
      </c>
      <c r="U54" s="77">
        <f>IF('Indicator Data'!AA56="No data","x",ROUND(IF('Indicator Data'!AA56&gt;U$195,10,IF('Indicator Data'!AA56&lt;U$194,0,10-(U$195-'Indicator Data'!AA56)/(U$195-U$194)*10)),1))</f>
        <v>0.7</v>
      </c>
      <c r="V54" s="77">
        <f>IF('Indicator Data'!AD56="No data","x",ROUND(IF('Indicator Data'!AD56&gt;V$195,10,IF('Indicator Data'!AD56&lt;V$194,0,10-(V$195-'Indicator Data'!AD56)/(V$195-V$194)*10)),1))</f>
        <v>0</v>
      </c>
      <c r="W54" s="78">
        <f t="shared" si="8"/>
        <v>0.6</v>
      </c>
      <c r="X54" s="77">
        <f>IF('Indicator Data'!W56="No data","x",ROUND(IF('Indicator Data'!W56&gt;X$195,10,IF('Indicator Data'!W56&lt;X$194,0,10-(X$195-'Indicator Data'!W56)/(X$195-X$194)*10)),1))</f>
        <v>1.3</v>
      </c>
      <c r="Y54" s="77">
        <f>IF('Indicator Data'!X56="No data","x",ROUND(IF('Indicator Data'!X56&gt;Y$195,10,IF('Indicator Data'!X56&lt;Y$194,0,10-(Y$195-'Indicator Data'!X56)/(Y$195-Y$194)*10)),1))</f>
        <v>1.5</v>
      </c>
      <c r="Z54" s="78">
        <f t="shared" si="9"/>
        <v>1.4</v>
      </c>
      <c r="AA54" s="92">
        <f>('Indicator Data'!AI56+'Indicator Data'!AH56*0.5+'Indicator Data'!AG56*0.25)/1000</f>
        <v>1351.3915</v>
      </c>
      <c r="AB54" s="83">
        <f>AA54*1000/'Indicator Data'!BB56</f>
        <v>0.22126007702400868</v>
      </c>
      <c r="AC54" s="78">
        <f t="shared" si="10"/>
        <v>10</v>
      </c>
      <c r="AD54" s="77">
        <f>IF('Indicator Data'!AM56="No data","x",ROUND(IF('Indicator Data'!AM56&lt;$AD$194,10,IF('Indicator Data'!AM56&gt;$AD$195,0,($AD$195-'Indicator Data'!AM56)/($AD$195-$AD$194)*10)),1))</f>
        <v>4.8</v>
      </c>
      <c r="AE54" s="77">
        <f>IF('Indicator Data'!AN56="No data","x",ROUND(IF('Indicator Data'!AN56&gt;$AE$195,10,IF('Indicator Data'!AN56&lt;$AE$194,0,10-($AE$195-'Indicator Data'!AN56)/($AE$195-$AE$194)*10)),1))</f>
        <v>2.5</v>
      </c>
      <c r="AF54" s="84">
        <f>IF('Indicator Data'!AO56="No data","x",ROUND(IF('Indicator Data'!AO56&gt;$AF$195,10,IF('Indicator Data'!AO56&lt;$AF$194,0,10-($AF$195-'Indicator Data'!AO56)/($AF$195-$AF$194)*10)),1))</f>
        <v>3.6</v>
      </c>
      <c r="AG54" s="84">
        <f>IF('Indicator Data'!AP56="No data","x",ROUND(IF('Indicator Data'!AP56&gt;$AG$195,10,IF('Indicator Data'!AP56&lt;$AG$194,0,10-($AG$195-'Indicator Data'!AP56)/($AG$195-$AG$194)*10)),1))</f>
        <v>1.5</v>
      </c>
      <c r="AH54" s="77">
        <f t="shared" si="11"/>
        <v>3.2</v>
      </c>
      <c r="AI54" s="78">
        <f t="shared" si="12"/>
        <v>3.5</v>
      </c>
      <c r="AJ54" s="85">
        <f t="shared" si="13"/>
        <v>5.7</v>
      </c>
      <c r="AK54" s="86">
        <f t="shared" si="14"/>
        <v>3.4</v>
      </c>
    </row>
    <row r="55" spans="1:37" s="4" customFormat="1" x14ac:dyDescent="0.25">
      <c r="A55" s="131" t="s">
        <v>99</v>
      </c>
      <c r="B55" s="63" t="s">
        <v>98</v>
      </c>
      <c r="C55" s="77">
        <f>ROUND(IF('Indicator Data'!Q57="No data",IF((0.1233*LN('Indicator Data'!BA57)-0.4559)&gt;C$195,0,IF((0.1233*LN('Indicator Data'!BA57)-0.4559)&lt;C$194,10,(C$195-(0.1233*LN('Indicator Data'!BA57)-0.4559))/(C$195-C$194)*10)),IF('Indicator Data'!Q57&gt;C$195,0,IF('Indicator Data'!Q57&lt;C$194,10,(C$195-'Indicator Data'!Q57)/(C$195-C$194)*10))),1)</f>
        <v>5.6</v>
      </c>
      <c r="D55" s="77" t="str">
        <f>IF('Indicator Data'!R57="No data","x",ROUND((IF('Indicator Data'!R57&gt;D$195,10,IF('Indicator Data'!R57&lt;D$194,0,10-(D$195-'Indicator Data'!R57)/(D$195-D$194)*10))),1))</f>
        <v>x</v>
      </c>
      <c r="E55" s="78">
        <f t="shared" si="0"/>
        <v>5.6</v>
      </c>
      <c r="F55" s="77" t="str">
        <f>IF('Indicator Data'!AE57="No data","x",ROUND(IF('Indicator Data'!AE57&gt;F$195,10,IF('Indicator Data'!AE57&lt;F$194,0,10-(F$195-'Indicator Data'!AE57)/(F$195-F$194)*10)),1))</f>
        <v>x</v>
      </c>
      <c r="G55" s="77" t="str">
        <f>IF('Indicator Data'!AF57="No data","x",ROUND(IF('Indicator Data'!AF57&gt;G$195,10,IF('Indicator Data'!AF57&lt;G$194,0,10-(G$195-'Indicator Data'!AF57)/(G$195-G$194)*10)),1))</f>
        <v>x</v>
      </c>
      <c r="H55" s="78" t="str">
        <f t="shared" si="1"/>
        <v>x</v>
      </c>
      <c r="I55" s="79">
        <f>SUM(IF('Indicator Data'!S57=0,0,'Indicator Data'!S57/1000000),SUM('Indicator Data'!T57:U57))</f>
        <v>18.73</v>
      </c>
      <c r="J55" s="79">
        <f>I55/'Indicator Data'!BB57*1000000</f>
        <v>22.816837924922492</v>
      </c>
      <c r="K55" s="77">
        <f t="shared" si="2"/>
        <v>0.5</v>
      </c>
      <c r="L55" s="77">
        <f>IF('Indicator Data'!V57="No data","x",ROUND(IF('Indicator Data'!V57&gt;L$195,10,IF('Indicator Data'!V57&lt;L$194,0,10-(L$195-'Indicator Data'!V57)/(L$195-L$194)*10)),1))</f>
        <v>0</v>
      </c>
      <c r="M55" s="78">
        <f t="shared" si="3"/>
        <v>0.3</v>
      </c>
      <c r="N55" s="80">
        <f t="shared" si="4"/>
        <v>3.8</v>
      </c>
      <c r="O55" s="92">
        <f>IF(AND('Indicator Data'!AJ57="No data",'Indicator Data'!AK57="No data"),0,SUM('Indicator Data'!AJ57:AL57)/1000)</f>
        <v>0</v>
      </c>
      <c r="P55" s="77">
        <f t="shared" si="5"/>
        <v>0</v>
      </c>
      <c r="Q55" s="81">
        <f>O55*1000/'Indicator Data'!BB57</f>
        <v>0</v>
      </c>
      <c r="R55" s="77">
        <f t="shared" si="6"/>
        <v>0</v>
      </c>
      <c r="S55" s="82">
        <f t="shared" si="7"/>
        <v>0</v>
      </c>
      <c r="T55" s="77">
        <f>IF('Indicator Data'!AB57="No data","x",ROUND(IF('Indicator Data'!AB57&gt;T$195,10,IF('Indicator Data'!AB57&lt;T$194,0,10-(T$195-'Indicator Data'!AB57)/(T$195-T$194)*10)),1))</f>
        <v>10</v>
      </c>
      <c r="U55" s="77">
        <f>IF('Indicator Data'!AA57="No data","x",ROUND(IF('Indicator Data'!AA57&gt;U$195,10,IF('Indicator Data'!AA57&lt;U$194,0,10-(U$195-'Indicator Data'!AA57)/(U$195-U$194)*10)),1))</f>
        <v>2.9</v>
      </c>
      <c r="V55" s="77">
        <f>IF('Indicator Data'!AD57="No data","x",ROUND(IF('Indicator Data'!AD57&gt;V$195,10,IF('Indicator Data'!AD57&lt;V$194,0,10-(V$195-'Indicator Data'!AD57)/(V$195-V$194)*10)),1))</f>
        <v>10</v>
      </c>
      <c r="W55" s="78">
        <f t="shared" si="8"/>
        <v>7.6</v>
      </c>
      <c r="X55" s="77">
        <f>IF('Indicator Data'!W57="No data","x",ROUND(IF('Indicator Data'!W57&gt;X$195,10,IF('Indicator Data'!W57&lt;X$194,0,10-(X$195-'Indicator Data'!W57)/(X$195-X$194)*10)),1))</f>
        <v>7.2</v>
      </c>
      <c r="Y55" s="77">
        <f>IF('Indicator Data'!X57="No data","x",ROUND(IF('Indicator Data'!X57&gt;Y$195,10,IF('Indicator Data'!X57&lt;Y$194,0,10-(Y$195-'Indicator Data'!X57)/(Y$195-Y$194)*10)),1))</f>
        <v>2.4</v>
      </c>
      <c r="Z55" s="78">
        <f t="shared" si="9"/>
        <v>4.8</v>
      </c>
      <c r="AA55" s="92">
        <f>('Indicator Data'!AI57+'Indicator Data'!AH57*0.5+'Indicator Data'!AG57*0.25)/1000</f>
        <v>0</v>
      </c>
      <c r="AB55" s="83">
        <f>AA55*1000/'Indicator Data'!BB57</f>
        <v>0</v>
      </c>
      <c r="AC55" s="78">
        <f t="shared" si="10"/>
        <v>0</v>
      </c>
      <c r="AD55" s="77">
        <f>IF('Indicator Data'!AM57="No data","x",ROUND(IF('Indicator Data'!AM57&lt;$AD$194,10,IF('Indicator Data'!AM57&gt;$AD$195,0,($AD$195-'Indicator Data'!AM57)/($AD$195-$AD$194)*10)),1))</f>
        <v>3.3</v>
      </c>
      <c r="AE55" s="77">
        <f>IF('Indicator Data'!AN57="No data","x",ROUND(IF('Indicator Data'!AN57&gt;$AE$195,10,IF('Indicator Data'!AN57&lt;$AE$194,0,10-($AE$195-'Indicator Data'!AN57)/($AE$195-$AE$194)*10)),1))</f>
        <v>0</v>
      </c>
      <c r="AF55" s="84" t="str">
        <f>IF('Indicator Data'!AO57="No data","x",ROUND(IF('Indicator Data'!AO57&gt;$AF$195,10,IF('Indicator Data'!AO57&lt;$AF$194,0,10-($AF$195-'Indicator Data'!AO57)/($AF$195-$AF$194)*10)),1))</f>
        <v>x</v>
      </c>
      <c r="AG55" s="84" t="str">
        <f>IF('Indicator Data'!AP57="No data","x",ROUND(IF('Indicator Data'!AP57&gt;$AG$195,10,IF('Indicator Data'!AP57&lt;$AG$194,0,10-($AG$195-'Indicator Data'!AP57)/($AG$195-$AG$194)*10)),1))</f>
        <v>x</v>
      </c>
      <c r="AH55" s="77" t="str">
        <f t="shared" si="11"/>
        <v>x</v>
      </c>
      <c r="AI55" s="78">
        <f t="shared" si="12"/>
        <v>1.7</v>
      </c>
      <c r="AJ55" s="85">
        <f t="shared" si="13"/>
        <v>4.2</v>
      </c>
      <c r="AK55" s="86">
        <f t="shared" si="14"/>
        <v>2.2999999999999998</v>
      </c>
    </row>
    <row r="56" spans="1:37" s="4" customFormat="1" x14ac:dyDescent="0.25">
      <c r="A56" s="131" t="s">
        <v>101</v>
      </c>
      <c r="B56" s="63" t="s">
        <v>100</v>
      </c>
      <c r="C56" s="77">
        <f>ROUND(IF('Indicator Data'!Q58="No data",IF((0.1233*LN('Indicator Data'!BA58)-0.4559)&gt;C$195,0,IF((0.1233*LN('Indicator Data'!BA58)-0.4559)&lt;C$194,10,(C$195-(0.1233*LN('Indicator Data'!BA58)-0.4559))/(C$195-C$194)*10)),IF('Indicator Data'!Q58&gt;C$195,0,IF('Indicator Data'!Q58&lt;C$194,10,(C$195-'Indicator Data'!Q58)/(C$195-C$194)*10))),1)</f>
        <v>8.6</v>
      </c>
      <c r="D56" s="77" t="str">
        <f>IF('Indicator Data'!R58="No data","x",ROUND((IF('Indicator Data'!R58&gt;D$195,10,IF('Indicator Data'!R58&lt;D$194,0,10-(D$195-'Indicator Data'!R58)/(D$195-D$194)*10))),1))</f>
        <v>x</v>
      </c>
      <c r="E56" s="78">
        <f t="shared" si="0"/>
        <v>8.6</v>
      </c>
      <c r="F56" s="77" t="str">
        <f>IF('Indicator Data'!AE58="No data","x",ROUND(IF('Indicator Data'!AE58&gt;F$195,10,IF('Indicator Data'!AE58&lt;F$194,0,10-(F$195-'Indicator Data'!AE58)/(F$195-F$194)*10)),1))</f>
        <v>x</v>
      </c>
      <c r="G56" s="77" t="str">
        <f>IF('Indicator Data'!AF58="No data","x",ROUND(IF('Indicator Data'!AF58&gt;G$195,10,IF('Indicator Data'!AF58&lt;G$194,0,10-(G$195-'Indicator Data'!AF58)/(G$195-G$194)*10)),1))</f>
        <v>x</v>
      </c>
      <c r="H56" s="78" t="str">
        <f t="shared" si="1"/>
        <v>x</v>
      </c>
      <c r="I56" s="79">
        <f>SUM(IF('Indicator Data'!S58=0,0,'Indicator Data'!S58/1000000),SUM('Indicator Data'!T58:U58))</f>
        <v>229.682118</v>
      </c>
      <c r="J56" s="79">
        <f>I56/'Indicator Data'!BB58*1000000</f>
        <v>44.943671821861273</v>
      </c>
      <c r="K56" s="77">
        <f t="shared" si="2"/>
        <v>0.9</v>
      </c>
      <c r="L56" s="77">
        <f>IF('Indicator Data'!V58="No data","x",ROUND(IF('Indicator Data'!V58&gt;L$195,10,IF('Indicator Data'!V58&lt;L$194,0,10-(L$195-'Indicator Data'!V58)/(L$195-L$194)*10)),1))</f>
        <v>1.6</v>
      </c>
      <c r="M56" s="78">
        <f t="shared" si="3"/>
        <v>1.3</v>
      </c>
      <c r="N56" s="80">
        <f t="shared" si="4"/>
        <v>6.2</v>
      </c>
      <c r="O56" s="92">
        <f>IF(AND('Indicator Data'!AJ58="No data",'Indicator Data'!AK58="No data"),0,SUM('Indicator Data'!AJ58:AL58)/1000)</f>
        <v>12.381</v>
      </c>
      <c r="P56" s="77">
        <f t="shared" si="5"/>
        <v>3.6</v>
      </c>
      <c r="Q56" s="81">
        <f>O56*1000/'Indicator Data'!BB58</f>
        <v>2.4226857783785517E-3</v>
      </c>
      <c r="R56" s="77">
        <f t="shared" si="6"/>
        <v>4</v>
      </c>
      <c r="S56" s="82">
        <f t="shared" si="7"/>
        <v>3.8</v>
      </c>
      <c r="T56" s="77">
        <f>IF('Indicator Data'!AB58="No data","x",ROUND(IF('Indicator Data'!AB58&gt;T$195,10,IF('Indicator Data'!AB58&lt;T$194,0,10-(T$195-'Indicator Data'!AB58)/(T$195-T$194)*10)),1))</f>
        <v>1.4</v>
      </c>
      <c r="U56" s="77">
        <f>IF('Indicator Data'!AA58="No data","x",ROUND(IF('Indicator Data'!AA58&gt;U$195,10,IF('Indicator Data'!AA58&lt;U$194,0,10-(U$195-'Indicator Data'!AA58)/(U$195-U$194)*10)),1))</f>
        <v>1.4</v>
      </c>
      <c r="V56" s="77">
        <f>IF('Indicator Data'!AD58="No data","x",ROUND(IF('Indicator Data'!AD58&gt;V$195,10,IF('Indicator Data'!AD58&lt;V$194,0,10-(V$195-'Indicator Data'!AD58)/(V$195-V$194)*10)),1))</f>
        <v>0.1</v>
      </c>
      <c r="W56" s="78">
        <f t="shared" si="8"/>
        <v>1</v>
      </c>
      <c r="X56" s="77">
        <f>IF('Indicator Data'!W58="No data","x",ROUND(IF('Indicator Data'!W58&gt;X$195,10,IF('Indicator Data'!W58&lt;X$194,0,10-(X$195-'Indicator Data'!W58)/(X$195-X$194)*10)),1))</f>
        <v>3.6</v>
      </c>
      <c r="Y56" s="77">
        <f>IF('Indicator Data'!X58="No data","x",ROUND(IF('Indicator Data'!X58&gt;Y$195,10,IF('Indicator Data'!X58&lt;Y$194,0,10-(Y$195-'Indicator Data'!X58)/(Y$195-Y$194)*10)),1))</f>
        <v>7.7</v>
      </c>
      <c r="Z56" s="78">
        <f t="shared" si="9"/>
        <v>5.7</v>
      </c>
      <c r="AA56" s="92">
        <f>('Indicator Data'!AI58+'Indicator Data'!AH58*0.5+'Indicator Data'!AG58*0.25)/1000</f>
        <v>0</v>
      </c>
      <c r="AB56" s="83">
        <f>AA56*1000/'Indicator Data'!BB58</f>
        <v>0</v>
      </c>
      <c r="AC56" s="78">
        <f t="shared" si="10"/>
        <v>0</v>
      </c>
      <c r="AD56" s="77">
        <f>IF('Indicator Data'!AM58="No data","x",ROUND(IF('Indicator Data'!AM58&lt;$AD$194,10,IF('Indicator Data'!AM58&gt;$AD$195,0,($AD$195-'Indicator Data'!AM58)/($AD$195-$AD$194)*10)),1))</f>
        <v>9.6</v>
      </c>
      <c r="AE56" s="77">
        <f>IF('Indicator Data'!AN58="No data","x",ROUND(IF('Indicator Data'!AN58&gt;$AE$195,10,IF('Indicator Data'!AN58&lt;$AE$194,0,10-($AE$195-'Indicator Data'!AN58)/($AE$195-$AE$194)*10)),1))</f>
        <v>10</v>
      </c>
      <c r="AF56" s="84" t="str">
        <f>IF('Indicator Data'!AO58="No data","x",ROUND(IF('Indicator Data'!AO58&gt;$AF$195,10,IF('Indicator Data'!AO58&lt;$AF$194,0,10-($AF$195-'Indicator Data'!AO58)/($AF$195-$AF$194)*10)),1))</f>
        <v>x</v>
      </c>
      <c r="AG56" s="84" t="str">
        <f>IF('Indicator Data'!AP58="No data","x",ROUND(IF('Indicator Data'!AP58&gt;$AG$195,10,IF('Indicator Data'!AP58&lt;$AG$194,0,10-($AG$195-'Indicator Data'!AP58)/($AG$195-$AG$194)*10)),1))</f>
        <v>x</v>
      </c>
      <c r="AH56" s="77" t="str">
        <f t="shared" si="11"/>
        <v>x</v>
      </c>
      <c r="AI56" s="78">
        <f t="shared" si="12"/>
        <v>9.8000000000000007</v>
      </c>
      <c r="AJ56" s="85">
        <f t="shared" si="13"/>
        <v>5.8</v>
      </c>
      <c r="AK56" s="86">
        <f t="shared" si="14"/>
        <v>4.9000000000000004</v>
      </c>
    </row>
    <row r="57" spans="1:37" s="4" customFormat="1" x14ac:dyDescent="0.25">
      <c r="A57" s="131" t="s">
        <v>103</v>
      </c>
      <c r="B57" s="63" t="s">
        <v>102</v>
      </c>
      <c r="C57" s="77">
        <f>ROUND(IF('Indicator Data'!Q59="No data",IF((0.1233*LN('Indicator Data'!BA59)-0.4559)&gt;C$195,0,IF((0.1233*LN('Indicator Data'!BA59)-0.4559)&lt;C$194,10,(C$195-(0.1233*LN('Indicator Data'!BA59)-0.4559))/(C$195-C$194)*10)),IF('Indicator Data'!Q59&gt;C$195,0,IF('Indicator Data'!Q59&lt;C$194,10,(C$195-'Indicator Data'!Q59)/(C$195-C$194)*10))),1)</f>
        <v>1.4</v>
      </c>
      <c r="D57" s="77" t="str">
        <f>IF('Indicator Data'!R59="No data","x",ROUND((IF('Indicator Data'!R59&gt;D$195,10,IF('Indicator Data'!R59&lt;D$194,0,10-(D$195-'Indicator Data'!R59)/(D$195-D$194)*10))),1))</f>
        <v>x</v>
      </c>
      <c r="E57" s="78">
        <f t="shared" si="0"/>
        <v>1.4</v>
      </c>
      <c r="F57" s="77">
        <f>IF('Indicator Data'!AE59="No data","x",ROUND(IF('Indicator Data'!AE59&gt;F$195,10,IF('Indicator Data'!AE59&lt;F$194,0,10-(F$195-'Indicator Data'!AE59)/(F$195-F$194)*10)),1))</f>
        <v>2.2000000000000002</v>
      </c>
      <c r="G57" s="77">
        <f>IF('Indicator Data'!AF59="No data","x",ROUND(IF('Indicator Data'!AF59&gt;G$195,10,IF('Indicator Data'!AF59&lt;G$194,0,10-(G$195-'Indicator Data'!AF59)/(G$195-G$194)*10)),1))</f>
        <v>1.9</v>
      </c>
      <c r="H57" s="78">
        <f t="shared" si="1"/>
        <v>2.1</v>
      </c>
      <c r="I57" s="79">
        <f>SUM(IF('Indicator Data'!S59=0,0,'Indicator Data'!S59/1000000),SUM('Indicator Data'!T59:U59))</f>
        <v>0</v>
      </c>
      <c r="J57" s="79">
        <f>I57/'Indicator Data'!BB59*1000000</f>
        <v>0</v>
      </c>
      <c r="K57" s="77">
        <f t="shared" si="2"/>
        <v>0</v>
      </c>
      <c r="L57" s="77">
        <f>IF('Indicator Data'!V59="No data","x",ROUND(IF('Indicator Data'!V59&gt;L$195,10,IF('Indicator Data'!V59&lt;L$194,0,10-(L$195-'Indicator Data'!V59)/(L$195-L$194)*10)),1))</f>
        <v>0</v>
      </c>
      <c r="M57" s="78">
        <f t="shared" si="3"/>
        <v>0</v>
      </c>
      <c r="N57" s="80">
        <f t="shared" si="4"/>
        <v>1.2</v>
      </c>
      <c r="O57" s="92">
        <f>IF(AND('Indicator Data'!AJ59="No data",'Indicator Data'!AK59="No data"),0,SUM('Indicator Data'!AJ59:AL59)/1000)</f>
        <v>0.11700000000000001</v>
      </c>
      <c r="P57" s="77">
        <f t="shared" si="5"/>
        <v>0</v>
      </c>
      <c r="Q57" s="81">
        <f>O57*1000/'Indicator Data'!BB59</f>
        <v>8.9065158395152424E-5</v>
      </c>
      <c r="R57" s="77">
        <f t="shared" si="6"/>
        <v>1.8</v>
      </c>
      <c r="S57" s="82">
        <f t="shared" si="7"/>
        <v>0.9</v>
      </c>
      <c r="T57" s="77">
        <f>IF('Indicator Data'!AB59="No data","x",ROUND(IF('Indicator Data'!AB59&gt;T$195,10,IF('Indicator Data'!AB59&lt;T$194,0,10-(T$195-'Indicator Data'!AB59)/(T$195-T$194)*10)),1))</f>
        <v>2.6</v>
      </c>
      <c r="U57" s="77">
        <f>IF('Indicator Data'!AA59="No data","x",ROUND(IF('Indicator Data'!AA59&gt;U$195,10,IF('Indicator Data'!AA59&lt;U$194,0,10-(U$195-'Indicator Data'!AA59)/(U$195-U$194)*10)),1))</f>
        <v>0.4</v>
      </c>
      <c r="V57" s="77" t="str">
        <f>IF('Indicator Data'!AD59="No data","x",ROUND(IF('Indicator Data'!AD59&gt;V$195,10,IF('Indicator Data'!AD59&lt;V$194,0,10-(V$195-'Indicator Data'!AD59)/(V$195-V$194)*10)),1))</f>
        <v>x</v>
      </c>
      <c r="W57" s="78">
        <f t="shared" si="8"/>
        <v>1.5</v>
      </c>
      <c r="X57" s="77">
        <f>IF('Indicator Data'!W59="No data","x",ROUND(IF('Indicator Data'!W59&gt;X$195,10,IF('Indicator Data'!W59&lt;X$194,0,10-(X$195-'Indicator Data'!W59)/(X$195-X$194)*10)),1))</f>
        <v>0.2</v>
      </c>
      <c r="Y57" s="77" t="str">
        <f>IF('Indicator Data'!X59="No data","x",ROUND(IF('Indicator Data'!X59&gt;Y$195,10,IF('Indicator Data'!X59&lt;Y$194,0,10-(Y$195-'Indicator Data'!X59)/(Y$195-Y$194)*10)),1))</f>
        <v>x</v>
      </c>
      <c r="Z57" s="78">
        <f t="shared" si="9"/>
        <v>0.2</v>
      </c>
      <c r="AA57" s="92">
        <f>('Indicator Data'!AI59+'Indicator Data'!AH59*0.5+'Indicator Data'!AG59*0.25)/1000</f>
        <v>0</v>
      </c>
      <c r="AB57" s="83">
        <f>AA57*1000/'Indicator Data'!BB59</f>
        <v>0</v>
      </c>
      <c r="AC57" s="78">
        <f t="shared" si="10"/>
        <v>0</v>
      </c>
      <c r="AD57" s="77">
        <f>IF('Indicator Data'!AM59="No data","x",ROUND(IF('Indicator Data'!AM59&lt;$AD$194,10,IF('Indicator Data'!AM59&gt;$AD$195,0,($AD$195-'Indicator Data'!AM59)/($AD$195-$AD$194)*10)),1))</f>
        <v>2.4</v>
      </c>
      <c r="AE57" s="77">
        <f>IF('Indicator Data'!AN59="No data","x",ROUND(IF('Indicator Data'!AN59&gt;$AE$195,10,IF('Indicator Data'!AN59&lt;$AE$194,0,10-($AE$195-'Indicator Data'!AN59)/($AE$195-$AE$194)*10)),1))</f>
        <v>0</v>
      </c>
      <c r="AF57" s="84">
        <f>IF('Indicator Data'!AO59="No data","x",ROUND(IF('Indicator Data'!AO59&gt;$AF$195,10,IF('Indicator Data'!AO59&lt;$AF$194,0,10-($AF$195-'Indicator Data'!AO59)/($AF$195-$AF$194)*10)),1))</f>
        <v>2</v>
      </c>
      <c r="AG57" s="84">
        <f>IF('Indicator Data'!AP59="No data","x",ROUND(IF('Indicator Data'!AP59&gt;$AG$195,10,IF('Indicator Data'!AP59&lt;$AG$194,0,10-($AG$195-'Indicator Data'!AP59)/($AG$195-$AG$194)*10)),1))</f>
        <v>3.7</v>
      </c>
      <c r="AH57" s="77">
        <f t="shared" si="11"/>
        <v>2.2999999999999998</v>
      </c>
      <c r="AI57" s="78">
        <f t="shared" si="12"/>
        <v>1.6</v>
      </c>
      <c r="AJ57" s="85">
        <f t="shared" si="13"/>
        <v>0.9</v>
      </c>
      <c r="AK57" s="86">
        <f t="shared" si="14"/>
        <v>0.9</v>
      </c>
    </row>
    <row r="58" spans="1:37" s="4" customFormat="1" x14ac:dyDescent="0.25">
      <c r="A58" s="131" t="s">
        <v>105</v>
      </c>
      <c r="B58" s="63" t="s">
        <v>104</v>
      </c>
      <c r="C58" s="77">
        <f>ROUND(IF('Indicator Data'!Q60="No data",IF((0.1233*LN('Indicator Data'!BA60)-0.4559)&gt;C$195,0,IF((0.1233*LN('Indicator Data'!BA60)-0.4559)&lt;C$194,10,(C$195-(0.1233*LN('Indicator Data'!BA60)-0.4559))/(C$195-C$194)*10)),IF('Indicator Data'!Q60&gt;C$195,0,IF('Indicator Data'!Q60&lt;C$194,10,(C$195-'Indicator Data'!Q60)/(C$195-C$194)*10))),1)</f>
        <v>7.8</v>
      </c>
      <c r="D58" s="77">
        <f>IF('Indicator Data'!R60="No data","x",ROUND((IF('Indicator Data'!R60&gt;D$195,10,IF('Indicator Data'!R60&lt;D$194,0,10-(D$195-'Indicator Data'!R60)/(D$195-D$194)*10))),1))</f>
        <v>10</v>
      </c>
      <c r="E58" s="78">
        <f t="shared" si="0"/>
        <v>9.1999999999999993</v>
      </c>
      <c r="F58" s="77">
        <f>IF('Indicator Data'!AE60="No data","x",ROUND(IF('Indicator Data'!AE60&gt;F$195,10,IF('Indicator Data'!AE60&lt;F$194,0,10-(F$195-'Indicator Data'!AE60)/(F$195-F$194)*10)),1))</f>
        <v>7.4</v>
      </c>
      <c r="G58" s="77">
        <f>IF('Indicator Data'!AF60="No data","x",ROUND(IF('Indicator Data'!AF60&gt;G$195,10,IF('Indicator Data'!AF60&lt;G$194,0,10-(G$195-'Indicator Data'!AF60)/(G$195-G$194)*10)),1))</f>
        <v>2.2000000000000002</v>
      </c>
      <c r="H58" s="78">
        <f t="shared" si="1"/>
        <v>4.8</v>
      </c>
      <c r="I58" s="79">
        <f>SUM(IF('Indicator Data'!S60=0,0,'Indicator Data'!S60/1000000),SUM('Indicator Data'!T60:U60))</f>
        <v>9182.4304040000006</v>
      </c>
      <c r="J58" s="79">
        <f>I58/'Indicator Data'!BB60*1000000</f>
        <v>94.704518466494875</v>
      </c>
      <c r="K58" s="77">
        <f t="shared" si="2"/>
        <v>1.9</v>
      </c>
      <c r="L58" s="77">
        <f>IF('Indicator Data'!V60="No data","x",ROUND(IF('Indicator Data'!V60&gt;L$195,10,IF('Indicator Data'!V60&lt;L$194,0,10-(L$195-'Indicator Data'!V60)/(L$195-L$194)*10)),1))</f>
        <v>5.4</v>
      </c>
      <c r="M58" s="78">
        <f t="shared" si="3"/>
        <v>3.7</v>
      </c>
      <c r="N58" s="80">
        <f t="shared" si="4"/>
        <v>6.7</v>
      </c>
      <c r="O58" s="92">
        <f>IF(AND('Indicator Data'!AJ60="No data",'Indicator Data'!AK60="No data"),0,SUM('Indicator Data'!AJ60:AL60)/1000)</f>
        <v>1083.961</v>
      </c>
      <c r="P58" s="77">
        <f t="shared" si="5"/>
        <v>10</v>
      </c>
      <c r="Q58" s="81">
        <f>O58*1000/'Indicator Data'!BB60</f>
        <v>1.117961149988589E-2</v>
      </c>
      <c r="R58" s="77">
        <f t="shared" si="6"/>
        <v>5.8</v>
      </c>
      <c r="S58" s="82">
        <f t="shared" si="7"/>
        <v>7.9</v>
      </c>
      <c r="T58" s="77">
        <f>IF('Indicator Data'!AB60="No data","x",ROUND(IF('Indicator Data'!AB60&gt;T$195,10,IF('Indicator Data'!AB60&lt;T$194,0,10-(T$195-'Indicator Data'!AB60)/(T$195-T$194)*10)),1))</f>
        <v>2.4</v>
      </c>
      <c r="U58" s="77">
        <f>IF('Indicator Data'!AA60="No data","x",ROUND(IF('Indicator Data'!AA60&gt;U$195,10,IF('Indicator Data'!AA60&lt;U$194,0,10-(U$195-'Indicator Data'!AA60)/(U$195-U$194)*10)),1))</f>
        <v>3.8</v>
      </c>
      <c r="V58" s="77">
        <f>IF('Indicator Data'!AD60="No data","x",ROUND(IF('Indicator Data'!AD60&gt;V$195,10,IF('Indicator Data'!AD60&lt;V$194,0,10-(V$195-'Indicator Data'!AD60)/(V$195-V$194)*10)),1))</f>
        <v>3.7</v>
      </c>
      <c r="W58" s="78">
        <f t="shared" si="8"/>
        <v>3.3</v>
      </c>
      <c r="X58" s="77">
        <f>IF('Indicator Data'!W60="No data","x",ROUND(IF('Indicator Data'!W60&gt;X$195,10,IF('Indicator Data'!W60&lt;X$194,0,10-(X$195-'Indicator Data'!W60)/(X$195-X$194)*10)),1))</f>
        <v>4.5999999999999996</v>
      </c>
      <c r="Y58" s="77">
        <f>IF('Indicator Data'!X60="No data","x",ROUND(IF('Indicator Data'!X60&gt;Y$195,10,IF('Indicator Data'!X60&lt;Y$194,0,10-(Y$195-'Indicator Data'!X60)/(Y$195-Y$194)*10)),1))</f>
        <v>5.6</v>
      </c>
      <c r="Z58" s="78">
        <f t="shared" si="9"/>
        <v>5.0999999999999996</v>
      </c>
      <c r="AA58" s="92">
        <f>('Indicator Data'!AI60+'Indicator Data'!AH60*0.5+'Indicator Data'!AG60*0.25)/1000</f>
        <v>10212.225</v>
      </c>
      <c r="AB58" s="83">
        <f>AA58*1000/'Indicator Data'!BB60</f>
        <v>0.10532547577765453</v>
      </c>
      <c r="AC58" s="78">
        <f t="shared" si="10"/>
        <v>10</v>
      </c>
      <c r="AD58" s="77">
        <f>IF('Indicator Data'!AM60="No data","x",ROUND(IF('Indicator Data'!AM60&lt;$AD$194,10,IF('Indicator Data'!AM60&gt;$AD$195,0,($AD$195-'Indicator Data'!AM60)/($AD$195-$AD$194)*10)),1))</f>
        <v>6.8</v>
      </c>
      <c r="AE58" s="77">
        <f>IF('Indicator Data'!AN60="No data","x",ROUND(IF('Indicator Data'!AN60&gt;$AE$195,10,IF('Indicator Data'!AN60&lt;$AE$194,0,10-($AE$195-'Indicator Data'!AN60)/($AE$195-$AE$194)*10)),1))</f>
        <v>9</v>
      </c>
      <c r="AF58" s="84">
        <f>IF('Indicator Data'!AO60="No data","x",ROUND(IF('Indicator Data'!AO60&gt;$AF$195,10,IF('Indicator Data'!AO60&lt;$AF$194,0,10-($AF$195-'Indicator Data'!AO60)/($AF$195-$AF$194)*10)),1))</f>
        <v>5.8</v>
      </c>
      <c r="AG58" s="84">
        <f>IF('Indicator Data'!AP60="No data","x",ROUND(IF('Indicator Data'!AP60&gt;$AG$195,10,IF('Indicator Data'!AP60&lt;$AG$194,0,10-($AG$195-'Indicator Data'!AP60)/($AG$195-$AG$194)*10)),1))</f>
        <v>4.5</v>
      </c>
      <c r="AH58" s="77">
        <f t="shared" si="11"/>
        <v>5.5</v>
      </c>
      <c r="AI58" s="78">
        <f t="shared" si="12"/>
        <v>7.1</v>
      </c>
      <c r="AJ58" s="85">
        <f t="shared" si="13"/>
        <v>7.3</v>
      </c>
      <c r="AK58" s="86">
        <f t="shared" si="14"/>
        <v>7.6</v>
      </c>
    </row>
    <row r="59" spans="1:37" s="4" customFormat="1" x14ac:dyDescent="0.25">
      <c r="A59" s="131" t="s">
        <v>107</v>
      </c>
      <c r="B59" s="63" t="s">
        <v>106</v>
      </c>
      <c r="C59" s="77">
        <f>ROUND(IF('Indicator Data'!Q61="No data",IF((0.1233*LN('Indicator Data'!BA61)-0.4559)&gt;C$195,0,IF((0.1233*LN('Indicator Data'!BA61)-0.4559)&lt;C$194,10,(C$195-(0.1233*LN('Indicator Data'!BA61)-0.4559))/(C$195-C$194)*10)),IF('Indicator Data'!Q61&gt;C$195,0,IF('Indicator Data'!Q61&lt;C$194,10,(C$195-'Indicator Data'!Q61)/(C$195-C$194)*10))),1)</f>
        <v>3.4</v>
      </c>
      <c r="D59" s="77" t="str">
        <f>IF('Indicator Data'!R61="No data","x",ROUND((IF('Indicator Data'!R61&gt;D$195,10,IF('Indicator Data'!R61&lt;D$194,0,10-(D$195-'Indicator Data'!R61)/(D$195-D$194)*10))),1))</f>
        <v>x</v>
      </c>
      <c r="E59" s="78">
        <f t="shared" si="0"/>
        <v>3.4</v>
      </c>
      <c r="F59" s="77">
        <f>IF('Indicator Data'!AE61="No data","x",ROUND(IF('Indicator Data'!AE61&gt;F$195,10,IF('Indicator Data'!AE61&lt;F$194,0,10-(F$195-'Indicator Data'!AE61)/(F$195-F$194)*10)),1))</f>
        <v>5.6</v>
      </c>
      <c r="G59" s="77">
        <f>IF('Indicator Data'!AF61="No data","x",ROUND(IF('Indicator Data'!AF61&gt;G$195,10,IF('Indicator Data'!AF61&lt;G$194,0,10-(G$195-'Indicator Data'!AF61)/(G$195-G$194)*10)),1))</f>
        <v>4.5</v>
      </c>
      <c r="H59" s="78">
        <f t="shared" si="1"/>
        <v>5.0999999999999996</v>
      </c>
      <c r="I59" s="79">
        <f>SUM(IF('Indicator Data'!S61=0,0,'Indicator Data'!S61/1000000),SUM('Indicator Data'!T61:U61))</f>
        <v>221.63445200000001</v>
      </c>
      <c r="J59" s="79">
        <f>I59/'Indicator Data'!BB61*1000000</f>
        <v>250.02476394607709</v>
      </c>
      <c r="K59" s="77">
        <f t="shared" si="2"/>
        <v>5</v>
      </c>
      <c r="L59" s="77">
        <f>IF('Indicator Data'!V61="No data","x",ROUND(IF('Indicator Data'!V61&gt;L$195,10,IF('Indicator Data'!V61&lt;L$194,0,10-(L$195-'Indicator Data'!V61)/(L$195-L$194)*10)),1))</f>
        <v>1.6</v>
      </c>
      <c r="M59" s="78">
        <f t="shared" si="3"/>
        <v>3.3</v>
      </c>
      <c r="N59" s="80">
        <f t="shared" si="4"/>
        <v>3.8</v>
      </c>
      <c r="O59" s="92">
        <f>IF(AND('Indicator Data'!AJ61="No data",'Indicator Data'!AK61="No data"),0,SUM('Indicator Data'!AJ61:AL61)/1000)</f>
        <v>1.2E-2</v>
      </c>
      <c r="P59" s="77">
        <f t="shared" si="5"/>
        <v>0</v>
      </c>
      <c r="Q59" s="81">
        <f>O59*1000/'Indicator Data'!BB61</f>
        <v>1.353714253482994E-5</v>
      </c>
      <c r="R59" s="77">
        <f t="shared" si="6"/>
        <v>0</v>
      </c>
      <c r="S59" s="82">
        <f t="shared" si="7"/>
        <v>0</v>
      </c>
      <c r="T59" s="77">
        <f>IF('Indicator Data'!AB61="No data","x",ROUND(IF('Indicator Data'!AB61&gt;T$195,10,IF('Indicator Data'!AB61&lt;T$194,0,10-(T$195-'Indicator Data'!AB61)/(T$195-T$194)*10)),1))</f>
        <v>0.2</v>
      </c>
      <c r="U59" s="77">
        <f>IF('Indicator Data'!AA61="No data","x",ROUND(IF('Indicator Data'!AA61&gt;U$195,10,IF('Indicator Data'!AA61&lt;U$194,0,10-(U$195-'Indicator Data'!AA61)/(U$195-U$194)*10)),1))</f>
        <v>1.2</v>
      </c>
      <c r="V59" s="77" t="str">
        <f>IF('Indicator Data'!AD61="No data","x",ROUND(IF('Indicator Data'!AD61&gt;V$195,10,IF('Indicator Data'!AD61&lt;V$194,0,10-(V$195-'Indicator Data'!AD61)/(V$195-V$194)*10)),1))</f>
        <v>x</v>
      </c>
      <c r="W59" s="78">
        <f t="shared" si="8"/>
        <v>0.7</v>
      </c>
      <c r="X59" s="77">
        <f>IF('Indicator Data'!W61="No data","x",ROUND(IF('Indicator Data'!W61&gt;X$195,10,IF('Indicator Data'!W61&lt;X$194,0,10-(X$195-'Indicator Data'!W61)/(X$195-X$194)*10)),1))</f>
        <v>1.7</v>
      </c>
      <c r="Y59" s="77" t="str">
        <f>IF('Indicator Data'!X61="No data","x",ROUND(IF('Indicator Data'!X61&gt;Y$195,10,IF('Indicator Data'!X61&lt;Y$194,0,10-(Y$195-'Indicator Data'!X61)/(Y$195-Y$194)*10)),1))</f>
        <v>x</v>
      </c>
      <c r="Z59" s="78">
        <f t="shared" si="9"/>
        <v>1.7</v>
      </c>
      <c r="AA59" s="92">
        <f>('Indicator Data'!AI61+'Indicator Data'!AH61*0.5+'Indicator Data'!AG61*0.25)/1000</f>
        <v>67</v>
      </c>
      <c r="AB59" s="83">
        <f>AA59*1000/'Indicator Data'!BB61</f>
        <v>7.55823791528005E-2</v>
      </c>
      <c r="AC59" s="78">
        <f t="shared" si="10"/>
        <v>7.6</v>
      </c>
      <c r="AD59" s="77">
        <f>IF('Indicator Data'!AM61="No data","x",ROUND(IF('Indicator Data'!AM61&lt;$AD$194,10,IF('Indicator Data'!AM61&gt;$AD$195,0,($AD$195-'Indicator Data'!AM61)/($AD$195-$AD$194)*10)),1))</f>
        <v>3.5</v>
      </c>
      <c r="AE59" s="77">
        <f>IF('Indicator Data'!AN61="No data","x",ROUND(IF('Indicator Data'!AN61&gt;$AE$195,10,IF('Indicator Data'!AN61&lt;$AE$194,0,10-($AE$195-'Indicator Data'!AN61)/($AE$195-$AE$194)*10)),1))</f>
        <v>0</v>
      </c>
      <c r="AF59" s="84">
        <f>IF('Indicator Data'!AO61="No data","x",ROUND(IF('Indicator Data'!AO61&gt;$AF$195,10,IF('Indicator Data'!AO61&lt;$AF$194,0,10-($AF$195-'Indicator Data'!AO61)/($AF$195-$AF$194)*10)),1))</f>
        <v>4.5999999999999996</v>
      </c>
      <c r="AG59" s="84">
        <f>IF('Indicator Data'!AP61="No data","x",ROUND(IF('Indicator Data'!AP61&gt;$AG$195,10,IF('Indicator Data'!AP61&lt;$AG$194,0,10-($AG$195-'Indicator Data'!AP61)/($AG$195-$AG$194)*10)),1))</f>
        <v>4.2</v>
      </c>
      <c r="AH59" s="77">
        <f t="shared" si="11"/>
        <v>4.5</v>
      </c>
      <c r="AI59" s="78">
        <f t="shared" si="12"/>
        <v>2.7</v>
      </c>
      <c r="AJ59" s="85">
        <f t="shared" si="13"/>
        <v>3.8</v>
      </c>
      <c r="AK59" s="86">
        <f t="shared" si="14"/>
        <v>2.1</v>
      </c>
    </row>
    <row r="60" spans="1:37" s="4" customFormat="1" x14ac:dyDescent="0.25">
      <c r="A60" s="131" t="s">
        <v>109</v>
      </c>
      <c r="B60" s="63" t="s">
        <v>108</v>
      </c>
      <c r="C60" s="77">
        <f>ROUND(IF('Indicator Data'!Q62="No data",IF((0.1233*LN('Indicator Data'!BA62)-0.4559)&gt;C$195,0,IF((0.1233*LN('Indicator Data'!BA62)-0.4559)&lt;C$194,10,(C$195-(0.1233*LN('Indicator Data'!BA62)-0.4559))/(C$195-C$194)*10)),IF('Indicator Data'!Q62&gt;C$195,0,IF('Indicator Data'!Q62&lt;C$194,10,(C$195-'Indicator Data'!Q62)/(C$195-C$194)*10))),1)</f>
        <v>1</v>
      </c>
      <c r="D60" s="77" t="str">
        <f>IF('Indicator Data'!R62="No data","x",ROUND((IF('Indicator Data'!R62&gt;D$195,10,IF('Indicator Data'!R62&lt;D$194,0,10-(D$195-'Indicator Data'!R62)/(D$195-D$194)*10))),1))</f>
        <v>x</v>
      </c>
      <c r="E60" s="78">
        <f t="shared" si="0"/>
        <v>1</v>
      </c>
      <c r="F60" s="77">
        <f>IF('Indicator Data'!AE62="No data","x",ROUND(IF('Indicator Data'!AE62&gt;F$195,10,IF('Indicator Data'!AE62&lt;F$194,0,10-(F$195-'Indicator Data'!AE62)/(F$195-F$194)*10)),1))</f>
        <v>1</v>
      </c>
      <c r="G60" s="77">
        <f>IF('Indicator Data'!AF62="No data","x",ROUND(IF('Indicator Data'!AF62&gt;G$195,10,IF('Indicator Data'!AF62&lt;G$194,0,10-(G$195-'Indicator Data'!AF62)/(G$195-G$194)*10)),1))</f>
        <v>0.7</v>
      </c>
      <c r="H60" s="78">
        <f t="shared" si="1"/>
        <v>0.9</v>
      </c>
      <c r="I60" s="79">
        <f>SUM(IF('Indicator Data'!S62=0,0,'Indicator Data'!S62/1000000),SUM('Indicator Data'!T62:U62))</f>
        <v>0</v>
      </c>
      <c r="J60" s="79">
        <f>I60/'Indicator Data'!BB62*1000000</f>
        <v>0</v>
      </c>
      <c r="K60" s="77">
        <f t="shared" si="2"/>
        <v>0</v>
      </c>
      <c r="L60" s="77">
        <f>IF('Indicator Data'!V62="No data","x",ROUND(IF('Indicator Data'!V62&gt;L$195,10,IF('Indicator Data'!V62&lt;L$194,0,10-(L$195-'Indicator Data'!V62)/(L$195-L$194)*10)),1))</f>
        <v>0</v>
      </c>
      <c r="M60" s="78">
        <f t="shared" si="3"/>
        <v>0</v>
      </c>
      <c r="N60" s="80">
        <f t="shared" si="4"/>
        <v>0.7</v>
      </c>
      <c r="O60" s="92">
        <f>IF(AND('Indicator Data'!AJ62="No data",'Indicator Data'!AK62="No data"),0,SUM('Indicator Data'!AJ62:AL62)/1000)</f>
        <v>11.798</v>
      </c>
      <c r="P60" s="77">
        <f t="shared" si="5"/>
        <v>3.6</v>
      </c>
      <c r="Q60" s="81">
        <f>O60*1000/'Indicator Data'!BB62</f>
        <v>2.1593836733169876E-3</v>
      </c>
      <c r="R60" s="77">
        <f t="shared" si="6"/>
        <v>3.9</v>
      </c>
      <c r="S60" s="82">
        <f t="shared" si="7"/>
        <v>3.8</v>
      </c>
      <c r="T60" s="77">
        <f>IF('Indicator Data'!AB62="No data","x",ROUND(IF('Indicator Data'!AB62&gt;T$195,10,IF('Indicator Data'!AB62&lt;T$194,0,10-(T$195-'Indicator Data'!AB62)/(T$195-T$194)*10)),1))</f>
        <v>0.2</v>
      </c>
      <c r="U60" s="77">
        <f>IF('Indicator Data'!AA62="No data","x",ROUND(IF('Indicator Data'!AA62&gt;U$195,10,IF('Indicator Data'!AA62&lt;U$194,0,10-(U$195-'Indicator Data'!AA62)/(U$195-U$194)*10)),1))</f>
        <v>0.1</v>
      </c>
      <c r="V60" s="77" t="str">
        <f>IF('Indicator Data'!AD62="No data","x",ROUND(IF('Indicator Data'!AD62&gt;V$195,10,IF('Indicator Data'!AD62&lt;V$194,0,10-(V$195-'Indicator Data'!AD62)/(V$195-V$194)*10)),1))</f>
        <v>x</v>
      </c>
      <c r="W60" s="78">
        <f t="shared" si="8"/>
        <v>0.2</v>
      </c>
      <c r="X60" s="77">
        <f>IF('Indicator Data'!W62="No data","x",ROUND(IF('Indicator Data'!W62&gt;X$195,10,IF('Indicator Data'!W62&lt;X$194,0,10-(X$195-'Indicator Data'!W62)/(X$195-X$194)*10)),1))</f>
        <v>0.2</v>
      </c>
      <c r="Y60" s="77" t="str">
        <f>IF('Indicator Data'!X62="No data","x",ROUND(IF('Indicator Data'!X62&gt;Y$195,10,IF('Indicator Data'!X62&lt;Y$194,0,10-(Y$195-'Indicator Data'!X62)/(Y$195-Y$194)*10)),1))</f>
        <v>x</v>
      </c>
      <c r="Z60" s="78">
        <f t="shared" si="9"/>
        <v>0.2</v>
      </c>
      <c r="AA60" s="92">
        <f>('Indicator Data'!AI62+'Indicator Data'!AH62*0.5+'Indicator Data'!AG62*0.25)/1000</f>
        <v>0</v>
      </c>
      <c r="AB60" s="83">
        <f>AA60*1000/'Indicator Data'!BB62</f>
        <v>0</v>
      </c>
      <c r="AC60" s="78">
        <f t="shared" si="10"/>
        <v>0</v>
      </c>
      <c r="AD60" s="77">
        <f>IF('Indicator Data'!AM62="No data","x",ROUND(IF('Indicator Data'!AM62&lt;$AD$194,10,IF('Indicator Data'!AM62&gt;$AD$195,0,($AD$195-'Indicator Data'!AM62)/($AD$195-$AD$194)*10)),1))</f>
        <v>2.5</v>
      </c>
      <c r="AE60" s="77">
        <f>IF('Indicator Data'!AN62="No data","x",ROUND(IF('Indicator Data'!AN62&gt;$AE$195,10,IF('Indicator Data'!AN62&lt;$AE$194,0,10-($AE$195-'Indicator Data'!AN62)/($AE$195-$AE$194)*10)),1))</f>
        <v>0</v>
      </c>
      <c r="AF60" s="84">
        <f>IF('Indicator Data'!AO62="No data","x",ROUND(IF('Indicator Data'!AO62&gt;$AF$195,10,IF('Indicator Data'!AO62&lt;$AF$194,0,10-($AF$195-'Indicator Data'!AO62)/($AF$195-$AF$194)*10)),1))</f>
        <v>0.7</v>
      </c>
      <c r="AG60" s="84">
        <f>IF('Indicator Data'!AP62="No data","x",ROUND(IF('Indicator Data'!AP62&gt;$AG$195,10,IF('Indicator Data'!AP62&lt;$AG$194,0,10-($AG$195-'Indicator Data'!AP62)/($AG$195-$AG$194)*10)),1))</f>
        <v>3.1</v>
      </c>
      <c r="AH60" s="77">
        <f t="shared" si="11"/>
        <v>1.2</v>
      </c>
      <c r="AI60" s="78">
        <f t="shared" si="12"/>
        <v>1.2</v>
      </c>
      <c r="AJ60" s="85">
        <f t="shared" si="13"/>
        <v>0.4</v>
      </c>
      <c r="AK60" s="86">
        <f t="shared" si="14"/>
        <v>2.2999999999999998</v>
      </c>
    </row>
    <row r="61" spans="1:37" s="4" customFormat="1" x14ac:dyDescent="0.25">
      <c r="A61" s="131" t="s">
        <v>111</v>
      </c>
      <c r="B61" s="63" t="s">
        <v>110</v>
      </c>
      <c r="C61" s="77">
        <f>ROUND(IF('Indicator Data'!Q63="No data",IF((0.1233*LN('Indicator Data'!BA63)-0.4559)&gt;C$195,0,IF((0.1233*LN('Indicator Data'!BA63)-0.4559)&lt;C$194,10,(C$195-(0.1233*LN('Indicator Data'!BA63)-0.4559))/(C$195-C$194)*10)),IF('Indicator Data'!Q63&gt;C$195,0,IF('Indicator Data'!Q63&lt;C$194,10,(C$195-'Indicator Data'!Q63)/(C$195-C$194)*10))),1)</f>
        <v>1</v>
      </c>
      <c r="D61" s="77" t="str">
        <f>IF('Indicator Data'!R63="No data","x",ROUND((IF('Indicator Data'!R63&gt;D$195,10,IF('Indicator Data'!R63&lt;D$194,0,10-(D$195-'Indicator Data'!R63)/(D$195-D$194)*10))),1))</f>
        <v>x</v>
      </c>
      <c r="E61" s="78">
        <f t="shared" si="0"/>
        <v>1</v>
      </c>
      <c r="F61" s="77">
        <f>IF('Indicator Data'!AE63="No data","x",ROUND(IF('Indicator Data'!AE63&gt;F$195,10,IF('Indicator Data'!AE63&lt;F$194,0,10-(F$195-'Indicator Data'!AE63)/(F$195-F$194)*10)),1))</f>
        <v>1.2</v>
      </c>
      <c r="G61" s="77">
        <f>IF('Indicator Data'!AF63="No data","x",ROUND(IF('Indicator Data'!AF63&gt;G$195,10,IF('Indicator Data'!AF63&lt;G$194,0,10-(G$195-'Indicator Data'!AF63)/(G$195-G$194)*10)),1))</f>
        <v>1.7</v>
      </c>
      <c r="H61" s="78">
        <f t="shared" si="1"/>
        <v>1.5</v>
      </c>
      <c r="I61" s="79">
        <f>SUM(IF('Indicator Data'!S63=0,0,'Indicator Data'!S63/1000000),SUM('Indicator Data'!T63:U63))</f>
        <v>0</v>
      </c>
      <c r="J61" s="79">
        <f>I61/'Indicator Data'!BB63*1000000</f>
        <v>0</v>
      </c>
      <c r="K61" s="77">
        <f t="shared" si="2"/>
        <v>0</v>
      </c>
      <c r="L61" s="77">
        <f>IF('Indicator Data'!V63="No data","x",ROUND(IF('Indicator Data'!V63&gt;L$195,10,IF('Indicator Data'!V63&lt;L$194,0,10-(L$195-'Indicator Data'!V63)/(L$195-L$194)*10)),1))</f>
        <v>0</v>
      </c>
      <c r="M61" s="78">
        <f t="shared" si="3"/>
        <v>0</v>
      </c>
      <c r="N61" s="80">
        <f t="shared" si="4"/>
        <v>0.9</v>
      </c>
      <c r="O61" s="92">
        <f>IF(AND('Indicator Data'!AJ63="No data",'Indicator Data'!AK63="No data"),0,SUM('Indicator Data'!AJ63:AL63)/1000)</f>
        <v>264.97199999999998</v>
      </c>
      <c r="P61" s="77">
        <f t="shared" si="5"/>
        <v>8.1</v>
      </c>
      <c r="Q61" s="81">
        <f>O61*1000/'Indicator Data'!BB63</f>
        <v>4.0021793489648091E-3</v>
      </c>
      <c r="R61" s="77">
        <f t="shared" si="6"/>
        <v>4.5</v>
      </c>
      <c r="S61" s="82">
        <f t="shared" si="7"/>
        <v>6.3</v>
      </c>
      <c r="T61" s="77">
        <f>IF('Indicator Data'!AB63="No data","x",ROUND(IF('Indicator Data'!AB63&gt;T$195,10,IF('Indicator Data'!AB63&lt;T$194,0,10-(T$195-'Indicator Data'!AB63)/(T$195-T$194)*10)),1))</f>
        <v>0.8</v>
      </c>
      <c r="U61" s="77">
        <f>IF('Indicator Data'!AA63="No data","x",ROUND(IF('Indicator Data'!AA63&gt;U$195,10,IF('Indicator Data'!AA63&lt;U$194,0,10-(U$195-'Indicator Data'!AA63)/(U$195-U$194)*10)),1))</f>
        <v>0.2</v>
      </c>
      <c r="V61" s="77" t="str">
        <f>IF('Indicator Data'!AD63="No data","x",ROUND(IF('Indicator Data'!AD63&gt;V$195,10,IF('Indicator Data'!AD63&lt;V$194,0,10-(V$195-'Indicator Data'!AD63)/(V$195-V$194)*10)),1))</f>
        <v>x</v>
      </c>
      <c r="W61" s="78">
        <f t="shared" si="8"/>
        <v>0.5</v>
      </c>
      <c r="X61" s="77">
        <f>IF('Indicator Data'!W63="No data","x",ROUND(IF('Indicator Data'!W63&gt;X$195,10,IF('Indicator Data'!W63&lt;X$194,0,10-(X$195-'Indicator Data'!W63)/(X$195-X$194)*10)),1))</f>
        <v>0.3</v>
      </c>
      <c r="Y61" s="77" t="str">
        <f>IF('Indicator Data'!X63="No data","x",ROUND(IF('Indicator Data'!X63&gt;Y$195,10,IF('Indicator Data'!X63&lt;Y$194,0,10-(Y$195-'Indicator Data'!X63)/(Y$195-Y$194)*10)),1))</f>
        <v>x</v>
      </c>
      <c r="Z61" s="78">
        <f t="shared" si="9"/>
        <v>0.3</v>
      </c>
      <c r="AA61" s="92">
        <f>('Indicator Data'!AI63+'Indicator Data'!AH63*0.5+'Indicator Data'!AG63*0.25)/1000</f>
        <v>2.5</v>
      </c>
      <c r="AB61" s="83">
        <f>AA61*1000/'Indicator Data'!BB63</f>
        <v>3.776039873047727E-5</v>
      </c>
      <c r="AC61" s="78">
        <f t="shared" si="10"/>
        <v>0</v>
      </c>
      <c r="AD61" s="77">
        <f>IF('Indicator Data'!AM63="No data","x",ROUND(IF('Indicator Data'!AM63&lt;$AD$194,10,IF('Indicator Data'!AM63&gt;$AD$195,0,($AD$195-'Indicator Data'!AM63)/($AD$195-$AD$194)*10)),1))</f>
        <v>1.2</v>
      </c>
      <c r="AE61" s="77">
        <f>IF('Indicator Data'!AN63="No data","x",ROUND(IF('Indicator Data'!AN63&gt;$AE$195,10,IF('Indicator Data'!AN63&lt;$AE$194,0,10-($AE$195-'Indicator Data'!AN63)/($AE$195-$AE$194)*10)),1))</f>
        <v>0</v>
      </c>
      <c r="AF61" s="84">
        <f>IF('Indicator Data'!AO63="No data","x",ROUND(IF('Indicator Data'!AO63&gt;$AF$195,10,IF('Indicator Data'!AO63&lt;$AF$194,0,10-($AF$195-'Indicator Data'!AO63)/($AF$195-$AF$194)*10)),1))</f>
        <v>0.8</v>
      </c>
      <c r="AG61" s="84">
        <f>IF('Indicator Data'!AP63="No data","x",ROUND(IF('Indicator Data'!AP63&gt;$AG$195,10,IF('Indicator Data'!AP63&lt;$AG$194,0,10-($AG$195-'Indicator Data'!AP63)/($AG$195-$AG$194)*10)),1))</f>
        <v>2.4</v>
      </c>
      <c r="AH61" s="77">
        <f t="shared" si="11"/>
        <v>1.1000000000000001</v>
      </c>
      <c r="AI61" s="78">
        <f t="shared" si="12"/>
        <v>0.8</v>
      </c>
      <c r="AJ61" s="85">
        <f t="shared" si="13"/>
        <v>0.4</v>
      </c>
      <c r="AK61" s="86">
        <f t="shared" si="14"/>
        <v>3.9</v>
      </c>
    </row>
    <row r="62" spans="1:37" s="4" customFormat="1" x14ac:dyDescent="0.25">
      <c r="A62" s="131" t="s">
        <v>113</v>
      </c>
      <c r="B62" s="63" t="s">
        <v>112</v>
      </c>
      <c r="C62" s="77">
        <f>ROUND(IF('Indicator Data'!Q64="No data",IF((0.1233*LN('Indicator Data'!BA64)-0.4559)&gt;C$195,0,IF((0.1233*LN('Indicator Data'!BA64)-0.4559)&lt;C$194,10,(C$195-(0.1233*LN('Indicator Data'!BA64)-0.4559))/(C$195-C$194)*10)),IF('Indicator Data'!Q64&gt;C$195,0,IF('Indicator Data'!Q64&lt;C$194,10,(C$195-'Indicator Data'!Q64)/(C$195-C$194)*10))),1)</f>
        <v>4.0999999999999996</v>
      </c>
      <c r="D62" s="77">
        <f>IF('Indicator Data'!R64="No data","x",ROUND((IF('Indicator Data'!R64&gt;D$195,10,IF('Indicator Data'!R64&lt;D$194,0,10-(D$195-'Indicator Data'!R64)/(D$195-D$194)*10))),1))</f>
        <v>0.5</v>
      </c>
      <c r="E62" s="78">
        <f t="shared" si="0"/>
        <v>2.5</v>
      </c>
      <c r="F62" s="77">
        <f>IF('Indicator Data'!AE64="No data","x",ROUND(IF('Indicator Data'!AE64&gt;F$195,10,IF('Indicator Data'!AE64&lt;F$194,0,10-(F$195-'Indicator Data'!AE64)/(F$195-F$194)*10)),1))</f>
        <v>6.8</v>
      </c>
      <c r="G62" s="77">
        <f>IF('Indicator Data'!AF64="No data","x",ROUND(IF('Indicator Data'!AF64&gt;G$195,10,IF('Indicator Data'!AF64&lt;G$194,0,10-(G$195-'Indicator Data'!AF64)/(G$195-G$194)*10)),1))</f>
        <v>4.3</v>
      </c>
      <c r="H62" s="78">
        <f t="shared" si="1"/>
        <v>5.6</v>
      </c>
      <c r="I62" s="79">
        <f>SUM(IF('Indicator Data'!S64=0,0,'Indicator Data'!S64/1000000),SUM('Indicator Data'!T64:U64))</f>
        <v>162.79000000000002</v>
      </c>
      <c r="J62" s="79">
        <f>I62/'Indicator Data'!BB64*1000000</f>
        <v>96.45825939029659</v>
      </c>
      <c r="K62" s="77">
        <f t="shared" si="2"/>
        <v>1.9</v>
      </c>
      <c r="L62" s="77">
        <f>IF('Indicator Data'!V64="No data","x",ROUND(IF('Indicator Data'!V64&gt;L$195,10,IF('Indicator Data'!V64&lt;L$194,0,10-(L$195-'Indicator Data'!V64)/(L$195-L$194)*10)),1))</f>
        <v>0.4</v>
      </c>
      <c r="M62" s="78">
        <f t="shared" si="3"/>
        <v>1.2</v>
      </c>
      <c r="N62" s="80">
        <f t="shared" si="4"/>
        <v>3</v>
      </c>
      <c r="O62" s="92">
        <f>IF(AND('Indicator Data'!AJ64="No data",'Indicator Data'!AK64="No data"),0,SUM('Indicator Data'!AJ64:AL64)/1000)</f>
        <v>1.008</v>
      </c>
      <c r="P62" s="77">
        <f t="shared" si="5"/>
        <v>0</v>
      </c>
      <c r="Q62" s="81">
        <f>O62*1000/'Indicator Data'!BB64</f>
        <v>5.9727210188229593E-4</v>
      </c>
      <c r="R62" s="77">
        <f t="shared" si="6"/>
        <v>2.8</v>
      </c>
      <c r="S62" s="82">
        <f t="shared" si="7"/>
        <v>1.4</v>
      </c>
      <c r="T62" s="77">
        <f>IF('Indicator Data'!AB64="No data","x",ROUND(IF('Indicator Data'!AB64&gt;T$195,10,IF('Indicator Data'!AB64&lt;T$194,0,10-(T$195-'Indicator Data'!AB64)/(T$195-T$194)*10)),1))</f>
        <v>7.8</v>
      </c>
      <c r="U62" s="77">
        <f>IF('Indicator Data'!AA64="No data","x",ROUND(IF('Indicator Data'!AA64&gt;U$195,10,IF('Indicator Data'!AA64&lt;U$194,0,10-(U$195-'Indicator Data'!AA64)/(U$195-U$194)*10)),1))</f>
        <v>8.1</v>
      </c>
      <c r="V62" s="77">
        <f>IF('Indicator Data'!AD64="No data","x",ROUND(IF('Indicator Data'!AD64&gt;V$195,10,IF('Indicator Data'!AD64&lt;V$194,0,10-(V$195-'Indicator Data'!AD64)/(V$195-V$194)*10)),1))</f>
        <v>6.9</v>
      </c>
      <c r="W62" s="78">
        <f t="shared" si="8"/>
        <v>7.6</v>
      </c>
      <c r="X62" s="77">
        <f>IF('Indicator Data'!W64="No data","x",ROUND(IF('Indicator Data'!W64&gt;X$195,10,IF('Indicator Data'!W64&lt;X$194,0,10-(X$195-'Indicator Data'!W64)/(X$195-X$194)*10)),1))</f>
        <v>3.9</v>
      </c>
      <c r="Y62" s="77">
        <f>IF('Indicator Data'!X64="No data","x",ROUND(IF('Indicator Data'!X64&gt;Y$195,10,IF('Indicator Data'!X64&lt;Y$194,0,10-(Y$195-'Indicator Data'!X64)/(Y$195-Y$194)*10)),1))</f>
        <v>1.4</v>
      </c>
      <c r="Z62" s="78">
        <f t="shared" si="9"/>
        <v>2.7</v>
      </c>
      <c r="AA62" s="92">
        <f>('Indicator Data'!AI64+'Indicator Data'!AH64*0.5+'Indicator Data'!AG64*0.25)/1000</f>
        <v>0</v>
      </c>
      <c r="AB62" s="83">
        <f>AA62*1000/'Indicator Data'!BB64</f>
        <v>0</v>
      </c>
      <c r="AC62" s="78">
        <f t="shared" si="10"/>
        <v>0</v>
      </c>
      <c r="AD62" s="77">
        <f>IF('Indicator Data'!AM64="No data","x",ROUND(IF('Indicator Data'!AM64&lt;$AD$194,10,IF('Indicator Data'!AM64&gt;$AD$195,0,($AD$195-'Indicator Data'!AM64)/($AD$195-$AD$194)*10)),1))</f>
        <v>3.3</v>
      </c>
      <c r="AE62" s="77">
        <f>IF('Indicator Data'!AN64="No data","x",ROUND(IF('Indicator Data'!AN64&gt;$AE$195,10,IF('Indicator Data'!AN64&lt;$AE$194,0,10-($AE$195-'Indicator Data'!AN64)/($AE$195-$AE$194)*10)),1))</f>
        <v>0</v>
      </c>
      <c r="AF62" s="84">
        <f>IF('Indicator Data'!AO64="No data","x",ROUND(IF('Indicator Data'!AO64&gt;$AF$195,10,IF('Indicator Data'!AO64&lt;$AF$194,0,10-($AF$195-'Indicator Data'!AO64)/($AF$195-$AF$194)*10)),1))</f>
        <v>4.7</v>
      </c>
      <c r="AG62" s="84">
        <f>IF('Indicator Data'!AP64="No data","x",ROUND(IF('Indicator Data'!AP64&gt;$AG$195,10,IF('Indicator Data'!AP64&lt;$AG$194,0,10-($AG$195-'Indicator Data'!AP64)/($AG$195-$AG$194)*10)),1))</f>
        <v>10</v>
      </c>
      <c r="AH62" s="77">
        <f t="shared" si="11"/>
        <v>5.8</v>
      </c>
      <c r="AI62" s="78">
        <f t="shared" si="12"/>
        <v>3</v>
      </c>
      <c r="AJ62" s="85">
        <f t="shared" si="13"/>
        <v>3.9</v>
      </c>
      <c r="AK62" s="86">
        <f t="shared" si="14"/>
        <v>2.7</v>
      </c>
    </row>
    <row r="63" spans="1:37" s="4" customFormat="1" x14ac:dyDescent="0.25">
      <c r="A63" s="131" t="s">
        <v>115</v>
      </c>
      <c r="B63" s="63" t="s">
        <v>114</v>
      </c>
      <c r="C63" s="77">
        <f>ROUND(IF('Indicator Data'!Q65="No data",IF((0.1233*LN('Indicator Data'!BA65)-0.4559)&gt;C$195,0,IF((0.1233*LN('Indicator Data'!BA65)-0.4559)&lt;C$194,10,(C$195-(0.1233*LN('Indicator Data'!BA65)-0.4559))/(C$195-C$194)*10)),IF('Indicator Data'!Q65&gt;C$195,0,IF('Indicator Data'!Q65&lt;C$194,10,(C$195-'Indicator Data'!Q65)/(C$195-C$194)*10))),1)</f>
        <v>7.8</v>
      </c>
      <c r="D63" s="77">
        <f>IF('Indicator Data'!R65="No data","x",ROUND((IF('Indicator Data'!R65&gt;D$195,10,IF('Indicator Data'!R65&lt;D$194,0,10-(D$195-'Indicator Data'!R65)/(D$195-D$194)*10))),1))</f>
        <v>5.3</v>
      </c>
      <c r="E63" s="78">
        <f t="shared" si="0"/>
        <v>6.7</v>
      </c>
      <c r="F63" s="77">
        <f>IF('Indicator Data'!AE65="No data","x",ROUND(IF('Indicator Data'!AE65&gt;F$195,10,IF('Indicator Data'!AE65&lt;F$194,0,10-(F$195-'Indicator Data'!AE65)/(F$195-F$194)*10)),1))</f>
        <v>8.3000000000000007</v>
      </c>
      <c r="G63" s="77">
        <f>IF('Indicator Data'!AF65="No data","x",ROUND(IF('Indicator Data'!AF65&gt;G$195,10,IF('Indicator Data'!AF65&lt;G$194,0,10-(G$195-'Indicator Data'!AF65)/(G$195-G$194)*10)),1))</f>
        <v>5.6</v>
      </c>
      <c r="H63" s="78">
        <f t="shared" si="1"/>
        <v>7</v>
      </c>
      <c r="I63" s="79">
        <f>SUM(IF('Indicator Data'!S65=0,0,'Indicator Data'!S65/1000000),SUM('Indicator Data'!T65:U65))</f>
        <v>261.09137200000004</v>
      </c>
      <c r="J63" s="79">
        <f>I63/'Indicator Data'!BB65*1000000</f>
        <v>135.40671952768412</v>
      </c>
      <c r="K63" s="77">
        <f t="shared" si="2"/>
        <v>2.7</v>
      </c>
      <c r="L63" s="77">
        <f>IF('Indicator Data'!V65="No data","x",ROUND(IF('Indicator Data'!V65&gt;L$195,10,IF('Indicator Data'!V65&lt;L$194,0,10-(L$195-'Indicator Data'!V65)/(L$195-L$194)*10)),1))</f>
        <v>8.6</v>
      </c>
      <c r="M63" s="78">
        <f t="shared" si="3"/>
        <v>5.7</v>
      </c>
      <c r="N63" s="80">
        <f t="shared" si="4"/>
        <v>6.5</v>
      </c>
      <c r="O63" s="92">
        <f>IF(AND('Indicator Data'!AJ65="No data",'Indicator Data'!AK65="No data"),0,SUM('Indicator Data'!AJ65:AL65)/1000)</f>
        <v>11.773</v>
      </c>
      <c r="P63" s="77">
        <f t="shared" si="5"/>
        <v>3.6</v>
      </c>
      <c r="Q63" s="81">
        <f>O63*1000/'Indicator Data'!BB65</f>
        <v>6.1056912635145399E-3</v>
      </c>
      <c r="R63" s="77">
        <f t="shared" si="6"/>
        <v>5</v>
      </c>
      <c r="S63" s="82">
        <f t="shared" si="7"/>
        <v>4.3</v>
      </c>
      <c r="T63" s="77">
        <f>IF('Indicator Data'!AB65="No data","x",ROUND(IF('Indicator Data'!AB65&gt;T$195,10,IF('Indicator Data'!AB65&lt;T$194,0,10-(T$195-'Indicator Data'!AB65)/(T$195-T$194)*10)),1))</f>
        <v>3.6</v>
      </c>
      <c r="U63" s="77">
        <f>IF('Indicator Data'!AA65="No data","x",ROUND(IF('Indicator Data'!AA65&gt;U$195,10,IF('Indicator Data'!AA65&lt;U$194,0,10-(U$195-'Indicator Data'!AA65)/(U$195-U$194)*10)),1))</f>
        <v>3.2</v>
      </c>
      <c r="V63" s="77">
        <f>IF('Indicator Data'!AD65="No data","x",ROUND(IF('Indicator Data'!AD65&gt;V$195,10,IF('Indicator Data'!AD65&lt;V$194,0,10-(V$195-'Indicator Data'!AD65)/(V$195-V$194)*10)),1))</f>
        <v>8.1</v>
      </c>
      <c r="W63" s="78">
        <f t="shared" si="8"/>
        <v>5</v>
      </c>
      <c r="X63" s="77">
        <f>IF('Indicator Data'!W65="No data","x",ROUND(IF('Indicator Data'!W65&gt;X$195,10,IF('Indicator Data'!W65&lt;X$194,0,10-(X$195-'Indicator Data'!W65)/(X$195-X$194)*10)),1))</f>
        <v>5.3</v>
      </c>
      <c r="Y63" s="77">
        <f>IF('Indicator Data'!X65="No data","x",ROUND(IF('Indicator Data'!X65&gt;Y$195,10,IF('Indicator Data'!X65&lt;Y$194,0,10-(Y$195-'Indicator Data'!X65)/(Y$195-Y$194)*10)),1))</f>
        <v>3.5</v>
      </c>
      <c r="Z63" s="78">
        <f t="shared" si="9"/>
        <v>4.4000000000000004</v>
      </c>
      <c r="AA63" s="92">
        <f>('Indicator Data'!AI65+'Indicator Data'!AH65*0.5+'Indicator Data'!AG65*0.25)/1000</f>
        <v>0.82499999999999996</v>
      </c>
      <c r="AB63" s="83">
        <f>AA63*1000/'Indicator Data'!BB65</f>
        <v>4.2785995858315599E-4</v>
      </c>
      <c r="AC63" s="78">
        <f t="shared" si="10"/>
        <v>0</v>
      </c>
      <c r="AD63" s="77">
        <f>IF('Indicator Data'!AM65="No data","x",ROUND(IF('Indicator Data'!AM65&lt;$AD$194,10,IF('Indicator Data'!AM65&gt;$AD$195,0,($AD$195-'Indicator Data'!AM65)/($AD$195-$AD$194)*10)),1))</f>
        <v>2.4</v>
      </c>
      <c r="AE63" s="77">
        <f>IF('Indicator Data'!AN65="No data","x",ROUND(IF('Indicator Data'!AN65&gt;$AE$195,10,IF('Indicator Data'!AN65&lt;$AE$194,0,10-($AE$195-'Indicator Data'!AN65)/($AE$195-$AE$194)*10)),1))</f>
        <v>0.1</v>
      </c>
      <c r="AF63" s="84">
        <f>IF('Indicator Data'!AO65="No data","x",ROUND(IF('Indicator Data'!AO65&gt;$AF$195,10,IF('Indicator Data'!AO65&lt;$AF$194,0,10-($AF$195-'Indicator Data'!AO65)/($AF$195-$AF$194)*10)),1))</f>
        <v>6.9</v>
      </c>
      <c r="AG63" s="84">
        <f>IF('Indicator Data'!AP65="No data","x",ROUND(IF('Indicator Data'!AP65&gt;$AG$195,10,IF('Indicator Data'!AP65&lt;$AG$194,0,10-($AG$195-'Indicator Data'!AP65)/($AG$195-$AG$194)*10)),1))</f>
        <v>1.4</v>
      </c>
      <c r="AH63" s="77">
        <f t="shared" si="11"/>
        <v>5.8</v>
      </c>
      <c r="AI63" s="78">
        <f t="shared" si="12"/>
        <v>2.8</v>
      </c>
      <c r="AJ63" s="85">
        <f t="shared" si="13"/>
        <v>3.3</v>
      </c>
      <c r="AK63" s="86">
        <f t="shared" si="14"/>
        <v>3.8</v>
      </c>
    </row>
    <row r="64" spans="1:37" s="4" customFormat="1" x14ac:dyDescent="0.25">
      <c r="A64" s="131" t="s">
        <v>117</v>
      </c>
      <c r="B64" s="63" t="s">
        <v>116</v>
      </c>
      <c r="C64" s="77">
        <f>ROUND(IF('Indicator Data'!Q66="No data",IF((0.1233*LN('Indicator Data'!BA66)-0.4559)&gt;C$195,0,IF((0.1233*LN('Indicator Data'!BA66)-0.4559)&lt;C$194,10,(C$195-(0.1233*LN('Indicator Data'!BA66)-0.4559))/(C$195-C$194)*10)),IF('Indicator Data'!Q66&gt;C$195,0,IF('Indicator Data'!Q66&lt;C$194,10,(C$195-'Indicator Data'!Q66)/(C$195-C$194)*10))),1)</f>
        <v>3</v>
      </c>
      <c r="D64" s="77">
        <f>IF('Indicator Data'!R66="No data","x",ROUND((IF('Indicator Data'!R66&gt;D$195,10,IF('Indicator Data'!R66&lt;D$194,0,10-(D$195-'Indicator Data'!R66)/(D$195-D$194)*10))),1))</f>
        <v>0</v>
      </c>
      <c r="E64" s="78">
        <f t="shared" si="0"/>
        <v>1.6</v>
      </c>
      <c r="F64" s="77">
        <f>IF('Indicator Data'!AE66="No data","x",ROUND(IF('Indicator Data'!AE66&gt;F$195,10,IF('Indicator Data'!AE66&lt;F$194,0,10-(F$195-'Indicator Data'!AE66)/(F$195-F$194)*10)),1))</f>
        <v>5.0999999999999996</v>
      </c>
      <c r="G64" s="77">
        <f>IF('Indicator Data'!AF66="No data","x",ROUND(IF('Indicator Data'!AF66&gt;G$195,10,IF('Indicator Data'!AF66&lt;G$194,0,10-(G$195-'Indicator Data'!AF66)/(G$195-G$194)*10)),1))</f>
        <v>4.0999999999999996</v>
      </c>
      <c r="H64" s="78">
        <f t="shared" si="1"/>
        <v>4.5999999999999996</v>
      </c>
      <c r="I64" s="79">
        <f>SUM(IF('Indicator Data'!S66=0,0,'Indicator Data'!S66/1000000),SUM('Indicator Data'!T66:U66))</f>
        <v>1318.2920280000001</v>
      </c>
      <c r="J64" s="79">
        <f>I64/'Indicator Data'!BB66*1000000</f>
        <v>292.68711351879398</v>
      </c>
      <c r="K64" s="77">
        <f t="shared" si="2"/>
        <v>5.9</v>
      </c>
      <c r="L64" s="77">
        <f>IF('Indicator Data'!V66="No data","x",ROUND(IF('Indicator Data'!V66&gt;L$195,10,IF('Indicator Data'!V66&lt;L$194,0,10-(L$195-'Indicator Data'!V66)/(L$195-L$194)*10)),1))</f>
        <v>2.7</v>
      </c>
      <c r="M64" s="78">
        <f t="shared" si="3"/>
        <v>4.3</v>
      </c>
      <c r="N64" s="80">
        <f t="shared" si="4"/>
        <v>3</v>
      </c>
      <c r="O64" s="92">
        <f>IF(AND('Indicator Data'!AJ66="No data",'Indicator Data'!AK66="No data"),0,SUM('Indicator Data'!AJ66:AL66)/1000)</f>
        <v>234.363</v>
      </c>
      <c r="P64" s="77">
        <f t="shared" si="5"/>
        <v>7.9</v>
      </c>
      <c r="Q64" s="81">
        <f>O64*1000/'Indicator Data'!BB66</f>
        <v>5.2033258586621077E-2</v>
      </c>
      <c r="R64" s="77">
        <f t="shared" si="6"/>
        <v>8.5</v>
      </c>
      <c r="S64" s="82">
        <f t="shared" si="7"/>
        <v>8.1999999999999993</v>
      </c>
      <c r="T64" s="77">
        <f>IF('Indicator Data'!AB66="No data","x",ROUND(IF('Indicator Data'!AB66&gt;T$195,10,IF('Indicator Data'!AB66&lt;T$194,0,10-(T$195-'Indicator Data'!AB66)/(T$195-T$194)*10)),1))</f>
        <v>0.6</v>
      </c>
      <c r="U64" s="77">
        <f>IF('Indicator Data'!AA66="No data","x",ROUND(IF('Indicator Data'!AA66&gt;U$195,10,IF('Indicator Data'!AA66&lt;U$194,0,10-(U$195-'Indicator Data'!AA66)/(U$195-U$194)*10)),1))</f>
        <v>1.9</v>
      </c>
      <c r="V64" s="77">
        <f>IF('Indicator Data'!AD66="No data","x",ROUND(IF('Indicator Data'!AD66&gt;V$195,10,IF('Indicator Data'!AD66&lt;V$194,0,10-(V$195-'Indicator Data'!AD66)/(V$195-V$194)*10)),1))</f>
        <v>0</v>
      </c>
      <c r="W64" s="78">
        <f t="shared" si="8"/>
        <v>0.8</v>
      </c>
      <c r="X64" s="77">
        <f>IF('Indicator Data'!W66="No data","x",ROUND(IF('Indicator Data'!W66&gt;X$195,10,IF('Indicator Data'!W66&lt;X$194,0,10-(X$195-'Indicator Data'!W66)/(X$195-X$194)*10)),1))</f>
        <v>0.9</v>
      </c>
      <c r="Y64" s="77">
        <f>IF('Indicator Data'!X66="No data","x",ROUND(IF('Indicator Data'!X66&gt;Y$195,10,IF('Indicator Data'!X66&lt;Y$194,0,10-(Y$195-'Indicator Data'!X66)/(Y$195-Y$194)*10)),1))</f>
        <v>0.2</v>
      </c>
      <c r="Z64" s="78">
        <f t="shared" si="9"/>
        <v>0.6</v>
      </c>
      <c r="AA64" s="92">
        <f>('Indicator Data'!AI66+'Indicator Data'!AH66*0.5+'Indicator Data'!AG66*0.25)/1000</f>
        <v>21.32</v>
      </c>
      <c r="AB64" s="83">
        <f>AA64*1000/'Indicator Data'!BB66</f>
        <v>4.7334650651628517E-3</v>
      </c>
      <c r="AC64" s="78">
        <f t="shared" si="10"/>
        <v>0.5</v>
      </c>
      <c r="AD64" s="77">
        <f>IF('Indicator Data'!AM66="No data","x",ROUND(IF('Indicator Data'!AM66&lt;$AD$194,10,IF('Indicator Data'!AM66&gt;$AD$195,0,($AD$195-'Indicator Data'!AM66)/($AD$195-$AD$194)*10)),1))</f>
        <v>4.5</v>
      </c>
      <c r="AE64" s="77">
        <f>IF('Indicator Data'!AN66="No data","x",ROUND(IF('Indicator Data'!AN66&gt;$AE$195,10,IF('Indicator Data'!AN66&lt;$AE$194,0,10-($AE$195-'Indicator Data'!AN66)/($AE$195-$AE$194)*10)),1))</f>
        <v>0.8</v>
      </c>
      <c r="AF64" s="84" t="str">
        <f>IF('Indicator Data'!AO66="No data","x",ROUND(IF('Indicator Data'!AO66&gt;$AF$195,10,IF('Indicator Data'!AO66&lt;$AF$194,0,10-($AF$195-'Indicator Data'!AO66)/($AF$195-$AF$194)*10)),1))</f>
        <v>x</v>
      </c>
      <c r="AG64" s="84" t="str">
        <f>IF('Indicator Data'!AP66="No data","x",ROUND(IF('Indicator Data'!AP66&gt;$AG$195,10,IF('Indicator Data'!AP66&lt;$AG$194,0,10-($AG$195-'Indicator Data'!AP66)/($AG$195-$AG$194)*10)),1))</f>
        <v>x</v>
      </c>
      <c r="AH64" s="77" t="str">
        <f t="shared" si="11"/>
        <v>x</v>
      </c>
      <c r="AI64" s="78">
        <f t="shared" si="12"/>
        <v>2.7</v>
      </c>
      <c r="AJ64" s="85">
        <f t="shared" si="13"/>
        <v>1.2</v>
      </c>
      <c r="AK64" s="86">
        <f t="shared" si="14"/>
        <v>5.7</v>
      </c>
    </row>
    <row r="65" spans="1:37" s="4" customFormat="1" x14ac:dyDescent="0.25">
      <c r="A65" s="131" t="s">
        <v>119</v>
      </c>
      <c r="B65" s="63" t="s">
        <v>118</v>
      </c>
      <c r="C65" s="77">
        <f>ROUND(IF('Indicator Data'!Q67="No data",IF((0.1233*LN('Indicator Data'!BA67)-0.4559)&gt;C$195,0,IF((0.1233*LN('Indicator Data'!BA67)-0.4559)&lt;C$194,10,(C$195-(0.1233*LN('Indicator Data'!BA67)-0.4559))/(C$195-C$194)*10)),IF('Indicator Data'!Q67&gt;C$195,0,IF('Indicator Data'!Q67&lt;C$194,10,(C$195-'Indicator Data'!Q67)/(C$195-C$194)*10))),1)</f>
        <v>0.5</v>
      </c>
      <c r="D65" s="77" t="str">
        <f>IF('Indicator Data'!R67="No data","x",ROUND((IF('Indicator Data'!R67&gt;D$195,10,IF('Indicator Data'!R67&lt;D$194,0,10-(D$195-'Indicator Data'!R67)/(D$195-D$194)*10))),1))</f>
        <v>x</v>
      </c>
      <c r="E65" s="78">
        <f t="shared" si="0"/>
        <v>0.5</v>
      </c>
      <c r="F65" s="77">
        <f>IF('Indicator Data'!AE67="No data","x",ROUND(IF('Indicator Data'!AE67&gt;F$195,10,IF('Indicator Data'!AE67&lt;F$194,0,10-(F$195-'Indicator Data'!AE67)/(F$195-F$194)*10)),1))</f>
        <v>0.5</v>
      </c>
      <c r="G65" s="77">
        <f>IF('Indicator Data'!AF67="No data","x",ROUND(IF('Indicator Data'!AF67&gt;G$195,10,IF('Indicator Data'!AF67&lt;G$194,0,10-(G$195-'Indicator Data'!AF67)/(G$195-G$194)*10)),1))</f>
        <v>1.4</v>
      </c>
      <c r="H65" s="78">
        <f t="shared" si="1"/>
        <v>1</v>
      </c>
      <c r="I65" s="79">
        <f>SUM(IF('Indicator Data'!S67=0,0,'Indicator Data'!S67/1000000),SUM('Indicator Data'!T67:U67))</f>
        <v>0</v>
      </c>
      <c r="J65" s="79">
        <f>I65/'Indicator Data'!BB67*1000000</f>
        <v>0</v>
      </c>
      <c r="K65" s="77">
        <f t="shared" si="2"/>
        <v>0</v>
      </c>
      <c r="L65" s="77">
        <f>IF('Indicator Data'!V67="No data","x",ROUND(IF('Indicator Data'!V67&gt;L$195,10,IF('Indicator Data'!V67&lt;L$194,0,10-(L$195-'Indicator Data'!V67)/(L$195-L$194)*10)),1))</f>
        <v>0</v>
      </c>
      <c r="M65" s="78">
        <f t="shared" si="3"/>
        <v>0</v>
      </c>
      <c r="N65" s="80">
        <f t="shared" si="4"/>
        <v>0.5</v>
      </c>
      <c r="O65" s="92">
        <f>IF(AND('Indicator Data'!AJ67="No data",'Indicator Data'!AK67="No data"),0,SUM('Indicator Data'!AJ67:AL67)/1000)</f>
        <v>250.29900000000001</v>
      </c>
      <c r="P65" s="77">
        <f t="shared" si="5"/>
        <v>8</v>
      </c>
      <c r="Q65" s="81">
        <f>O65*1000/'Indicator Data'!BB67</f>
        <v>3.0943322387042946E-3</v>
      </c>
      <c r="R65" s="77">
        <f t="shared" si="6"/>
        <v>4.2</v>
      </c>
      <c r="S65" s="82">
        <f t="shared" si="7"/>
        <v>6.1</v>
      </c>
      <c r="T65" s="77">
        <f>IF('Indicator Data'!AB67="No data","x",ROUND(IF('Indicator Data'!AB67&gt;T$195,10,IF('Indicator Data'!AB67&lt;T$194,0,10-(T$195-'Indicator Data'!AB67)/(T$195-T$194)*10)),1))</f>
        <v>0.4</v>
      </c>
      <c r="U65" s="77">
        <f>IF('Indicator Data'!AA67="No data","x",ROUND(IF('Indicator Data'!AA67&gt;U$195,10,IF('Indicator Data'!AA67&lt;U$194,0,10-(U$195-'Indicator Data'!AA67)/(U$195-U$194)*10)),1))</f>
        <v>0.1</v>
      </c>
      <c r="V65" s="77" t="str">
        <f>IF('Indicator Data'!AD67="No data","x",ROUND(IF('Indicator Data'!AD67&gt;V$195,10,IF('Indicator Data'!AD67&lt;V$194,0,10-(V$195-'Indicator Data'!AD67)/(V$195-V$194)*10)),1))</f>
        <v>x</v>
      </c>
      <c r="W65" s="78">
        <f t="shared" si="8"/>
        <v>0.3</v>
      </c>
      <c r="X65" s="77">
        <f>IF('Indicator Data'!W67="No data","x",ROUND(IF('Indicator Data'!W67&gt;X$195,10,IF('Indicator Data'!W67&lt;X$194,0,10-(X$195-'Indicator Data'!W67)/(X$195-X$194)*10)),1))</f>
        <v>0.3</v>
      </c>
      <c r="Y65" s="77">
        <f>IF('Indicator Data'!X67="No data","x",ROUND(IF('Indicator Data'!X67&gt;Y$195,10,IF('Indicator Data'!X67&lt;Y$194,0,10-(Y$195-'Indicator Data'!X67)/(Y$195-Y$194)*10)),1))</f>
        <v>0.2</v>
      </c>
      <c r="Z65" s="78">
        <f t="shared" si="9"/>
        <v>0.3</v>
      </c>
      <c r="AA65" s="92">
        <f>('Indicator Data'!AI67+'Indicator Data'!AH67*0.5+'Indicator Data'!AG67*0.25)/1000</f>
        <v>1.5880000000000001</v>
      </c>
      <c r="AB65" s="83">
        <f>AA65*1000/'Indicator Data'!BB67</f>
        <v>1.9631718844511645E-5</v>
      </c>
      <c r="AC65" s="78">
        <f t="shared" si="10"/>
        <v>0</v>
      </c>
      <c r="AD65" s="77">
        <f>IF('Indicator Data'!AM67="No data","x",ROUND(IF('Indicator Data'!AM67&lt;$AD$194,10,IF('Indicator Data'!AM67&gt;$AD$195,0,($AD$195-'Indicator Data'!AM67)/($AD$195-$AD$194)*10)),1))</f>
        <v>1.5</v>
      </c>
      <c r="AE65" s="77">
        <f>IF('Indicator Data'!AN67="No data","x",ROUND(IF('Indicator Data'!AN67&gt;$AE$195,10,IF('Indicator Data'!AN67&lt;$AE$194,0,10-($AE$195-'Indicator Data'!AN67)/($AE$195-$AE$194)*10)),1))</f>
        <v>0</v>
      </c>
      <c r="AF65" s="84">
        <f>IF('Indicator Data'!AO67="No data","x",ROUND(IF('Indicator Data'!AO67&gt;$AF$195,10,IF('Indicator Data'!AO67&lt;$AF$194,0,10-($AF$195-'Indicator Data'!AO67)/($AF$195-$AF$194)*10)),1))</f>
        <v>0.6</v>
      </c>
      <c r="AG65" s="84">
        <f>IF('Indicator Data'!AP67="No data","x",ROUND(IF('Indicator Data'!AP67&gt;$AG$195,10,IF('Indicator Data'!AP67&lt;$AG$194,0,10-($AG$195-'Indicator Data'!AP67)/($AG$195-$AG$194)*10)),1))</f>
        <v>2.8</v>
      </c>
      <c r="AH65" s="77">
        <f t="shared" si="11"/>
        <v>1</v>
      </c>
      <c r="AI65" s="78">
        <f t="shared" si="12"/>
        <v>0.8</v>
      </c>
      <c r="AJ65" s="85">
        <f t="shared" si="13"/>
        <v>0.4</v>
      </c>
      <c r="AK65" s="86">
        <f t="shared" si="14"/>
        <v>3.8</v>
      </c>
    </row>
    <row r="66" spans="1:37" s="4" customFormat="1" x14ac:dyDescent="0.25">
      <c r="A66" s="131" t="s">
        <v>121</v>
      </c>
      <c r="B66" s="63" t="s">
        <v>120</v>
      </c>
      <c r="C66" s="77">
        <f>ROUND(IF('Indicator Data'!Q68="No data",IF((0.1233*LN('Indicator Data'!BA68)-0.4559)&gt;C$195,0,IF((0.1233*LN('Indicator Data'!BA68)-0.4559)&lt;C$194,10,(C$195-(0.1233*LN('Indicator Data'!BA68)-0.4559))/(C$195-C$194)*10)),IF('Indicator Data'!Q68&gt;C$195,0,IF('Indicator Data'!Q68&lt;C$194,10,(C$195-'Indicator Data'!Q68)/(C$195-C$194)*10))),1)</f>
        <v>5.7</v>
      </c>
      <c r="D66" s="77">
        <f>IF('Indicator Data'!R68="No data","x",ROUND((IF('Indicator Data'!R68&gt;D$195,10,IF('Indicator Data'!R68&lt;D$194,0,10-(D$195-'Indicator Data'!R68)/(D$195-D$194)*10))),1))</f>
        <v>2.1</v>
      </c>
      <c r="E66" s="78">
        <f t="shared" si="0"/>
        <v>4.0999999999999996</v>
      </c>
      <c r="F66" s="77">
        <f>IF('Indicator Data'!AE68="No data","x",ROUND(IF('Indicator Data'!AE68&gt;F$195,10,IF('Indicator Data'!AE68&lt;F$194,0,10-(F$195-'Indicator Data'!AE68)/(F$195-F$194)*10)),1))</f>
        <v>7.4</v>
      </c>
      <c r="G66" s="77">
        <f>IF('Indicator Data'!AF68="No data","x",ROUND(IF('Indicator Data'!AF68&gt;G$195,10,IF('Indicator Data'!AF68&lt;G$194,0,10-(G$195-'Indicator Data'!AF68)/(G$195-G$194)*10)),1))</f>
        <v>4.4000000000000004</v>
      </c>
      <c r="H66" s="78">
        <f t="shared" si="1"/>
        <v>5.9</v>
      </c>
      <c r="I66" s="79">
        <f>SUM(IF('Indicator Data'!S68=0,0,'Indicator Data'!S68/1000000),SUM('Indicator Data'!T68:U68))</f>
        <v>3166.8568580000001</v>
      </c>
      <c r="J66" s="79">
        <f>I66/'Indicator Data'!BB68*1000000</f>
        <v>118.22542220553727</v>
      </c>
      <c r="K66" s="77">
        <f t="shared" si="2"/>
        <v>2.4</v>
      </c>
      <c r="L66" s="77">
        <f>IF('Indicator Data'!V68="No data","x",ROUND(IF('Indicator Data'!V68&gt;L$195,10,IF('Indicator Data'!V68&lt;L$194,0,10-(L$195-'Indicator Data'!V68)/(L$195-L$194)*10)),1))</f>
        <v>1.9</v>
      </c>
      <c r="M66" s="78">
        <f t="shared" si="3"/>
        <v>2.2000000000000002</v>
      </c>
      <c r="N66" s="80">
        <f t="shared" si="4"/>
        <v>4.0999999999999996</v>
      </c>
      <c r="O66" s="92">
        <f>IF(AND('Indicator Data'!AJ68="No data",'Indicator Data'!AK68="No data"),0,SUM('Indicator Data'!AJ68:AL68)/1000)</f>
        <v>18.475999999999999</v>
      </c>
      <c r="P66" s="77">
        <f t="shared" si="5"/>
        <v>4.2</v>
      </c>
      <c r="Q66" s="81">
        <f>O66*1000/'Indicator Data'!BB68</f>
        <v>6.8974791050360328E-4</v>
      </c>
      <c r="R66" s="77">
        <f t="shared" si="6"/>
        <v>2.9</v>
      </c>
      <c r="S66" s="82">
        <f t="shared" si="7"/>
        <v>3.6</v>
      </c>
      <c r="T66" s="77">
        <f>IF('Indicator Data'!AB68="No data","x",ROUND(IF('Indicator Data'!AB68&gt;T$195,10,IF('Indicator Data'!AB68&lt;T$194,0,10-(T$195-'Indicator Data'!AB68)/(T$195-T$194)*10)),1))</f>
        <v>3</v>
      </c>
      <c r="U66" s="77">
        <f>IF('Indicator Data'!AA68="No data","x",ROUND(IF('Indicator Data'!AA68&gt;U$195,10,IF('Indicator Data'!AA68&lt;U$194,0,10-(U$195-'Indicator Data'!AA68)/(U$195-U$194)*10)),1))</f>
        <v>3</v>
      </c>
      <c r="V66" s="77">
        <f>IF('Indicator Data'!AD68="No data","x",ROUND(IF('Indicator Data'!AD68&gt;V$195,10,IF('Indicator Data'!AD68&lt;V$194,0,10-(V$195-'Indicator Data'!AD68)/(V$195-V$194)*10)),1))</f>
        <v>6.2</v>
      </c>
      <c r="W66" s="78">
        <f t="shared" si="8"/>
        <v>4.0999999999999996</v>
      </c>
      <c r="X66" s="77">
        <f>IF('Indicator Data'!W68="No data","x",ROUND(IF('Indicator Data'!W68&gt;X$195,10,IF('Indicator Data'!W68&lt;X$194,0,10-(X$195-'Indicator Data'!W68)/(X$195-X$194)*10)),1))</f>
        <v>4.7</v>
      </c>
      <c r="Y66" s="77">
        <f>IF('Indicator Data'!X68="No data","x",ROUND(IF('Indicator Data'!X68&gt;Y$195,10,IF('Indicator Data'!X68&lt;Y$194,0,10-(Y$195-'Indicator Data'!X68)/(Y$195-Y$194)*10)),1))</f>
        <v>2.4</v>
      </c>
      <c r="Z66" s="78">
        <f t="shared" si="9"/>
        <v>3.6</v>
      </c>
      <c r="AA66" s="92">
        <f>('Indicator Data'!AI68+'Indicator Data'!AH68*0.5+'Indicator Data'!AG68*0.25)/1000</f>
        <v>66.188999999999993</v>
      </c>
      <c r="AB66" s="83">
        <f>AA66*1000/'Indicator Data'!BB68</f>
        <v>2.4709744776100348E-3</v>
      </c>
      <c r="AC66" s="78">
        <f t="shared" si="10"/>
        <v>0.2</v>
      </c>
      <c r="AD66" s="77">
        <f>IF('Indicator Data'!AM68="No data","x",ROUND(IF('Indicator Data'!AM68&lt;$AD$194,10,IF('Indicator Data'!AM68&gt;$AD$195,0,($AD$195-'Indicator Data'!AM68)/($AD$195-$AD$194)*10)),1))</f>
        <v>0</v>
      </c>
      <c r="AE66" s="77">
        <f>IF('Indicator Data'!AN68="No data","x",ROUND(IF('Indicator Data'!AN68&gt;$AE$195,10,IF('Indicator Data'!AN68&lt;$AE$194,0,10-($AE$195-'Indicator Data'!AN68)/($AE$195-$AE$194)*10)),1))</f>
        <v>0</v>
      </c>
      <c r="AF66" s="84">
        <f>IF('Indicator Data'!AO68="No data","x",ROUND(IF('Indicator Data'!AO68&gt;$AF$195,10,IF('Indicator Data'!AO68&lt;$AF$194,0,10-($AF$195-'Indicator Data'!AO68)/($AF$195-$AF$194)*10)),1))</f>
        <v>4.9000000000000004</v>
      </c>
      <c r="AG66" s="84">
        <f>IF('Indicator Data'!AP68="No data","x",ROUND(IF('Indicator Data'!AP68&gt;$AG$195,10,IF('Indicator Data'!AP68&lt;$AG$194,0,10-($AG$195-'Indicator Data'!AP68)/($AG$195-$AG$194)*10)),1))</f>
        <v>9.1999999999999993</v>
      </c>
      <c r="AH66" s="77">
        <f t="shared" si="11"/>
        <v>5.8</v>
      </c>
      <c r="AI66" s="78">
        <f t="shared" si="12"/>
        <v>1.9</v>
      </c>
      <c r="AJ66" s="85">
        <f t="shared" si="13"/>
        <v>2.6</v>
      </c>
      <c r="AK66" s="86">
        <f t="shared" si="14"/>
        <v>3.1</v>
      </c>
    </row>
    <row r="67" spans="1:37" s="4" customFormat="1" x14ac:dyDescent="0.25">
      <c r="A67" s="131" t="s">
        <v>123</v>
      </c>
      <c r="B67" s="63" t="s">
        <v>122</v>
      </c>
      <c r="C67" s="77">
        <f>ROUND(IF('Indicator Data'!Q69="No data",IF((0.1233*LN('Indicator Data'!BA69)-0.4559)&gt;C$195,0,IF((0.1233*LN('Indicator Data'!BA69)-0.4559)&lt;C$194,10,(C$195-(0.1233*LN('Indicator Data'!BA69)-0.4559))/(C$195-C$194)*10)),IF('Indicator Data'!Q69&gt;C$195,0,IF('Indicator Data'!Q69&lt;C$194,10,(C$195-'Indicator Data'!Q69)/(C$195-C$194)*10))),1)</f>
        <v>1.3</v>
      </c>
      <c r="D67" s="77" t="str">
        <f>IF('Indicator Data'!R69="No data","x",ROUND((IF('Indicator Data'!R69&gt;D$195,10,IF('Indicator Data'!R69&lt;D$194,0,10-(D$195-'Indicator Data'!R69)/(D$195-D$194)*10))),1))</f>
        <v>x</v>
      </c>
      <c r="E67" s="78">
        <f t="shared" si="0"/>
        <v>1.3</v>
      </c>
      <c r="F67" s="77">
        <f>IF('Indicator Data'!AE69="No data","x",ROUND(IF('Indicator Data'!AE69&gt;F$195,10,IF('Indicator Data'!AE69&lt;F$194,0,10-(F$195-'Indicator Data'!AE69)/(F$195-F$194)*10)),1))</f>
        <v>2</v>
      </c>
      <c r="G67" s="77">
        <f>IF('Indicator Data'!AF69="No data","x",ROUND(IF('Indicator Data'!AF69&gt;G$195,10,IF('Indicator Data'!AF69&lt;G$194,0,10-(G$195-'Indicator Data'!AF69)/(G$195-G$194)*10)),1))</f>
        <v>2.4</v>
      </c>
      <c r="H67" s="78">
        <f t="shared" si="1"/>
        <v>2.2000000000000002</v>
      </c>
      <c r="I67" s="79">
        <f>SUM(IF('Indicator Data'!S69=0,0,'Indicator Data'!S69/1000000),SUM('Indicator Data'!T69:U69))</f>
        <v>2.436372</v>
      </c>
      <c r="J67" s="79">
        <f>I67/'Indicator Data'!BB69*1000000</f>
        <v>0.22234256333879066</v>
      </c>
      <c r="K67" s="77">
        <f t="shared" si="2"/>
        <v>0</v>
      </c>
      <c r="L67" s="77">
        <f>IF('Indicator Data'!V69="No data","x",ROUND(IF('Indicator Data'!V69&gt;L$195,10,IF('Indicator Data'!V69&lt;L$194,0,10-(L$195-'Indicator Data'!V69)/(L$195-L$194)*10)),1))</f>
        <v>0</v>
      </c>
      <c r="M67" s="78">
        <f t="shared" si="3"/>
        <v>0</v>
      </c>
      <c r="N67" s="80">
        <f t="shared" si="4"/>
        <v>1.2</v>
      </c>
      <c r="O67" s="92">
        <f>IF(AND('Indicator Data'!AJ69="No data",'Indicator Data'!AK69="No data"),0,SUM('Indicator Data'!AJ69:AL69)/1000)</f>
        <v>8.2309999999999999</v>
      </c>
      <c r="P67" s="77">
        <f t="shared" si="5"/>
        <v>3.1</v>
      </c>
      <c r="Q67" s="81">
        <f>O67*1000/'Indicator Data'!BB69</f>
        <v>7.5115854181610439E-4</v>
      </c>
      <c r="R67" s="77">
        <f t="shared" si="6"/>
        <v>3</v>
      </c>
      <c r="S67" s="82">
        <f t="shared" si="7"/>
        <v>3.1</v>
      </c>
      <c r="T67" s="77">
        <f>IF('Indicator Data'!AB69="No data","x",ROUND(IF('Indicator Data'!AB69&gt;T$195,10,IF('Indicator Data'!AB69&lt;T$194,0,10-(T$195-'Indicator Data'!AB69)/(T$195-T$194)*10)),1))</f>
        <v>0.4</v>
      </c>
      <c r="U67" s="77">
        <f>IF('Indicator Data'!AA69="No data","x",ROUND(IF('Indicator Data'!AA69&gt;U$195,10,IF('Indicator Data'!AA69&lt;U$194,0,10-(U$195-'Indicator Data'!AA69)/(U$195-U$194)*10)),1))</f>
        <v>0.1</v>
      </c>
      <c r="V67" s="77" t="str">
        <f>IF('Indicator Data'!AD69="No data","x",ROUND(IF('Indicator Data'!AD69&gt;V$195,10,IF('Indicator Data'!AD69&lt;V$194,0,10-(V$195-'Indicator Data'!AD69)/(V$195-V$194)*10)),1))</f>
        <v>x</v>
      </c>
      <c r="W67" s="78">
        <f t="shared" si="8"/>
        <v>0.3</v>
      </c>
      <c r="X67" s="77">
        <f>IF('Indicator Data'!W69="No data","x",ROUND(IF('Indicator Data'!W69&gt;X$195,10,IF('Indicator Data'!W69&lt;X$194,0,10-(X$195-'Indicator Data'!W69)/(X$195-X$194)*10)),1))</f>
        <v>0.4</v>
      </c>
      <c r="Y67" s="77" t="str">
        <f>IF('Indicator Data'!X69="No data","x",ROUND(IF('Indicator Data'!X69&gt;Y$195,10,IF('Indicator Data'!X69&lt;Y$194,0,10-(Y$195-'Indicator Data'!X69)/(Y$195-Y$194)*10)),1))</f>
        <v>x</v>
      </c>
      <c r="Z67" s="78">
        <f t="shared" si="9"/>
        <v>0.4</v>
      </c>
      <c r="AA67" s="92">
        <f>('Indicator Data'!AI69+'Indicator Data'!AH69*0.5+'Indicator Data'!AG69*0.25)/1000</f>
        <v>38.512500000000003</v>
      </c>
      <c r="AB67" s="83">
        <f>AA67*1000/'Indicator Data'!BB69</f>
        <v>3.5146389675243255E-3</v>
      </c>
      <c r="AC67" s="78">
        <f t="shared" si="10"/>
        <v>0.4</v>
      </c>
      <c r="AD67" s="77">
        <f>IF('Indicator Data'!AM69="No data","x",ROUND(IF('Indicator Data'!AM69&lt;$AD$194,10,IF('Indicator Data'!AM69&gt;$AD$195,0,($AD$195-'Indicator Data'!AM69)/($AD$195-$AD$194)*10)),1))</f>
        <v>2.1</v>
      </c>
      <c r="AE67" s="77">
        <f>IF('Indicator Data'!AN69="No data","x",ROUND(IF('Indicator Data'!AN69&gt;$AE$195,10,IF('Indicator Data'!AN69&lt;$AE$194,0,10-($AE$195-'Indicator Data'!AN69)/($AE$195-$AE$194)*10)),1))</f>
        <v>0</v>
      </c>
      <c r="AF67" s="84">
        <f>IF('Indicator Data'!AO69="No data","x",ROUND(IF('Indicator Data'!AO69&gt;$AF$195,10,IF('Indicator Data'!AO69&lt;$AF$194,0,10-($AF$195-'Indicator Data'!AO69)/($AF$195-$AF$194)*10)),1))</f>
        <v>1.7</v>
      </c>
      <c r="AG67" s="84">
        <f>IF('Indicator Data'!AP69="No data","x",ROUND(IF('Indicator Data'!AP69&gt;$AG$195,10,IF('Indicator Data'!AP69&lt;$AG$194,0,10-($AG$195-'Indicator Data'!AP69)/($AG$195-$AG$194)*10)),1))</f>
        <v>5.6</v>
      </c>
      <c r="AH67" s="77">
        <f t="shared" si="11"/>
        <v>2.5</v>
      </c>
      <c r="AI67" s="78">
        <f t="shared" si="12"/>
        <v>1.5</v>
      </c>
      <c r="AJ67" s="85">
        <f t="shared" si="13"/>
        <v>0.7</v>
      </c>
      <c r="AK67" s="86">
        <f t="shared" si="14"/>
        <v>2</v>
      </c>
    </row>
    <row r="68" spans="1:37" s="4" customFormat="1" x14ac:dyDescent="0.25">
      <c r="A68" s="131" t="s">
        <v>125</v>
      </c>
      <c r="B68" s="63" t="s">
        <v>124</v>
      </c>
      <c r="C68" s="77">
        <f>ROUND(IF('Indicator Data'!Q70="No data",IF((0.1233*LN('Indicator Data'!BA70)-0.4559)&gt;C$195,0,IF((0.1233*LN('Indicator Data'!BA70)-0.4559)&lt;C$194,10,(C$195-(0.1233*LN('Indicator Data'!BA70)-0.4559))/(C$195-C$194)*10)),IF('Indicator Data'!Q70&gt;C$195,0,IF('Indicator Data'!Q70&lt;C$194,10,(C$195-'Indicator Data'!Q70)/(C$195-C$194)*10))),1)</f>
        <v>3.1</v>
      </c>
      <c r="D68" s="77" t="str">
        <f>IF('Indicator Data'!R70="No data","x",ROUND((IF('Indicator Data'!R70&gt;D$195,10,IF('Indicator Data'!R70&lt;D$194,0,10-(D$195-'Indicator Data'!R70)/(D$195-D$194)*10))),1))</f>
        <v>x</v>
      </c>
      <c r="E68" s="78">
        <f t="shared" ref="E68:E131" si="15">ROUND(IF(D68="x",C68,(10-GEOMEAN(((10-C68)/10*9+1),((10-D68)/10*9+1)))/9*10),1)</f>
        <v>3.1</v>
      </c>
      <c r="F68" s="77" t="str">
        <f>IF('Indicator Data'!AE70="No data","x",ROUND(IF('Indicator Data'!AE70&gt;F$195,10,IF('Indicator Data'!AE70&lt;F$194,0,10-(F$195-'Indicator Data'!AE70)/(F$195-F$194)*10)),1))</f>
        <v>x</v>
      </c>
      <c r="G68" s="77" t="str">
        <f>IF('Indicator Data'!AF70="No data","x",ROUND(IF('Indicator Data'!AF70&gt;G$195,10,IF('Indicator Data'!AF70&lt;G$194,0,10-(G$195-'Indicator Data'!AF70)/(G$195-G$194)*10)),1))</f>
        <v>x</v>
      </c>
      <c r="H68" s="78" t="str">
        <f t="shared" ref="H68:H131" si="16">IF(AND(F68="x",G68="x"),"x",ROUND(AVERAGE(F68,G68),1))</f>
        <v>x</v>
      </c>
      <c r="I68" s="79">
        <f>SUM(IF('Indicator Data'!S70=0,0,'Indicator Data'!S70/1000000),SUM('Indicator Data'!T70:U70))</f>
        <v>18.77</v>
      </c>
      <c r="J68" s="79">
        <f>I68/'Indicator Data'!BB70*1000000</f>
        <v>176.4943723025134</v>
      </c>
      <c r="K68" s="77">
        <f t="shared" ref="K68:K131" si="17">IF(J68="x","x",ROUND(IF(J68&gt;K$195,10,IF(J68&lt;K$194,0,10-(K$195-J68)/(K$195-K$194)*10)),1))</f>
        <v>3.5</v>
      </c>
      <c r="L68" s="77">
        <f>IF('Indicator Data'!V70="No data","x",ROUND(IF('Indicator Data'!V70&gt;L$195,10,IF('Indicator Data'!V70&lt;L$194,0,10-(L$195-'Indicator Data'!V70)/(L$195-L$194)*10)),1))</f>
        <v>0.8</v>
      </c>
      <c r="M68" s="78">
        <f t="shared" ref="M68:M131" si="18">ROUND(AVERAGE(K68,L68),1)</f>
        <v>2.2000000000000002</v>
      </c>
      <c r="N68" s="80">
        <f t="shared" ref="N68:N131" si="19">ROUND(AVERAGE(E68,E68,H68,M68),1)</f>
        <v>2.8</v>
      </c>
      <c r="O68" s="92">
        <f>IF(AND('Indicator Data'!AJ70="No data",'Indicator Data'!AK70="No data"),0,SUM('Indicator Data'!AJ70:AL70)/1000)</f>
        <v>0</v>
      </c>
      <c r="P68" s="77">
        <f t="shared" ref="P68:P131" si="20">ROUND(IF(O68=0,0,IF(LOG(O68*1000)&gt;$P$195,10,IF(LOG(O68*1000)&lt;P$194,0,10-(P$195-LOG(O68*1000))/(P$195-P$194)*10))),1)</f>
        <v>0</v>
      </c>
      <c r="Q68" s="81">
        <f>O68*1000/'Indicator Data'!BB70</f>
        <v>0</v>
      </c>
      <c r="R68" s="77">
        <f t="shared" ref="R68:R131" si="21">IF(Q68="x","x",ROUND(IF(Q68&gt;$R$195,10,IF(Q68&lt;$R$194,0,((Q68*100)/0.0052)^(1/4.0545)/6.5*10)),1))</f>
        <v>0</v>
      </c>
      <c r="S68" s="82">
        <f t="shared" ref="S68:S131" si="22">ROUND(AVERAGE(P68,R68),1)</f>
        <v>0</v>
      </c>
      <c r="T68" s="77" t="str">
        <f>IF('Indicator Data'!AB70="No data","x",ROUND(IF('Indicator Data'!AB70&gt;T$195,10,IF('Indicator Data'!AB70&lt;T$194,0,10-(T$195-'Indicator Data'!AB70)/(T$195-T$194)*10)),1))</f>
        <v>x</v>
      </c>
      <c r="U68" s="77">
        <f>IF('Indicator Data'!AA70="No data","x",ROUND(IF('Indicator Data'!AA70&gt;U$195,10,IF('Indicator Data'!AA70&lt;U$194,0,10-(U$195-'Indicator Data'!AA70)/(U$195-U$194)*10)),1))</f>
        <v>0</v>
      </c>
      <c r="V68" s="77" t="str">
        <f>IF('Indicator Data'!AD70="No data","x",ROUND(IF('Indicator Data'!AD70&gt;V$195,10,IF('Indicator Data'!AD70&lt;V$194,0,10-(V$195-'Indicator Data'!AD70)/(V$195-V$194)*10)),1))</f>
        <v>x</v>
      </c>
      <c r="W68" s="78">
        <f t="shared" ref="W68:W131" si="23">IF(AND(T68="x",U68="x",V68="x"),"x",ROUND(AVERAGE(T68,U68,V68),1))</f>
        <v>0</v>
      </c>
      <c r="X68" s="77">
        <f>IF('Indicator Data'!W70="No data","x",ROUND(IF('Indicator Data'!W70&gt;X$195,10,IF('Indicator Data'!W70&lt;X$194,0,10-(X$195-'Indicator Data'!W70)/(X$195-X$194)*10)),1))</f>
        <v>0.9</v>
      </c>
      <c r="Y68" s="77" t="str">
        <f>IF('Indicator Data'!X70="No data","x",ROUND(IF('Indicator Data'!X70&gt;Y$195,10,IF('Indicator Data'!X70&lt;Y$194,0,10-(Y$195-'Indicator Data'!X70)/(Y$195-Y$194)*10)),1))</f>
        <v>x</v>
      </c>
      <c r="Z68" s="78">
        <f t="shared" ref="Z68:Z131" si="24">IF(AND(X68="x",Y68="x"),"x",ROUND(AVERAGE(Y68,X68),1))</f>
        <v>0.9</v>
      </c>
      <c r="AA68" s="92">
        <f>('Indicator Data'!AI70+'Indicator Data'!AH70*0.5+'Indicator Data'!AG70*0.25)/1000</f>
        <v>0</v>
      </c>
      <c r="AB68" s="83">
        <f>AA68*1000/'Indicator Data'!BB70</f>
        <v>0</v>
      </c>
      <c r="AC68" s="78">
        <f t="shared" ref="AC68:AC131" si="25">IF(AB68="x","x",ROUND(IF(AB68&gt;AC$195,10,IF(AB68&lt;AC$194,0,10-(AC$195-AB68)/(AC$195-AC$194)*10)),1))</f>
        <v>0</v>
      </c>
      <c r="AD68" s="77">
        <f>IF('Indicator Data'!AM70="No data","x",ROUND(IF('Indicator Data'!AM70&lt;$AD$194,10,IF('Indicator Data'!AM70&gt;$AD$195,0,($AD$195-'Indicator Data'!AM70)/($AD$195-$AD$194)*10)),1))</f>
        <v>4.7</v>
      </c>
      <c r="AE68" s="77">
        <f>IF('Indicator Data'!AN70="No data","x",ROUND(IF('Indicator Data'!AN70&gt;$AE$195,10,IF('Indicator Data'!AN70&lt;$AE$194,0,10-($AE$195-'Indicator Data'!AN70)/($AE$195-$AE$194)*10)),1))</f>
        <v>4.9000000000000004</v>
      </c>
      <c r="AF68" s="84">
        <f>IF('Indicator Data'!AO70="No data","x",ROUND(IF('Indicator Data'!AO70&gt;$AF$195,10,IF('Indicator Data'!AO70&lt;$AF$194,0,10-($AF$195-'Indicator Data'!AO70)/($AF$195-$AF$194)*10)),1))</f>
        <v>2.6</v>
      </c>
      <c r="AG68" s="84" t="str">
        <f>IF('Indicator Data'!AP70="No data","x",ROUND(IF('Indicator Data'!AP70&gt;$AG$195,10,IF('Indicator Data'!AP70&lt;$AG$194,0,10-($AG$195-'Indicator Data'!AP70)/($AG$195-$AG$194)*10)),1))</f>
        <v>x</v>
      </c>
      <c r="AH68" s="77">
        <f t="shared" ref="AH68:AH131" si="26">IF(AF68="x","x",ROUND(IF(AG68="x",AF68,SUM(AF68*0.8,AG68*0.2)),1))</f>
        <v>2.6</v>
      </c>
      <c r="AI68" s="78">
        <f t="shared" ref="AI68:AI131" si="27">ROUND(AVERAGE(AE68,AH68,AD68),1)</f>
        <v>4.0999999999999996</v>
      </c>
      <c r="AJ68" s="85">
        <f t="shared" ref="AJ68:AJ131" si="28">ROUND(IF(AND(W68="x",Z68="x",AI68="x"),AC68,IF(AND(W68="x",Z68="x"),(10-GEOMEAN(((10-AI68)/10*9+1),((10-AC68)/10*9+1)))/9*10,IF(AI68="x",(10-GEOMEAN(((10-W68)/10*9+1),((10-Z68)/10*9+1),((10-AC68)/10*9+1)))/9*10,IF(W68="x",(10-GEOMEAN(((10-AI68)/10*9+1),((10-Z68)/10*9+1),((10-AC68)/10*9+1)))/9*10,(10-GEOMEAN(((10-W68)/10*9+1),((10-Z68)/10*9+1),((10-AC68)/10*9+1),((10-AI68)/10*9+1)))/9*10)))),1)</f>
        <v>1.4</v>
      </c>
      <c r="AK68" s="86">
        <f t="shared" ref="AK68:AK131" si="29">ROUND((10-GEOMEAN(((10-S68)/10*9+1),((10-AJ68)/10*9+1)))/9*10,1)</f>
        <v>0.7</v>
      </c>
    </row>
    <row r="69" spans="1:37" s="4" customFormat="1" x14ac:dyDescent="0.25">
      <c r="A69" s="131" t="s">
        <v>127</v>
      </c>
      <c r="B69" s="63" t="s">
        <v>126</v>
      </c>
      <c r="C69" s="77">
        <f>ROUND(IF('Indicator Data'!Q71="No data",IF((0.1233*LN('Indicator Data'!BA71)-0.4559)&gt;C$195,0,IF((0.1233*LN('Indicator Data'!BA71)-0.4559)&lt;C$194,10,(C$195-(0.1233*LN('Indicator Data'!BA71)-0.4559))/(C$195-C$194)*10)),IF('Indicator Data'!Q71&gt;C$195,0,IF('Indicator Data'!Q71&lt;C$194,10,(C$195-'Indicator Data'!Q71)/(C$195-C$194)*10))),1)</f>
        <v>5</v>
      </c>
      <c r="D69" s="77" t="str">
        <f>IF('Indicator Data'!R71="No data","x",ROUND((IF('Indicator Data'!R71&gt;D$195,10,IF('Indicator Data'!R71&lt;D$194,0,10-(D$195-'Indicator Data'!R71)/(D$195-D$194)*10))),1))</f>
        <v>x</v>
      </c>
      <c r="E69" s="78">
        <f t="shared" si="15"/>
        <v>5</v>
      </c>
      <c r="F69" s="77">
        <f>IF('Indicator Data'!AE71="No data","x",ROUND(IF('Indicator Data'!AE71&gt;F$195,10,IF('Indicator Data'!AE71&lt;F$194,0,10-(F$195-'Indicator Data'!AE71)/(F$195-F$194)*10)),1))</f>
        <v>7.1</v>
      </c>
      <c r="G69" s="77">
        <f>IF('Indicator Data'!AF71="No data","x",ROUND(IF('Indicator Data'!AF71&gt;G$195,10,IF('Indicator Data'!AF71&lt;G$194,0,10-(G$195-'Indicator Data'!AF71)/(G$195-G$194)*10)),1))</f>
        <v>6.8</v>
      </c>
      <c r="H69" s="78">
        <f t="shared" si="16"/>
        <v>7</v>
      </c>
      <c r="I69" s="79">
        <f>SUM(IF('Indicator Data'!S71=0,0,'Indicator Data'!S71/1000000),SUM('Indicator Data'!T71:U71))</f>
        <v>831.11834999999996</v>
      </c>
      <c r="J69" s="79">
        <f>I69/'Indicator Data'!BB71*1000000</f>
        <v>51.894643399697813</v>
      </c>
      <c r="K69" s="77">
        <f t="shared" si="17"/>
        <v>1</v>
      </c>
      <c r="L69" s="77">
        <f>IF('Indicator Data'!V71="No data","x",ROUND(IF('Indicator Data'!V71&gt;L$195,10,IF('Indicator Data'!V71&lt;L$194,0,10-(L$195-'Indicator Data'!V71)/(L$195-L$194)*10)),1))</f>
        <v>0.6</v>
      </c>
      <c r="M69" s="78">
        <f t="shared" si="18"/>
        <v>0.8</v>
      </c>
      <c r="N69" s="80">
        <f t="shared" si="19"/>
        <v>4.5</v>
      </c>
      <c r="O69" s="92">
        <f>IF(AND('Indicator Data'!AJ71="No data",'Indicator Data'!AK71="No data"),0,SUM('Indicator Data'!AJ71:AL71)/1000)</f>
        <v>248.702</v>
      </c>
      <c r="P69" s="77">
        <f t="shared" si="20"/>
        <v>8</v>
      </c>
      <c r="Q69" s="81">
        <f>O69*1000/'Indicator Data'!BB71</f>
        <v>1.5528837262216202E-2</v>
      </c>
      <c r="R69" s="77">
        <f t="shared" si="21"/>
        <v>6.3</v>
      </c>
      <c r="S69" s="82">
        <f t="shared" si="22"/>
        <v>7.2</v>
      </c>
      <c r="T69" s="77">
        <f>IF('Indicator Data'!AB71="No data","x",ROUND(IF('Indicator Data'!AB71&gt;T$195,10,IF('Indicator Data'!AB71&lt;T$194,0,10-(T$195-'Indicator Data'!AB71)/(T$195-T$194)*10)),1))</f>
        <v>1</v>
      </c>
      <c r="U69" s="77">
        <f>IF('Indicator Data'!AA71="No data","x",ROUND(IF('Indicator Data'!AA71&gt;U$195,10,IF('Indicator Data'!AA71&lt;U$194,0,10-(U$195-'Indicator Data'!AA71)/(U$195-U$194)*10)),1))</f>
        <v>1</v>
      </c>
      <c r="V69" s="77">
        <f>IF('Indicator Data'!AD71="No data","x",ROUND(IF('Indicator Data'!AD71&gt;V$195,10,IF('Indicator Data'!AD71&lt;V$194,0,10-(V$195-'Indicator Data'!AD71)/(V$195-V$194)*10)),1))</f>
        <v>0</v>
      </c>
      <c r="W69" s="78">
        <f t="shared" si="23"/>
        <v>0.7</v>
      </c>
      <c r="X69" s="77">
        <f>IF('Indicator Data'!W71="No data","x",ROUND(IF('Indicator Data'!W71&gt;X$195,10,IF('Indicator Data'!W71&lt;X$194,0,10-(X$195-'Indicator Data'!W71)/(X$195-X$194)*10)),1))</f>
        <v>2.2000000000000002</v>
      </c>
      <c r="Y69" s="77">
        <f>IF('Indicator Data'!X71="No data","x",ROUND(IF('Indicator Data'!X71&gt;Y$195,10,IF('Indicator Data'!X71&lt;Y$194,0,10-(Y$195-'Indicator Data'!X71)/(Y$195-Y$194)*10)),1))</f>
        <v>2.9</v>
      </c>
      <c r="Z69" s="78">
        <f t="shared" si="24"/>
        <v>2.6</v>
      </c>
      <c r="AA69" s="92">
        <f>('Indicator Data'!AI71+'Indicator Data'!AH71*0.5+'Indicator Data'!AG71*0.25)/1000</f>
        <v>1994.325</v>
      </c>
      <c r="AB69" s="83">
        <f>AA69*1000/'Indicator Data'!BB71</f>
        <v>0.12452472586858701</v>
      </c>
      <c r="AC69" s="78">
        <f t="shared" si="25"/>
        <v>10</v>
      </c>
      <c r="AD69" s="77">
        <f>IF('Indicator Data'!AM71="No data","x",ROUND(IF('Indicator Data'!AM71&lt;$AD$194,10,IF('Indicator Data'!AM71&gt;$AD$195,0,($AD$195-'Indicator Data'!AM71)/($AD$195-$AD$194)*10)),1))</f>
        <v>4.5</v>
      </c>
      <c r="AE69" s="77">
        <f>IF('Indicator Data'!AN71="No data","x",ROUND(IF('Indicator Data'!AN71&gt;$AE$195,10,IF('Indicator Data'!AN71&lt;$AE$194,0,10-($AE$195-'Indicator Data'!AN71)/($AE$195-$AE$194)*10)),1))</f>
        <v>3.5</v>
      </c>
      <c r="AF69" s="84">
        <f>IF('Indicator Data'!AO71="No data","x",ROUND(IF('Indicator Data'!AO71&gt;$AF$195,10,IF('Indicator Data'!AO71&lt;$AF$194,0,10-($AF$195-'Indicator Data'!AO71)/($AF$195-$AF$194)*10)),1))</f>
        <v>6.8</v>
      </c>
      <c r="AG69" s="84">
        <f>IF('Indicator Data'!AP71="No data","x",ROUND(IF('Indicator Data'!AP71&gt;$AG$195,10,IF('Indicator Data'!AP71&lt;$AG$194,0,10-($AG$195-'Indicator Data'!AP71)/($AG$195-$AG$194)*10)),1))</f>
        <v>2.8</v>
      </c>
      <c r="AH69" s="77">
        <f t="shared" si="26"/>
        <v>6</v>
      </c>
      <c r="AI69" s="78">
        <f t="shared" si="27"/>
        <v>4.7</v>
      </c>
      <c r="AJ69" s="85">
        <f t="shared" si="28"/>
        <v>6.1</v>
      </c>
      <c r="AK69" s="86">
        <f t="shared" si="29"/>
        <v>6.7</v>
      </c>
    </row>
    <row r="70" spans="1:37" s="4" customFormat="1" x14ac:dyDescent="0.25">
      <c r="A70" s="131" t="s">
        <v>129</v>
      </c>
      <c r="B70" s="63" t="s">
        <v>128</v>
      </c>
      <c r="C70" s="77">
        <f>ROUND(IF('Indicator Data'!Q72="No data",IF((0.1233*LN('Indicator Data'!BA72)-0.4559)&gt;C$195,0,IF((0.1233*LN('Indicator Data'!BA72)-0.4559)&lt;C$194,10,(C$195-(0.1233*LN('Indicator Data'!BA72)-0.4559))/(C$195-C$194)*10)),IF('Indicator Data'!Q72&gt;C$195,0,IF('Indicator Data'!Q72&lt;C$194,10,(C$195-'Indicator Data'!Q72)/(C$195-C$194)*10))),1)</f>
        <v>8.3000000000000007</v>
      </c>
      <c r="D70" s="77">
        <f>IF('Indicator Data'!R72="No data","x",ROUND((IF('Indicator Data'!R72&gt;D$195,10,IF('Indicator Data'!R72&lt;D$194,0,10-(D$195-'Indicator Data'!R72)/(D$195-D$194)*10))),1))</f>
        <v>8.3000000000000007</v>
      </c>
      <c r="E70" s="78">
        <f t="shared" si="15"/>
        <v>8.3000000000000007</v>
      </c>
      <c r="F70" s="77" t="str">
        <f>IF('Indicator Data'!AE72="No data","x",ROUND(IF('Indicator Data'!AE72&gt;F$195,10,IF('Indicator Data'!AE72&lt;F$194,0,10-(F$195-'Indicator Data'!AE72)/(F$195-F$194)*10)),1))</f>
        <v>x</v>
      </c>
      <c r="G70" s="77">
        <f>IF('Indicator Data'!AF72="No data","x",ROUND(IF('Indicator Data'!AF72&gt;G$195,10,IF('Indicator Data'!AF72&lt;G$194,0,10-(G$195-'Indicator Data'!AF72)/(G$195-G$194)*10)),1))</f>
        <v>2.2000000000000002</v>
      </c>
      <c r="H70" s="78">
        <f t="shared" si="16"/>
        <v>2.2000000000000002</v>
      </c>
      <c r="I70" s="79">
        <f>SUM(IF('Indicator Data'!S72=0,0,'Indicator Data'!S72/1000000),SUM('Indicator Data'!T72:U72))</f>
        <v>1238.451493</v>
      </c>
      <c r="J70" s="79">
        <f>I70/'Indicator Data'!BB72*1000000</f>
        <v>100.88784725902195</v>
      </c>
      <c r="K70" s="77">
        <f t="shared" si="17"/>
        <v>2</v>
      </c>
      <c r="L70" s="77">
        <f>IF('Indicator Data'!V72="No data","x",ROUND(IF('Indicator Data'!V72&gt;L$195,10,IF('Indicator Data'!V72&lt;L$194,0,10-(L$195-'Indicator Data'!V72)/(L$195-L$194)*10)),1))</f>
        <v>5.8</v>
      </c>
      <c r="M70" s="78">
        <f t="shared" si="18"/>
        <v>3.9</v>
      </c>
      <c r="N70" s="80">
        <f t="shared" si="19"/>
        <v>5.7</v>
      </c>
      <c r="O70" s="92">
        <f>IF(AND('Indicator Data'!AJ72="No data",'Indicator Data'!AK72="No data"),0,SUM('Indicator Data'!AJ72:AL72)/1000)</f>
        <v>8.7040000000000006</v>
      </c>
      <c r="P70" s="77">
        <f t="shared" si="20"/>
        <v>3.1</v>
      </c>
      <c r="Q70" s="81">
        <f>O70*1000/'Indicator Data'!BB72</f>
        <v>7.0905306142864577E-4</v>
      </c>
      <c r="R70" s="77">
        <f t="shared" si="21"/>
        <v>2.9</v>
      </c>
      <c r="S70" s="82">
        <f t="shared" si="22"/>
        <v>3</v>
      </c>
      <c r="T70" s="77">
        <f>IF('Indicator Data'!AB72="No data","x",ROUND(IF('Indicator Data'!AB72&gt;T$195,10,IF('Indicator Data'!AB72&lt;T$194,0,10-(T$195-'Indicator Data'!AB72)/(T$195-T$194)*10)),1))</f>
        <v>3.2</v>
      </c>
      <c r="U70" s="77">
        <f>IF('Indicator Data'!AA72="No data","x",ROUND(IF('Indicator Data'!AA72&gt;U$195,10,IF('Indicator Data'!AA72&lt;U$194,0,10-(U$195-'Indicator Data'!AA72)/(U$195-U$194)*10)),1))</f>
        <v>3.2</v>
      </c>
      <c r="V70" s="77">
        <f>IF('Indicator Data'!AD72="No data","x",ROUND(IF('Indicator Data'!AD72&gt;V$195,10,IF('Indicator Data'!AD72&lt;V$194,0,10-(V$195-'Indicator Data'!AD72)/(V$195-V$194)*10)),1))</f>
        <v>10</v>
      </c>
      <c r="W70" s="78">
        <f t="shared" si="23"/>
        <v>5.5</v>
      </c>
      <c r="X70" s="77">
        <f>IF('Indicator Data'!W72="No data","x",ROUND(IF('Indicator Data'!W72&gt;X$195,10,IF('Indicator Data'!W72&lt;X$194,0,10-(X$195-'Indicator Data'!W72)/(X$195-X$194)*10)),1))</f>
        <v>7.2</v>
      </c>
      <c r="Y70" s="77">
        <f>IF('Indicator Data'!X72="No data","x",ROUND(IF('Indicator Data'!X72&gt;Y$195,10,IF('Indicator Data'!X72&lt;Y$194,0,10-(Y$195-'Indicator Data'!X72)/(Y$195-Y$194)*10)),1))</f>
        <v>3.6</v>
      </c>
      <c r="Z70" s="78">
        <f t="shared" si="24"/>
        <v>5.4</v>
      </c>
      <c r="AA70" s="92">
        <f>('Indicator Data'!AI72+'Indicator Data'!AH72*0.5+'Indicator Data'!AG72*0.25)/1000</f>
        <v>34.667000000000002</v>
      </c>
      <c r="AB70" s="83">
        <f>AA70*1000/'Indicator Data'!BB72</f>
        <v>2.824074273959888E-3</v>
      </c>
      <c r="AC70" s="78">
        <f t="shared" si="25"/>
        <v>0.3</v>
      </c>
      <c r="AD70" s="77">
        <f>IF('Indicator Data'!AM72="No data","x",ROUND(IF('Indicator Data'!AM72&lt;$AD$194,10,IF('Indicator Data'!AM72&gt;$AD$195,0,($AD$195-'Indicator Data'!AM72)/($AD$195-$AD$194)*10)),1))</f>
        <v>4.3</v>
      </c>
      <c r="AE70" s="77">
        <f>IF('Indicator Data'!AN72="No data","x",ROUND(IF('Indicator Data'!AN72&gt;$AE$195,10,IF('Indicator Data'!AN72&lt;$AE$194,0,10-($AE$195-'Indicator Data'!AN72)/($AE$195-$AE$194)*10)),1))</f>
        <v>3.8</v>
      </c>
      <c r="AF70" s="84">
        <f>IF('Indicator Data'!AO72="No data","x",ROUND(IF('Indicator Data'!AO72&gt;$AF$195,10,IF('Indicator Data'!AO72&lt;$AF$194,0,10-($AF$195-'Indicator Data'!AO72)/($AF$195-$AF$194)*10)),1))</f>
        <v>9.9</v>
      </c>
      <c r="AG70" s="84">
        <f>IF('Indicator Data'!AP72="No data","x",ROUND(IF('Indicator Data'!AP72&gt;$AG$195,10,IF('Indicator Data'!AP72&lt;$AG$194,0,10-($AG$195-'Indicator Data'!AP72)/($AG$195-$AG$194)*10)),1))</f>
        <v>3.7</v>
      </c>
      <c r="AH70" s="77">
        <f t="shared" si="26"/>
        <v>8.6999999999999993</v>
      </c>
      <c r="AI70" s="78">
        <f t="shared" si="27"/>
        <v>5.6</v>
      </c>
      <c r="AJ70" s="85">
        <f t="shared" si="28"/>
        <v>4.5</v>
      </c>
      <c r="AK70" s="86">
        <f t="shared" si="29"/>
        <v>3.8</v>
      </c>
    </row>
    <row r="71" spans="1:37" s="4" customFormat="1" x14ac:dyDescent="0.25">
      <c r="A71" s="131" t="s">
        <v>372</v>
      </c>
      <c r="B71" s="63" t="s">
        <v>130</v>
      </c>
      <c r="C71" s="77">
        <f>ROUND(IF('Indicator Data'!Q73="No data",IF((0.1233*LN('Indicator Data'!BA73)-0.4559)&gt;C$195,0,IF((0.1233*LN('Indicator Data'!BA73)-0.4559)&lt;C$194,10,(C$195-(0.1233*LN('Indicator Data'!BA73)-0.4559))/(C$195-C$194)*10)),IF('Indicator Data'!Q73&gt;C$195,0,IF('Indicator Data'!Q73&lt;C$194,10,(C$195-'Indicator Data'!Q73)/(C$195-C$194)*10))),1)</f>
        <v>8.1999999999999993</v>
      </c>
      <c r="D71" s="77">
        <f>IF('Indicator Data'!R73="No data","x",ROUND((IF('Indicator Data'!R73&gt;D$195,10,IF('Indicator Data'!R73&lt;D$194,0,10-(D$195-'Indicator Data'!R73)/(D$195-D$194)*10))),1))</f>
        <v>9.9</v>
      </c>
      <c r="E71" s="78">
        <f t="shared" si="15"/>
        <v>9.1999999999999993</v>
      </c>
      <c r="F71" s="77" t="str">
        <f>IF('Indicator Data'!AE73="No data","x",ROUND(IF('Indicator Data'!AE73&gt;F$195,10,IF('Indicator Data'!AE73&lt;F$194,0,10-(F$195-'Indicator Data'!AE73)/(F$195-F$194)*10)),1))</f>
        <v>x</v>
      </c>
      <c r="G71" s="77" t="str">
        <f>IF('Indicator Data'!AF73="No data","x",ROUND(IF('Indicator Data'!AF73&gt;G$195,10,IF('Indicator Data'!AF73&lt;G$194,0,10-(G$195-'Indicator Data'!AF73)/(G$195-G$194)*10)),1))</f>
        <v>x</v>
      </c>
      <c r="H71" s="78" t="str">
        <f t="shared" si="16"/>
        <v>x</v>
      </c>
      <c r="I71" s="79">
        <f>SUM(IF('Indicator Data'!S73=0,0,'Indicator Data'!S73/1000000),SUM('Indicator Data'!T73:U73))</f>
        <v>194.551828</v>
      </c>
      <c r="J71" s="79">
        <f>I71/'Indicator Data'!BB73*1000000</f>
        <v>108.05355362610545</v>
      </c>
      <c r="K71" s="77">
        <f t="shared" si="17"/>
        <v>2.2000000000000002</v>
      </c>
      <c r="L71" s="77">
        <f>IF('Indicator Data'!V73="No data","x",ROUND(IF('Indicator Data'!V73&gt;L$195,10,IF('Indicator Data'!V73&lt;L$194,0,10-(L$195-'Indicator Data'!V73)/(L$195-L$194)*10)),1))</f>
        <v>7.3</v>
      </c>
      <c r="M71" s="78">
        <f t="shared" si="18"/>
        <v>4.8</v>
      </c>
      <c r="N71" s="80">
        <f t="shared" si="19"/>
        <v>7.7</v>
      </c>
      <c r="O71" s="92">
        <f>IF(AND('Indicator Data'!AJ73="No data",'Indicator Data'!AK73="No data"),0,SUM('Indicator Data'!AJ73:AL73)/1000)</f>
        <v>8.6839999999999993</v>
      </c>
      <c r="P71" s="77">
        <f t="shared" si="20"/>
        <v>3.1</v>
      </c>
      <c r="Q71" s="81">
        <f>O71*1000/'Indicator Data'!BB73</f>
        <v>4.8230698695316283E-3</v>
      </c>
      <c r="R71" s="77">
        <f t="shared" si="21"/>
        <v>4.7</v>
      </c>
      <c r="S71" s="82">
        <f t="shared" si="22"/>
        <v>3.9</v>
      </c>
      <c r="T71" s="77">
        <f>IF('Indicator Data'!AB73="No data","x",ROUND(IF('Indicator Data'!AB73&gt;T$195,10,IF('Indicator Data'!AB73&lt;T$194,0,10-(T$195-'Indicator Data'!AB73)/(T$195-T$194)*10)),1))</f>
        <v>7.4</v>
      </c>
      <c r="U71" s="77">
        <f>IF('Indicator Data'!AA73="No data","x",ROUND(IF('Indicator Data'!AA73&gt;U$195,10,IF('Indicator Data'!AA73&lt;U$194,0,10-(U$195-'Indicator Data'!AA73)/(U$195-U$194)*10)),1))</f>
        <v>6.7</v>
      </c>
      <c r="V71" s="77">
        <f>IF('Indicator Data'!AD73="No data","x",ROUND(IF('Indicator Data'!AD73&gt;V$195,10,IF('Indicator Data'!AD73&lt;V$194,0,10-(V$195-'Indicator Data'!AD73)/(V$195-V$194)*10)),1))</f>
        <v>10</v>
      </c>
      <c r="W71" s="78">
        <f t="shared" si="23"/>
        <v>8</v>
      </c>
      <c r="X71" s="77">
        <f>IF('Indicator Data'!W73="No data","x",ROUND(IF('Indicator Data'!W73&gt;X$195,10,IF('Indicator Data'!W73&lt;X$194,0,10-(X$195-'Indicator Data'!W73)/(X$195-X$194)*10)),1))</f>
        <v>7.1</v>
      </c>
      <c r="Y71" s="77">
        <f>IF('Indicator Data'!X73="No data","x",ROUND(IF('Indicator Data'!X73&gt;Y$195,10,IF('Indicator Data'!X73&lt;Y$194,0,10-(Y$195-'Indicator Data'!X73)/(Y$195-Y$194)*10)),1))</f>
        <v>3.8</v>
      </c>
      <c r="Z71" s="78">
        <f t="shared" si="24"/>
        <v>5.5</v>
      </c>
      <c r="AA71" s="92">
        <f>('Indicator Data'!AI73+'Indicator Data'!AH73*0.5+'Indicator Data'!AG73*0.25)/1000</f>
        <v>0</v>
      </c>
      <c r="AB71" s="83">
        <f>AA71*1000/'Indicator Data'!BB73</f>
        <v>0</v>
      </c>
      <c r="AC71" s="78">
        <f t="shared" si="25"/>
        <v>0</v>
      </c>
      <c r="AD71" s="77">
        <f>IF('Indicator Data'!AM73="No data","x",ROUND(IF('Indicator Data'!AM73&lt;$AD$194,10,IF('Indicator Data'!AM73&gt;$AD$195,0,($AD$195-'Indicator Data'!AM73)/($AD$195-$AD$194)*10)),1))</f>
        <v>5.3</v>
      </c>
      <c r="AE71" s="77">
        <f>IF('Indicator Data'!AN73="No data","x",ROUND(IF('Indicator Data'!AN73&gt;$AE$195,10,IF('Indicator Data'!AN73&lt;$AE$194,0,10-($AE$195-'Indicator Data'!AN73)/($AE$195-$AE$194)*10)),1))</f>
        <v>5.2</v>
      </c>
      <c r="AF71" s="84" t="str">
        <f>IF('Indicator Data'!AO73="No data","x",ROUND(IF('Indicator Data'!AO73&gt;$AF$195,10,IF('Indicator Data'!AO73&lt;$AF$194,0,10-($AF$195-'Indicator Data'!AO73)/($AF$195-$AF$194)*10)),1))</f>
        <v>x</v>
      </c>
      <c r="AG71" s="84" t="str">
        <f>IF('Indicator Data'!AP73="No data","x",ROUND(IF('Indicator Data'!AP73&gt;$AG$195,10,IF('Indicator Data'!AP73&lt;$AG$194,0,10-($AG$195-'Indicator Data'!AP73)/($AG$195-$AG$194)*10)),1))</f>
        <v>x</v>
      </c>
      <c r="AH71" s="77" t="str">
        <f t="shared" si="26"/>
        <v>x</v>
      </c>
      <c r="AI71" s="78">
        <f t="shared" si="27"/>
        <v>5.3</v>
      </c>
      <c r="AJ71" s="85">
        <f t="shared" si="28"/>
        <v>5.3</v>
      </c>
      <c r="AK71" s="86">
        <f t="shared" si="29"/>
        <v>4.5999999999999996</v>
      </c>
    </row>
    <row r="72" spans="1:37" s="4" customFormat="1" x14ac:dyDescent="0.25">
      <c r="A72" s="131" t="s">
        <v>132</v>
      </c>
      <c r="B72" s="63" t="s">
        <v>131</v>
      </c>
      <c r="C72" s="77">
        <f>ROUND(IF('Indicator Data'!Q74="No data",IF((0.1233*LN('Indicator Data'!BA74)-0.4559)&gt;C$195,0,IF((0.1233*LN('Indicator Data'!BA74)-0.4559)&lt;C$194,10,(C$195-(0.1233*LN('Indicator Data'!BA74)-0.4559))/(C$195-C$194)*10)),IF('Indicator Data'!Q74&gt;C$195,0,IF('Indicator Data'!Q74&lt;C$194,10,(C$195-'Indicator Data'!Q74)/(C$195-C$194)*10))),1)</f>
        <v>4.8</v>
      </c>
      <c r="D72" s="77">
        <f>IF('Indicator Data'!R74="No data","x",ROUND((IF('Indicator Data'!R74&gt;D$195,10,IF('Indicator Data'!R74&lt;D$194,0,10-(D$195-'Indicator Data'!R74)/(D$195-D$194)*10))),1))</f>
        <v>0</v>
      </c>
      <c r="E72" s="78">
        <f t="shared" si="15"/>
        <v>2.7</v>
      </c>
      <c r="F72" s="77">
        <f>IF('Indicator Data'!AE74="No data","x",ROUND(IF('Indicator Data'!AE74&gt;F$195,10,IF('Indicator Data'!AE74&lt;F$194,0,10-(F$195-'Indicator Data'!AE74)/(F$195-F$194)*10)),1))</f>
        <v>6.9</v>
      </c>
      <c r="G72" s="77" t="str">
        <f>IF('Indicator Data'!AF74="No data","x",ROUND(IF('Indicator Data'!AF74&gt;G$195,10,IF('Indicator Data'!AF74&lt;G$194,0,10-(G$195-'Indicator Data'!AF74)/(G$195-G$194)*10)),1))</f>
        <v>x</v>
      </c>
      <c r="H72" s="78">
        <f t="shared" si="16"/>
        <v>6.9</v>
      </c>
      <c r="I72" s="79">
        <f>SUM(IF('Indicator Data'!S74=0,0,'Indicator Data'!S74/1000000),SUM('Indicator Data'!T74:U74))</f>
        <v>216.01</v>
      </c>
      <c r="J72" s="79">
        <f>I72/'Indicator Data'!BB74*1000000</f>
        <v>282.77520542798533</v>
      </c>
      <c r="K72" s="77">
        <f t="shared" si="17"/>
        <v>5.7</v>
      </c>
      <c r="L72" s="77">
        <f>IF('Indicator Data'!V74="No data","x",ROUND(IF('Indicator Data'!V74&gt;L$195,10,IF('Indicator Data'!V74&lt;L$194,0,10-(L$195-'Indicator Data'!V74)/(L$195-L$194)*10)),1))</f>
        <v>2.2999999999999998</v>
      </c>
      <c r="M72" s="78">
        <f t="shared" si="18"/>
        <v>4</v>
      </c>
      <c r="N72" s="80">
        <f t="shared" si="19"/>
        <v>4.0999999999999996</v>
      </c>
      <c r="O72" s="92">
        <f>IF(AND('Indicator Data'!AJ74="No data",'Indicator Data'!AK74="No data"),0,SUM('Indicator Data'!AJ74:AL74)/1000)</f>
        <v>1.0999999999999999E-2</v>
      </c>
      <c r="P72" s="77">
        <f t="shared" si="20"/>
        <v>0</v>
      </c>
      <c r="Q72" s="81">
        <f>O72*1000/'Indicator Data'!BB74</f>
        <v>1.4399922502235261E-5</v>
      </c>
      <c r="R72" s="77">
        <f t="shared" si="21"/>
        <v>0</v>
      </c>
      <c r="S72" s="82">
        <f t="shared" si="22"/>
        <v>0</v>
      </c>
      <c r="T72" s="77">
        <f>IF('Indicator Data'!AB74="No data","x",ROUND(IF('Indicator Data'!AB74&gt;T$195,10,IF('Indicator Data'!AB74&lt;T$194,0,10-(T$195-'Indicator Data'!AB74)/(T$195-T$194)*10)),1))</f>
        <v>3.6</v>
      </c>
      <c r="U72" s="77">
        <f>IF('Indicator Data'!AA74="No data","x",ROUND(IF('Indicator Data'!AA74&gt;U$195,10,IF('Indicator Data'!AA74&lt;U$194,0,10-(U$195-'Indicator Data'!AA74)/(U$195-U$194)*10)),1))</f>
        <v>1.9</v>
      </c>
      <c r="V72" s="77">
        <f>IF('Indicator Data'!AD74="No data","x",ROUND(IF('Indicator Data'!AD74&gt;V$195,10,IF('Indicator Data'!AD74&lt;V$194,0,10-(V$195-'Indicator Data'!AD74)/(V$195-V$194)*10)),1))</f>
        <v>0.3</v>
      </c>
      <c r="W72" s="78">
        <f t="shared" si="23"/>
        <v>1.9</v>
      </c>
      <c r="X72" s="77">
        <f>IF('Indicator Data'!W74="No data","x",ROUND(IF('Indicator Data'!W74&gt;X$195,10,IF('Indicator Data'!W74&lt;X$194,0,10-(X$195-'Indicator Data'!W74)/(X$195-X$194)*10)),1))</f>
        <v>3</v>
      </c>
      <c r="Y72" s="77">
        <f>IF('Indicator Data'!X74="No data","x",ROUND(IF('Indicator Data'!X74&gt;Y$195,10,IF('Indicator Data'!X74&lt;Y$194,0,10-(Y$195-'Indicator Data'!X74)/(Y$195-Y$194)*10)),1))</f>
        <v>1.9</v>
      </c>
      <c r="Z72" s="78">
        <f t="shared" si="24"/>
        <v>2.5</v>
      </c>
      <c r="AA72" s="92">
        <f>('Indicator Data'!AI74+'Indicator Data'!AH74*0.5+'Indicator Data'!AG74*0.25)/1000</f>
        <v>199</v>
      </c>
      <c r="AB72" s="83">
        <f>AA72*1000/'Indicator Data'!BB74</f>
        <v>0.26050768890407427</v>
      </c>
      <c r="AC72" s="78">
        <f t="shared" si="25"/>
        <v>10</v>
      </c>
      <c r="AD72" s="77">
        <f>IF('Indicator Data'!AM74="No data","x",ROUND(IF('Indicator Data'!AM74&lt;$AD$194,10,IF('Indicator Data'!AM74&gt;$AD$195,0,($AD$195-'Indicator Data'!AM74)/($AD$195-$AD$194)*10)),1))</f>
        <v>4.3</v>
      </c>
      <c r="AE72" s="77">
        <f>IF('Indicator Data'!AN74="No data","x",ROUND(IF('Indicator Data'!AN74&gt;$AE$195,10,IF('Indicator Data'!AN74&lt;$AE$194,0,10-($AE$195-'Indicator Data'!AN74)/($AE$195-$AE$194)*10)),1))</f>
        <v>1.9</v>
      </c>
      <c r="AF72" s="84" t="str">
        <f>IF('Indicator Data'!AO74="No data","x",ROUND(IF('Indicator Data'!AO74&gt;$AF$195,10,IF('Indicator Data'!AO74&lt;$AF$194,0,10-($AF$195-'Indicator Data'!AO74)/($AF$195-$AF$194)*10)),1))</f>
        <v>x</v>
      </c>
      <c r="AG72" s="84" t="str">
        <f>IF('Indicator Data'!AP74="No data","x",ROUND(IF('Indicator Data'!AP74&gt;$AG$195,10,IF('Indicator Data'!AP74&lt;$AG$194,0,10-($AG$195-'Indicator Data'!AP74)/($AG$195-$AG$194)*10)),1))</f>
        <v>x</v>
      </c>
      <c r="AH72" s="77" t="str">
        <f t="shared" si="26"/>
        <v>x</v>
      </c>
      <c r="AI72" s="78">
        <f t="shared" si="27"/>
        <v>3.1</v>
      </c>
      <c r="AJ72" s="85">
        <f t="shared" si="28"/>
        <v>6</v>
      </c>
      <c r="AK72" s="86">
        <f t="shared" si="29"/>
        <v>3.6</v>
      </c>
    </row>
    <row r="73" spans="1:37" s="4" customFormat="1" x14ac:dyDescent="0.25">
      <c r="A73" s="131" t="s">
        <v>134</v>
      </c>
      <c r="B73" s="63" t="s">
        <v>133</v>
      </c>
      <c r="C73" s="77">
        <f>ROUND(IF('Indicator Data'!Q75="No data",IF((0.1233*LN('Indicator Data'!BA75)-0.4559)&gt;C$195,0,IF((0.1233*LN('Indicator Data'!BA75)-0.4559)&lt;C$194,10,(C$195-(0.1233*LN('Indicator Data'!BA75)-0.4559))/(C$195-C$194)*10)),IF('Indicator Data'!Q75&gt;C$195,0,IF('Indicator Data'!Q75&lt;C$194,10,(C$195-'Indicator Data'!Q75)/(C$195-C$194)*10))),1)</f>
        <v>7.2</v>
      </c>
      <c r="D73" s="77">
        <f>IF('Indicator Data'!R75="No data","x",ROUND((IF('Indicator Data'!R75&gt;D$195,10,IF('Indicator Data'!R75&lt;D$194,0,10-(D$195-'Indicator Data'!R75)/(D$195-D$194)*10))),1))</f>
        <v>4.3</v>
      </c>
      <c r="E73" s="78">
        <f t="shared" si="15"/>
        <v>5.9</v>
      </c>
      <c r="F73" s="77">
        <f>IF('Indicator Data'!AE75="No data","x",ROUND(IF('Indicator Data'!AE75&gt;F$195,10,IF('Indicator Data'!AE75&lt;F$194,0,10-(F$195-'Indicator Data'!AE75)/(F$195-F$194)*10)),1))</f>
        <v>8</v>
      </c>
      <c r="G73" s="77" t="str">
        <f>IF('Indicator Data'!AF75="No data","x",ROUND(IF('Indicator Data'!AF75&gt;G$195,10,IF('Indicator Data'!AF75&lt;G$194,0,10-(G$195-'Indicator Data'!AF75)/(G$195-G$194)*10)),1))</f>
        <v>x</v>
      </c>
      <c r="H73" s="78">
        <f t="shared" si="16"/>
        <v>8</v>
      </c>
      <c r="I73" s="79">
        <f>SUM(IF('Indicator Data'!S75=0,0,'Indicator Data'!S75/1000000),SUM('Indicator Data'!T75:U75))</f>
        <v>2850.1169709999999</v>
      </c>
      <c r="J73" s="79">
        <f>I73/'Indicator Data'!BB75*1000000</f>
        <v>269.59034741580825</v>
      </c>
      <c r="K73" s="77">
        <f t="shared" si="17"/>
        <v>5.4</v>
      </c>
      <c r="L73" s="77">
        <f>IF('Indicator Data'!V75="No data","x",ROUND(IF('Indicator Data'!V75&gt;L$195,10,IF('Indicator Data'!V75&lt;L$194,0,10-(L$195-'Indicator Data'!V75)/(L$195-L$194)*10)),1))</f>
        <v>9.1999999999999993</v>
      </c>
      <c r="M73" s="78">
        <f t="shared" si="18"/>
        <v>7.3</v>
      </c>
      <c r="N73" s="80">
        <f t="shared" si="19"/>
        <v>6.8</v>
      </c>
      <c r="O73" s="92">
        <f>IF(AND('Indicator Data'!AJ75="No data",'Indicator Data'!AK75="No data"),0,SUM('Indicator Data'!AJ75:AL75)/1000)</f>
        <v>59.725000000000001</v>
      </c>
      <c r="P73" s="77">
        <f t="shared" si="20"/>
        <v>5.9</v>
      </c>
      <c r="Q73" s="81">
        <f>O73*1000/'Indicator Data'!BB75</f>
        <v>5.6493412948451054E-3</v>
      </c>
      <c r="R73" s="77">
        <f t="shared" si="21"/>
        <v>4.9000000000000004</v>
      </c>
      <c r="S73" s="82">
        <f t="shared" si="22"/>
        <v>5.4</v>
      </c>
      <c r="T73" s="77">
        <f>IF('Indicator Data'!AB75="No data","x",ROUND(IF('Indicator Data'!AB75&gt;T$195,10,IF('Indicator Data'!AB75&lt;T$194,0,10-(T$195-'Indicator Data'!AB75)/(T$195-T$194)*10)),1))</f>
        <v>3.8</v>
      </c>
      <c r="U73" s="77">
        <f>IF('Indicator Data'!AA75="No data","x",ROUND(IF('Indicator Data'!AA75&gt;U$195,10,IF('Indicator Data'!AA75&lt;U$194,0,10-(U$195-'Indicator Data'!AA75)/(U$195-U$194)*10)),1))</f>
        <v>3.6</v>
      </c>
      <c r="V73" s="77">
        <f>IF('Indicator Data'!AD75="No data","x",ROUND(IF('Indicator Data'!AD75&gt;V$195,10,IF('Indicator Data'!AD75&lt;V$194,0,10-(V$195-'Indicator Data'!AD75)/(V$195-V$194)*10)),1))</f>
        <v>0.4</v>
      </c>
      <c r="W73" s="78">
        <f t="shared" si="23"/>
        <v>2.6</v>
      </c>
      <c r="X73" s="77">
        <f>IF('Indicator Data'!W75="No data","x",ROUND(IF('Indicator Data'!W75&gt;X$195,10,IF('Indicator Data'!W75&lt;X$194,0,10-(X$195-'Indicator Data'!W75)/(X$195-X$194)*10)),1))</f>
        <v>5.3</v>
      </c>
      <c r="Y73" s="77">
        <f>IF('Indicator Data'!X75="No data","x",ROUND(IF('Indicator Data'!X75&gt;Y$195,10,IF('Indicator Data'!X75&lt;Y$194,0,10-(Y$195-'Indicator Data'!X75)/(Y$195-Y$194)*10)),1))</f>
        <v>2.6</v>
      </c>
      <c r="Z73" s="78">
        <f t="shared" si="24"/>
        <v>4</v>
      </c>
      <c r="AA73" s="92">
        <f>('Indicator Data'!AI75+'Indicator Data'!AH75*0.5+'Indicator Data'!AG75*0.25)/1000</f>
        <v>624.34074999999996</v>
      </c>
      <c r="AB73" s="83">
        <f>AA73*1000/'Indicator Data'!BB75</f>
        <v>5.9055905919289477E-2</v>
      </c>
      <c r="AC73" s="78">
        <f t="shared" si="25"/>
        <v>5.9</v>
      </c>
      <c r="AD73" s="77">
        <f>IF('Indicator Data'!AM75="No data","x",ROUND(IF('Indicator Data'!AM75&lt;$AD$194,10,IF('Indicator Data'!AM75&gt;$AD$195,0,($AD$195-'Indicator Data'!AM75)/($AD$195-$AD$194)*10)),1))</f>
        <v>8.4</v>
      </c>
      <c r="AE73" s="77">
        <f>IF('Indicator Data'!AN75="No data","x",ROUND(IF('Indicator Data'!AN75&gt;$AE$195,10,IF('Indicator Data'!AN75&lt;$AE$194,0,10-($AE$195-'Indicator Data'!AN75)/($AE$195-$AE$194)*10)),1))</f>
        <v>10</v>
      </c>
      <c r="AF73" s="84">
        <f>IF('Indicator Data'!AO75="No data","x",ROUND(IF('Indicator Data'!AO75&gt;$AF$195,10,IF('Indicator Data'!AO75&lt;$AF$194,0,10-($AF$195-'Indicator Data'!AO75)/($AF$195-$AF$194)*10)),1))</f>
        <v>9.6999999999999993</v>
      </c>
      <c r="AG73" s="84">
        <f>IF('Indicator Data'!AP75="No data","x",ROUND(IF('Indicator Data'!AP75&gt;$AG$195,10,IF('Indicator Data'!AP75&lt;$AG$194,0,10-($AG$195-'Indicator Data'!AP75)/($AG$195-$AG$194)*10)),1))</f>
        <v>1.7</v>
      </c>
      <c r="AH73" s="77">
        <f t="shared" si="26"/>
        <v>8.1</v>
      </c>
      <c r="AI73" s="78">
        <f t="shared" si="27"/>
        <v>8.8000000000000007</v>
      </c>
      <c r="AJ73" s="85">
        <f t="shared" si="28"/>
        <v>5.9</v>
      </c>
      <c r="AK73" s="86">
        <f t="shared" si="29"/>
        <v>5.7</v>
      </c>
    </row>
    <row r="74" spans="1:37" s="4" customFormat="1" x14ac:dyDescent="0.25">
      <c r="A74" s="131" t="s">
        <v>136</v>
      </c>
      <c r="B74" s="63" t="s">
        <v>135</v>
      </c>
      <c r="C74" s="77">
        <f>ROUND(IF('Indicator Data'!Q76="No data",IF((0.1233*LN('Indicator Data'!BA76)-0.4559)&gt;C$195,0,IF((0.1233*LN('Indicator Data'!BA76)-0.4559)&lt;C$194,10,(C$195-(0.1233*LN('Indicator Data'!BA76)-0.4559))/(C$195-C$194)*10)),IF('Indicator Data'!Q76&gt;C$195,0,IF('Indicator Data'!Q76&lt;C$194,10,(C$195-'Indicator Data'!Q76)/(C$195-C$194)*10))),1)</f>
        <v>5.3</v>
      </c>
      <c r="D74" s="77">
        <f>IF('Indicator Data'!R76="No data","x",ROUND((IF('Indicator Data'!R76&gt;D$195,10,IF('Indicator Data'!R76&lt;D$194,0,10-(D$195-'Indicator Data'!R76)/(D$195-D$194)*10))),1))</f>
        <v>1.1000000000000001</v>
      </c>
      <c r="E74" s="78">
        <f t="shared" si="15"/>
        <v>3.5</v>
      </c>
      <c r="F74" s="77">
        <f>IF('Indicator Data'!AE76="No data","x",ROUND(IF('Indicator Data'!AE76&gt;F$195,10,IF('Indicator Data'!AE76&lt;F$194,0,10-(F$195-'Indicator Data'!AE76)/(F$195-F$194)*10)),1))</f>
        <v>6.4</v>
      </c>
      <c r="G74" s="77">
        <f>IF('Indicator Data'!AF76="No data","x",ROUND(IF('Indicator Data'!AF76&gt;G$195,10,IF('Indicator Data'!AF76&lt;G$194,0,10-(G$195-'Indicator Data'!AF76)/(G$195-G$194)*10)),1))</f>
        <v>8.1</v>
      </c>
      <c r="H74" s="78">
        <f t="shared" si="16"/>
        <v>7.3</v>
      </c>
      <c r="I74" s="79">
        <f>SUM(IF('Indicator Data'!S76=0,0,'Indicator Data'!S76/1000000),SUM('Indicator Data'!T76:U76))</f>
        <v>1222.739227</v>
      </c>
      <c r="J74" s="79">
        <f>I74/'Indicator Data'!BB76*1000000</f>
        <v>153.57804219712423</v>
      </c>
      <c r="K74" s="77">
        <f t="shared" si="17"/>
        <v>3.1</v>
      </c>
      <c r="L74" s="77">
        <f>IF('Indicator Data'!V76="No data","x",ROUND(IF('Indicator Data'!V76&gt;L$195,10,IF('Indicator Data'!V76&lt;L$194,0,10-(L$195-'Indicator Data'!V76)/(L$195-L$194)*10)),1))</f>
        <v>2.4</v>
      </c>
      <c r="M74" s="78">
        <f t="shared" si="18"/>
        <v>2.8</v>
      </c>
      <c r="N74" s="80">
        <f t="shared" si="19"/>
        <v>4.3</v>
      </c>
      <c r="O74" s="92">
        <f>IF(AND('Indicator Data'!AJ76="No data",'Indicator Data'!AK76="No data"),0,SUM('Indicator Data'!AJ76:AL76)/1000)</f>
        <v>174.023</v>
      </c>
      <c r="P74" s="77">
        <f t="shared" si="20"/>
        <v>7.5</v>
      </c>
      <c r="Q74" s="81">
        <f>O74*1000/'Indicator Data'!BB76</f>
        <v>2.1857572773585476E-2</v>
      </c>
      <c r="R74" s="77">
        <f t="shared" si="21"/>
        <v>6.8</v>
      </c>
      <c r="S74" s="82">
        <f t="shared" si="22"/>
        <v>7.2</v>
      </c>
      <c r="T74" s="77">
        <f>IF('Indicator Data'!AB76="No data","x",ROUND(IF('Indicator Data'!AB76&gt;T$195,10,IF('Indicator Data'!AB76&lt;T$194,0,10-(T$195-'Indicator Data'!AB76)/(T$195-T$194)*10)),1))</f>
        <v>0.8</v>
      </c>
      <c r="U74" s="77">
        <f>IF('Indicator Data'!AA76="No data","x",ROUND(IF('Indicator Data'!AA76&gt;U$195,10,IF('Indicator Data'!AA76&lt;U$194,0,10-(U$195-'Indicator Data'!AA76)/(U$195-U$194)*10)),1))</f>
        <v>0.8</v>
      </c>
      <c r="V74" s="77">
        <f>IF('Indicator Data'!AD76="No data","x",ROUND(IF('Indicator Data'!AD76&gt;V$195,10,IF('Indicator Data'!AD76&lt;V$194,0,10-(V$195-'Indicator Data'!AD76)/(V$195-V$194)*10)),1))</f>
        <v>0</v>
      </c>
      <c r="W74" s="78">
        <f t="shared" si="23"/>
        <v>0.5</v>
      </c>
      <c r="X74" s="77">
        <f>IF('Indicator Data'!W76="No data","x",ROUND(IF('Indicator Data'!W76&gt;X$195,10,IF('Indicator Data'!W76&lt;X$194,0,10-(X$195-'Indicator Data'!W76)/(X$195-X$194)*10)),1))</f>
        <v>1.6</v>
      </c>
      <c r="Y74" s="77">
        <f>IF('Indicator Data'!X76="No data","x",ROUND(IF('Indicator Data'!X76&gt;Y$195,10,IF('Indicator Data'!X76&lt;Y$194,0,10-(Y$195-'Indicator Data'!X76)/(Y$195-Y$194)*10)),1))</f>
        <v>1.6</v>
      </c>
      <c r="Z74" s="78">
        <f t="shared" si="24"/>
        <v>1.6</v>
      </c>
      <c r="AA74" s="92">
        <f>('Indicator Data'!AI76+'Indicator Data'!AH76*0.5+'Indicator Data'!AG76*0.25)/1000</f>
        <v>477.27749999999997</v>
      </c>
      <c r="AB74" s="83">
        <f>AA74*1000/'Indicator Data'!BB76</f>
        <v>5.9946832829252117E-2</v>
      </c>
      <c r="AC74" s="78">
        <f t="shared" si="25"/>
        <v>6</v>
      </c>
      <c r="AD74" s="77">
        <f>IF('Indicator Data'!AM76="No data","x",ROUND(IF('Indicator Data'!AM76&lt;$AD$194,10,IF('Indicator Data'!AM76&gt;$AD$195,0,($AD$195-'Indicator Data'!AM76)/($AD$195-$AD$194)*10)),1))</f>
        <v>3.7</v>
      </c>
      <c r="AE74" s="77">
        <f>IF('Indicator Data'!AN76="No data","x",ROUND(IF('Indicator Data'!AN76&gt;$AE$195,10,IF('Indicator Data'!AN76&lt;$AE$194,0,10-($AE$195-'Indicator Data'!AN76)/($AE$195-$AE$194)*10)),1))</f>
        <v>2.4</v>
      </c>
      <c r="AF74" s="84">
        <f>IF('Indicator Data'!AO76="No data","x",ROUND(IF('Indicator Data'!AO76&gt;$AF$195,10,IF('Indicator Data'!AO76&lt;$AF$194,0,10-($AF$195-'Indicator Data'!AO76)/($AF$195-$AF$194)*10)),1))</f>
        <v>4.2</v>
      </c>
      <c r="AG74" s="84">
        <f>IF('Indicator Data'!AP76="No data","x",ROUND(IF('Indicator Data'!AP76&gt;$AG$195,10,IF('Indicator Data'!AP76&lt;$AG$194,0,10-($AG$195-'Indicator Data'!AP76)/($AG$195-$AG$194)*10)),1))</f>
        <v>2.4</v>
      </c>
      <c r="AH74" s="77">
        <f t="shared" si="26"/>
        <v>3.8</v>
      </c>
      <c r="AI74" s="78">
        <f t="shared" si="27"/>
        <v>3.3</v>
      </c>
      <c r="AJ74" s="85">
        <f t="shared" si="28"/>
        <v>3.1</v>
      </c>
      <c r="AK74" s="86">
        <f t="shared" si="29"/>
        <v>5.5</v>
      </c>
    </row>
    <row r="75" spans="1:37" s="4" customFormat="1" x14ac:dyDescent="0.25">
      <c r="A75" s="131" t="s">
        <v>138</v>
      </c>
      <c r="B75" s="63" t="s">
        <v>137</v>
      </c>
      <c r="C75" s="77">
        <f>ROUND(IF('Indicator Data'!Q77="No data",IF((0.1233*LN('Indicator Data'!BA77)-0.4559)&gt;C$195,0,IF((0.1233*LN('Indicator Data'!BA77)-0.4559)&lt;C$194,10,(C$195-(0.1233*LN('Indicator Data'!BA77)-0.4559))/(C$195-C$194)*10)),IF('Indicator Data'!Q77&gt;C$195,0,IF('Indicator Data'!Q77&lt;C$194,10,(C$195-'Indicator Data'!Q77)/(C$195-C$194)*10))),1)</f>
        <v>1.9</v>
      </c>
      <c r="D75" s="77" t="str">
        <f>IF('Indicator Data'!R77="No data","x",ROUND((IF('Indicator Data'!R77&gt;D$195,10,IF('Indicator Data'!R77&lt;D$194,0,10-(D$195-'Indicator Data'!R77)/(D$195-D$194)*10))),1))</f>
        <v>x</v>
      </c>
      <c r="E75" s="78">
        <f t="shared" si="15"/>
        <v>1.9</v>
      </c>
      <c r="F75" s="77">
        <f>IF('Indicator Data'!AE77="No data","x",ROUND(IF('Indicator Data'!AE77&gt;F$195,10,IF('Indicator Data'!AE77&lt;F$194,0,10-(F$195-'Indicator Data'!AE77)/(F$195-F$194)*10)),1))</f>
        <v>2.8</v>
      </c>
      <c r="G75" s="77">
        <f>IF('Indicator Data'!AF77="No data","x",ROUND(IF('Indicator Data'!AF77&gt;G$195,10,IF('Indicator Data'!AF77&lt;G$194,0,10-(G$195-'Indicator Data'!AF77)/(G$195-G$194)*10)),1))</f>
        <v>1</v>
      </c>
      <c r="H75" s="78">
        <f t="shared" si="16"/>
        <v>1.9</v>
      </c>
      <c r="I75" s="79">
        <f>SUM(IF('Indicator Data'!S77=0,0,'Indicator Data'!S77/1000000),SUM('Indicator Data'!T77:U77))</f>
        <v>0.132045</v>
      </c>
      <c r="J75" s="79">
        <f>I75/'Indicator Data'!BB77*1000000</f>
        <v>1.3389715923454367E-2</v>
      </c>
      <c r="K75" s="77">
        <f t="shared" si="17"/>
        <v>0</v>
      </c>
      <c r="L75" s="77">
        <f>IF('Indicator Data'!V77="No data","x",ROUND(IF('Indicator Data'!V77&gt;L$195,10,IF('Indicator Data'!V77&lt;L$194,0,10-(L$195-'Indicator Data'!V77)/(L$195-L$194)*10)),1))</f>
        <v>0</v>
      </c>
      <c r="M75" s="78">
        <f t="shared" si="18"/>
        <v>0</v>
      </c>
      <c r="N75" s="80">
        <f t="shared" si="19"/>
        <v>1.4</v>
      </c>
      <c r="O75" s="92">
        <f>IF(AND('Indicator Data'!AJ77="No data",'Indicator Data'!AK77="No data"),0,SUM('Indicator Data'!AJ77:AL77)/1000)</f>
        <v>4.1920000000000002</v>
      </c>
      <c r="P75" s="77">
        <f t="shared" si="20"/>
        <v>2.1</v>
      </c>
      <c r="Q75" s="81">
        <f>O75*1000/'Indicator Data'!BB77</f>
        <v>4.2508000417373399E-4</v>
      </c>
      <c r="R75" s="77">
        <f t="shared" si="21"/>
        <v>2.6</v>
      </c>
      <c r="S75" s="82">
        <f t="shared" si="22"/>
        <v>2.4</v>
      </c>
      <c r="T75" s="77">
        <f>IF('Indicator Data'!AB77="No data","x",ROUND(IF('Indicator Data'!AB77&gt;T$195,10,IF('Indicator Data'!AB77&lt;T$194,0,10-(T$195-'Indicator Data'!AB77)/(T$195-T$194)*10)),1))</f>
        <v>0.2</v>
      </c>
      <c r="U75" s="77">
        <f>IF('Indicator Data'!AA77="No data","x",ROUND(IF('Indicator Data'!AA77&gt;U$195,10,IF('Indicator Data'!AA77&lt;U$194,0,10-(U$195-'Indicator Data'!AA77)/(U$195-U$194)*10)),1))</f>
        <v>0.2</v>
      </c>
      <c r="V75" s="77" t="str">
        <f>IF('Indicator Data'!AD77="No data","x",ROUND(IF('Indicator Data'!AD77&gt;V$195,10,IF('Indicator Data'!AD77&lt;V$194,0,10-(V$195-'Indicator Data'!AD77)/(V$195-V$194)*10)),1))</f>
        <v>x</v>
      </c>
      <c r="W75" s="78">
        <f t="shared" si="23"/>
        <v>0.2</v>
      </c>
      <c r="X75" s="77">
        <f>IF('Indicator Data'!W77="No data","x",ROUND(IF('Indicator Data'!W77&gt;X$195,10,IF('Indicator Data'!W77&lt;X$194,0,10-(X$195-'Indicator Data'!W77)/(X$195-X$194)*10)),1))</f>
        <v>0.5</v>
      </c>
      <c r="Y75" s="77" t="str">
        <f>IF('Indicator Data'!X77="No data","x",ROUND(IF('Indicator Data'!X77&gt;Y$195,10,IF('Indicator Data'!X77&lt;Y$194,0,10-(Y$195-'Indicator Data'!X77)/(Y$195-Y$194)*10)),1))</f>
        <v>x</v>
      </c>
      <c r="Z75" s="78">
        <f t="shared" si="24"/>
        <v>0.5</v>
      </c>
      <c r="AA75" s="92">
        <f>('Indicator Data'!AI77+'Indicator Data'!AH77*0.5+'Indicator Data'!AG77*0.25)/1000</f>
        <v>3.8250000000000002</v>
      </c>
      <c r="AB75" s="83">
        <f>AA75*1000/'Indicator Data'!BB77</f>
        <v>3.8786522327398203E-4</v>
      </c>
      <c r="AC75" s="78">
        <f t="shared" si="25"/>
        <v>0</v>
      </c>
      <c r="AD75" s="77">
        <f>IF('Indicator Data'!AM77="No data","x",ROUND(IF('Indicator Data'!AM77&lt;$AD$194,10,IF('Indicator Data'!AM77&gt;$AD$195,0,($AD$195-'Indicator Data'!AM77)/($AD$195-$AD$194)*10)),1))</f>
        <v>5.5</v>
      </c>
      <c r="AE75" s="77">
        <f>IF('Indicator Data'!AN77="No data","x",ROUND(IF('Indicator Data'!AN77&gt;$AE$195,10,IF('Indicator Data'!AN77&lt;$AE$194,0,10-($AE$195-'Indicator Data'!AN77)/($AE$195-$AE$194)*10)),1))</f>
        <v>0</v>
      </c>
      <c r="AF75" s="84">
        <f>IF('Indicator Data'!AO77="No data","x",ROUND(IF('Indicator Data'!AO77&gt;$AF$195,10,IF('Indicator Data'!AO77&lt;$AF$194,0,10-($AF$195-'Indicator Data'!AO77)/($AF$195-$AF$194)*10)),1))</f>
        <v>1.6</v>
      </c>
      <c r="AG75" s="84">
        <f>IF('Indicator Data'!AP77="No data","x",ROUND(IF('Indicator Data'!AP77&gt;$AG$195,10,IF('Indicator Data'!AP77&lt;$AG$194,0,10-($AG$195-'Indicator Data'!AP77)/($AG$195-$AG$194)*10)),1))</f>
        <v>2.9</v>
      </c>
      <c r="AH75" s="77">
        <f t="shared" si="26"/>
        <v>1.9</v>
      </c>
      <c r="AI75" s="78">
        <f t="shared" si="27"/>
        <v>2.5</v>
      </c>
      <c r="AJ75" s="85">
        <f t="shared" si="28"/>
        <v>0.9</v>
      </c>
      <c r="AK75" s="86">
        <f t="shared" si="29"/>
        <v>1.7</v>
      </c>
    </row>
    <row r="76" spans="1:37" s="4" customFormat="1" x14ac:dyDescent="0.25">
      <c r="A76" s="131" t="s">
        <v>140</v>
      </c>
      <c r="B76" s="63" t="s">
        <v>139</v>
      </c>
      <c r="C76" s="77">
        <f>ROUND(IF('Indicator Data'!Q78="No data",IF((0.1233*LN('Indicator Data'!BA78)-0.4559)&gt;C$195,0,IF((0.1233*LN('Indicator Data'!BA78)-0.4559)&lt;C$194,10,(C$195-(0.1233*LN('Indicator Data'!BA78)-0.4559))/(C$195-C$194)*10)),IF('Indicator Data'!Q78&gt;C$195,0,IF('Indicator Data'!Q78&lt;C$194,10,(C$195-'Indicator Data'!Q78)/(C$195-C$194)*10))),1)</f>
        <v>0.8</v>
      </c>
      <c r="D76" s="77" t="str">
        <f>IF('Indicator Data'!R78="No data","x",ROUND((IF('Indicator Data'!R78&gt;D$195,10,IF('Indicator Data'!R78&lt;D$194,0,10-(D$195-'Indicator Data'!R78)/(D$195-D$194)*10))),1))</f>
        <v>x</v>
      </c>
      <c r="E76" s="78">
        <f t="shared" si="15"/>
        <v>0.8</v>
      </c>
      <c r="F76" s="77">
        <f>IF('Indicator Data'!AE78="No data","x",ROUND(IF('Indicator Data'!AE78&gt;F$195,10,IF('Indicator Data'!AE78&lt;F$194,0,10-(F$195-'Indicator Data'!AE78)/(F$195-F$194)*10)),1))</f>
        <v>1.2</v>
      </c>
      <c r="G76" s="77">
        <f>IF('Indicator Data'!AF78="No data","x",ROUND(IF('Indicator Data'!AF78&gt;G$195,10,IF('Indicator Data'!AF78&lt;G$194,0,10-(G$195-'Indicator Data'!AF78)/(G$195-G$194)*10)),1))</f>
        <v>0.3</v>
      </c>
      <c r="H76" s="78">
        <f t="shared" si="16"/>
        <v>0.8</v>
      </c>
      <c r="I76" s="79">
        <f>SUM(IF('Indicator Data'!S78=0,0,'Indicator Data'!S78/1000000),SUM('Indicator Data'!T78:U78))</f>
        <v>0</v>
      </c>
      <c r="J76" s="79">
        <f>I76/'Indicator Data'!BB78*1000000</f>
        <v>0</v>
      </c>
      <c r="K76" s="77">
        <f t="shared" si="17"/>
        <v>0</v>
      </c>
      <c r="L76" s="77">
        <f>IF('Indicator Data'!V78="No data","x",ROUND(IF('Indicator Data'!V78&gt;L$195,10,IF('Indicator Data'!V78&lt;L$194,0,10-(L$195-'Indicator Data'!V78)/(L$195-L$194)*10)),1))</f>
        <v>0</v>
      </c>
      <c r="M76" s="78">
        <f t="shared" si="18"/>
        <v>0</v>
      </c>
      <c r="N76" s="80">
        <f t="shared" si="19"/>
        <v>0.6</v>
      </c>
      <c r="O76" s="92">
        <f>IF(AND('Indicator Data'!AJ78="No data",'Indicator Data'!AK78="No data"),0,SUM('Indicator Data'!AJ78:AL78)/1000)</f>
        <v>0.104</v>
      </c>
      <c r="P76" s="77">
        <f t="shared" si="20"/>
        <v>0</v>
      </c>
      <c r="Q76" s="81">
        <f>O76*1000/'Indicator Data'!BB78</f>
        <v>3.1747097735271941E-4</v>
      </c>
      <c r="R76" s="77">
        <f t="shared" si="21"/>
        <v>2.4</v>
      </c>
      <c r="S76" s="82">
        <f t="shared" si="22"/>
        <v>1.2</v>
      </c>
      <c r="T76" s="77">
        <f>IF('Indicator Data'!AB78="No data","x",ROUND(IF('Indicator Data'!AB78&gt;T$195,10,IF('Indicator Data'!AB78&lt;T$194,0,10-(T$195-'Indicator Data'!AB78)/(T$195-T$194)*10)),1))</f>
        <v>0.6</v>
      </c>
      <c r="U76" s="77">
        <f>IF('Indicator Data'!AA78="No data","x",ROUND(IF('Indicator Data'!AA78&gt;U$195,10,IF('Indicator Data'!AA78&lt;U$194,0,10-(U$195-'Indicator Data'!AA78)/(U$195-U$194)*10)),1))</f>
        <v>0.1</v>
      </c>
      <c r="V76" s="77" t="str">
        <f>IF('Indicator Data'!AD78="No data","x",ROUND(IF('Indicator Data'!AD78&gt;V$195,10,IF('Indicator Data'!AD78&lt;V$194,0,10-(V$195-'Indicator Data'!AD78)/(V$195-V$194)*10)),1))</f>
        <v>x</v>
      </c>
      <c r="W76" s="78">
        <f t="shared" si="23"/>
        <v>0.4</v>
      </c>
      <c r="X76" s="77">
        <f>IF('Indicator Data'!W78="No data","x",ROUND(IF('Indicator Data'!W78&gt;X$195,10,IF('Indicator Data'!W78&lt;X$194,0,10-(X$195-'Indicator Data'!W78)/(X$195-X$194)*10)),1))</f>
        <v>0.2</v>
      </c>
      <c r="Y76" s="77" t="str">
        <f>IF('Indicator Data'!X78="No data","x",ROUND(IF('Indicator Data'!X78&gt;Y$195,10,IF('Indicator Data'!X78&lt;Y$194,0,10-(Y$195-'Indicator Data'!X78)/(Y$195-Y$194)*10)),1))</f>
        <v>x</v>
      </c>
      <c r="Z76" s="78">
        <f t="shared" si="24"/>
        <v>0.2</v>
      </c>
      <c r="AA76" s="92">
        <f>('Indicator Data'!AI78+'Indicator Data'!AH78*0.5+'Indicator Data'!AG78*0.25)/1000</f>
        <v>0</v>
      </c>
      <c r="AB76" s="83">
        <f>AA76*1000/'Indicator Data'!BB78</f>
        <v>0</v>
      </c>
      <c r="AC76" s="78">
        <f t="shared" si="25"/>
        <v>0</v>
      </c>
      <c r="AD76" s="77">
        <f>IF('Indicator Data'!AM78="No data","x",ROUND(IF('Indicator Data'!AM78&lt;$AD$194,10,IF('Indicator Data'!AM78&gt;$AD$195,0,($AD$195-'Indicator Data'!AM78)/($AD$195-$AD$194)*10)),1))</f>
        <v>2.5</v>
      </c>
      <c r="AE76" s="77">
        <f>IF('Indicator Data'!AN78="No data","x",ROUND(IF('Indicator Data'!AN78&gt;$AE$195,10,IF('Indicator Data'!AN78&lt;$AE$194,0,10-($AE$195-'Indicator Data'!AN78)/($AE$195-$AE$194)*10)),1))</f>
        <v>0</v>
      </c>
      <c r="AF76" s="84">
        <f>IF('Indicator Data'!AO78="No data","x",ROUND(IF('Indicator Data'!AO78&gt;$AF$195,10,IF('Indicator Data'!AO78&lt;$AF$194,0,10-($AF$195-'Indicator Data'!AO78)/($AF$195-$AF$194)*10)),1))</f>
        <v>0.9</v>
      </c>
      <c r="AG76" s="84">
        <f>IF('Indicator Data'!AP78="No data","x",ROUND(IF('Indicator Data'!AP78&gt;$AG$195,10,IF('Indicator Data'!AP78&lt;$AG$194,0,10-($AG$195-'Indicator Data'!AP78)/($AG$195-$AG$194)*10)),1))</f>
        <v>2.7</v>
      </c>
      <c r="AH76" s="77">
        <f t="shared" si="26"/>
        <v>1.3</v>
      </c>
      <c r="AI76" s="78">
        <f t="shared" si="27"/>
        <v>1.3</v>
      </c>
      <c r="AJ76" s="85">
        <f t="shared" si="28"/>
        <v>0.5</v>
      </c>
      <c r="AK76" s="86">
        <f t="shared" si="29"/>
        <v>0.9</v>
      </c>
    </row>
    <row r="77" spans="1:37" s="4" customFormat="1" x14ac:dyDescent="0.25">
      <c r="A77" s="131" t="s">
        <v>142</v>
      </c>
      <c r="B77" s="63" t="s">
        <v>141</v>
      </c>
      <c r="C77" s="77">
        <f>ROUND(IF('Indicator Data'!Q79="No data",IF((0.1233*LN('Indicator Data'!BA79)-0.4559)&gt;C$195,0,IF((0.1233*LN('Indicator Data'!BA79)-0.4559)&lt;C$194,10,(C$195-(0.1233*LN('Indicator Data'!BA79)-0.4559))/(C$195-C$194)*10)),IF('Indicator Data'!Q79&gt;C$195,0,IF('Indicator Data'!Q79&lt;C$194,10,(C$195-'Indicator Data'!Q79)/(C$195-C$194)*10))),1)</f>
        <v>5.3</v>
      </c>
      <c r="D77" s="77">
        <f>IF('Indicator Data'!R79="No data","x",ROUND((IF('Indicator Data'!R79&gt;D$195,10,IF('Indicator Data'!R79&lt;D$194,0,10-(D$195-'Indicator Data'!R79)/(D$195-D$194)*10))),1))</f>
        <v>5.2</v>
      </c>
      <c r="E77" s="78">
        <f t="shared" si="15"/>
        <v>5.3</v>
      </c>
      <c r="F77" s="77">
        <f>IF('Indicator Data'!AE79="No data","x",ROUND(IF('Indicator Data'!AE79&gt;F$195,10,IF('Indicator Data'!AE79&lt;F$194,0,10-(F$195-'Indicator Data'!AE79)/(F$195-F$194)*10)),1))</f>
        <v>7.5</v>
      </c>
      <c r="G77" s="77">
        <f>IF('Indicator Data'!AF79="No data","x",ROUND(IF('Indicator Data'!AF79&gt;G$195,10,IF('Indicator Data'!AF79&lt;G$194,0,10-(G$195-'Indicator Data'!AF79)/(G$195-G$194)*10)),1))</f>
        <v>2.2000000000000002</v>
      </c>
      <c r="H77" s="78">
        <f t="shared" si="16"/>
        <v>4.9000000000000004</v>
      </c>
      <c r="I77" s="79">
        <f>SUM(IF('Indicator Data'!S79=0,0,'Indicator Data'!S79/1000000),SUM('Indicator Data'!T79:U79))</f>
        <v>4156.2972419999996</v>
      </c>
      <c r="J77" s="79">
        <f>I77/'Indicator Data'!BB79*1000000</f>
        <v>3.208773606423363</v>
      </c>
      <c r="K77" s="77">
        <f t="shared" si="17"/>
        <v>0.1</v>
      </c>
      <c r="L77" s="77">
        <f>IF('Indicator Data'!V79="No data","x",ROUND(IF('Indicator Data'!V79&gt;L$195,10,IF('Indicator Data'!V79&lt;L$194,0,10-(L$195-'Indicator Data'!V79)/(L$195-L$194)*10)),1))</f>
        <v>0.1</v>
      </c>
      <c r="M77" s="78">
        <f t="shared" si="18"/>
        <v>0.1</v>
      </c>
      <c r="N77" s="80">
        <f t="shared" si="19"/>
        <v>3.9</v>
      </c>
      <c r="O77" s="92">
        <f>IF(AND('Indicator Data'!AJ79="No data",'Indicator Data'!AK79="No data"),0,SUM('Indicator Data'!AJ79:AL79)/1000)</f>
        <v>816.52300000000002</v>
      </c>
      <c r="P77" s="77">
        <f t="shared" si="20"/>
        <v>9.6999999999999993</v>
      </c>
      <c r="Q77" s="81">
        <f>O77*1000/'Indicator Data'!BB79</f>
        <v>6.3037778553510484E-4</v>
      </c>
      <c r="R77" s="77">
        <f t="shared" si="21"/>
        <v>2.8</v>
      </c>
      <c r="S77" s="82">
        <f t="shared" si="22"/>
        <v>6.3</v>
      </c>
      <c r="T77" s="77">
        <f>IF('Indicator Data'!AB79="No data","x",ROUND(IF('Indicator Data'!AB79&gt;T$195,10,IF('Indicator Data'!AB79&lt;T$194,0,10-(T$195-'Indicator Data'!AB79)/(T$195-T$194)*10)),1))</f>
        <v>0.6</v>
      </c>
      <c r="U77" s="77">
        <f>IF('Indicator Data'!AA79="No data","x",ROUND(IF('Indicator Data'!AA79&gt;U$195,10,IF('Indicator Data'!AA79&lt;U$194,0,10-(U$195-'Indicator Data'!AA79)/(U$195-U$194)*10)),1))</f>
        <v>3</v>
      </c>
      <c r="V77" s="77">
        <f>IF('Indicator Data'!AD79="No data","x",ROUND(IF('Indicator Data'!AD79&gt;V$195,10,IF('Indicator Data'!AD79&lt;V$194,0,10-(V$195-'Indicator Data'!AD79)/(V$195-V$194)*10)),1))</f>
        <v>0.2</v>
      </c>
      <c r="W77" s="78">
        <f t="shared" si="23"/>
        <v>1.3</v>
      </c>
      <c r="X77" s="77">
        <f>IF('Indicator Data'!W79="No data","x",ROUND(IF('Indicator Data'!W79&gt;X$195,10,IF('Indicator Data'!W79&lt;X$194,0,10-(X$195-'Indicator Data'!W79)/(X$195-X$194)*10)),1))</f>
        <v>3.7</v>
      </c>
      <c r="Y77" s="77">
        <f>IF('Indicator Data'!X79="No data","x",ROUND(IF('Indicator Data'!X79&gt;Y$195,10,IF('Indicator Data'!X79&lt;Y$194,0,10-(Y$195-'Indicator Data'!X79)/(Y$195-Y$194)*10)),1))</f>
        <v>9.6</v>
      </c>
      <c r="Z77" s="78">
        <f t="shared" si="24"/>
        <v>6.7</v>
      </c>
      <c r="AA77" s="92">
        <f>('Indicator Data'!AI79+'Indicator Data'!AH79*0.5+'Indicator Data'!AG79*0.25)/1000</f>
        <v>19900.323499999999</v>
      </c>
      <c r="AB77" s="83">
        <f>AA77*1000/'Indicator Data'!BB79</f>
        <v>1.5363586646502557E-2</v>
      </c>
      <c r="AC77" s="78">
        <f t="shared" si="25"/>
        <v>1.5</v>
      </c>
      <c r="AD77" s="77">
        <f>IF('Indicator Data'!AM79="No data","x",ROUND(IF('Indicator Data'!AM79&lt;$AD$194,10,IF('Indicator Data'!AM79&gt;$AD$195,0,($AD$195-'Indicator Data'!AM79)/($AD$195-$AD$194)*10)),1))</f>
        <v>5.6</v>
      </c>
      <c r="AE77" s="77">
        <f>IF('Indicator Data'!AN79="No data","x",ROUND(IF('Indicator Data'!AN79&gt;$AE$195,10,IF('Indicator Data'!AN79&lt;$AE$194,0,10-($AE$195-'Indicator Data'!AN79)/($AE$195-$AE$194)*10)),1))</f>
        <v>3.4</v>
      </c>
      <c r="AF77" s="84">
        <f>IF('Indicator Data'!AO79="No data","x",ROUND(IF('Indicator Data'!AO79&gt;$AF$195,10,IF('Indicator Data'!AO79&lt;$AF$194,0,10-($AF$195-'Indicator Data'!AO79)/($AF$195-$AF$194)*10)),1))</f>
        <v>4.0999999999999996</v>
      </c>
      <c r="AG77" s="84">
        <f>IF('Indicator Data'!AP79="No data","x",ROUND(IF('Indicator Data'!AP79&gt;$AG$195,10,IF('Indicator Data'!AP79&lt;$AG$194,0,10-($AG$195-'Indicator Data'!AP79)/($AG$195-$AG$194)*10)),1))</f>
        <v>4.2</v>
      </c>
      <c r="AH77" s="77">
        <f t="shared" si="26"/>
        <v>4.0999999999999996</v>
      </c>
      <c r="AI77" s="78">
        <f t="shared" si="27"/>
        <v>4.4000000000000004</v>
      </c>
      <c r="AJ77" s="85">
        <f t="shared" si="28"/>
        <v>3.8</v>
      </c>
      <c r="AK77" s="86">
        <f t="shared" si="29"/>
        <v>5.2</v>
      </c>
    </row>
    <row r="78" spans="1:37" s="4" customFormat="1" x14ac:dyDescent="0.25">
      <c r="A78" s="131" t="s">
        <v>144</v>
      </c>
      <c r="B78" s="63" t="s">
        <v>143</v>
      </c>
      <c r="C78" s="77">
        <f>ROUND(IF('Indicator Data'!Q80="No data",IF((0.1233*LN('Indicator Data'!BA80)-0.4559)&gt;C$195,0,IF((0.1233*LN('Indicator Data'!BA80)-0.4559)&lt;C$194,10,(C$195-(0.1233*LN('Indicator Data'!BA80)-0.4559))/(C$195-C$194)*10)),IF('Indicator Data'!Q80&gt;C$195,0,IF('Indicator Data'!Q80&lt;C$194,10,(C$195-'Indicator Data'!Q80)/(C$195-C$194)*10))),1)</f>
        <v>4.0999999999999996</v>
      </c>
      <c r="D78" s="77">
        <f>IF('Indicator Data'!R80="No data","x",ROUND((IF('Indicator Data'!R80&gt;D$195,10,IF('Indicator Data'!R80&lt;D$194,0,10-(D$195-'Indicator Data'!R80)/(D$195-D$194)*10))),1))</f>
        <v>0</v>
      </c>
      <c r="E78" s="78">
        <f t="shared" si="15"/>
        <v>2.2999999999999998</v>
      </c>
      <c r="F78" s="77">
        <f>IF('Indicator Data'!AE80="No data","x",ROUND(IF('Indicator Data'!AE80&gt;F$195,10,IF('Indicator Data'!AE80&lt;F$194,0,10-(F$195-'Indicator Data'!AE80)/(F$195-F$194)*10)),1))</f>
        <v>6.6</v>
      </c>
      <c r="G78" s="77">
        <f>IF('Indicator Data'!AF80="No data","x",ROUND(IF('Indicator Data'!AF80&gt;G$195,10,IF('Indicator Data'!AF80&lt;G$194,0,10-(G$195-'Indicator Data'!AF80)/(G$195-G$194)*10)),1))</f>
        <v>3.3</v>
      </c>
      <c r="H78" s="78">
        <f t="shared" si="16"/>
        <v>5</v>
      </c>
      <c r="I78" s="79">
        <f>SUM(IF('Indicator Data'!S80=0,0,'Indicator Data'!S80/1000000),SUM('Indicator Data'!T80:U80))</f>
        <v>178.101102</v>
      </c>
      <c r="J78" s="79">
        <f>I78/'Indicator Data'!BB80*1000000</f>
        <v>0.69993222057086579</v>
      </c>
      <c r="K78" s="77">
        <f t="shared" si="17"/>
        <v>0</v>
      </c>
      <c r="L78" s="77">
        <f>IF('Indicator Data'!V80="No data","x",ROUND(IF('Indicator Data'!V80&gt;L$195,10,IF('Indicator Data'!V80&lt;L$194,0,10-(L$195-'Indicator Data'!V80)/(L$195-L$194)*10)),1))</f>
        <v>0</v>
      </c>
      <c r="M78" s="78">
        <f t="shared" si="18"/>
        <v>0</v>
      </c>
      <c r="N78" s="80">
        <f t="shared" si="19"/>
        <v>2.4</v>
      </c>
      <c r="O78" s="92">
        <f>IF(AND('Indicator Data'!AJ80="No data",'Indicator Data'!AK80="No data"),0,SUM('Indicator Data'!AJ80:AL80)/1000)</f>
        <v>36.417000000000002</v>
      </c>
      <c r="P78" s="77">
        <f t="shared" si="20"/>
        <v>5.2</v>
      </c>
      <c r="Q78" s="81">
        <f>O78*1000/'Indicator Data'!BB80</f>
        <v>1.4311776508002302E-4</v>
      </c>
      <c r="R78" s="77">
        <f t="shared" si="21"/>
        <v>2</v>
      </c>
      <c r="S78" s="82">
        <f t="shared" si="22"/>
        <v>3.6</v>
      </c>
      <c r="T78" s="77">
        <f>IF('Indicator Data'!AB80="No data","x",ROUND(IF('Indicator Data'!AB80&gt;T$195,10,IF('Indicator Data'!AB80&lt;T$194,0,10-(T$195-'Indicator Data'!AB80)/(T$195-T$194)*10)),1))</f>
        <v>1</v>
      </c>
      <c r="U78" s="77">
        <f>IF('Indicator Data'!AA80="No data","x",ROUND(IF('Indicator Data'!AA80&gt;U$195,10,IF('Indicator Data'!AA80&lt;U$194,0,10-(U$195-'Indicator Data'!AA80)/(U$195-U$194)*10)),1))</f>
        <v>7.3</v>
      </c>
      <c r="V78" s="77">
        <f>IF('Indicator Data'!AD80="No data","x",ROUND(IF('Indicator Data'!AD80&gt;V$195,10,IF('Indicator Data'!AD80&lt;V$194,0,10-(V$195-'Indicator Data'!AD80)/(V$195-V$194)*10)),1))</f>
        <v>0.2</v>
      </c>
      <c r="W78" s="78">
        <f t="shared" si="23"/>
        <v>2.8</v>
      </c>
      <c r="X78" s="77">
        <f>IF('Indicator Data'!W80="No data","x",ROUND(IF('Indicator Data'!W80&gt;X$195,10,IF('Indicator Data'!W80&lt;X$194,0,10-(X$195-'Indicator Data'!W80)/(X$195-X$194)*10)),1))</f>
        <v>2.1</v>
      </c>
      <c r="Y78" s="77">
        <f>IF('Indicator Data'!X80="No data","x",ROUND(IF('Indicator Data'!X80&gt;Y$195,10,IF('Indicator Data'!X80&lt;Y$194,0,10-(Y$195-'Indicator Data'!X80)/(Y$195-Y$194)*10)),1))</f>
        <v>4.4000000000000004</v>
      </c>
      <c r="Z78" s="78">
        <f t="shared" si="24"/>
        <v>3.3</v>
      </c>
      <c r="AA78" s="92">
        <f>('Indicator Data'!AI80+'Indicator Data'!AH80*0.5+'Indicator Data'!AG80*0.25)/1000</f>
        <v>862.17375000000004</v>
      </c>
      <c r="AB78" s="83">
        <f>AA78*1000/'Indicator Data'!BB80</f>
        <v>3.3883180989829611E-3</v>
      </c>
      <c r="AC78" s="78">
        <f t="shared" si="25"/>
        <v>0.3</v>
      </c>
      <c r="AD78" s="77">
        <f>IF('Indicator Data'!AM80="No data","x",ROUND(IF('Indicator Data'!AM80&lt;$AD$194,10,IF('Indicator Data'!AM80&gt;$AD$195,0,($AD$195-'Indicator Data'!AM80)/($AD$195-$AD$194)*10)),1))</f>
        <v>3.9</v>
      </c>
      <c r="AE78" s="77">
        <f>IF('Indicator Data'!AN80="No data","x",ROUND(IF('Indicator Data'!AN80&gt;$AE$195,10,IF('Indicator Data'!AN80&lt;$AE$194,0,10-($AE$195-'Indicator Data'!AN80)/($AE$195-$AE$194)*10)),1))</f>
        <v>0.9</v>
      </c>
      <c r="AF78" s="84">
        <f>IF('Indicator Data'!AO80="No data","x",ROUND(IF('Indicator Data'!AO80&gt;$AF$195,10,IF('Indicator Data'!AO80&lt;$AF$194,0,10-($AF$195-'Indicator Data'!AO80)/($AF$195-$AF$194)*10)),1))</f>
        <v>6.4</v>
      </c>
      <c r="AG78" s="84">
        <f>IF('Indicator Data'!AP80="No data","x",ROUND(IF('Indicator Data'!AP80&gt;$AG$195,10,IF('Indicator Data'!AP80&lt;$AG$194,0,10-($AG$195-'Indicator Data'!AP80)/($AG$195-$AG$194)*10)),1))</f>
        <v>5.4</v>
      </c>
      <c r="AH78" s="77">
        <f t="shared" si="26"/>
        <v>6.2</v>
      </c>
      <c r="AI78" s="78">
        <f t="shared" si="27"/>
        <v>3.7</v>
      </c>
      <c r="AJ78" s="85">
        <f t="shared" si="28"/>
        <v>2.6</v>
      </c>
      <c r="AK78" s="86">
        <f t="shared" si="29"/>
        <v>3.1</v>
      </c>
    </row>
    <row r="79" spans="1:37" s="4" customFormat="1" x14ac:dyDescent="0.25">
      <c r="A79" s="131" t="s">
        <v>880</v>
      </c>
      <c r="B79" s="63" t="s">
        <v>145</v>
      </c>
      <c r="C79" s="77">
        <f>ROUND(IF('Indicator Data'!Q81="No data",IF((0.1233*LN('Indicator Data'!BA81)-0.4559)&gt;C$195,0,IF((0.1233*LN('Indicator Data'!BA81)-0.4559)&lt;C$194,10,(C$195-(0.1233*LN('Indicator Data'!BA81)-0.4559))/(C$195-C$194)*10)),IF('Indicator Data'!Q81&gt;C$195,0,IF('Indicator Data'!Q81&lt;C$194,10,(C$195-'Indicator Data'!Q81)/(C$195-C$194)*10))),1)</f>
        <v>2.8</v>
      </c>
      <c r="D79" s="77" t="str">
        <f>IF('Indicator Data'!R81="No data","x",ROUND((IF('Indicator Data'!R81&gt;D$195,10,IF('Indicator Data'!R81&lt;D$194,0,10-(D$195-'Indicator Data'!R81)/(D$195-D$194)*10))),1))</f>
        <v>x</v>
      </c>
      <c r="E79" s="78">
        <f t="shared" si="15"/>
        <v>2.8</v>
      </c>
      <c r="F79" s="77">
        <f>IF('Indicator Data'!AE81="No data","x",ROUND(IF('Indicator Data'!AE81&gt;F$195,10,IF('Indicator Data'!AE81&lt;F$194,0,10-(F$195-'Indicator Data'!AE81)/(F$195-F$194)*10)),1))</f>
        <v>6.9</v>
      </c>
      <c r="G79" s="77">
        <f>IF('Indicator Data'!AF81="No data","x",ROUND(IF('Indicator Data'!AF81&gt;G$195,10,IF('Indicator Data'!AF81&lt;G$194,0,10-(G$195-'Indicator Data'!AF81)/(G$195-G$194)*10)),1))</f>
        <v>3.3</v>
      </c>
      <c r="H79" s="78">
        <f t="shared" si="16"/>
        <v>5.0999999999999996</v>
      </c>
      <c r="I79" s="79">
        <f>SUM(IF('Indicator Data'!S81=0,0,'Indicator Data'!S81/1000000),SUM('Indicator Data'!T81:U81))</f>
        <v>278.29999999999995</v>
      </c>
      <c r="J79" s="79">
        <f>I79/'Indicator Data'!BB81*1000000</f>
        <v>3.5613899161707931</v>
      </c>
      <c r="K79" s="77">
        <f t="shared" si="17"/>
        <v>0.1</v>
      </c>
      <c r="L79" s="77">
        <f>IF('Indicator Data'!V81="No data","x",ROUND(IF('Indicator Data'!V81&gt;L$195,10,IF('Indicator Data'!V81&lt;L$194,0,10-(L$195-'Indicator Data'!V81)/(L$195-L$194)*10)),1))</f>
        <v>0</v>
      </c>
      <c r="M79" s="78">
        <f t="shared" si="18"/>
        <v>0.1</v>
      </c>
      <c r="N79" s="80">
        <f t="shared" si="19"/>
        <v>2.7</v>
      </c>
      <c r="O79" s="92">
        <f>IF(AND('Indicator Data'!AJ81="No data",'Indicator Data'!AK81="No data"),0,SUM('Indicator Data'!AJ81:AL81)/1000)</f>
        <v>979.44899999999996</v>
      </c>
      <c r="P79" s="77">
        <f t="shared" si="20"/>
        <v>10</v>
      </c>
      <c r="Q79" s="81">
        <f>O79*1000/'Indicator Data'!BB81</f>
        <v>1.2533955415032582E-2</v>
      </c>
      <c r="R79" s="77">
        <f t="shared" si="21"/>
        <v>6</v>
      </c>
      <c r="S79" s="82">
        <f t="shared" si="22"/>
        <v>8</v>
      </c>
      <c r="T79" s="77">
        <f>IF('Indicator Data'!AB81="No data","x",ROUND(IF('Indicator Data'!AB81&gt;T$195,10,IF('Indicator Data'!AB81&lt;T$194,0,10-(T$195-'Indicator Data'!AB81)/(T$195-T$194)*10)),1))</f>
        <v>0.2</v>
      </c>
      <c r="U79" s="77">
        <f>IF('Indicator Data'!AA81="No data","x",ROUND(IF('Indicator Data'!AA81&gt;U$195,10,IF('Indicator Data'!AA81&lt;U$194,0,10-(U$195-'Indicator Data'!AA81)/(U$195-U$194)*10)),1))</f>
        <v>0.4</v>
      </c>
      <c r="V79" s="77">
        <f>IF('Indicator Data'!AD81="No data","x",ROUND(IF('Indicator Data'!AD81&gt;V$195,10,IF('Indicator Data'!AD81&lt;V$194,0,10-(V$195-'Indicator Data'!AD81)/(V$195-V$194)*10)),1))</f>
        <v>0</v>
      </c>
      <c r="W79" s="78">
        <f t="shared" si="23"/>
        <v>0.2</v>
      </c>
      <c r="X79" s="77">
        <f>IF('Indicator Data'!W81="No data","x",ROUND(IF('Indicator Data'!W81&gt;X$195,10,IF('Indicator Data'!W81&lt;X$194,0,10-(X$195-'Indicator Data'!W81)/(X$195-X$194)*10)),1))</f>
        <v>1.2</v>
      </c>
      <c r="Y79" s="77">
        <f>IF('Indicator Data'!X81="No data","x",ROUND(IF('Indicator Data'!X81&gt;Y$195,10,IF('Indicator Data'!X81&lt;Y$194,0,10-(Y$195-'Indicator Data'!X81)/(Y$195-Y$194)*10)),1))</f>
        <v>1</v>
      </c>
      <c r="Z79" s="78">
        <f t="shared" si="24"/>
        <v>1.1000000000000001</v>
      </c>
      <c r="AA79" s="92">
        <f>('Indicator Data'!AI81+'Indicator Data'!AH81*0.5+'Indicator Data'!AG81*0.25)/1000</f>
        <v>251.93924999999999</v>
      </c>
      <c r="AB79" s="83">
        <f>AA79*1000/'Indicator Data'!BB81</f>
        <v>3.2240528366425892E-3</v>
      </c>
      <c r="AC79" s="78">
        <f t="shared" si="25"/>
        <v>0.3</v>
      </c>
      <c r="AD79" s="77">
        <f>IF('Indicator Data'!AM81="No data","x",ROUND(IF('Indicator Data'!AM81&lt;$AD$194,10,IF('Indicator Data'!AM81&gt;$AD$195,0,($AD$195-'Indicator Data'!AM81)/($AD$195-$AD$194)*10)),1))</f>
        <v>1.6</v>
      </c>
      <c r="AE79" s="77">
        <f>IF('Indicator Data'!AN81="No data","x",ROUND(IF('Indicator Data'!AN81&gt;$AE$195,10,IF('Indicator Data'!AN81&lt;$AE$194,0,10-($AE$195-'Indicator Data'!AN81)/($AE$195-$AE$194)*10)),1))</f>
        <v>0</v>
      </c>
      <c r="AF79" s="84">
        <f>IF('Indicator Data'!AO81="No data","x",ROUND(IF('Indicator Data'!AO81&gt;$AF$195,10,IF('Indicator Data'!AO81&lt;$AF$194,0,10-($AF$195-'Indicator Data'!AO81)/($AF$195-$AF$194)*10)),1))</f>
        <v>3.9</v>
      </c>
      <c r="AG79" s="84">
        <f>IF('Indicator Data'!AP81="No data","x",ROUND(IF('Indicator Data'!AP81&gt;$AG$195,10,IF('Indicator Data'!AP81&lt;$AG$194,0,10-($AG$195-'Indicator Data'!AP81)/($AG$195-$AG$194)*10)),1))</f>
        <v>6.5</v>
      </c>
      <c r="AH79" s="77">
        <f t="shared" si="26"/>
        <v>4.4000000000000004</v>
      </c>
      <c r="AI79" s="78">
        <f t="shared" si="27"/>
        <v>2</v>
      </c>
      <c r="AJ79" s="85">
        <f t="shared" si="28"/>
        <v>0.9</v>
      </c>
      <c r="AK79" s="86">
        <f t="shared" si="29"/>
        <v>5.5</v>
      </c>
    </row>
    <row r="80" spans="1:37" s="4" customFormat="1" x14ac:dyDescent="0.25">
      <c r="A80" s="131" t="s">
        <v>147</v>
      </c>
      <c r="B80" s="63" t="s">
        <v>146</v>
      </c>
      <c r="C80" s="77">
        <f>ROUND(IF('Indicator Data'!Q82="No data",IF((0.1233*LN('Indicator Data'!BA82)-0.4559)&gt;C$195,0,IF((0.1233*LN('Indicator Data'!BA82)-0.4559)&lt;C$194,10,(C$195-(0.1233*LN('Indicator Data'!BA82)-0.4559))/(C$195-C$194)*10)),IF('Indicator Data'!Q82&gt;C$195,0,IF('Indicator Data'!Q82&lt;C$194,10,(C$195-'Indicator Data'!Q82)/(C$195-C$194)*10))),1)</f>
        <v>4.5999999999999996</v>
      </c>
      <c r="D80" s="77">
        <f>IF('Indicator Data'!R82="No data","x",ROUND((IF('Indicator Data'!R82&gt;D$195,10,IF('Indicator Data'!R82&lt;D$194,0,10-(D$195-'Indicator Data'!R82)/(D$195-D$194)*10))),1))</f>
        <v>0.1</v>
      </c>
      <c r="E80" s="78">
        <f t="shared" si="15"/>
        <v>2.6</v>
      </c>
      <c r="F80" s="77">
        <f>IF('Indicator Data'!AE82="No data","x",ROUND(IF('Indicator Data'!AE82&gt;F$195,10,IF('Indicator Data'!AE82&lt;F$194,0,10-(F$195-'Indicator Data'!AE82)/(F$195-F$194)*10)),1))</f>
        <v>7.2</v>
      </c>
      <c r="G80" s="77">
        <f>IF('Indicator Data'!AF82="No data","x",ROUND(IF('Indicator Data'!AF82&gt;G$195,10,IF('Indicator Data'!AF82&lt;G$194,0,10-(G$195-'Indicator Data'!AF82)/(G$195-G$194)*10)),1))</f>
        <v>1.1000000000000001</v>
      </c>
      <c r="H80" s="78">
        <f t="shared" si="16"/>
        <v>4.2</v>
      </c>
      <c r="I80" s="79">
        <f>SUM(IF('Indicator Data'!S82=0,0,'Indicator Data'!S82/1000000),SUM('Indicator Data'!T82:U82))</f>
        <v>5770.007998</v>
      </c>
      <c r="J80" s="79">
        <f>I80/'Indicator Data'!BB82*1000000</f>
        <v>165.74611149245749</v>
      </c>
      <c r="K80" s="77">
        <f t="shared" si="17"/>
        <v>3.3</v>
      </c>
      <c r="L80" s="77">
        <f>IF('Indicator Data'!V82="No data","x",ROUND(IF('Indicator Data'!V82&gt;L$195,10,IF('Indicator Data'!V82&lt;L$194,0,10-(L$195-'Indicator Data'!V82)/(L$195-L$194)*10)),1))</f>
        <v>0.4</v>
      </c>
      <c r="M80" s="78">
        <f t="shared" si="18"/>
        <v>1.9</v>
      </c>
      <c r="N80" s="80">
        <f t="shared" si="19"/>
        <v>2.8</v>
      </c>
      <c r="O80" s="92">
        <f>IF(AND('Indicator Data'!AJ82="No data",'Indicator Data'!AK82="No data"),0,SUM('Indicator Data'!AJ82:AL82)/1000)</f>
        <v>3687.7570000000001</v>
      </c>
      <c r="P80" s="77">
        <f t="shared" si="20"/>
        <v>10</v>
      </c>
      <c r="Q80" s="81">
        <f>O80*1000/'Indicator Data'!BB82</f>
        <v>0.10593250184245076</v>
      </c>
      <c r="R80" s="77">
        <f t="shared" si="21"/>
        <v>10</v>
      </c>
      <c r="S80" s="82">
        <f t="shared" si="22"/>
        <v>10</v>
      </c>
      <c r="T80" s="77" t="str">
        <f>IF('Indicator Data'!AB82="No data","x",ROUND(IF('Indicator Data'!AB82&gt;T$195,10,IF('Indicator Data'!AB82&lt;T$194,0,10-(T$195-'Indicator Data'!AB82)/(T$195-T$194)*10)),1))</f>
        <v>x</v>
      </c>
      <c r="U80" s="77">
        <f>IF('Indicator Data'!AA82="No data","x",ROUND(IF('Indicator Data'!AA82&gt;U$195,10,IF('Indicator Data'!AA82&lt;U$194,0,10-(U$195-'Indicator Data'!AA82)/(U$195-U$194)*10)),1))</f>
        <v>0.8</v>
      </c>
      <c r="V80" s="77">
        <f>IF('Indicator Data'!AD82="No data","x",ROUND(IF('Indicator Data'!AD82&gt;V$195,10,IF('Indicator Data'!AD82&lt;V$194,0,10-(V$195-'Indicator Data'!AD82)/(V$195-V$194)*10)),1))</f>
        <v>0</v>
      </c>
      <c r="W80" s="78">
        <f t="shared" si="23"/>
        <v>0.4</v>
      </c>
      <c r="X80" s="77">
        <f>IF('Indicator Data'!W82="No data","x",ROUND(IF('Indicator Data'!W82&gt;X$195,10,IF('Indicator Data'!W82&lt;X$194,0,10-(X$195-'Indicator Data'!W82)/(X$195-X$194)*10)),1))</f>
        <v>2.5</v>
      </c>
      <c r="Y80" s="77">
        <f>IF('Indicator Data'!X82="No data","x",ROUND(IF('Indicator Data'!X82&gt;Y$195,10,IF('Indicator Data'!X82&lt;Y$194,0,10-(Y$195-'Indicator Data'!X82)/(Y$195-Y$194)*10)),1))</f>
        <v>1.6</v>
      </c>
      <c r="Z80" s="78">
        <f t="shared" si="24"/>
        <v>2.1</v>
      </c>
      <c r="AA80" s="92">
        <f>('Indicator Data'!AI82+'Indicator Data'!AH82*0.5+'Indicator Data'!AG82*0.25)/1000</f>
        <v>67.216999999999999</v>
      </c>
      <c r="AB80" s="83">
        <f>AA80*1000/'Indicator Data'!BB82</f>
        <v>1.9308389832475438E-3</v>
      </c>
      <c r="AC80" s="78">
        <f t="shared" si="25"/>
        <v>0.2</v>
      </c>
      <c r="AD80" s="77">
        <f>IF('Indicator Data'!AM82="No data","x",ROUND(IF('Indicator Data'!AM82&lt;$AD$194,10,IF('Indicator Data'!AM82&gt;$AD$195,0,($AD$195-'Indicator Data'!AM82)/($AD$195-$AD$194)*10)),1))</f>
        <v>4.3</v>
      </c>
      <c r="AE80" s="77">
        <f>IF('Indicator Data'!AN82="No data","x",ROUND(IF('Indicator Data'!AN82&gt;$AE$195,10,IF('Indicator Data'!AN82&lt;$AE$194,0,10-($AE$195-'Indicator Data'!AN82)/($AE$195-$AE$194)*10)),1))</f>
        <v>5.9</v>
      </c>
      <c r="AF80" s="84">
        <f>IF('Indicator Data'!AO82="No data","x",ROUND(IF('Indicator Data'!AO82&gt;$AF$195,10,IF('Indicator Data'!AO82&lt;$AF$194,0,10-($AF$195-'Indicator Data'!AO82)/($AF$195-$AF$194)*10)),1))</f>
        <v>4.5</v>
      </c>
      <c r="AG80" s="84">
        <f>IF('Indicator Data'!AP82="No data","x",ROUND(IF('Indicator Data'!AP82&gt;$AG$195,10,IF('Indicator Data'!AP82&lt;$AG$194,0,10-($AG$195-'Indicator Data'!AP82)/($AG$195-$AG$194)*10)),1))</f>
        <v>8.1999999999999993</v>
      </c>
      <c r="AH80" s="77">
        <f t="shared" si="26"/>
        <v>5.2</v>
      </c>
      <c r="AI80" s="78">
        <f t="shared" si="27"/>
        <v>5.0999999999999996</v>
      </c>
      <c r="AJ80" s="85">
        <f t="shared" si="28"/>
        <v>2.2000000000000002</v>
      </c>
      <c r="AK80" s="86">
        <f t="shared" si="29"/>
        <v>8</v>
      </c>
    </row>
    <row r="81" spans="1:37" s="4" customFormat="1" x14ac:dyDescent="0.25">
      <c r="A81" s="131" t="s">
        <v>149</v>
      </c>
      <c r="B81" s="63" t="s">
        <v>148</v>
      </c>
      <c r="C81" s="77">
        <f>ROUND(IF('Indicator Data'!Q83="No data",IF((0.1233*LN('Indicator Data'!BA83)-0.4559)&gt;C$195,0,IF((0.1233*LN('Indicator Data'!BA83)-0.4559)&lt;C$194,10,(C$195-(0.1233*LN('Indicator Data'!BA83)-0.4559))/(C$195-C$194)*10)),IF('Indicator Data'!Q83&gt;C$195,0,IF('Indicator Data'!Q83&lt;C$194,10,(C$195-'Indicator Data'!Q83)/(C$195-C$194)*10))),1)</f>
        <v>0.5</v>
      </c>
      <c r="D81" s="77" t="str">
        <f>IF('Indicator Data'!R83="No data","x",ROUND((IF('Indicator Data'!R83&gt;D$195,10,IF('Indicator Data'!R83&lt;D$194,0,10-(D$195-'Indicator Data'!R83)/(D$195-D$194)*10))),1))</f>
        <v>x</v>
      </c>
      <c r="E81" s="78">
        <f t="shared" si="15"/>
        <v>0.5</v>
      </c>
      <c r="F81" s="77">
        <f>IF('Indicator Data'!AE83="No data","x",ROUND(IF('Indicator Data'!AE83&gt;F$195,10,IF('Indicator Data'!AE83&lt;F$194,0,10-(F$195-'Indicator Data'!AE83)/(F$195-F$194)*10)),1))</f>
        <v>1.5</v>
      </c>
      <c r="G81" s="77">
        <f>IF('Indicator Data'!AF83="No data","x",ROUND(IF('Indicator Data'!AF83&gt;G$195,10,IF('Indicator Data'!AF83&lt;G$194,0,10-(G$195-'Indicator Data'!AF83)/(G$195-G$194)*10)),1))</f>
        <v>1.8</v>
      </c>
      <c r="H81" s="78">
        <f t="shared" si="16"/>
        <v>1.7</v>
      </c>
      <c r="I81" s="79">
        <f>SUM(IF('Indicator Data'!S83=0,0,'Indicator Data'!S83/1000000),SUM('Indicator Data'!T83:U83))</f>
        <v>0</v>
      </c>
      <c r="J81" s="79">
        <f>I81/'Indicator Data'!BB83*1000000</f>
        <v>0</v>
      </c>
      <c r="K81" s="77">
        <f t="shared" si="17"/>
        <v>0</v>
      </c>
      <c r="L81" s="77">
        <f>IF('Indicator Data'!V83="No data","x",ROUND(IF('Indicator Data'!V83&gt;L$195,10,IF('Indicator Data'!V83&lt;L$194,0,10-(L$195-'Indicator Data'!V83)/(L$195-L$194)*10)),1))</f>
        <v>0</v>
      </c>
      <c r="M81" s="78">
        <f t="shared" si="18"/>
        <v>0</v>
      </c>
      <c r="N81" s="80">
        <f t="shared" si="19"/>
        <v>0.7</v>
      </c>
      <c r="O81" s="92">
        <f>IF(AND('Indicator Data'!AJ83="No data",'Indicator Data'!AK83="No data"),0,SUM('Indicator Data'!AJ83:AL83)/1000)</f>
        <v>5.8529999999999998</v>
      </c>
      <c r="P81" s="77">
        <f t="shared" si="20"/>
        <v>2.6</v>
      </c>
      <c r="Q81" s="81">
        <f>O81*1000/'Indicator Data'!BB83</f>
        <v>1.26888284328614E-3</v>
      </c>
      <c r="R81" s="77">
        <f t="shared" si="21"/>
        <v>3.4</v>
      </c>
      <c r="S81" s="82">
        <f t="shared" si="22"/>
        <v>3</v>
      </c>
      <c r="T81" s="77">
        <f>IF('Indicator Data'!AB83="No data","x",ROUND(IF('Indicator Data'!AB83&gt;T$195,10,IF('Indicator Data'!AB83&lt;T$194,0,10-(T$195-'Indicator Data'!AB83)/(T$195-T$194)*10)),1))</f>
        <v>0.6</v>
      </c>
      <c r="U81" s="77">
        <f>IF('Indicator Data'!AA83="No data","x",ROUND(IF('Indicator Data'!AA83&gt;U$195,10,IF('Indicator Data'!AA83&lt;U$194,0,10-(U$195-'Indicator Data'!AA83)/(U$195-U$194)*10)),1))</f>
        <v>0.1</v>
      </c>
      <c r="V81" s="77" t="str">
        <f>IF('Indicator Data'!AD83="No data","x",ROUND(IF('Indicator Data'!AD83&gt;V$195,10,IF('Indicator Data'!AD83&lt;V$194,0,10-(V$195-'Indicator Data'!AD83)/(V$195-V$194)*10)),1))</f>
        <v>x</v>
      </c>
      <c r="W81" s="78">
        <f t="shared" si="23"/>
        <v>0.4</v>
      </c>
      <c r="X81" s="77">
        <f>IF('Indicator Data'!W83="No data","x",ROUND(IF('Indicator Data'!W83&gt;X$195,10,IF('Indicator Data'!W83&lt;X$194,0,10-(X$195-'Indicator Data'!W83)/(X$195-X$194)*10)),1))</f>
        <v>0.3</v>
      </c>
      <c r="Y81" s="77" t="str">
        <f>IF('Indicator Data'!X83="No data","x",ROUND(IF('Indicator Data'!X83&gt;Y$195,10,IF('Indicator Data'!X83&lt;Y$194,0,10-(Y$195-'Indicator Data'!X83)/(Y$195-Y$194)*10)),1))</f>
        <v>x</v>
      </c>
      <c r="Z81" s="78">
        <f t="shared" si="24"/>
        <v>0.3</v>
      </c>
      <c r="AA81" s="92">
        <f>('Indicator Data'!AI83+'Indicator Data'!AH83*0.5+'Indicator Data'!AG83*0.25)/1000</f>
        <v>0</v>
      </c>
      <c r="AB81" s="83">
        <f>AA81*1000/'Indicator Data'!BB83</f>
        <v>0</v>
      </c>
      <c r="AC81" s="78">
        <f t="shared" si="25"/>
        <v>0</v>
      </c>
      <c r="AD81" s="77">
        <f>IF('Indicator Data'!AM83="No data","x",ROUND(IF('Indicator Data'!AM83&lt;$AD$194,10,IF('Indicator Data'!AM83&gt;$AD$195,0,($AD$195-'Indicator Data'!AM83)/($AD$195-$AD$194)*10)),1))</f>
        <v>0.5</v>
      </c>
      <c r="AE81" s="77">
        <f>IF('Indicator Data'!AN83="No data","x",ROUND(IF('Indicator Data'!AN83&gt;$AE$195,10,IF('Indicator Data'!AN83&lt;$AE$194,0,10-($AE$195-'Indicator Data'!AN83)/($AE$195-$AE$194)*10)),1))</f>
        <v>0</v>
      </c>
      <c r="AF81" s="84">
        <f>IF('Indicator Data'!AO83="No data","x",ROUND(IF('Indicator Data'!AO83&gt;$AF$195,10,IF('Indicator Data'!AO83&lt;$AF$194,0,10-($AF$195-'Indicator Data'!AO83)/($AF$195-$AF$194)*10)),1))</f>
        <v>0.3</v>
      </c>
      <c r="AG81" s="84">
        <f>IF('Indicator Data'!AP83="No data","x",ROUND(IF('Indicator Data'!AP83&gt;$AG$195,10,IF('Indicator Data'!AP83&lt;$AG$194,0,10-($AG$195-'Indicator Data'!AP83)/($AG$195-$AG$194)*10)),1))</f>
        <v>1.7</v>
      </c>
      <c r="AH81" s="77">
        <f t="shared" si="26"/>
        <v>0.6</v>
      </c>
      <c r="AI81" s="78">
        <f t="shared" si="27"/>
        <v>0.4</v>
      </c>
      <c r="AJ81" s="85">
        <f t="shared" si="28"/>
        <v>0.3</v>
      </c>
      <c r="AK81" s="86">
        <f t="shared" si="29"/>
        <v>1.7</v>
      </c>
    </row>
    <row r="82" spans="1:37" s="4" customFormat="1" x14ac:dyDescent="0.25">
      <c r="A82" s="131" t="s">
        <v>151</v>
      </c>
      <c r="B82" s="63" t="s">
        <v>150</v>
      </c>
      <c r="C82" s="77">
        <f>ROUND(IF('Indicator Data'!Q84="No data",IF((0.1233*LN('Indicator Data'!BA84)-0.4559)&gt;C$195,0,IF((0.1233*LN('Indicator Data'!BA84)-0.4559)&lt;C$194,10,(C$195-(0.1233*LN('Indicator Data'!BA84)-0.4559))/(C$195-C$194)*10)),IF('Indicator Data'!Q84&gt;C$195,0,IF('Indicator Data'!Q84&lt;C$194,10,(C$195-'Indicator Data'!Q84)/(C$195-C$194)*10))),1)</f>
        <v>0.9</v>
      </c>
      <c r="D82" s="77" t="str">
        <f>IF('Indicator Data'!R84="No data","x",ROUND((IF('Indicator Data'!R84&gt;D$195,10,IF('Indicator Data'!R84&lt;D$194,0,10-(D$195-'Indicator Data'!R84)/(D$195-D$194)*10))),1))</f>
        <v>x</v>
      </c>
      <c r="E82" s="78">
        <f t="shared" si="15"/>
        <v>0.9</v>
      </c>
      <c r="F82" s="77">
        <f>IF('Indicator Data'!AE84="No data","x",ROUND(IF('Indicator Data'!AE84&gt;F$195,10,IF('Indicator Data'!AE84&lt;F$194,0,10-(F$195-'Indicator Data'!AE84)/(F$195-F$194)*10)),1))</f>
        <v>1.3</v>
      </c>
      <c r="G82" s="77">
        <f>IF('Indicator Data'!AF84="No data","x",ROUND(IF('Indicator Data'!AF84&gt;G$195,10,IF('Indicator Data'!AF84&lt;G$194,0,10-(G$195-'Indicator Data'!AF84)/(G$195-G$194)*10)),1))</f>
        <v>4.4000000000000004</v>
      </c>
      <c r="H82" s="78">
        <f t="shared" si="16"/>
        <v>2.9</v>
      </c>
      <c r="I82" s="79">
        <f>SUM(IF('Indicator Data'!S84=0,0,'Indicator Data'!S84/1000000),SUM('Indicator Data'!T84:U84))</f>
        <v>17.870512999999999</v>
      </c>
      <c r="J82" s="79">
        <f>I82/'Indicator Data'!BB84*1000000</f>
        <v>2.1752721142258955</v>
      </c>
      <c r="K82" s="77">
        <f t="shared" si="17"/>
        <v>0</v>
      </c>
      <c r="L82" s="77">
        <f>IF('Indicator Data'!V84="No data","x",ROUND(IF('Indicator Data'!V84&gt;L$195,10,IF('Indicator Data'!V84&lt;L$194,0,10-(L$195-'Indicator Data'!V84)/(L$195-L$194)*10)),1))</f>
        <v>0</v>
      </c>
      <c r="M82" s="78">
        <f t="shared" si="18"/>
        <v>0</v>
      </c>
      <c r="N82" s="80">
        <f t="shared" si="19"/>
        <v>1.2</v>
      </c>
      <c r="O82" s="92">
        <f>IF(AND('Indicator Data'!AJ84="No data",'Indicator Data'!AK84="No data"),0,SUM('Indicator Data'!AJ84:AL84)/1000)</f>
        <v>38.5</v>
      </c>
      <c r="P82" s="77">
        <f t="shared" si="20"/>
        <v>5.3</v>
      </c>
      <c r="Q82" s="81">
        <f>O82*1000/'Indicator Data'!BB84</f>
        <v>4.6863778559516995E-3</v>
      </c>
      <c r="R82" s="77">
        <f t="shared" si="21"/>
        <v>4.7</v>
      </c>
      <c r="S82" s="82">
        <f t="shared" si="22"/>
        <v>5</v>
      </c>
      <c r="T82" s="77">
        <f>IF('Indicator Data'!AB84="No data","x",ROUND(IF('Indicator Data'!AB84&gt;T$195,10,IF('Indicator Data'!AB84&lt;T$194,0,10-(T$195-'Indicator Data'!AB84)/(T$195-T$194)*10)),1))</f>
        <v>0.4</v>
      </c>
      <c r="U82" s="77">
        <f>IF('Indicator Data'!AA84="No data","x",ROUND(IF('Indicator Data'!AA84&gt;U$195,10,IF('Indicator Data'!AA84&lt;U$194,0,10-(U$195-'Indicator Data'!AA84)/(U$195-U$194)*10)),1))</f>
        <v>0.1</v>
      </c>
      <c r="V82" s="77" t="str">
        <f>IF('Indicator Data'!AD84="No data","x",ROUND(IF('Indicator Data'!AD84&gt;V$195,10,IF('Indicator Data'!AD84&lt;V$194,0,10-(V$195-'Indicator Data'!AD84)/(V$195-V$194)*10)),1))</f>
        <v>x</v>
      </c>
      <c r="W82" s="78">
        <f t="shared" si="23"/>
        <v>0.3</v>
      </c>
      <c r="X82" s="77">
        <f>IF('Indicator Data'!W84="No data","x",ROUND(IF('Indicator Data'!W84&gt;X$195,10,IF('Indicator Data'!W84&lt;X$194,0,10-(X$195-'Indicator Data'!W84)/(X$195-X$194)*10)),1))</f>
        <v>0.3</v>
      </c>
      <c r="Y82" s="77" t="str">
        <f>IF('Indicator Data'!X84="No data","x",ROUND(IF('Indicator Data'!X84&gt;Y$195,10,IF('Indicator Data'!X84&lt;Y$194,0,10-(Y$195-'Indicator Data'!X84)/(Y$195-Y$194)*10)),1))</f>
        <v>x</v>
      </c>
      <c r="Z82" s="78">
        <f t="shared" si="24"/>
        <v>0.3</v>
      </c>
      <c r="AA82" s="92">
        <f>('Indicator Data'!AI84+'Indicator Data'!AH84*0.5+'Indicator Data'!AG84*0.25)/1000</f>
        <v>0.2</v>
      </c>
      <c r="AB82" s="83">
        <f>AA82*1000/'Indicator Data'!BB84</f>
        <v>2.4344820030917921E-5</v>
      </c>
      <c r="AC82" s="78">
        <f t="shared" si="25"/>
        <v>0</v>
      </c>
      <c r="AD82" s="77">
        <f>IF('Indicator Data'!AM84="No data","x",ROUND(IF('Indicator Data'!AM84&lt;$AD$194,10,IF('Indicator Data'!AM84&gt;$AD$195,0,($AD$195-'Indicator Data'!AM84)/($AD$195-$AD$194)*10)),1))</f>
        <v>0</v>
      </c>
      <c r="AE82" s="77">
        <f>IF('Indicator Data'!AN84="No data","x",ROUND(IF('Indicator Data'!AN84&gt;$AE$195,10,IF('Indicator Data'!AN84&lt;$AE$194,0,10-($AE$195-'Indicator Data'!AN84)/($AE$195-$AE$194)*10)),1))</f>
        <v>0</v>
      </c>
      <c r="AF82" s="84">
        <f>IF('Indicator Data'!AO84="No data","x",ROUND(IF('Indicator Data'!AO84&gt;$AF$195,10,IF('Indicator Data'!AO84&lt;$AF$194,0,10-($AF$195-'Indicator Data'!AO84)/($AF$195-$AF$194)*10)),1))</f>
        <v>1.3</v>
      </c>
      <c r="AG82" s="84">
        <f>IF('Indicator Data'!AP84="No data","x",ROUND(IF('Indicator Data'!AP84&gt;$AG$195,10,IF('Indicator Data'!AP84&lt;$AG$194,0,10-($AG$195-'Indicator Data'!AP84)/($AG$195-$AG$194)*10)),1))</f>
        <v>3</v>
      </c>
      <c r="AH82" s="77">
        <f t="shared" si="26"/>
        <v>1.6</v>
      </c>
      <c r="AI82" s="78">
        <f t="shared" si="27"/>
        <v>0.5</v>
      </c>
      <c r="AJ82" s="85">
        <f t="shared" si="28"/>
        <v>0.3</v>
      </c>
      <c r="AK82" s="86">
        <f t="shared" si="29"/>
        <v>3</v>
      </c>
    </row>
    <row r="83" spans="1:37" s="4" customFormat="1" x14ac:dyDescent="0.25">
      <c r="A83" s="131" t="s">
        <v>153</v>
      </c>
      <c r="B83" s="63" t="s">
        <v>152</v>
      </c>
      <c r="C83" s="77">
        <f>ROUND(IF('Indicator Data'!Q85="No data",IF((0.1233*LN('Indicator Data'!BA85)-0.4559)&gt;C$195,0,IF((0.1233*LN('Indicator Data'!BA85)-0.4559)&lt;C$194,10,(C$195-(0.1233*LN('Indicator Data'!BA85)-0.4559))/(C$195-C$194)*10)),IF('Indicator Data'!Q85&gt;C$195,0,IF('Indicator Data'!Q85&lt;C$194,10,(C$195-'Indicator Data'!Q85)/(C$195-C$194)*10))),1)</f>
        <v>1.2</v>
      </c>
      <c r="D83" s="77" t="str">
        <f>IF('Indicator Data'!R85="No data","x",ROUND((IF('Indicator Data'!R85&gt;D$195,10,IF('Indicator Data'!R85&lt;D$194,0,10-(D$195-'Indicator Data'!R85)/(D$195-D$194)*10))),1))</f>
        <v>x</v>
      </c>
      <c r="E83" s="78">
        <f t="shared" si="15"/>
        <v>1.2</v>
      </c>
      <c r="F83" s="77">
        <f>IF('Indicator Data'!AE85="No data","x",ROUND(IF('Indicator Data'!AE85&gt;F$195,10,IF('Indicator Data'!AE85&lt;F$194,0,10-(F$195-'Indicator Data'!AE85)/(F$195-F$194)*10)),1))</f>
        <v>0.9</v>
      </c>
      <c r="G83" s="77">
        <f>IF('Indicator Data'!AF85="No data","x",ROUND(IF('Indicator Data'!AF85&gt;G$195,10,IF('Indicator Data'!AF85&lt;G$194,0,10-(G$195-'Indicator Data'!AF85)/(G$195-G$194)*10)),1))</f>
        <v>2.6</v>
      </c>
      <c r="H83" s="78">
        <f t="shared" si="16"/>
        <v>1.8</v>
      </c>
      <c r="I83" s="79">
        <f>SUM(IF('Indicator Data'!S85=0,0,'Indicator Data'!S85/1000000),SUM('Indicator Data'!T85:U85))</f>
        <v>3.4416950000000002</v>
      </c>
      <c r="J83" s="79">
        <f>I83/'Indicator Data'!BB85*1000000</f>
        <v>5.6111797779810575E-2</v>
      </c>
      <c r="K83" s="77">
        <f t="shared" si="17"/>
        <v>0</v>
      </c>
      <c r="L83" s="77">
        <f>IF('Indicator Data'!V85="No data","x",ROUND(IF('Indicator Data'!V85&gt;L$195,10,IF('Indicator Data'!V85&lt;L$194,0,10-(L$195-'Indicator Data'!V85)/(L$195-L$194)*10)),1))</f>
        <v>0</v>
      </c>
      <c r="M83" s="78">
        <f t="shared" si="18"/>
        <v>0</v>
      </c>
      <c r="N83" s="80">
        <f t="shared" si="19"/>
        <v>1.1000000000000001</v>
      </c>
      <c r="O83" s="92">
        <f>IF(AND('Indicator Data'!AJ85="No data",'Indicator Data'!AK85="No data"),0,SUM('Indicator Data'!AJ85:AL85)/1000)</f>
        <v>93.715000000000003</v>
      </c>
      <c r="P83" s="77">
        <f t="shared" si="20"/>
        <v>6.6</v>
      </c>
      <c r="Q83" s="81">
        <f>O83*1000/'Indicator Data'!BB85</f>
        <v>1.5278858611628711E-3</v>
      </c>
      <c r="R83" s="77">
        <f t="shared" si="21"/>
        <v>3.5</v>
      </c>
      <c r="S83" s="82">
        <f t="shared" si="22"/>
        <v>5.0999999999999996</v>
      </c>
      <c r="T83" s="77">
        <f>IF('Indicator Data'!AB85="No data","x",ROUND(IF('Indicator Data'!AB85&gt;T$195,10,IF('Indicator Data'!AB85&lt;T$194,0,10-(T$195-'Indicator Data'!AB85)/(T$195-T$194)*10)),1))</f>
        <v>0.6</v>
      </c>
      <c r="U83" s="77">
        <f>IF('Indicator Data'!AA85="No data","x",ROUND(IF('Indicator Data'!AA85&gt;U$195,10,IF('Indicator Data'!AA85&lt;U$194,0,10-(U$195-'Indicator Data'!AA85)/(U$195-U$194)*10)),1))</f>
        <v>0.1</v>
      </c>
      <c r="V83" s="77" t="str">
        <f>IF('Indicator Data'!AD85="No data","x",ROUND(IF('Indicator Data'!AD85&gt;V$195,10,IF('Indicator Data'!AD85&lt;V$194,0,10-(V$195-'Indicator Data'!AD85)/(V$195-V$194)*10)),1))</f>
        <v>x</v>
      </c>
      <c r="W83" s="78">
        <f t="shared" si="23"/>
        <v>0.4</v>
      </c>
      <c r="X83" s="77">
        <f>IF('Indicator Data'!W85="No data","x",ROUND(IF('Indicator Data'!W85&gt;X$195,10,IF('Indicator Data'!W85&lt;X$194,0,10-(X$195-'Indicator Data'!W85)/(X$195-X$194)*10)),1))</f>
        <v>0.3</v>
      </c>
      <c r="Y83" s="77" t="str">
        <f>IF('Indicator Data'!X85="No data","x",ROUND(IF('Indicator Data'!X85&gt;Y$195,10,IF('Indicator Data'!X85&lt;Y$194,0,10-(Y$195-'Indicator Data'!X85)/(Y$195-Y$194)*10)),1))</f>
        <v>x</v>
      </c>
      <c r="Z83" s="78">
        <f t="shared" si="24"/>
        <v>0.3</v>
      </c>
      <c r="AA83" s="92">
        <f>('Indicator Data'!AI85+'Indicator Data'!AH85*0.5+'Indicator Data'!AG85*0.25)/1000</f>
        <v>4.8555000000000001</v>
      </c>
      <c r="AB83" s="83">
        <f>AA83*1000/'Indicator Data'!BB85</f>
        <v>7.9161818266833709E-5</v>
      </c>
      <c r="AC83" s="78">
        <f t="shared" si="25"/>
        <v>0</v>
      </c>
      <c r="AD83" s="77">
        <f>IF('Indicator Data'!AM85="No data","x",ROUND(IF('Indicator Data'!AM85&lt;$AD$194,10,IF('Indicator Data'!AM85&gt;$AD$195,0,($AD$195-'Indicator Data'!AM85)/($AD$195-$AD$194)*10)),1))</f>
        <v>1.3</v>
      </c>
      <c r="AE83" s="77">
        <f>IF('Indicator Data'!AN85="No data","x",ROUND(IF('Indicator Data'!AN85&gt;$AE$195,10,IF('Indicator Data'!AN85&lt;$AE$194,0,10-($AE$195-'Indicator Data'!AN85)/($AE$195-$AE$194)*10)),1))</f>
        <v>0</v>
      </c>
      <c r="AF83" s="84">
        <f>IF('Indicator Data'!AO85="No data","x",ROUND(IF('Indicator Data'!AO85&gt;$AF$195,10,IF('Indicator Data'!AO85&lt;$AF$194,0,10-($AF$195-'Indicator Data'!AO85)/($AF$195-$AF$194)*10)),1))</f>
        <v>1.1000000000000001</v>
      </c>
      <c r="AG83" s="84">
        <f>IF('Indicator Data'!AP85="No data","x",ROUND(IF('Indicator Data'!AP85&gt;$AG$195,10,IF('Indicator Data'!AP85&lt;$AG$194,0,10-($AG$195-'Indicator Data'!AP85)/($AG$195-$AG$194)*10)),1))</f>
        <v>2.5</v>
      </c>
      <c r="AH83" s="77">
        <f t="shared" si="26"/>
        <v>1.4</v>
      </c>
      <c r="AI83" s="78">
        <f t="shared" si="27"/>
        <v>0.9</v>
      </c>
      <c r="AJ83" s="85">
        <f t="shared" si="28"/>
        <v>0.4</v>
      </c>
      <c r="AK83" s="86">
        <f t="shared" si="29"/>
        <v>3.1</v>
      </c>
    </row>
    <row r="84" spans="1:37" s="4" customFormat="1" x14ac:dyDescent="0.25">
      <c r="A84" s="131" t="s">
        <v>155</v>
      </c>
      <c r="B84" s="63" t="s">
        <v>154</v>
      </c>
      <c r="C84" s="77">
        <f>ROUND(IF('Indicator Data'!Q86="No data",IF((0.1233*LN('Indicator Data'!BA86)-0.4559)&gt;C$195,0,IF((0.1233*LN('Indicator Data'!BA86)-0.4559)&lt;C$194,10,(C$195-(0.1233*LN('Indicator Data'!BA86)-0.4559))/(C$195-C$194)*10)),IF('Indicator Data'!Q86&gt;C$195,0,IF('Indicator Data'!Q86&lt;C$194,10,(C$195-'Indicator Data'!Q86)/(C$195-C$194)*10))),1)</f>
        <v>3.6</v>
      </c>
      <c r="D84" s="77">
        <f>IF('Indicator Data'!R86="No data","x",ROUND((IF('Indicator Data'!R86&gt;D$195,10,IF('Indicator Data'!R86&lt;D$194,0,10-(D$195-'Indicator Data'!R86)/(D$195-D$194)*10))),1))</f>
        <v>0</v>
      </c>
      <c r="E84" s="78">
        <f t="shared" si="15"/>
        <v>2</v>
      </c>
      <c r="F84" s="77">
        <f>IF('Indicator Data'!AE86="No data","x",ROUND(IF('Indicator Data'!AE86&gt;F$195,10,IF('Indicator Data'!AE86&lt;F$194,0,10-(F$195-'Indicator Data'!AE86)/(F$195-F$194)*10)),1))</f>
        <v>5.7</v>
      </c>
      <c r="G84" s="77">
        <f>IF('Indicator Data'!AF86="No data","x",ROUND(IF('Indicator Data'!AF86&gt;G$195,10,IF('Indicator Data'!AF86&lt;G$194,0,10-(G$195-'Indicator Data'!AF86)/(G$195-G$194)*10)),1))</f>
        <v>5.0999999999999996</v>
      </c>
      <c r="H84" s="78">
        <f t="shared" si="16"/>
        <v>5.4</v>
      </c>
      <c r="I84" s="79">
        <f>SUM(IF('Indicator Data'!S86=0,0,'Indicator Data'!S86/1000000),SUM('Indicator Data'!T86:U86))</f>
        <v>92.682129999999987</v>
      </c>
      <c r="J84" s="79">
        <f>I84/'Indicator Data'!BB86*1000000</f>
        <v>34.058635510419464</v>
      </c>
      <c r="K84" s="77">
        <f t="shared" si="17"/>
        <v>0.7</v>
      </c>
      <c r="L84" s="77">
        <f>IF('Indicator Data'!V86="No data","x",ROUND(IF('Indicator Data'!V86&gt;L$195,10,IF('Indicator Data'!V86&lt;L$194,0,10-(L$195-'Indicator Data'!V86)/(L$195-L$194)*10)),1))</f>
        <v>0.3</v>
      </c>
      <c r="M84" s="78">
        <f t="shared" si="18"/>
        <v>0.5</v>
      </c>
      <c r="N84" s="80">
        <f t="shared" si="19"/>
        <v>2.5</v>
      </c>
      <c r="O84" s="92">
        <f>IF(AND('Indicator Data'!AJ86="No data",'Indicator Data'!AK86="No data"),0,SUM('Indicator Data'!AJ86:AL86)/1000)</f>
        <v>1.4999999999999999E-2</v>
      </c>
      <c r="P84" s="77">
        <f t="shared" si="20"/>
        <v>0</v>
      </c>
      <c r="Q84" s="81">
        <f>O84*1000/'Indicator Data'!BB86</f>
        <v>5.5121686635416342E-6</v>
      </c>
      <c r="R84" s="77">
        <f t="shared" si="21"/>
        <v>0</v>
      </c>
      <c r="S84" s="82">
        <f t="shared" si="22"/>
        <v>0</v>
      </c>
      <c r="T84" s="77">
        <f>IF('Indicator Data'!AB86="No data","x",ROUND(IF('Indicator Data'!AB86&gt;T$195,10,IF('Indicator Data'!AB86&lt;T$194,0,10-(T$195-'Indicator Data'!AB86)/(T$195-T$194)*10)),1))</f>
        <v>3.2</v>
      </c>
      <c r="U84" s="77">
        <f>IF('Indicator Data'!AA86="No data","x",ROUND(IF('Indicator Data'!AA86&gt;U$195,10,IF('Indicator Data'!AA86&lt;U$194,0,10-(U$195-'Indicator Data'!AA86)/(U$195-U$194)*10)),1))</f>
        <v>0.1</v>
      </c>
      <c r="V84" s="77" t="str">
        <f>IF('Indicator Data'!AD86="No data","x",ROUND(IF('Indicator Data'!AD86&gt;V$195,10,IF('Indicator Data'!AD86&lt;V$194,0,10-(V$195-'Indicator Data'!AD86)/(V$195-V$194)*10)),1))</f>
        <v>x</v>
      </c>
      <c r="W84" s="78">
        <f t="shared" si="23"/>
        <v>1.7</v>
      </c>
      <c r="X84" s="77">
        <f>IF('Indicator Data'!W86="No data","x",ROUND(IF('Indicator Data'!W86&gt;X$195,10,IF('Indicator Data'!W86&lt;X$194,0,10-(X$195-'Indicator Data'!W86)/(X$195-X$194)*10)),1))</f>
        <v>1.2</v>
      </c>
      <c r="Y84" s="77">
        <f>IF('Indicator Data'!X86="No data","x",ROUND(IF('Indicator Data'!X86&gt;Y$195,10,IF('Indicator Data'!X86&lt;Y$194,0,10-(Y$195-'Indicator Data'!X86)/(Y$195-Y$194)*10)),1))</f>
        <v>0.4</v>
      </c>
      <c r="Z84" s="78">
        <f t="shared" si="24"/>
        <v>0.8</v>
      </c>
      <c r="AA84" s="92">
        <f>('Indicator Data'!AI86+'Indicator Data'!AH86*0.5+'Indicator Data'!AG86*0.25)/1000</f>
        <v>45.772500000000001</v>
      </c>
      <c r="AB84" s="83">
        <f>AA84*1000/'Indicator Data'!BB86</f>
        <v>1.6820382676797297E-2</v>
      </c>
      <c r="AC84" s="78">
        <f t="shared" si="25"/>
        <v>1.7</v>
      </c>
      <c r="AD84" s="77">
        <f>IF('Indicator Data'!AM86="No data","x",ROUND(IF('Indicator Data'!AM86&lt;$AD$194,10,IF('Indicator Data'!AM86&gt;$AD$195,0,($AD$195-'Indicator Data'!AM86)/($AD$195-$AD$194)*10)),1))</f>
        <v>4.3</v>
      </c>
      <c r="AE84" s="77">
        <f>IF('Indicator Data'!AN86="No data","x",ROUND(IF('Indicator Data'!AN86&gt;$AE$195,10,IF('Indicator Data'!AN86&lt;$AE$194,0,10-($AE$195-'Indicator Data'!AN86)/($AE$195-$AE$194)*10)),1))</f>
        <v>1</v>
      </c>
      <c r="AF84" s="84">
        <f>IF('Indicator Data'!AO86="No data","x",ROUND(IF('Indicator Data'!AO86&gt;$AF$195,10,IF('Indicator Data'!AO86&lt;$AF$194,0,10-($AF$195-'Indicator Data'!AO86)/($AF$195-$AF$194)*10)),1))</f>
        <v>4.4000000000000004</v>
      </c>
      <c r="AG84" s="84">
        <f>IF('Indicator Data'!AP86="No data","x",ROUND(IF('Indicator Data'!AP86&gt;$AG$195,10,IF('Indicator Data'!AP86&lt;$AG$194,0,10-($AG$195-'Indicator Data'!AP86)/($AG$195-$AG$194)*10)),1))</f>
        <v>3.5</v>
      </c>
      <c r="AH84" s="77">
        <f t="shared" si="26"/>
        <v>4.2</v>
      </c>
      <c r="AI84" s="78">
        <f t="shared" si="27"/>
        <v>3.2</v>
      </c>
      <c r="AJ84" s="85">
        <f t="shared" si="28"/>
        <v>1.9</v>
      </c>
      <c r="AK84" s="86">
        <f t="shared" si="29"/>
        <v>1</v>
      </c>
    </row>
    <row r="85" spans="1:37" s="4" customFormat="1" x14ac:dyDescent="0.25">
      <c r="A85" s="131" t="s">
        <v>157</v>
      </c>
      <c r="B85" s="63" t="s">
        <v>156</v>
      </c>
      <c r="C85" s="77">
        <f>ROUND(IF('Indicator Data'!Q87="No data",IF((0.1233*LN('Indicator Data'!BA87)-0.4559)&gt;C$195,0,IF((0.1233*LN('Indicator Data'!BA87)-0.4559)&lt;C$194,10,(C$195-(0.1233*LN('Indicator Data'!BA87)-0.4559))/(C$195-C$194)*10)),IF('Indicator Data'!Q87&gt;C$195,0,IF('Indicator Data'!Q87&lt;C$194,10,(C$195-'Indicator Data'!Q87)/(C$195-C$194)*10))),1)</f>
        <v>0.9</v>
      </c>
      <c r="D85" s="77" t="str">
        <f>IF('Indicator Data'!R87="No data","x",ROUND((IF('Indicator Data'!R87&gt;D$195,10,IF('Indicator Data'!R87&lt;D$194,0,10-(D$195-'Indicator Data'!R87)/(D$195-D$194)*10))),1))</f>
        <v>x</v>
      </c>
      <c r="E85" s="78">
        <f t="shared" si="15"/>
        <v>0.9</v>
      </c>
      <c r="F85" s="77">
        <f>IF('Indicator Data'!AE87="No data","x",ROUND(IF('Indicator Data'!AE87&gt;F$195,10,IF('Indicator Data'!AE87&lt;F$194,0,10-(F$195-'Indicator Data'!AE87)/(F$195-F$194)*10)),1))</f>
        <v>1.8</v>
      </c>
      <c r="G85" s="77">
        <f>IF('Indicator Data'!AF87="No data","x",ROUND(IF('Indicator Data'!AF87&gt;G$195,10,IF('Indicator Data'!AF87&lt;G$194,0,10-(G$195-'Indicator Data'!AF87)/(G$195-G$194)*10)),1))</f>
        <v>1.8</v>
      </c>
      <c r="H85" s="78">
        <f t="shared" si="16"/>
        <v>1.8</v>
      </c>
      <c r="I85" s="79">
        <f>SUM(IF('Indicator Data'!S87=0,0,'Indicator Data'!S87/1000000),SUM('Indicator Data'!T87:U87))</f>
        <v>2.9122979999999998</v>
      </c>
      <c r="J85" s="79">
        <f>I85/'Indicator Data'!BB87*1000000</f>
        <v>2.290770680506372E-2</v>
      </c>
      <c r="K85" s="77">
        <f t="shared" si="17"/>
        <v>0</v>
      </c>
      <c r="L85" s="77">
        <f>IF('Indicator Data'!V87="No data","x",ROUND(IF('Indicator Data'!V87&gt;L$195,10,IF('Indicator Data'!V87&lt;L$194,0,10-(L$195-'Indicator Data'!V87)/(L$195-L$194)*10)),1))</f>
        <v>0</v>
      </c>
      <c r="M85" s="78">
        <f t="shared" si="18"/>
        <v>0</v>
      </c>
      <c r="N85" s="80">
        <f t="shared" si="19"/>
        <v>0.9</v>
      </c>
      <c r="O85" s="92">
        <f>IF(AND('Indicator Data'!AJ87="No data",'Indicator Data'!AK87="No data"),0,SUM('Indicator Data'!AJ87:AL87)/1000)</f>
        <v>2.419</v>
      </c>
      <c r="P85" s="77">
        <f t="shared" si="20"/>
        <v>1.3</v>
      </c>
      <c r="Q85" s="81">
        <f>O85*1000/'Indicator Data'!BB87</f>
        <v>1.9027497447530829E-5</v>
      </c>
      <c r="R85" s="77">
        <f t="shared" si="21"/>
        <v>0</v>
      </c>
      <c r="S85" s="82">
        <f t="shared" si="22"/>
        <v>0.7</v>
      </c>
      <c r="T85" s="77">
        <f>IF('Indicator Data'!AB87="No data","x",ROUND(IF('Indicator Data'!AB87&gt;T$195,10,IF('Indicator Data'!AB87&lt;T$194,0,10-(T$195-'Indicator Data'!AB87)/(T$195-T$194)*10)),1))</f>
        <v>0.2</v>
      </c>
      <c r="U85" s="77">
        <f>IF('Indicator Data'!AA87="No data","x",ROUND(IF('Indicator Data'!AA87&gt;U$195,10,IF('Indicator Data'!AA87&lt;U$194,0,10-(U$195-'Indicator Data'!AA87)/(U$195-U$194)*10)),1))</f>
        <v>0.3</v>
      </c>
      <c r="V85" s="77" t="str">
        <f>IF('Indicator Data'!AD87="No data","x",ROUND(IF('Indicator Data'!AD87&gt;V$195,10,IF('Indicator Data'!AD87&lt;V$194,0,10-(V$195-'Indicator Data'!AD87)/(V$195-V$194)*10)),1))</f>
        <v>x</v>
      </c>
      <c r="W85" s="78">
        <f t="shared" si="23"/>
        <v>0.3</v>
      </c>
      <c r="X85" s="77">
        <f>IF('Indicator Data'!W87="No data","x",ROUND(IF('Indicator Data'!W87&gt;X$195,10,IF('Indicator Data'!W87&lt;X$194,0,10-(X$195-'Indicator Data'!W87)/(X$195-X$194)*10)),1))</f>
        <v>0.2</v>
      </c>
      <c r="Y85" s="77" t="str">
        <f>IF('Indicator Data'!X87="No data","x",ROUND(IF('Indicator Data'!X87&gt;Y$195,10,IF('Indicator Data'!X87&lt;Y$194,0,10-(Y$195-'Indicator Data'!X87)/(Y$195-Y$194)*10)),1))</f>
        <v>x</v>
      </c>
      <c r="Z85" s="78">
        <f t="shared" si="24"/>
        <v>0.2</v>
      </c>
      <c r="AA85" s="92">
        <f>('Indicator Data'!AI87+'Indicator Data'!AH87*0.5+'Indicator Data'!AG87*0.25)/1000</f>
        <v>157.23724999999999</v>
      </c>
      <c r="AB85" s="83">
        <f>AA85*1000/'Indicator Data'!BB87</f>
        <v>1.2368050322578614E-3</v>
      </c>
      <c r="AC85" s="78">
        <f t="shared" si="25"/>
        <v>0.1</v>
      </c>
      <c r="AD85" s="77">
        <f>IF('Indicator Data'!AM87="No data","x",ROUND(IF('Indicator Data'!AM87&lt;$AD$194,10,IF('Indicator Data'!AM87&gt;$AD$195,0,($AD$195-'Indicator Data'!AM87)/($AD$195-$AD$194)*10)),1))</f>
        <v>5.0999999999999996</v>
      </c>
      <c r="AE85" s="77">
        <f>IF('Indicator Data'!AN87="No data","x",ROUND(IF('Indicator Data'!AN87&gt;$AE$195,10,IF('Indicator Data'!AN87&lt;$AE$194,0,10-($AE$195-'Indicator Data'!AN87)/($AE$195-$AE$194)*10)),1))</f>
        <v>0</v>
      </c>
      <c r="AF85" s="84">
        <f>IF('Indicator Data'!AO87="No data","x",ROUND(IF('Indicator Data'!AO87&gt;$AF$195,10,IF('Indicator Data'!AO87&lt;$AF$194,0,10-($AF$195-'Indicator Data'!AO87)/($AF$195-$AF$194)*10)),1))</f>
        <v>1</v>
      </c>
      <c r="AG85" s="84">
        <f>IF('Indicator Data'!AP87="No data","x",ROUND(IF('Indicator Data'!AP87&gt;$AG$195,10,IF('Indicator Data'!AP87&lt;$AG$194,0,10-($AG$195-'Indicator Data'!AP87)/($AG$195-$AG$194)*10)),1))</f>
        <v>2.8</v>
      </c>
      <c r="AH85" s="77">
        <f t="shared" si="26"/>
        <v>1.4</v>
      </c>
      <c r="AI85" s="78">
        <f t="shared" si="27"/>
        <v>2.2000000000000002</v>
      </c>
      <c r="AJ85" s="85">
        <f t="shared" si="28"/>
        <v>0.7</v>
      </c>
      <c r="AK85" s="86">
        <f t="shared" si="29"/>
        <v>0.7</v>
      </c>
    </row>
    <row r="86" spans="1:37" s="4" customFormat="1" x14ac:dyDescent="0.25">
      <c r="A86" s="131" t="s">
        <v>159</v>
      </c>
      <c r="B86" s="63" t="s">
        <v>158</v>
      </c>
      <c r="C86" s="77">
        <f>ROUND(IF('Indicator Data'!Q88="No data",IF((0.1233*LN('Indicator Data'!BA88)-0.4559)&gt;C$195,0,IF((0.1233*LN('Indicator Data'!BA88)-0.4559)&lt;C$194,10,(C$195-(0.1233*LN('Indicator Data'!BA88)-0.4559))/(C$195-C$194)*10)),IF('Indicator Data'!Q88&gt;C$195,0,IF('Indicator Data'!Q88&lt;C$194,10,(C$195-'Indicator Data'!Q88)/(C$195-C$194)*10))),1)</f>
        <v>3.1</v>
      </c>
      <c r="D86" s="77">
        <f>IF('Indicator Data'!R88="No data","x",ROUND((IF('Indicator Data'!R88&gt;D$195,10,IF('Indicator Data'!R88&lt;D$194,0,10-(D$195-'Indicator Data'!R88)/(D$195-D$194)*10))),1))</f>
        <v>0</v>
      </c>
      <c r="E86" s="78">
        <f t="shared" si="15"/>
        <v>1.7</v>
      </c>
      <c r="F86" s="77">
        <f>IF('Indicator Data'!AE88="No data","x",ROUND(IF('Indicator Data'!AE88&gt;F$195,10,IF('Indicator Data'!AE88&lt;F$194,0,10-(F$195-'Indicator Data'!AE88)/(F$195-F$194)*10)),1))</f>
        <v>6.3</v>
      </c>
      <c r="G86" s="77">
        <f>IF('Indicator Data'!AF88="No data","x",ROUND(IF('Indicator Data'!AF88&gt;G$195,10,IF('Indicator Data'!AF88&lt;G$194,0,10-(G$195-'Indicator Data'!AF88)/(G$195-G$194)*10)),1))</f>
        <v>2.2000000000000002</v>
      </c>
      <c r="H86" s="78">
        <f t="shared" si="16"/>
        <v>4.3</v>
      </c>
      <c r="I86" s="79">
        <f>SUM(IF('Indicator Data'!S88=0,0,'Indicator Data'!S88/1000000),SUM('Indicator Data'!T88:U88))</f>
        <v>5666.1214400000008</v>
      </c>
      <c r="J86" s="79">
        <f>I86/'Indicator Data'!BB88*1000000</f>
        <v>857.59367943090672</v>
      </c>
      <c r="K86" s="77">
        <f t="shared" si="17"/>
        <v>10</v>
      </c>
      <c r="L86" s="77">
        <f>IF('Indicator Data'!V88="No data","x",ROUND(IF('Indicator Data'!V88&gt;L$195,10,IF('Indicator Data'!V88&lt;L$194,0,10-(L$195-'Indicator Data'!V88)/(L$195-L$194)*10)),1))</f>
        <v>2.8</v>
      </c>
      <c r="M86" s="78">
        <f t="shared" si="18"/>
        <v>6.4</v>
      </c>
      <c r="N86" s="80">
        <f t="shared" si="19"/>
        <v>3.5</v>
      </c>
      <c r="O86" s="92">
        <f>IF(AND('Indicator Data'!AJ88="No data",'Indicator Data'!AK88="No data"),0,SUM('Indicator Data'!AJ88:AL88)/1000)</f>
        <v>2858.6120000000001</v>
      </c>
      <c r="P86" s="77">
        <f t="shared" si="20"/>
        <v>10</v>
      </c>
      <c r="Q86" s="81">
        <f>O86*1000/'Indicator Data'!BB88</f>
        <v>0.43266414408960191</v>
      </c>
      <c r="R86" s="77">
        <f t="shared" si="21"/>
        <v>10</v>
      </c>
      <c r="S86" s="82">
        <f t="shared" si="22"/>
        <v>10</v>
      </c>
      <c r="T86" s="77" t="str">
        <f>IF('Indicator Data'!AB88="No data","x",ROUND(IF('Indicator Data'!AB88&gt;T$195,10,IF('Indicator Data'!AB88&lt;T$194,0,10-(T$195-'Indicator Data'!AB88)/(T$195-T$194)*10)),1))</f>
        <v>x</v>
      </c>
      <c r="U86" s="77">
        <f>IF('Indicator Data'!AA88="No data","x",ROUND(IF('Indicator Data'!AA88&gt;U$195,10,IF('Indicator Data'!AA88&lt;U$194,0,10-(U$195-'Indicator Data'!AA88)/(U$195-U$194)*10)),1))</f>
        <v>0.1</v>
      </c>
      <c r="V86" s="77" t="str">
        <f>IF('Indicator Data'!AD88="No data","x",ROUND(IF('Indicator Data'!AD88&gt;V$195,10,IF('Indicator Data'!AD88&lt;V$194,0,10-(V$195-'Indicator Data'!AD88)/(V$195-V$194)*10)),1))</f>
        <v>x</v>
      </c>
      <c r="W86" s="78">
        <f t="shared" si="23"/>
        <v>0.1</v>
      </c>
      <c r="X86" s="77">
        <f>IF('Indicator Data'!W88="No data","x",ROUND(IF('Indicator Data'!W88&gt;X$195,10,IF('Indicator Data'!W88&lt;X$194,0,10-(X$195-'Indicator Data'!W88)/(X$195-X$194)*10)),1))</f>
        <v>1.4</v>
      </c>
      <c r="Y86" s="77">
        <f>IF('Indicator Data'!X88="No data","x",ROUND(IF('Indicator Data'!X88&gt;Y$195,10,IF('Indicator Data'!X88&lt;Y$194,0,10-(Y$195-'Indicator Data'!X88)/(Y$195-Y$194)*10)),1))</f>
        <v>0.7</v>
      </c>
      <c r="Z86" s="78">
        <f t="shared" si="24"/>
        <v>1.1000000000000001</v>
      </c>
      <c r="AA86" s="92">
        <f>('Indicator Data'!AI88+'Indicator Data'!AH88*0.5+'Indicator Data'!AG88*0.25)/1000</f>
        <v>0</v>
      </c>
      <c r="AB86" s="83">
        <f>AA86*1000/'Indicator Data'!BB88</f>
        <v>0</v>
      </c>
      <c r="AC86" s="78">
        <f t="shared" si="25"/>
        <v>0</v>
      </c>
      <c r="AD86" s="77">
        <f>IF('Indicator Data'!AM88="No data","x",ROUND(IF('Indicator Data'!AM88&lt;$AD$194,10,IF('Indicator Data'!AM88&gt;$AD$195,0,($AD$195-'Indicator Data'!AM88)/($AD$195-$AD$194)*10)),1))</f>
        <v>1.6</v>
      </c>
      <c r="AE86" s="77">
        <f>IF('Indicator Data'!AN88="No data","x",ROUND(IF('Indicator Data'!AN88&gt;$AE$195,10,IF('Indicator Data'!AN88&lt;$AE$194,0,10-($AE$195-'Indicator Data'!AN88)/($AE$195-$AE$194)*10)),1))</f>
        <v>0</v>
      </c>
      <c r="AF86" s="84">
        <f>IF('Indicator Data'!AO88="No data","x",ROUND(IF('Indicator Data'!AO88&gt;$AF$195,10,IF('Indicator Data'!AO88&lt;$AF$194,0,10-($AF$195-'Indicator Data'!AO88)/($AF$195-$AF$194)*10)),1))</f>
        <v>3.9</v>
      </c>
      <c r="AG86" s="84">
        <f>IF('Indicator Data'!AP88="No data","x",ROUND(IF('Indicator Data'!AP88&gt;$AG$195,10,IF('Indicator Data'!AP88&lt;$AG$194,0,10-($AG$195-'Indicator Data'!AP88)/($AG$195-$AG$194)*10)),1))</f>
        <v>3.1</v>
      </c>
      <c r="AH86" s="77">
        <f t="shared" si="26"/>
        <v>3.7</v>
      </c>
      <c r="AI86" s="78">
        <f t="shared" si="27"/>
        <v>1.8</v>
      </c>
      <c r="AJ86" s="85">
        <f t="shared" si="28"/>
        <v>0.8</v>
      </c>
      <c r="AK86" s="86">
        <f t="shared" si="29"/>
        <v>7.7</v>
      </c>
    </row>
    <row r="87" spans="1:37" s="4" customFormat="1" x14ac:dyDescent="0.25">
      <c r="A87" s="131" t="s">
        <v>161</v>
      </c>
      <c r="B87" s="63" t="s">
        <v>160</v>
      </c>
      <c r="C87" s="77">
        <f>ROUND(IF('Indicator Data'!Q89="No data",IF((0.1233*LN('Indicator Data'!BA89)-0.4559)&gt;C$195,0,IF((0.1233*LN('Indicator Data'!BA89)-0.4559)&lt;C$194,10,(C$195-(0.1233*LN('Indicator Data'!BA89)-0.4559))/(C$195-C$194)*10)),IF('Indicator Data'!Q89&gt;C$195,0,IF('Indicator Data'!Q89&lt;C$194,10,(C$195-'Indicator Data'!Q89)/(C$195-C$194)*10))),1)</f>
        <v>2.5</v>
      </c>
      <c r="D87" s="77">
        <f>IF('Indicator Data'!R89="No data","x",ROUND((IF('Indicator Data'!R89&gt;D$195,10,IF('Indicator Data'!R89&lt;D$194,0,10-(D$195-'Indicator Data'!R89)/(D$195-D$194)*10))),1))</f>
        <v>0</v>
      </c>
      <c r="E87" s="78">
        <f t="shared" si="15"/>
        <v>1.3</v>
      </c>
      <c r="F87" s="77">
        <f>IF('Indicator Data'!AE89="No data","x",ROUND(IF('Indicator Data'!AE89&gt;F$195,10,IF('Indicator Data'!AE89&lt;F$194,0,10-(F$195-'Indicator Data'!AE89)/(F$195-F$194)*10)),1))</f>
        <v>3.6</v>
      </c>
      <c r="G87" s="77">
        <f>IF('Indicator Data'!AF89="No data","x",ROUND(IF('Indicator Data'!AF89&gt;G$195,10,IF('Indicator Data'!AF89&lt;G$194,0,10-(G$195-'Indicator Data'!AF89)/(G$195-G$194)*10)),1))</f>
        <v>0.9</v>
      </c>
      <c r="H87" s="78">
        <f t="shared" si="16"/>
        <v>2.2999999999999998</v>
      </c>
      <c r="I87" s="79">
        <f>SUM(IF('Indicator Data'!S89=0,0,'Indicator Data'!S89/1000000),SUM('Indicator Data'!T89:U89))</f>
        <v>221.57206899999997</v>
      </c>
      <c r="J87" s="79">
        <f>I87/'Indicator Data'!BB89*1000000</f>
        <v>12.815699788398616</v>
      </c>
      <c r="K87" s="77">
        <f t="shared" si="17"/>
        <v>0.3</v>
      </c>
      <c r="L87" s="77">
        <f>IF('Indicator Data'!V89="No data","x",ROUND(IF('Indicator Data'!V89&gt;L$195,10,IF('Indicator Data'!V89&lt;L$194,0,10-(L$195-'Indicator Data'!V89)/(L$195-L$194)*10)),1))</f>
        <v>0</v>
      </c>
      <c r="M87" s="78">
        <f t="shared" si="18"/>
        <v>0.2</v>
      </c>
      <c r="N87" s="80">
        <f t="shared" si="19"/>
        <v>1.3</v>
      </c>
      <c r="O87" s="92">
        <f>IF(AND('Indicator Data'!AJ89="No data",'Indicator Data'!AK89="No data"),0,SUM('Indicator Data'!AJ89:AL89)/1000)</f>
        <v>0.66200000000000003</v>
      </c>
      <c r="P87" s="77">
        <f t="shared" si="20"/>
        <v>0</v>
      </c>
      <c r="Q87" s="81">
        <f>O87*1000/'Indicator Data'!BB89</f>
        <v>3.8289994303929548E-5</v>
      </c>
      <c r="R87" s="77">
        <f t="shared" si="21"/>
        <v>0</v>
      </c>
      <c r="S87" s="82">
        <f t="shared" si="22"/>
        <v>0</v>
      </c>
      <c r="T87" s="77">
        <f>IF('Indicator Data'!AB89="No data","x",ROUND(IF('Indicator Data'!AB89&gt;T$195,10,IF('Indicator Data'!AB89&lt;T$194,0,10-(T$195-'Indicator Data'!AB89)/(T$195-T$194)*10)),1))</f>
        <v>0.4</v>
      </c>
      <c r="U87" s="77">
        <f>IF('Indicator Data'!AA89="No data","x",ROUND(IF('Indicator Data'!AA89&gt;U$195,10,IF('Indicator Data'!AA89&lt;U$194,0,10-(U$195-'Indicator Data'!AA89)/(U$195-U$194)*10)),1))</f>
        <v>1.8</v>
      </c>
      <c r="V87" s="77" t="str">
        <f>IF('Indicator Data'!AD89="No data","x",ROUND(IF('Indicator Data'!AD89&gt;V$195,10,IF('Indicator Data'!AD89&lt;V$194,0,10-(V$195-'Indicator Data'!AD89)/(V$195-V$194)*10)),1))</f>
        <v>x</v>
      </c>
      <c r="W87" s="78">
        <f t="shared" si="23"/>
        <v>1.1000000000000001</v>
      </c>
      <c r="X87" s="77">
        <f>IF('Indicator Data'!W89="No data","x",ROUND(IF('Indicator Data'!W89&gt;X$195,10,IF('Indicator Data'!W89&lt;X$194,0,10-(X$195-'Indicator Data'!W89)/(X$195-X$194)*10)),1))</f>
        <v>1.1000000000000001</v>
      </c>
      <c r="Y87" s="77">
        <f>IF('Indicator Data'!X89="No data","x",ROUND(IF('Indicator Data'!X89&gt;Y$195,10,IF('Indicator Data'!X89&lt;Y$194,0,10-(Y$195-'Indicator Data'!X89)/(Y$195-Y$194)*10)),1))</f>
        <v>1.1000000000000001</v>
      </c>
      <c r="Z87" s="78">
        <f t="shared" si="24"/>
        <v>1.1000000000000001</v>
      </c>
      <c r="AA87" s="92">
        <f>('Indicator Data'!AI89+'Indicator Data'!AH89*0.5+'Indicator Data'!AG89*0.25)/1000</f>
        <v>15.2745</v>
      </c>
      <c r="AB87" s="83">
        <f>AA87*1000/'Indicator Data'!BB89</f>
        <v>8.834751027120421E-4</v>
      </c>
      <c r="AC87" s="78">
        <f t="shared" si="25"/>
        <v>0.1</v>
      </c>
      <c r="AD87" s="77">
        <f>IF('Indicator Data'!AM89="No data","x",ROUND(IF('Indicator Data'!AM89&lt;$AD$194,10,IF('Indicator Data'!AM89&gt;$AD$195,0,($AD$195-'Indicator Data'!AM89)/($AD$195-$AD$194)*10)),1))</f>
        <v>1.7</v>
      </c>
      <c r="AE87" s="77">
        <f>IF('Indicator Data'!AN89="No data","x",ROUND(IF('Indicator Data'!AN89&gt;$AE$195,10,IF('Indicator Data'!AN89&lt;$AE$194,0,10-($AE$195-'Indicator Data'!AN89)/($AE$195-$AE$194)*10)),1))</f>
        <v>0</v>
      </c>
      <c r="AF87" s="84" t="str">
        <f>IF('Indicator Data'!AO89="No data","x",ROUND(IF('Indicator Data'!AO89&gt;$AF$195,10,IF('Indicator Data'!AO89&lt;$AF$194,0,10-($AF$195-'Indicator Data'!AO89)/($AF$195-$AF$194)*10)),1))</f>
        <v>x</v>
      </c>
      <c r="AG87" s="84" t="str">
        <f>IF('Indicator Data'!AP89="No data","x",ROUND(IF('Indicator Data'!AP89&gt;$AG$195,10,IF('Indicator Data'!AP89&lt;$AG$194,0,10-($AG$195-'Indicator Data'!AP89)/($AG$195-$AG$194)*10)),1))</f>
        <v>x</v>
      </c>
      <c r="AH87" s="77" t="str">
        <f t="shared" si="26"/>
        <v>x</v>
      </c>
      <c r="AI87" s="78">
        <f t="shared" si="27"/>
        <v>0.9</v>
      </c>
      <c r="AJ87" s="85">
        <f t="shared" si="28"/>
        <v>0.8</v>
      </c>
      <c r="AK87" s="86">
        <f t="shared" si="29"/>
        <v>0.4</v>
      </c>
    </row>
    <row r="88" spans="1:37" s="4" customFormat="1" x14ac:dyDescent="0.25">
      <c r="A88" s="131" t="s">
        <v>163</v>
      </c>
      <c r="B88" s="63" t="s">
        <v>162</v>
      </c>
      <c r="C88" s="77">
        <f>ROUND(IF('Indicator Data'!Q90="No data",IF((0.1233*LN('Indicator Data'!BA90)-0.4559)&gt;C$195,0,IF((0.1233*LN('Indicator Data'!BA90)-0.4559)&lt;C$194,10,(C$195-(0.1233*LN('Indicator Data'!BA90)-0.4559))/(C$195-C$194)*10)),IF('Indicator Data'!Q90&gt;C$195,0,IF('Indicator Data'!Q90&lt;C$194,10,(C$195-'Indicator Data'!Q90)/(C$195-C$194)*10))),1)</f>
        <v>6.2</v>
      </c>
      <c r="D88" s="77">
        <f>IF('Indicator Data'!R90="No data","x",ROUND((IF('Indicator Data'!R90&gt;D$195,10,IF('Indicator Data'!R90&lt;D$194,0,10-(D$195-'Indicator Data'!R90)/(D$195-D$194)*10))),1))</f>
        <v>3.9</v>
      </c>
      <c r="E88" s="78">
        <f t="shared" si="15"/>
        <v>5.2</v>
      </c>
      <c r="F88" s="77">
        <f>IF('Indicator Data'!AE90="No data","x",ROUND(IF('Indicator Data'!AE90&gt;F$195,10,IF('Indicator Data'!AE90&lt;F$194,0,10-(F$195-'Indicator Data'!AE90)/(F$195-F$194)*10)),1))</f>
        <v>7.4</v>
      </c>
      <c r="G88" s="77">
        <f>IF('Indicator Data'!AF90="No data","x",ROUND(IF('Indicator Data'!AF90&gt;G$195,10,IF('Indicator Data'!AF90&lt;G$194,0,10-(G$195-'Indicator Data'!AF90)/(G$195-G$194)*10)),1))</f>
        <v>5.7</v>
      </c>
      <c r="H88" s="78">
        <f t="shared" si="16"/>
        <v>6.6</v>
      </c>
      <c r="I88" s="79">
        <f>SUM(IF('Indicator Data'!S90=0,0,'Indicator Data'!S90/1000000),SUM('Indicator Data'!T90:U90))</f>
        <v>6830.8253319999994</v>
      </c>
      <c r="J88" s="79">
        <f>I88/'Indicator Data'!BB90*1000000</f>
        <v>152.25768257836913</v>
      </c>
      <c r="K88" s="77">
        <f t="shared" si="17"/>
        <v>3</v>
      </c>
      <c r="L88" s="77">
        <f>IF('Indicator Data'!V90="No data","x",ROUND(IF('Indicator Data'!V90&gt;L$195,10,IF('Indicator Data'!V90&lt;L$194,0,10-(L$195-'Indicator Data'!V90)/(L$195-L$194)*10)),1))</f>
        <v>3.9</v>
      </c>
      <c r="M88" s="78">
        <f t="shared" si="18"/>
        <v>3.5</v>
      </c>
      <c r="N88" s="80">
        <f t="shared" si="19"/>
        <v>5.0999999999999996</v>
      </c>
      <c r="O88" s="92">
        <f>IF(AND('Indicator Data'!AJ90="No data",'Indicator Data'!AK90="No data"),0,SUM('Indicator Data'!AJ90:AL90)/1000)</f>
        <v>823.89800000000002</v>
      </c>
      <c r="P88" s="77">
        <f t="shared" si="20"/>
        <v>9.6999999999999993</v>
      </c>
      <c r="Q88" s="81">
        <f>O88*1000/'Indicator Data'!BB90</f>
        <v>1.8364515862129963E-2</v>
      </c>
      <c r="R88" s="77">
        <f t="shared" si="21"/>
        <v>6.5</v>
      </c>
      <c r="S88" s="82">
        <f t="shared" si="22"/>
        <v>8.1</v>
      </c>
      <c r="T88" s="77">
        <f>IF('Indicator Data'!AB90="No data","x",ROUND(IF('Indicator Data'!AB90&gt;T$195,10,IF('Indicator Data'!AB90&lt;T$194,0,10-(T$195-'Indicator Data'!AB90)/(T$195-T$194)*10)),1))</f>
        <v>10</v>
      </c>
      <c r="U88" s="77">
        <f>IF('Indicator Data'!AA90="No data","x",ROUND(IF('Indicator Data'!AA90&gt;U$195,10,IF('Indicator Data'!AA90&lt;U$194,0,10-(U$195-'Indicator Data'!AA90)/(U$195-U$194)*10)),1))</f>
        <v>4.5</v>
      </c>
      <c r="V88" s="77">
        <f>IF('Indicator Data'!AD90="No data","x",ROUND(IF('Indicator Data'!AD90&gt;V$195,10,IF('Indicator Data'!AD90&lt;V$194,0,10-(V$195-'Indicator Data'!AD90)/(V$195-V$194)*10)),1))</f>
        <v>6.8</v>
      </c>
      <c r="W88" s="78">
        <f t="shared" si="23"/>
        <v>7.1</v>
      </c>
      <c r="X88" s="77">
        <f>IF('Indicator Data'!W90="No data","x",ROUND(IF('Indicator Data'!W90&gt;X$195,10,IF('Indicator Data'!W90&lt;X$194,0,10-(X$195-'Indicator Data'!W90)/(X$195-X$194)*10)),1))</f>
        <v>3.8</v>
      </c>
      <c r="Y88" s="77">
        <f>IF('Indicator Data'!X90="No data","x",ROUND(IF('Indicator Data'!X90&gt;Y$195,10,IF('Indicator Data'!X90&lt;Y$194,0,10-(Y$195-'Indicator Data'!X90)/(Y$195-Y$194)*10)),1))</f>
        <v>2.4</v>
      </c>
      <c r="Z88" s="78">
        <f t="shared" si="24"/>
        <v>3.1</v>
      </c>
      <c r="AA88" s="92">
        <f>('Indicator Data'!AI90+'Indicator Data'!AH90*0.5+'Indicator Data'!AG90*0.25)/1000</f>
        <v>1076.45775</v>
      </c>
      <c r="AB88" s="83">
        <f>AA88*1000/'Indicator Data'!BB90</f>
        <v>2.3994020406394638E-2</v>
      </c>
      <c r="AC88" s="78">
        <f t="shared" si="25"/>
        <v>2.4</v>
      </c>
      <c r="AD88" s="77">
        <f>IF('Indicator Data'!AM90="No data","x",ROUND(IF('Indicator Data'!AM90&lt;$AD$194,10,IF('Indicator Data'!AM90&gt;$AD$195,0,($AD$195-'Indicator Data'!AM90)/($AD$195-$AD$194)*10)),1))</f>
        <v>6.4</v>
      </c>
      <c r="AE88" s="77">
        <f>IF('Indicator Data'!AN90="No data","x",ROUND(IF('Indicator Data'!AN90&gt;$AE$195,10,IF('Indicator Data'!AN90&lt;$AE$194,0,10-($AE$195-'Indicator Data'!AN90)/($AE$195-$AE$194)*10)),1))</f>
        <v>5.4</v>
      </c>
      <c r="AF88" s="84">
        <f>IF('Indicator Data'!AO90="No data","x",ROUND(IF('Indicator Data'!AO90&gt;$AF$195,10,IF('Indicator Data'!AO90&lt;$AF$194,0,10-($AF$195-'Indicator Data'!AO90)/($AF$195-$AF$194)*10)),1))</f>
        <v>5.4</v>
      </c>
      <c r="AG88" s="84">
        <f>IF('Indicator Data'!AP90="No data","x",ROUND(IF('Indicator Data'!AP90&gt;$AG$195,10,IF('Indicator Data'!AP90&lt;$AG$194,0,10-($AG$195-'Indicator Data'!AP90)/($AG$195-$AG$194)*10)),1))</f>
        <v>3</v>
      </c>
      <c r="AH88" s="77">
        <f t="shared" si="26"/>
        <v>4.9000000000000004</v>
      </c>
      <c r="AI88" s="78">
        <f t="shared" si="27"/>
        <v>5.6</v>
      </c>
      <c r="AJ88" s="85">
        <f t="shared" si="28"/>
        <v>4.8</v>
      </c>
      <c r="AK88" s="86">
        <f t="shared" si="29"/>
        <v>6.8</v>
      </c>
    </row>
    <row r="89" spans="1:37" s="4" customFormat="1" x14ac:dyDescent="0.25">
      <c r="A89" s="131" t="s">
        <v>165</v>
      </c>
      <c r="B89" s="63" t="s">
        <v>164</v>
      </c>
      <c r="C89" s="77">
        <f>ROUND(IF('Indicator Data'!Q91="No data",IF((0.1233*LN('Indicator Data'!BA91)-0.4559)&gt;C$195,0,IF((0.1233*LN('Indicator Data'!BA91)-0.4559)&lt;C$194,10,(C$195-(0.1233*LN('Indicator Data'!BA91)-0.4559))/(C$195-C$194)*10)),IF('Indicator Data'!Q91&gt;C$195,0,IF('Indicator Data'!Q91&lt;C$194,10,(C$195-'Indicator Data'!Q91)/(C$195-C$194)*10))),1)</f>
        <v>5.5</v>
      </c>
      <c r="D89" s="77" t="str">
        <f>IF('Indicator Data'!R91="No data","x",ROUND((IF('Indicator Data'!R91&gt;D$195,10,IF('Indicator Data'!R91&lt;D$194,0,10-(D$195-'Indicator Data'!R91)/(D$195-D$194)*10))),1))</f>
        <v>x</v>
      </c>
      <c r="E89" s="78">
        <f t="shared" si="15"/>
        <v>5.5</v>
      </c>
      <c r="F89" s="77" t="str">
        <f>IF('Indicator Data'!AE91="No data","x",ROUND(IF('Indicator Data'!AE91&gt;F$195,10,IF('Indicator Data'!AE91&lt;F$194,0,10-(F$195-'Indicator Data'!AE91)/(F$195-F$194)*10)),1))</f>
        <v>x</v>
      </c>
      <c r="G89" s="77" t="str">
        <f>IF('Indicator Data'!AF91="No data","x",ROUND(IF('Indicator Data'!AF91&gt;G$195,10,IF('Indicator Data'!AF91&lt;G$194,0,10-(G$195-'Indicator Data'!AF91)/(G$195-G$194)*10)),1))</f>
        <v>x</v>
      </c>
      <c r="H89" s="78" t="str">
        <f t="shared" si="16"/>
        <v>x</v>
      </c>
      <c r="I89" s="79">
        <f>SUM(IF('Indicator Data'!S91=0,0,'Indicator Data'!S91/1000000),SUM('Indicator Data'!T91:U91))</f>
        <v>129.36000000000001</v>
      </c>
      <c r="J89" s="79">
        <f>I89/'Indicator Data'!BB91*1000000</f>
        <v>1170.9966506743915</v>
      </c>
      <c r="K89" s="77">
        <f t="shared" si="17"/>
        <v>10</v>
      </c>
      <c r="L89" s="77">
        <f>IF('Indicator Data'!V91="No data","x",ROUND(IF('Indicator Data'!V91&gt;L$195,10,IF('Indicator Data'!V91&lt;L$194,0,10-(L$195-'Indicator Data'!V91)/(L$195-L$194)*10)),1))</f>
        <v>10</v>
      </c>
      <c r="M89" s="78">
        <f t="shared" si="18"/>
        <v>10</v>
      </c>
      <c r="N89" s="80">
        <f t="shared" si="19"/>
        <v>7</v>
      </c>
      <c r="O89" s="92">
        <f>IF(AND('Indicator Data'!AJ91="No data",'Indicator Data'!AK91="No data"),0,SUM('Indicator Data'!AJ91:AL91)/1000)</f>
        <v>0</v>
      </c>
      <c r="P89" s="77">
        <f t="shared" si="20"/>
        <v>0</v>
      </c>
      <c r="Q89" s="81">
        <f>O89*1000/'Indicator Data'!BB91</f>
        <v>0</v>
      </c>
      <c r="R89" s="77">
        <f t="shared" si="21"/>
        <v>0</v>
      </c>
      <c r="S89" s="82">
        <f t="shared" si="22"/>
        <v>0</v>
      </c>
      <c r="T89" s="77" t="str">
        <f>IF('Indicator Data'!AB91="No data","x",ROUND(IF('Indicator Data'!AB91&gt;T$195,10,IF('Indicator Data'!AB91&lt;T$194,0,10-(T$195-'Indicator Data'!AB91)/(T$195-T$194)*10)),1))</f>
        <v>x</v>
      </c>
      <c r="U89" s="77">
        <f>IF('Indicator Data'!AA91="No data","x",ROUND(IF('Indicator Data'!AA91&gt;U$195,10,IF('Indicator Data'!AA91&lt;U$194,0,10-(U$195-'Indicator Data'!AA91)/(U$195-U$194)*10)),1))</f>
        <v>9</v>
      </c>
      <c r="V89" s="77" t="str">
        <f>IF('Indicator Data'!AD91="No data","x",ROUND(IF('Indicator Data'!AD91&gt;V$195,10,IF('Indicator Data'!AD91&lt;V$194,0,10-(V$195-'Indicator Data'!AD91)/(V$195-V$194)*10)),1))</f>
        <v>x</v>
      </c>
      <c r="W89" s="78">
        <f t="shared" si="23"/>
        <v>9</v>
      </c>
      <c r="X89" s="77">
        <f>IF('Indicator Data'!W91="No data","x",ROUND(IF('Indicator Data'!W91&gt;X$195,10,IF('Indicator Data'!W91&lt;X$194,0,10-(X$195-'Indicator Data'!W91)/(X$195-X$194)*10)),1))</f>
        <v>4.3</v>
      </c>
      <c r="Y89" s="77" t="str">
        <f>IF('Indicator Data'!X91="No data","x",ROUND(IF('Indicator Data'!X91&gt;Y$195,10,IF('Indicator Data'!X91&lt;Y$194,0,10-(Y$195-'Indicator Data'!X91)/(Y$195-Y$194)*10)),1))</f>
        <v>x</v>
      </c>
      <c r="Z89" s="78">
        <f t="shared" si="24"/>
        <v>4.3</v>
      </c>
      <c r="AA89" s="92">
        <f>('Indicator Data'!AI91+'Indicator Data'!AH91*0.5+'Indicator Data'!AG91*0.25)/1000</f>
        <v>2.5099999999999998</v>
      </c>
      <c r="AB89" s="83">
        <f>AA89*1000/'Indicator Data'!BB91</f>
        <v>2.2721100751335203E-2</v>
      </c>
      <c r="AC89" s="78">
        <f t="shared" si="25"/>
        <v>2.2999999999999998</v>
      </c>
      <c r="AD89" s="77">
        <f>IF('Indicator Data'!AM91="No data","x",ROUND(IF('Indicator Data'!AM91&lt;$AD$194,10,IF('Indicator Data'!AM91&gt;$AD$195,0,($AD$195-'Indicator Data'!AM91)/($AD$195-$AD$194)*10)),1))</f>
        <v>1.6</v>
      </c>
      <c r="AE89" s="77">
        <f>IF('Indicator Data'!AN91="No data","x",ROUND(IF('Indicator Data'!AN91&gt;$AE$195,10,IF('Indicator Data'!AN91&lt;$AE$194,0,10-($AE$195-'Indicator Data'!AN91)/($AE$195-$AE$194)*10)),1))</f>
        <v>0</v>
      </c>
      <c r="AF89" s="84" t="str">
        <f>IF('Indicator Data'!AO91="No data","x",ROUND(IF('Indicator Data'!AO91&gt;$AF$195,10,IF('Indicator Data'!AO91&lt;$AF$194,0,10-($AF$195-'Indicator Data'!AO91)/($AF$195-$AF$194)*10)),1))</f>
        <v>x</v>
      </c>
      <c r="AG89" s="84" t="str">
        <f>IF('Indicator Data'!AP91="No data","x",ROUND(IF('Indicator Data'!AP91&gt;$AG$195,10,IF('Indicator Data'!AP91&lt;$AG$194,0,10-($AG$195-'Indicator Data'!AP91)/($AG$195-$AG$194)*10)),1))</f>
        <v>x</v>
      </c>
      <c r="AH89" s="77" t="str">
        <f t="shared" si="26"/>
        <v>x</v>
      </c>
      <c r="AI89" s="78">
        <f t="shared" si="27"/>
        <v>0.8</v>
      </c>
      <c r="AJ89" s="85">
        <f t="shared" si="28"/>
        <v>5.0999999999999996</v>
      </c>
      <c r="AK89" s="86">
        <f t="shared" si="29"/>
        <v>2.9</v>
      </c>
    </row>
    <row r="90" spans="1:37" s="4" customFormat="1" x14ac:dyDescent="0.25">
      <c r="A90" s="131" t="s">
        <v>878</v>
      </c>
      <c r="B90" s="63" t="s">
        <v>166</v>
      </c>
      <c r="C90" s="77">
        <f>ROUND(IF('Indicator Data'!Q92="No data",IF((0.1233*LN('Indicator Data'!BA92)-0.4559)&gt;C$195,0,IF((0.1233*LN('Indicator Data'!BA92)-0.4559)&lt;C$194,10,(C$195-(0.1233*LN('Indicator Data'!BA92)-0.4559))/(C$195-C$194)*10)),IF('Indicator Data'!Q92&gt;C$195,0,IF('Indicator Data'!Q92&lt;C$194,10,(C$195-'Indicator Data'!Q92)/(C$195-C$194)*10))),1)</f>
        <v>7.4</v>
      </c>
      <c r="D90" s="77" t="str">
        <f>IF('Indicator Data'!R92="No data","x",ROUND((IF('Indicator Data'!R92&gt;D$195,10,IF('Indicator Data'!R92&lt;D$194,0,10-(D$195-'Indicator Data'!R92)/(D$195-D$194)*10))),1))</f>
        <v>x</v>
      </c>
      <c r="E90" s="78">
        <f t="shared" si="15"/>
        <v>7.4</v>
      </c>
      <c r="F90" s="77" t="str">
        <f>IF('Indicator Data'!AE92="No data","x",ROUND(IF('Indicator Data'!AE92&gt;F$195,10,IF('Indicator Data'!AE92&lt;F$194,0,10-(F$195-'Indicator Data'!AE92)/(F$195-F$194)*10)),1))</f>
        <v>x</v>
      </c>
      <c r="G90" s="77" t="str">
        <f>IF('Indicator Data'!AF92="No data","x",ROUND(IF('Indicator Data'!AF92&gt;G$195,10,IF('Indicator Data'!AF92&lt;G$194,0,10-(G$195-'Indicator Data'!AF92)/(G$195-G$194)*10)),1))</f>
        <v>x</v>
      </c>
      <c r="H90" s="78" t="str">
        <f t="shared" si="16"/>
        <v>x</v>
      </c>
      <c r="I90" s="79">
        <f>SUM(IF('Indicator Data'!S92=0,0,'Indicator Data'!S92/1000000),SUM('Indicator Data'!T92:U92))</f>
        <v>347.78200099999998</v>
      </c>
      <c r="J90" s="79">
        <f>I90/'Indicator Data'!BB92*1000000</f>
        <v>13.896398664598054</v>
      </c>
      <c r="K90" s="77">
        <f t="shared" si="17"/>
        <v>0.3</v>
      </c>
      <c r="L90" s="77">
        <f>IF('Indicator Data'!V92="No data","x",ROUND(IF('Indicator Data'!V92&gt;L$195,10,IF('Indicator Data'!V92&lt;L$194,0,10-(L$195-'Indicator Data'!V92)/(L$195-L$194)*10)),1))</f>
        <v>0</v>
      </c>
      <c r="M90" s="78">
        <f t="shared" si="18"/>
        <v>0.2</v>
      </c>
      <c r="N90" s="80">
        <f t="shared" si="19"/>
        <v>5</v>
      </c>
      <c r="O90" s="92">
        <f>IF(AND('Indicator Data'!AJ92="No data",'Indicator Data'!AK92="No data"),0,SUM('Indicator Data'!AJ92:AL92)/1000)</f>
        <v>0</v>
      </c>
      <c r="P90" s="77">
        <f t="shared" si="20"/>
        <v>0</v>
      </c>
      <c r="Q90" s="81">
        <f>O90*1000/'Indicator Data'!BB92</f>
        <v>0</v>
      </c>
      <c r="R90" s="77">
        <f t="shared" si="21"/>
        <v>0</v>
      </c>
      <c r="S90" s="82">
        <f t="shared" si="22"/>
        <v>0</v>
      </c>
      <c r="T90" s="77">
        <f>IF('Indicator Data'!AB92="No data","x",ROUND(IF('Indicator Data'!AB92&gt;T$195,10,IF('Indicator Data'!AB92&lt;T$194,0,10-(T$195-'Indicator Data'!AB92)/(T$195-T$194)*10)),1))</f>
        <v>0</v>
      </c>
      <c r="U90" s="77">
        <f>IF('Indicator Data'!AA92="No data","x",ROUND(IF('Indicator Data'!AA92&gt;U$195,10,IF('Indicator Data'!AA92&lt;U$194,0,10-(U$195-'Indicator Data'!AA92)/(U$195-U$194)*10)),1))</f>
        <v>8</v>
      </c>
      <c r="V90" s="77">
        <f>IF('Indicator Data'!AD92="No data","x",ROUND(IF('Indicator Data'!AD92&gt;V$195,10,IF('Indicator Data'!AD92&lt;V$194,0,10-(V$195-'Indicator Data'!AD92)/(V$195-V$194)*10)),1))</f>
        <v>0</v>
      </c>
      <c r="W90" s="78">
        <f t="shared" si="23"/>
        <v>2.7</v>
      </c>
      <c r="X90" s="77">
        <f>IF('Indicator Data'!W92="No data","x",ROUND(IF('Indicator Data'!W92&gt;X$195,10,IF('Indicator Data'!W92&lt;X$194,0,10-(X$195-'Indicator Data'!W92)/(X$195-X$194)*10)),1))</f>
        <v>1.9</v>
      </c>
      <c r="Y90" s="77">
        <f>IF('Indicator Data'!X92="No data","x",ROUND(IF('Indicator Data'!X92&gt;Y$195,10,IF('Indicator Data'!X92&lt;Y$194,0,10-(Y$195-'Indicator Data'!X92)/(Y$195-Y$194)*10)),1))</f>
        <v>4.2</v>
      </c>
      <c r="Z90" s="78">
        <f t="shared" si="24"/>
        <v>3.1</v>
      </c>
      <c r="AA90" s="92">
        <f>('Indicator Data'!AI92+'Indicator Data'!AH92*0.5+'Indicator Data'!AG92*0.25)/1000</f>
        <v>18215.713500000002</v>
      </c>
      <c r="AB90" s="83">
        <f>AA90*1000/'Indicator Data'!BB92</f>
        <v>0.72784910095476951</v>
      </c>
      <c r="AC90" s="78">
        <f t="shared" si="25"/>
        <v>10</v>
      </c>
      <c r="AD90" s="77">
        <f>IF('Indicator Data'!AM92="No data","x",ROUND(IF('Indicator Data'!AM92&lt;$AD$194,10,IF('Indicator Data'!AM92&gt;$AD$195,0,($AD$195-'Indicator Data'!AM92)/($AD$195-$AD$194)*10)),1))</f>
        <v>8.3000000000000007</v>
      </c>
      <c r="AE90" s="77">
        <f>IF('Indicator Data'!AN92="No data","x",ROUND(IF('Indicator Data'!AN92&gt;$AE$195,10,IF('Indicator Data'!AN92&lt;$AE$194,0,10-($AE$195-'Indicator Data'!AN92)/($AE$195-$AE$194)*10)),1))</f>
        <v>10</v>
      </c>
      <c r="AF90" s="84" t="str">
        <f>IF('Indicator Data'!AO92="No data","x",ROUND(IF('Indicator Data'!AO92&gt;$AF$195,10,IF('Indicator Data'!AO92&lt;$AF$194,0,10-($AF$195-'Indicator Data'!AO92)/($AF$195-$AF$194)*10)),1))</f>
        <v>x</v>
      </c>
      <c r="AG90" s="84" t="str">
        <f>IF('Indicator Data'!AP92="No data","x",ROUND(IF('Indicator Data'!AP92&gt;$AG$195,10,IF('Indicator Data'!AP92&lt;$AG$194,0,10-($AG$195-'Indicator Data'!AP92)/($AG$195-$AG$194)*10)),1))</f>
        <v>x</v>
      </c>
      <c r="AH90" s="77" t="str">
        <f t="shared" si="26"/>
        <v>x</v>
      </c>
      <c r="AI90" s="78">
        <f t="shared" si="27"/>
        <v>9.1999999999999993</v>
      </c>
      <c r="AJ90" s="85">
        <f t="shared" si="28"/>
        <v>7.7</v>
      </c>
      <c r="AK90" s="86">
        <f t="shared" si="29"/>
        <v>5</v>
      </c>
    </row>
    <row r="91" spans="1:37" s="4" customFormat="1" x14ac:dyDescent="0.25">
      <c r="A91" s="131" t="s">
        <v>882</v>
      </c>
      <c r="B91" s="63" t="s">
        <v>297</v>
      </c>
      <c r="C91" s="77">
        <f>ROUND(IF('Indicator Data'!Q93="No data",IF((0.1233*LN('Indicator Data'!BA93)-0.4559)&gt;C$195,0,IF((0.1233*LN('Indicator Data'!BA93)-0.4559)&lt;C$194,10,(C$195-(0.1233*LN('Indicator Data'!BA93)-0.4559))/(C$195-C$194)*10)),IF('Indicator Data'!Q93&gt;C$195,0,IF('Indicator Data'!Q93&lt;C$194,10,(C$195-'Indicator Data'!Q93)/(C$195-C$194)*10))),1)</f>
        <v>0.8</v>
      </c>
      <c r="D91" s="77" t="str">
        <f>IF('Indicator Data'!R93="No data","x",ROUND((IF('Indicator Data'!R93&gt;D$195,10,IF('Indicator Data'!R93&lt;D$194,0,10-(D$195-'Indicator Data'!R93)/(D$195-D$194)*10))),1))</f>
        <v>x</v>
      </c>
      <c r="E91" s="78">
        <f t="shared" si="15"/>
        <v>0.8</v>
      </c>
      <c r="F91" s="77">
        <f>IF('Indicator Data'!AE93="No data","x",ROUND(IF('Indicator Data'!AE93&gt;F$195,10,IF('Indicator Data'!AE93&lt;F$194,0,10-(F$195-'Indicator Data'!AE93)/(F$195-F$194)*10)),1))</f>
        <v>1.7</v>
      </c>
      <c r="G91" s="77" t="str">
        <f>IF('Indicator Data'!AF93="No data","x",ROUND(IF('Indicator Data'!AF93&gt;G$195,10,IF('Indicator Data'!AF93&lt;G$194,0,10-(G$195-'Indicator Data'!AF93)/(G$195-G$194)*10)),1))</f>
        <v>x</v>
      </c>
      <c r="H91" s="78">
        <f t="shared" si="16"/>
        <v>1.7</v>
      </c>
      <c r="I91" s="79">
        <f>SUM(IF('Indicator Data'!S93=0,0,'Indicator Data'!S93/1000000),SUM('Indicator Data'!T93:U93))</f>
        <v>0</v>
      </c>
      <c r="J91" s="79">
        <f>I91/'Indicator Data'!BB93*1000000</f>
        <v>0</v>
      </c>
      <c r="K91" s="77">
        <f t="shared" si="17"/>
        <v>0</v>
      </c>
      <c r="L91" s="77">
        <f>IF('Indicator Data'!V93="No data","x",ROUND(IF('Indicator Data'!V93&gt;L$195,10,IF('Indicator Data'!V93&lt;L$194,0,10-(L$195-'Indicator Data'!V93)/(L$195-L$194)*10)),1))</f>
        <v>0</v>
      </c>
      <c r="M91" s="78">
        <f t="shared" si="18"/>
        <v>0</v>
      </c>
      <c r="N91" s="80">
        <f t="shared" si="19"/>
        <v>0.8</v>
      </c>
      <c r="O91" s="92">
        <f>IF(AND('Indicator Data'!AJ93="No data",'Indicator Data'!AK93="No data"),0,SUM('Indicator Data'!AJ93:AL93)/1000)</f>
        <v>1.3129999999999999</v>
      </c>
      <c r="P91" s="77">
        <f t="shared" si="20"/>
        <v>0.4</v>
      </c>
      <c r="Q91" s="81">
        <f>O91*1000/'Indicator Data'!BB93</f>
        <v>2.6039210410226442E-5</v>
      </c>
      <c r="R91" s="77">
        <f t="shared" si="21"/>
        <v>0</v>
      </c>
      <c r="S91" s="82">
        <f t="shared" si="22"/>
        <v>0.2</v>
      </c>
      <c r="T91" s="77">
        <f>IF('Indicator Data'!AB93="No data","x",ROUND(IF('Indicator Data'!AB93&gt;T$195,10,IF('Indicator Data'!AB93&lt;T$194,0,10-(T$195-'Indicator Data'!AB93)/(T$195-T$194)*10)),1))</f>
        <v>0.2</v>
      </c>
      <c r="U91" s="77">
        <f>IF('Indicator Data'!AA93="No data","x",ROUND(IF('Indicator Data'!AA93&gt;U$195,10,IF('Indicator Data'!AA93&lt;U$194,0,10-(U$195-'Indicator Data'!AA93)/(U$195-U$194)*10)),1))</f>
        <v>1.6</v>
      </c>
      <c r="V91" s="77">
        <f>IF('Indicator Data'!AD93="No data","x",ROUND(IF('Indicator Data'!AD93&gt;V$195,10,IF('Indicator Data'!AD93&lt;V$194,0,10-(V$195-'Indicator Data'!AD93)/(V$195-V$194)*10)),1))</f>
        <v>0</v>
      </c>
      <c r="W91" s="78">
        <f t="shared" si="23"/>
        <v>0.6</v>
      </c>
      <c r="X91" s="77">
        <f>IF('Indicator Data'!W93="No data","x",ROUND(IF('Indicator Data'!W93&gt;X$195,10,IF('Indicator Data'!W93&lt;X$194,0,10-(X$195-'Indicator Data'!W93)/(X$195-X$194)*10)),1))</f>
        <v>0.3</v>
      </c>
      <c r="Y91" s="77" t="str">
        <f>IF('Indicator Data'!X93="No data","x",ROUND(IF('Indicator Data'!X93&gt;Y$195,10,IF('Indicator Data'!X93&lt;Y$194,0,10-(Y$195-'Indicator Data'!X93)/(Y$195-Y$194)*10)),1))</f>
        <v>x</v>
      </c>
      <c r="Z91" s="78">
        <f t="shared" si="24"/>
        <v>0.3</v>
      </c>
      <c r="AA91" s="92">
        <f>('Indicator Data'!AI93+'Indicator Data'!AH93*0.5+'Indicator Data'!AG93*0.25)/1000</f>
        <v>0.23549999999999999</v>
      </c>
      <c r="AB91" s="83">
        <f>AA91*1000/'Indicator Data'!BB93</f>
        <v>4.670399125368109E-6</v>
      </c>
      <c r="AC91" s="78">
        <f t="shared" si="25"/>
        <v>0</v>
      </c>
      <c r="AD91" s="77">
        <f>IF('Indicator Data'!AM93="No data","x",ROUND(IF('Indicator Data'!AM93&lt;$AD$194,10,IF('Indicator Data'!AM93&gt;$AD$195,0,($AD$195-'Indicator Data'!AM93)/($AD$195-$AD$194)*10)),1))</f>
        <v>1.1000000000000001</v>
      </c>
      <c r="AE91" s="77">
        <f>IF('Indicator Data'!AN93="No data","x",ROUND(IF('Indicator Data'!AN93&gt;$AE$195,10,IF('Indicator Data'!AN93&lt;$AE$194,0,10-($AE$195-'Indicator Data'!AN93)/($AE$195-$AE$194)*10)),1))</f>
        <v>0</v>
      </c>
      <c r="AF91" s="84">
        <f>IF('Indicator Data'!AO93="No data","x",ROUND(IF('Indicator Data'!AO93&gt;$AF$195,10,IF('Indicator Data'!AO93&lt;$AF$194,0,10-($AF$195-'Indicator Data'!AO93)/($AF$195-$AF$194)*10)),1))</f>
        <v>0.9</v>
      </c>
      <c r="AG91" s="84">
        <f>IF('Indicator Data'!AP93="No data","x",ROUND(IF('Indicator Data'!AP93&gt;$AG$195,10,IF('Indicator Data'!AP93&lt;$AG$194,0,10-($AG$195-'Indicator Data'!AP93)/($AG$195-$AG$194)*10)),1))</f>
        <v>4.5999999999999996</v>
      </c>
      <c r="AH91" s="77">
        <f t="shared" si="26"/>
        <v>1.6</v>
      </c>
      <c r="AI91" s="78">
        <f t="shared" si="27"/>
        <v>0.9</v>
      </c>
      <c r="AJ91" s="85">
        <f t="shared" si="28"/>
        <v>0.5</v>
      </c>
      <c r="AK91" s="86">
        <f t="shared" si="29"/>
        <v>0.4</v>
      </c>
    </row>
    <row r="92" spans="1:37" s="4" customFormat="1" x14ac:dyDescent="0.25">
      <c r="A92" s="131" t="s">
        <v>168</v>
      </c>
      <c r="B92" s="63" t="s">
        <v>167</v>
      </c>
      <c r="C92" s="77">
        <f>ROUND(IF('Indicator Data'!Q94="No data",IF((0.1233*LN('Indicator Data'!BA94)-0.4559)&gt;C$195,0,IF((0.1233*LN('Indicator Data'!BA94)-0.4559)&lt;C$194,10,(C$195-(0.1233*LN('Indicator Data'!BA94)-0.4559))/(C$195-C$194)*10)),IF('Indicator Data'!Q94&gt;C$195,0,IF('Indicator Data'!Q94&lt;C$194,10,(C$195-'Indicator Data'!Q94)/(C$195-C$194)*10))),1)</f>
        <v>2.1</v>
      </c>
      <c r="D92" s="77" t="str">
        <f>IF('Indicator Data'!R94="No data","x",ROUND((IF('Indicator Data'!R94&gt;D$195,10,IF('Indicator Data'!R94&lt;D$194,0,10-(D$195-'Indicator Data'!R94)/(D$195-D$194)*10))),1))</f>
        <v>x</v>
      </c>
      <c r="E92" s="78">
        <f t="shared" si="15"/>
        <v>2.1</v>
      </c>
      <c r="F92" s="77">
        <f>IF('Indicator Data'!AE94="No data","x",ROUND(IF('Indicator Data'!AE94&gt;F$195,10,IF('Indicator Data'!AE94&lt;F$194,0,10-(F$195-'Indicator Data'!AE94)/(F$195-F$194)*10)),1))</f>
        <v>5.2</v>
      </c>
      <c r="G92" s="77" t="str">
        <f>IF('Indicator Data'!AF94="No data","x",ROUND(IF('Indicator Data'!AF94&gt;G$195,10,IF('Indicator Data'!AF94&lt;G$194,0,10-(G$195-'Indicator Data'!AF94)/(G$195-G$194)*10)),1))</f>
        <v>x</v>
      </c>
      <c r="H92" s="78">
        <f t="shared" si="16"/>
        <v>5.2</v>
      </c>
      <c r="I92" s="79">
        <f>SUM(IF('Indicator Data'!S94=0,0,'Indicator Data'!S94/1000000),SUM('Indicator Data'!T94:U94))</f>
        <v>0</v>
      </c>
      <c r="J92" s="79">
        <f>I92/'Indicator Data'!BB94*1000000</f>
        <v>0</v>
      </c>
      <c r="K92" s="77">
        <f t="shared" si="17"/>
        <v>0</v>
      </c>
      <c r="L92" s="77">
        <f>IF('Indicator Data'!V94="No data","x",ROUND(IF('Indicator Data'!V94&gt;L$195,10,IF('Indicator Data'!V94&lt;L$194,0,10-(L$195-'Indicator Data'!V94)/(L$195-L$194)*10)),1))</f>
        <v>0</v>
      </c>
      <c r="M92" s="78">
        <f t="shared" si="18"/>
        <v>0</v>
      </c>
      <c r="N92" s="80">
        <f t="shared" si="19"/>
        <v>2.4</v>
      </c>
      <c r="O92" s="92">
        <f>IF(AND('Indicator Data'!AJ94="No data",'Indicator Data'!AK94="No data"),0,SUM('Indicator Data'!AJ94:AL94)/1000)</f>
        <v>0.59299999999999997</v>
      </c>
      <c r="P92" s="77">
        <f t="shared" si="20"/>
        <v>0</v>
      </c>
      <c r="Q92" s="81">
        <f>O92*1000/'Indicator Data'!BB94</f>
        <v>1.5800183367389433E-4</v>
      </c>
      <c r="R92" s="77">
        <f t="shared" si="21"/>
        <v>2</v>
      </c>
      <c r="S92" s="82">
        <f t="shared" si="22"/>
        <v>1</v>
      </c>
      <c r="T92" s="77" t="str">
        <f>IF('Indicator Data'!AB94="No data","x",ROUND(IF('Indicator Data'!AB94&gt;T$195,10,IF('Indicator Data'!AB94&lt;T$194,0,10-(T$195-'Indicator Data'!AB94)/(T$195-T$194)*10)),1))</f>
        <v>x</v>
      </c>
      <c r="U92" s="77">
        <f>IF('Indicator Data'!AA94="No data","x",ROUND(IF('Indicator Data'!AA94&gt;U$195,10,IF('Indicator Data'!AA94&lt;U$194,0,10-(U$195-'Indicator Data'!AA94)/(U$195-U$194)*10)),1))</f>
        <v>0.4</v>
      </c>
      <c r="V92" s="77" t="str">
        <f>IF('Indicator Data'!AD94="No data","x",ROUND(IF('Indicator Data'!AD94&gt;V$195,10,IF('Indicator Data'!AD94&lt;V$194,0,10-(V$195-'Indicator Data'!AD94)/(V$195-V$194)*10)),1))</f>
        <v>x</v>
      </c>
      <c r="W92" s="78">
        <f t="shared" si="23"/>
        <v>0.4</v>
      </c>
      <c r="X92" s="77">
        <f>IF('Indicator Data'!W94="No data","x",ROUND(IF('Indicator Data'!W94&gt;X$195,10,IF('Indicator Data'!W94&lt;X$194,0,10-(X$195-'Indicator Data'!W94)/(X$195-X$194)*10)),1))</f>
        <v>0.7</v>
      </c>
      <c r="Y92" s="77">
        <f>IF('Indicator Data'!X94="No data","x",ROUND(IF('Indicator Data'!X94&gt;Y$195,10,IF('Indicator Data'!X94&lt;Y$194,0,10-(Y$195-'Indicator Data'!X94)/(Y$195-Y$194)*10)),1))</f>
        <v>0.7</v>
      </c>
      <c r="Z92" s="78">
        <f t="shared" si="24"/>
        <v>0.7</v>
      </c>
      <c r="AA92" s="92">
        <f>('Indicator Data'!AI94+'Indicator Data'!AH94*0.5+'Indicator Data'!AG94*0.25)/1000</f>
        <v>0</v>
      </c>
      <c r="AB92" s="83">
        <f>AA92*1000/'Indicator Data'!BB94</f>
        <v>0</v>
      </c>
      <c r="AC92" s="78">
        <f t="shared" si="25"/>
        <v>0</v>
      </c>
      <c r="AD92" s="77">
        <f>IF('Indicator Data'!AM94="No data","x",ROUND(IF('Indicator Data'!AM94&lt;$AD$194,10,IF('Indicator Data'!AM94&gt;$AD$195,0,($AD$195-'Indicator Data'!AM94)/($AD$195-$AD$194)*10)),1))</f>
        <v>2</v>
      </c>
      <c r="AE92" s="77">
        <f>IF('Indicator Data'!AN94="No data","x",ROUND(IF('Indicator Data'!AN94&gt;$AE$195,10,IF('Indicator Data'!AN94&lt;$AE$194,0,10-($AE$195-'Indicator Data'!AN94)/($AE$195-$AE$194)*10)),1))</f>
        <v>0</v>
      </c>
      <c r="AF92" s="84">
        <f>IF('Indicator Data'!AO94="No data","x",ROUND(IF('Indicator Data'!AO94&gt;$AF$195,10,IF('Indicator Data'!AO94&lt;$AF$194,0,10-($AF$195-'Indicator Data'!AO94)/($AF$195-$AF$194)*10)),1))</f>
        <v>1.8</v>
      </c>
      <c r="AG92" s="84">
        <f>IF('Indicator Data'!AP94="No data","x",ROUND(IF('Indicator Data'!AP94&gt;$AG$195,10,IF('Indicator Data'!AP94&lt;$AG$194,0,10-($AG$195-'Indicator Data'!AP94)/($AG$195-$AG$194)*10)),1))</f>
        <v>1.9</v>
      </c>
      <c r="AH92" s="77">
        <f t="shared" si="26"/>
        <v>1.8</v>
      </c>
      <c r="AI92" s="78">
        <f t="shared" si="27"/>
        <v>1.3</v>
      </c>
      <c r="AJ92" s="85">
        <f t="shared" si="28"/>
        <v>0.6</v>
      </c>
      <c r="AK92" s="86">
        <f t="shared" si="29"/>
        <v>0.8</v>
      </c>
    </row>
    <row r="93" spans="1:37" s="4" customFormat="1" x14ac:dyDescent="0.25">
      <c r="A93" s="131" t="s">
        <v>170</v>
      </c>
      <c r="B93" s="63" t="s">
        <v>169</v>
      </c>
      <c r="C93" s="77">
        <f>ROUND(IF('Indicator Data'!Q95="No data",IF((0.1233*LN('Indicator Data'!BA95)-0.4559)&gt;C$195,0,IF((0.1233*LN('Indicator Data'!BA95)-0.4559)&lt;C$194,10,(C$195-(0.1233*LN('Indicator Data'!BA95)-0.4559))/(C$195-C$194)*10)),IF('Indicator Data'!Q95&gt;C$195,0,IF('Indicator Data'!Q95&lt;C$194,10,(C$195-'Indicator Data'!Q95)/(C$195-C$194)*10))),1)</f>
        <v>4.5</v>
      </c>
      <c r="D93" s="77">
        <f>IF('Indicator Data'!R95="No data","x",ROUND((IF('Indicator Data'!R95&gt;D$195,10,IF('Indicator Data'!R95&lt;D$194,0,10-(D$195-'Indicator Data'!R95)/(D$195-D$194)*10))),1))</f>
        <v>0</v>
      </c>
      <c r="E93" s="78">
        <f t="shared" si="15"/>
        <v>2.5</v>
      </c>
      <c r="F93" s="77">
        <f>IF('Indicator Data'!AE95="No data","x",ROUND(IF('Indicator Data'!AE95&gt;F$195,10,IF('Indicator Data'!AE95&lt;F$194,0,10-(F$195-'Indicator Data'!AE95)/(F$195-F$194)*10)),1))</f>
        <v>4.7</v>
      </c>
      <c r="G93" s="77">
        <f>IF('Indicator Data'!AF95="No data","x",ROUND(IF('Indicator Data'!AF95&gt;G$195,10,IF('Indicator Data'!AF95&lt;G$194,0,10-(G$195-'Indicator Data'!AF95)/(G$195-G$194)*10)),1))</f>
        <v>2.1</v>
      </c>
      <c r="H93" s="78">
        <f t="shared" si="16"/>
        <v>3.4</v>
      </c>
      <c r="I93" s="79">
        <f>SUM(IF('Indicator Data'!S95=0,0,'Indicator Data'!S95/1000000),SUM('Indicator Data'!T95:U95))</f>
        <v>1025.3820580000001</v>
      </c>
      <c r="J93" s="79">
        <f>I93/'Indicator Data'!BB95*1000000</f>
        <v>175.75366939768952</v>
      </c>
      <c r="K93" s="77">
        <f t="shared" si="17"/>
        <v>3.5</v>
      </c>
      <c r="L93" s="77">
        <f>IF('Indicator Data'!V95="No data","x",ROUND(IF('Indicator Data'!V95&gt;L$195,10,IF('Indicator Data'!V95&lt;L$194,0,10-(L$195-'Indicator Data'!V95)/(L$195-L$194)*10)),1))</f>
        <v>5.0999999999999996</v>
      </c>
      <c r="M93" s="78">
        <f t="shared" si="18"/>
        <v>4.3</v>
      </c>
      <c r="N93" s="80">
        <f t="shared" si="19"/>
        <v>3.2</v>
      </c>
      <c r="O93" s="92">
        <f>IF(AND('Indicator Data'!AJ95="No data",'Indicator Data'!AK95="No data"),0,SUM('Indicator Data'!AJ95:AL95)/1000)</f>
        <v>0.433</v>
      </c>
      <c r="P93" s="77">
        <f t="shared" si="20"/>
        <v>0</v>
      </c>
      <c r="Q93" s="81">
        <f>O93*1000/'Indicator Data'!BB95</f>
        <v>7.4217544821912179E-5</v>
      </c>
      <c r="R93" s="77">
        <f t="shared" si="21"/>
        <v>1.7</v>
      </c>
      <c r="S93" s="82">
        <f t="shared" si="22"/>
        <v>0.9</v>
      </c>
      <c r="T93" s="77">
        <f>IF('Indicator Data'!AB95="No data","x",ROUND(IF('Indicator Data'!AB95&gt;T$195,10,IF('Indicator Data'!AB95&lt;T$194,0,10-(T$195-'Indicator Data'!AB95)/(T$195-T$194)*10)),1))</f>
        <v>0.6</v>
      </c>
      <c r="U93" s="77">
        <f>IF('Indicator Data'!AA95="No data","x",ROUND(IF('Indicator Data'!AA95&gt;U$195,10,IF('Indicator Data'!AA95&lt;U$194,0,10-(U$195-'Indicator Data'!AA95)/(U$195-U$194)*10)),1))</f>
        <v>2.6</v>
      </c>
      <c r="V93" s="77">
        <f>IF('Indicator Data'!AD95="No data","x",ROUND(IF('Indicator Data'!AD95&gt;V$195,10,IF('Indicator Data'!AD95&lt;V$194,0,10-(V$195-'Indicator Data'!AD95)/(V$195-V$194)*10)),1))</f>
        <v>0</v>
      </c>
      <c r="W93" s="78">
        <f t="shared" si="23"/>
        <v>1.1000000000000001</v>
      </c>
      <c r="X93" s="77">
        <f>IF('Indicator Data'!W95="No data","x",ROUND(IF('Indicator Data'!W95&gt;X$195,10,IF('Indicator Data'!W95&lt;X$194,0,10-(X$195-'Indicator Data'!W95)/(X$195-X$194)*10)),1))</f>
        <v>1.6</v>
      </c>
      <c r="Y93" s="77">
        <f>IF('Indicator Data'!X95="No data","x",ROUND(IF('Indicator Data'!X95&gt;Y$195,10,IF('Indicator Data'!X95&lt;Y$194,0,10-(Y$195-'Indicator Data'!X95)/(Y$195-Y$194)*10)),1))</f>
        <v>0.6</v>
      </c>
      <c r="Z93" s="78">
        <f t="shared" si="24"/>
        <v>1.1000000000000001</v>
      </c>
      <c r="AA93" s="92">
        <f>('Indicator Data'!AI95+'Indicator Data'!AH95*0.5+'Indicator Data'!AG95*0.25)/1000</f>
        <v>16.78</v>
      </c>
      <c r="AB93" s="83">
        <f>AA93*1000/'Indicator Data'!BB95</f>
        <v>2.8761441157313769E-3</v>
      </c>
      <c r="AC93" s="78">
        <f t="shared" si="25"/>
        <v>0.3</v>
      </c>
      <c r="AD93" s="77">
        <f>IF('Indicator Data'!AM95="No data","x",ROUND(IF('Indicator Data'!AM95&lt;$AD$194,10,IF('Indicator Data'!AM95&gt;$AD$195,0,($AD$195-'Indicator Data'!AM95)/($AD$195-$AD$194)*10)),1))</f>
        <v>3.7</v>
      </c>
      <c r="AE93" s="77">
        <f>IF('Indicator Data'!AN95="No data","x",ROUND(IF('Indicator Data'!AN95&gt;$AE$195,10,IF('Indicator Data'!AN95&lt;$AE$194,0,10-($AE$195-'Indicator Data'!AN95)/($AE$195-$AE$194)*10)),1))</f>
        <v>0.3</v>
      </c>
      <c r="AF93" s="84" t="str">
        <f>IF('Indicator Data'!AO95="No data","x",ROUND(IF('Indicator Data'!AO95&gt;$AF$195,10,IF('Indicator Data'!AO95&lt;$AF$194,0,10-($AF$195-'Indicator Data'!AO95)/($AF$195-$AF$194)*10)),1))</f>
        <v>x</v>
      </c>
      <c r="AG93" s="84" t="str">
        <f>IF('Indicator Data'!AP95="No data","x",ROUND(IF('Indicator Data'!AP95&gt;$AG$195,10,IF('Indicator Data'!AP95&lt;$AG$194,0,10-($AG$195-'Indicator Data'!AP95)/($AG$195-$AG$194)*10)),1))</f>
        <v>x</v>
      </c>
      <c r="AH93" s="77" t="str">
        <f t="shared" si="26"/>
        <v>x</v>
      </c>
      <c r="AI93" s="78">
        <f t="shared" si="27"/>
        <v>2</v>
      </c>
      <c r="AJ93" s="85">
        <f t="shared" si="28"/>
        <v>1.1000000000000001</v>
      </c>
      <c r="AK93" s="86">
        <f t="shared" si="29"/>
        <v>1</v>
      </c>
    </row>
    <row r="94" spans="1:37" s="4" customFormat="1" x14ac:dyDescent="0.25">
      <c r="A94" s="131" t="s">
        <v>881</v>
      </c>
      <c r="B94" s="63" t="s">
        <v>171</v>
      </c>
      <c r="C94" s="77">
        <f>ROUND(IF('Indicator Data'!Q96="No data",IF((0.1233*LN('Indicator Data'!BA96)-0.4559)&gt;C$195,0,IF((0.1233*LN('Indicator Data'!BA96)-0.4559)&lt;C$194,10,(C$195-(0.1233*LN('Indicator Data'!BA96)-0.4559))/(C$195-C$194)*10)),IF('Indicator Data'!Q96&gt;C$195,0,IF('Indicator Data'!Q96&lt;C$194,10,(C$195-'Indicator Data'!Q96)/(C$195-C$194)*10))),1)</f>
        <v>5.8</v>
      </c>
      <c r="D94" s="77">
        <f>IF('Indicator Data'!R96="No data","x",ROUND((IF('Indicator Data'!R96&gt;D$195,10,IF('Indicator Data'!R96&lt;D$194,0,10-(D$195-'Indicator Data'!R96)/(D$195-D$194)*10))),1))</f>
        <v>3</v>
      </c>
      <c r="E94" s="78">
        <f t="shared" si="15"/>
        <v>4.5</v>
      </c>
      <c r="F94" s="77" t="str">
        <f>IF('Indicator Data'!AE96="No data","x",ROUND(IF('Indicator Data'!AE96&gt;F$195,10,IF('Indicator Data'!AE96&lt;F$194,0,10-(F$195-'Indicator Data'!AE96)/(F$195-F$194)*10)),1))</f>
        <v>x</v>
      </c>
      <c r="G94" s="77">
        <f>IF('Indicator Data'!AF96="No data","x",ROUND(IF('Indicator Data'!AF96&gt;G$195,10,IF('Indicator Data'!AF96&lt;G$194,0,10-(G$195-'Indicator Data'!AF96)/(G$195-G$194)*10)),1))</f>
        <v>2.8</v>
      </c>
      <c r="H94" s="78">
        <f t="shared" si="16"/>
        <v>2.8</v>
      </c>
      <c r="I94" s="79">
        <f>SUM(IF('Indicator Data'!S96=0,0,'Indicator Data'!S96/1000000),SUM('Indicator Data'!T96:U96))</f>
        <v>840.3712690000001</v>
      </c>
      <c r="J94" s="79">
        <f>I94/'Indicator Data'!BB96*1000000</f>
        <v>125.62917928632294</v>
      </c>
      <c r="K94" s="77">
        <f t="shared" si="17"/>
        <v>2.5</v>
      </c>
      <c r="L94" s="77">
        <f>IF('Indicator Data'!V96="No data","x",ROUND(IF('Indicator Data'!V96&gt;L$195,10,IF('Indicator Data'!V96&lt;L$194,0,10-(L$195-'Indicator Data'!V96)/(L$195-L$194)*10)),1))</f>
        <v>2.7</v>
      </c>
      <c r="M94" s="78">
        <f t="shared" si="18"/>
        <v>2.6</v>
      </c>
      <c r="N94" s="80">
        <f t="shared" si="19"/>
        <v>3.6</v>
      </c>
      <c r="O94" s="92">
        <f>IF(AND('Indicator Data'!AJ96="No data",'Indicator Data'!AK96="No data"),0,SUM('Indicator Data'!AJ96:AL96)/1000)</f>
        <v>4.5</v>
      </c>
      <c r="P94" s="77">
        <f t="shared" si="20"/>
        <v>2.2000000000000002</v>
      </c>
      <c r="Q94" s="81">
        <f>O94*1000/'Indicator Data'!BB96</f>
        <v>6.7271612874291776E-4</v>
      </c>
      <c r="R94" s="77">
        <f t="shared" si="21"/>
        <v>2.9</v>
      </c>
      <c r="S94" s="82">
        <f t="shared" si="22"/>
        <v>2.6</v>
      </c>
      <c r="T94" s="77">
        <f>IF('Indicator Data'!AB96="No data","x",ROUND(IF('Indicator Data'!AB96&gt;T$195,10,IF('Indicator Data'!AB96&lt;T$194,0,10-(T$195-'Indicator Data'!AB96)/(T$195-T$194)*10)),1))</f>
        <v>0.6</v>
      </c>
      <c r="U94" s="77">
        <f>IF('Indicator Data'!AA96="No data","x",ROUND(IF('Indicator Data'!AA96&gt;U$195,10,IF('Indicator Data'!AA96&lt;U$194,0,10-(U$195-'Indicator Data'!AA96)/(U$195-U$194)*10)),1))</f>
        <v>3.4</v>
      </c>
      <c r="V94" s="77">
        <f>IF('Indicator Data'!AD96="No data","x",ROUND(IF('Indicator Data'!AD96&gt;V$195,10,IF('Indicator Data'!AD96&lt;V$194,0,10-(V$195-'Indicator Data'!AD96)/(V$195-V$194)*10)),1))</f>
        <v>0.1</v>
      </c>
      <c r="W94" s="78">
        <f t="shared" si="23"/>
        <v>1.4</v>
      </c>
      <c r="X94" s="77">
        <f>IF('Indicator Data'!W96="No data","x",ROUND(IF('Indicator Data'!W96&gt;X$195,10,IF('Indicator Data'!W96&lt;X$194,0,10-(X$195-'Indicator Data'!W96)/(X$195-X$194)*10)),1))</f>
        <v>5.0999999999999996</v>
      </c>
      <c r="Y94" s="77">
        <f>IF('Indicator Data'!X96="No data","x",ROUND(IF('Indicator Data'!X96&gt;Y$195,10,IF('Indicator Data'!X96&lt;Y$194,0,10-(Y$195-'Indicator Data'!X96)/(Y$195-Y$194)*10)),1))</f>
        <v>5.9</v>
      </c>
      <c r="Z94" s="78">
        <f t="shared" si="24"/>
        <v>5.5</v>
      </c>
      <c r="AA94" s="92">
        <f>('Indicator Data'!AI96+'Indicator Data'!AH96*0.5+'Indicator Data'!AG96*0.25)/1000</f>
        <v>86.444500000000005</v>
      </c>
      <c r="AB94" s="83">
        <f>AA94*1000/'Indicator Data'!BB96</f>
        <v>1.2922802086914924E-2</v>
      </c>
      <c r="AC94" s="78">
        <f t="shared" si="25"/>
        <v>1.3</v>
      </c>
      <c r="AD94" s="77">
        <f>IF('Indicator Data'!AM96="No data","x",ROUND(IF('Indicator Data'!AM96&lt;$AD$194,10,IF('Indicator Data'!AM96&gt;$AD$195,0,($AD$195-'Indicator Data'!AM96)/($AD$195-$AD$194)*10)),1))</f>
        <v>6.1</v>
      </c>
      <c r="AE94" s="77">
        <f>IF('Indicator Data'!AN96="No data","x",ROUND(IF('Indicator Data'!AN96&gt;$AE$195,10,IF('Indicator Data'!AN96&lt;$AE$194,0,10-($AE$195-'Indicator Data'!AN96)/($AE$195-$AE$194)*10)),1))</f>
        <v>4.5</v>
      </c>
      <c r="AF94" s="84">
        <f>IF('Indicator Data'!AO96="No data","x",ROUND(IF('Indicator Data'!AO96&gt;$AF$195,10,IF('Indicator Data'!AO96&lt;$AF$194,0,10-($AF$195-'Indicator Data'!AO96)/($AF$195-$AF$194)*10)),1))</f>
        <v>8.5</v>
      </c>
      <c r="AG94" s="84">
        <f>IF('Indicator Data'!AP96="No data","x",ROUND(IF('Indicator Data'!AP96&gt;$AG$195,10,IF('Indicator Data'!AP96&lt;$AG$194,0,10-($AG$195-'Indicator Data'!AP96)/($AG$195-$AG$194)*10)),1))</f>
        <v>1.8</v>
      </c>
      <c r="AH94" s="77">
        <f t="shared" si="26"/>
        <v>7.2</v>
      </c>
      <c r="AI94" s="78">
        <f t="shared" si="27"/>
        <v>5.9</v>
      </c>
      <c r="AJ94" s="85">
        <f t="shared" si="28"/>
        <v>3.8</v>
      </c>
      <c r="AK94" s="86">
        <f t="shared" si="29"/>
        <v>3.2</v>
      </c>
    </row>
    <row r="95" spans="1:37" s="4" customFormat="1" x14ac:dyDescent="0.25">
      <c r="A95" s="131" t="s">
        <v>378</v>
      </c>
      <c r="B95" s="63" t="s">
        <v>172</v>
      </c>
      <c r="C95" s="77">
        <f>ROUND(IF('Indicator Data'!Q97="No data",IF((0.1233*LN('Indicator Data'!BA97)-0.4559)&gt;C$195,0,IF((0.1233*LN('Indicator Data'!BA97)-0.4559)&lt;C$194,10,(C$195-(0.1233*LN('Indicator Data'!BA97)-0.4559))/(C$195-C$194)*10)),IF('Indicator Data'!Q97&gt;C$195,0,IF('Indicator Data'!Q97&lt;C$194,10,(C$195-'Indicator Data'!Q97)/(C$195-C$194)*10))),1)</f>
        <v>2</v>
      </c>
      <c r="D95" s="77" t="str">
        <f>IF('Indicator Data'!R97="No data","x",ROUND((IF('Indicator Data'!R97&gt;D$195,10,IF('Indicator Data'!R97&lt;D$194,0,10-(D$195-'Indicator Data'!R97)/(D$195-D$194)*10))),1))</f>
        <v>x</v>
      </c>
      <c r="E95" s="78">
        <f t="shared" si="15"/>
        <v>2</v>
      </c>
      <c r="F95" s="77">
        <f>IF('Indicator Data'!AE97="No data","x",ROUND(IF('Indicator Data'!AE97&gt;F$195,10,IF('Indicator Data'!AE97&lt;F$194,0,10-(F$195-'Indicator Data'!AE97)/(F$195-F$194)*10)),1))</f>
        <v>2.2000000000000002</v>
      </c>
      <c r="G95" s="77">
        <f>IF('Indicator Data'!AF97="No data","x",ROUND(IF('Indicator Data'!AF97&gt;G$195,10,IF('Indicator Data'!AF97&lt;G$194,0,10-(G$195-'Indicator Data'!AF97)/(G$195-G$194)*10)),1))</f>
        <v>2.8</v>
      </c>
      <c r="H95" s="78">
        <f t="shared" si="16"/>
        <v>2.5</v>
      </c>
      <c r="I95" s="79">
        <f>SUM(IF('Indicator Data'!S97=0,0,'Indicator Data'!S97/1000000),SUM('Indicator Data'!T97:U97))</f>
        <v>0</v>
      </c>
      <c r="J95" s="79">
        <f>I95/'Indicator Data'!BB97*1000000</f>
        <v>0</v>
      </c>
      <c r="K95" s="77">
        <f t="shared" si="17"/>
        <v>0</v>
      </c>
      <c r="L95" s="77">
        <f>IF('Indicator Data'!V97="No data","x",ROUND(IF('Indicator Data'!V97&gt;L$195,10,IF('Indicator Data'!V97&lt;L$194,0,10-(L$195-'Indicator Data'!V97)/(L$195-L$194)*10)),1))</f>
        <v>0</v>
      </c>
      <c r="M95" s="78">
        <f t="shared" si="18"/>
        <v>0</v>
      </c>
      <c r="N95" s="80">
        <f t="shared" si="19"/>
        <v>1.6</v>
      </c>
      <c r="O95" s="92">
        <f>IF(AND('Indicator Data'!AJ97="No data",'Indicator Data'!AK97="No data"),0,SUM('Indicator Data'!AJ97:AL97)/1000)</f>
        <v>0.19500000000000001</v>
      </c>
      <c r="P95" s="77">
        <f t="shared" si="20"/>
        <v>0</v>
      </c>
      <c r="Q95" s="81">
        <f>O95*1000/'Indicator Data'!BB97</f>
        <v>9.797266914227691E-5</v>
      </c>
      <c r="R95" s="77">
        <f t="shared" si="21"/>
        <v>1.8</v>
      </c>
      <c r="S95" s="82">
        <f t="shared" si="22"/>
        <v>0.9</v>
      </c>
      <c r="T95" s="77">
        <f>IF('Indicator Data'!AB97="No data","x",ROUND(IF('Indicator Data'!AB97&gt;T$195,10,IF('Indicator Data'!AB97&lt;T$194,0,10-(T$195-'Indicator Data'!AB97)/(T$195-T$194)*10)),1))</f>
        <v>1.4</v>
      </c>
      <c r="U95" s="77">
        <f>IF('Indicator Data'!AA97="No data","x",ROUND(IF('Indicator Data'!AA97&gt;U$195,10,IF('Indicator Data'!AA97&lt;U$194,0,10-(U$195-'Indicator Data'!AA97)/(U$195-U$194)*10)),1))</f>
        <v>0.9</v>
      </c>
      <c r="V95" s="77" t="str">
        <f>IF('Indicator Data'!AD97="No data","x",ROUND(IF('Indicator Data'!AD97&gt;V$195,10,IF('Indicator Data'!AD97&lt;V$194,0,10-(V$195-'Indicator Data'!AD97)/(V$195-V$194)*10)),1))</f>
        <v>x</v>
      </c>
      <c r="W95" s="78">
        <f t="shared" si="23"/>
        <v>1.2</v>
      </c>
      <c r="X95" s="77">
        <f>IF('Indicator Data'!W97="No data","x",ROUND(IF('Indicator Data'!W97&gt;X$195,10,IF('Indicator Data'!W97&lt;X$194,0,10-(X$195-'Indicator Data'!W97)/(X$195-X$194)*10)),1))</f>
        <v>0.6</v>
      </c>
      <c r="Y95" s="77" t="str">
        <f>IF('Indicator Data'!X97="No data","x",ROUND(IF('Indicator Data'!X97&gt;Y$195,10,IF('Indicator Data'!X97&lt;Y$194,0,10-(Y$195-'Indicator Data'!X97)/(Y$195-Y$194)*10)),1))</f>
        <v>x</v>
      </c>
      <c r="Z95" s="78">
        <f t="shared" si="24"/>
        <v>0.6</v>
      </c>
      <c r="AA95" s="92">
        <f>('Indicator Data'!AI97+'Indicator Data'!AH97*0.5+'Indicator Data'!AG97*0.25)/1000</f>
        <v>0</v>
      </c>
      <c r="AB95" s="83">
        <f>AA95*1000/'Indicator Data'!BB97</f>
        <v>0</v>
      </c>
      <c r="AC95" s="78">
        <f t="shared" si="25"/>
        <v>0</v>
      </c>
      <c r="AD95" s="77">
        <f>IF('Indicator Data'!AM97="No data","x",ROUND(IF('Indicator Data'!AM97&lt;$AD$194,10,IF('Indicator Data'!AM97&gt;$AD$195,0,($AD$195-'Indicator Data'!AM97)/($AD$195-$AD$194)*10)),1))</f>
        <v>2</v>
      </c>
      <c r="AE95" s="77">
        <f>IF('Indicator Data'!AN97="No data","x",ROUND(IF('Indicator Data'!AN97&gt;$AE$195,10,IF('Indicator Data'!AN97&lt;$AE$194,0,10-($AE$195-'Indicator Data'!AN97)/($AE$195-$AE$194)*10)),1))</f>
        <v>0</v>
      </c>
      <c r="AF95" s="84">
        <f>IF('Indicator Data'!AO97="No data","x",ROUND(IF('Indicator Data'!AO97&gt;$AF$195,10,IF('Indicator Data'!AO97&lt;$AF$194,0,10-($AF$195-'Indicator Data'!AO97)/($AF$195-$AF$194)*10)),1))</f>
        <v>2.1</v>
      </c>
      <c r="AG95" s="84">
        <f>IF('Indicator Data'!AP97="No data","x",ROUND(IF('Indicator Data'!AP97&gt;$AG$195,10,IF('Indicator Data'!AP97&lt;$AG$194,0,10-($AG$195-'Indicator Data'!AP97)/($AG$195-$AG$194)*10)),1))</f>
        <v>4</v>
      </c>
      <c r="AH95" s="77">
        <f t="shared" si="26"/>
        <v>2.5</v>
      </c>
      <c r="AI95" s="78">
        <f t="shared" si="27"/>
        <v>1.5</v>
      </c>
      <c r="AJ95" s="85">
        <f t="shared" si="28"/>
        <v>0.8</v>
      </c>
      <c r="AK95" s="86">
        <f t="shared" si="29"/>
        <v>0.9</v>
      </c>
    </row>
    <row r="96" spans="1:37" s="4" customFormat="1" x14ac:dyDescent="0.25">
      <c r="A96" s="131" t="s">
        <v>174</v>
      </c>
      <c r="B96" s="63" t="s">
        <v>173</v>
      </c>
      <c r="C96" s="77">
        <f>ROUND(IF('Indicator Data'!Q98="No data",IF((0.1233*LN('Indicator Data'!BA98)-0.4559)&gt;C$195,0,IF((0.1233*LN('Indicator Data'!BA98)-0.4559)&lt;C$194,10,(C$195-(0.1233*LN('Indicator Data'!BA98)-0.4559))/(C$195-C$194)*10)),IF('Indicator Data'!Q98&gt;C$195,0,IF('Indicator Data'!Q98&lt;C$194,10,(C$195-'Indicator Data'!Q98)/(C$195-C$194)*10))),1)</f>
        <v>2.8</v>
      </c>
      <c r="D96" s="77" t="str">
        <f>IF('Indicator Data'!R98="No data","x",ROUND((IF('Indicator Data'!R98&gt;D$195,10,IF('Indicator Data'!R98&lt;D$194,0,10-(D$195-'Indicator Data'!R98)/(D$195-D$194)*10))),1))</f>
        <v>x</v>
      </c>
      <c r="E96" s="78">
        <f t="shared" si="15"/>
        <v>2.8</v>
      </c>
      <c r="F96" s="77">
        <f>IF('Indicator Data'!AE98="No data","x",ROUND(IF('Indicator Data'!AE98&gt;F$195,10,IF('Indicator Data'!AE98&lt;F$194,0,10-(F$195-'Indicator Data'!AE98)/(F$195-F$194)*10)),1))</f>
        <v>5.0999999999999996</v>
      </c>
      <c r="G96" s="77" t="str">
        <f>IF('Indicator Data'!AF98="No data","x",ROUND(IF('Indicator Data'!AF98&gt;G$195,10,IF('Indicator Data'!AF98&lt;G$194,0,10-(G$195-'Indicator Data'!AF98)/(G$195-G$194)*10)),1))</f>
        <v>x</v>
      </c>
      <c r="H96" s="78">
        <f t="shared" si="16"/>
        <v>5.0999999999999996</v>
      </c>
      <c r="I96" s="79">
        <f>SUM(IF('Indicator Data'!S98=0,0,'Indicator Data'!S98/1000000),SUM('Indicator Data'!T98:U98))</f>
        <v>4997.4058610000002</v>
      </c>
      <c r="J96" s="79">
        <f>I96/'Indicator Data'!BB98*1000000</f>
        <v>1099.11023969962</v>
      </c>
      <c r="K96" s="77">
        <f t="shared" si="17"/>
        <v>10</v>
      </c>
      <c r="L96" s="77">
        <f>IF('Indicator Data'!V98="No data","x",ROUND(IF('Indicator Data'!V98&gt;L$195,10,IF('Indicator Data'!V98&lt;L$194,0,10-(L$195-'Indicator Data'!V98)/(L$195-L$194)*10)),1))</f>
        <v>0.9</v>
      </c>
      <c r="M96" s="78">
        <f t="shared" si="18"/>
        <v>5.5</v>
      </c>
      <c r="N96" s="80">
        <f t="shared" si="19"/>
        <v>4.0999999999999996</v>
      </c>
      <c r="O96" s="92">
        <f>IF(AND('Indicator Data'!AJ98="No data",'Indicator Data'!AK98="No data"),0,SUM('Indicator Data'!AJ98:AL98)/1000)</f>
        <v>1583.7619999999999</v>
      </c>
      <c r="P96" s="77">
        <f t="shared" si="20"/>
        <v>10</v>
      </c>
      <c r="Q96" s="81">
        <f>O96*1000/'Indicator Data'!BB98</f>
        <v>0.34832652777551731</v>
      </c>
      <c r="R96" s="77">
        <f t="shared" si="21"/>
        <v>10</v>
      </c>
      <c r="S96" s="82">
        <f t="shared" si="22"/>
        <v>10</v>
      </c>
      <c r="T96" s="77">
        <f>IF('Indicator Data'!AB98="No data","x",ROUND(IF('Indicator Data'!AB98&gt;T$195,10,IF('Indicator Data'!AB98&lt;T$194,0,10-(T$195-'Indicator Data'!AB98)/(T$195-T$194)*10)),1))</f>
        <v>0.2</v>
      </c>
      <c r="U96" s="77">
        <f>IF('Indicator Data'!AA98="No data","x",ROUND(IF('Indicator Data'!AA98&gt;U$195,10,IF('Indicator Data'!AA98&lt;U$194,0,10-(U$195-'Indicator Data'!AA98)/(U$195-U$194)*10)),1))</f>
        <v>0.3</v>
      </c>
      <c r="V96" s="77" t="str">
        <f>IF('Indicator Data'!AD98="No data","x",ROUND(IF('Indicator Data'!AD98&gt;V$195,10,IF('Indicator Data'!AD98&lt;V$194,0,10-(V$195-'Indicator Data'!AD98)/(V$195-V$194)*10)),1))</f>
        <v>x</v>
      </c>
      <c r="W96" s="78">
        <f t="shared" si="23"/>
        <v>0.3</v>
      </c>
      <c r="X96" s="77">
        <f>IF('Indicator Data'!W98="No data","x",ROUND(IF('Indicator Data'!W98&gt;X$195,10,IF('Indicator Data'!W98&lt;X$194,0,10-(X$195-'Indicator Data'!W98)/(X$195-X$194)*10)),1))</f>
        <v>0.6</v>
      </c>
      <c r="Y96" s="77">
        <f>IF('Indicator Data'!X98="No data","x",ROUND(IF('Indicator Data'!X98&gt;Y$195,10,IF('Indicator Data'!X98&lt;Y$194,0,10-(Y$195-'Indicator Data'!X98)/(Y$195-Y$194)*10)),1))</f>
        <v>0.9</v>
      </c>
      <c r="Z96" s="78">
        <f t="shared" si="24"/>
        <v>0.8</v>
      </c>
      <c r="AA96" s="92">
        <f>('Indicator Data'!AI98+'Indicator Data'!AH98*0.5+'Indicator Data'!AG98*0.25)/1000</f>
        <v>1001.692</v>
      </c>
      <c r="AB96" s="83">
        <f>AA96*1000/'Indicator Data'!BB98</f>
        <v>0.22030828890989523</v>
      </c>
      <c r="AC96" s="78">
        <f t="shared" si="25"/>
        <v>10</v>
      </c>
      <c r="AD96" s="77">
        <f>IF('Indicator Data'!AM98="No data","x",ROUND(IF('Indicator Data'!AM98&lt;$AD$194,10,IF('Indicator Data'!AM98&gt;$AD$195,0,($AD$195-'Indicator Data'!AM98)/($AD$195-$AD$194)*10)),1))</f>
        <v>2</v>
      </c>
      <c r="AE96" s="77">
        <f>IF('Indicator Data'!AN98="No data","x",ROUND(IF('Indicator Data'!AN98&gt;$AE$195,10,IF('Indicator Data'!AN98&lt;$AE$194,0,10-($AE$195-'Indicator Data'!AN98)/($AE$195-$AE$194)*10)),1))</f>
        <v>0</v>
      </c>
      <c r="AF96" s="84" t="str">
        <f>IF('Indicator Data'!AO98="No data","x",ROUND(IF('Indicator Data'!AO98&gt;$AF$195,10,IF('Indicator Data'!AO98&lt;$AF$194,0,10-($AF$195-'Indicator Data'!AO98)/($AF$195-$AF$194)*10)),1))</f>
        <v>x</v>
      </c>
      <c r="AG96" s="84" t="str">
        <f>IF('Indicator Data'!AP98="No data","x",ROUND(IF('Indicator Data'!AP98&gt;$AG$195,10,IF('Indicator Data'!AP98&lt;$AG$194,0,10-($AG$195-'Indicator Data'!AP98)/($AG$195-$AG$194)*10)),1))</f>
        <v>x</v>
      </c>
      <c r="AH96" s="77" t="str">
        <f t="shared" si="26"/>
        <v>x</v>
      </c>
      <c r="AI96" s="78">
        <f t="shared" si="27"/>
        <v>1</v>
      </c>
      <c r="AJ96" s="85">
        <f t="shared" si="28"/>
        <v>5.2</v>
      </c>
      <c r="AK96" s="86">
        <f t="shared" si="29"/>
        <v>8.5</v>
      </c>
    </row>
    <row r="97" spans="1:37" s="4" customFormat="1" x14ac:dyDescent="0.25">
      <c r="A97" s="131" t="s">
        <v>176</v>
      </c>
      <c r="B97" s="63" t="s">
        <v>175</v>
      </c>
      <c r="C97" s="77">
        <f>ROUND(IF('Indicator Data'!Q99="No data",IF((0.1233*LN('Indicator Data'!BA99)-0.4559)&gt;C$195,0,IF((0.1233*LN('Indicator Data'!BA99)-0.4559)&lt;C$194,10,(C$195-(0.1233*LN('Indicator Data'!BA99)-0.4559))/(C$195-C$194)*10)),IF('Indicator Data'!Q99&gt;C$195,0,IF('Indicator Data'!Q99&lt;C$194,10,(C$195-'Indicator Data'!Q99)/(C$195-C$194)*10))),1)</f>
        <v>7</v>
      </c>
      <c r="D97" s="77">
        <f>IF('Indicator Data'!R99="No data","x",ROUND((IF('Indicator Data'!R99&gt;D$195,10,IF('Indicator Data'!R99&lt;D$194,0,10-(D$195-'Indicator Data'!R99)/(D$195-D$194)*10))),1))</f>
        <v>3.9</v>
      </c>
      <c r="E97" s="78">
        <f t="shared" si="15"/>
        <v>5.7</v>
      </c>
      <c r="F97" s="77">
        <f>IF('Indicator Data'!AE99="No data","x",ROUND(IF('Indicator Data'!AE99&gt;F$195,10,IF('Indicator Data'!AE99&lt;F$194,0,10-(F$195-'Indicator Data'!AE99)/(F$195-F$194)*10)),1))</f>
        <v>7.2</v>
      </c>
      <c r="G97" s="77">
        <f>IF('Indicator Data'!AF99="No data","x",ROUND(IF('Indicator Data'!AF99&gt;G$195,10,IF('Indicator Data'!AF99&lt;G$194,0,10-(G$195-'Indicator Data'!AF99)/(G$195-G$194)*10)),1))</f>
        <v>7.3</v>
      </c>
      <c r="H97" s="78">
        <f t="shared" si="16"/>
        <v>7.3</v>
      </c>
      <c r="I97" s="79">
        <f>SUM(IF('Indicator Data'!S99=0,0,'Indicator Data'!S99/1000000),SUM('Indicator Data'!T99:U99))</f>
        <v>610.63155700000004</v>
      </c>
      <c r="J97" s="79">
        <f>I97/'Indicator Data'!BB99*1000000</f>
        <v>289.5090202574724</v>
      </c>
      <c r="K97" s="77">
        <f t="shared" si="17"/>
        <v>5.8</v>
      </c>
      <c r="L97" s="77">
        <f>IF('Indicator Data'!V99="No data","x",ROUND(IF('Indicator Data'!V99&gt;L$195,10,IF('Indicator Data'!V99&lt;L$194,0,10-(L$195-'Indicator Data'!V99)/(L$195-L$194)*10)),1))</f>
        <v>7.5</v>
      </c>
      <c r="M97" s="78">
        <f t="shared" si="18"/>
        <v>6.7</v>
      </c>
      <c r="N97" s="80">
        <f t="shared" si="19"/>
        <v>6.4</v>
      </c>
      <c r="O97" s="92">
        <f>IF(AND('Indicator Data'!AJ99="No data",'Indicator Data'!AK99="No data"),0,SUM('Indicator Data'!AJ99:AL99)/1000)</f>
        <v>4.3999999999999997E-2</v>
      </c>
      <c r="P97" s="77">
        <f t="shared" si="20"/>
        <v>0</v>
      </c>
      <c r="Q97" s="81">
        <f>O97*1000/'Indicator Data'!BB99</f>
        <v>2.0861019620263068E-5</v>
      </c>
      <c r="R97" s="77">
        <f t="shared" si="21"/>
        <v>0</v>
      </c>
      <c r="S97" s="82">
        <f t="shared" si="22"/>
        <v>0</v>
      </c>
      <c r="T97" s="77">
        <f>IF('Indicator Data'!AB99="No data","x",ROUND(IF('Indicator Data'!AB99&gt;T$195,10,IF('Indicator Data'!AB99&lt;T$194,0,10-(T$195-'Indicator Data'!AB99)/(T$195-T$194)*10)),1))</f>
        <v>10</v>
      </c>
      <c r="U97" s="77">
        <f>IF('Indicator Data'!AA99="No data","x",ROUND(IF('Indicator Data'!AA99&gt;U$195,10,IF('Indicator Data'!AA99&lt;U$194,0,10-(U$195-'Indicator Data'!AA99)/(U$195-U$194)*10)),1))</f>
        <v>10</v>
      </c>
      <c r="V97" s="77" t="str">
        <f>IF('Indicator Data'!AD99="No data","x",ROUND(IF('Indicator Data'!AD99&gt;V$195,10,IF('Indicator Data'!AD99&lt;V$194,0,10-(V$195-'Indicator Data'!AD99)/(V$195-V$194)*10)),1))</f>
        <v>x</v>
      </c>
      <c r="W97" s="78">
        <f t="shared" si="23"/>
        <v>10</v>
      </c>
      <c r="X97" s="77">
        <f>IF('Indicator Data'!W99="No data","x",ROUND(IF('Indicator Data'!W99&gt;X$195,10,IF('Indicator Data'!W99&lt;X$194,0,10-(X$195-'Indicator Data'!W99)/(X$195-X$194)*10)),1))</f>
        <v>6.9</v>
      </c>
      <c r="Y97" s="77">
        <f>IF('Indicator Data'!X99="No data","x",ROUND(IF('Indicator Data'!X99&gt;Y$195,10,IF('Indicator Data'!X99&lt;Y$194,0,10-(Y$195-'Indicator Data'!X99)/(Y$195-Y$194)*10)),1))</f>
        <v>2.2999999999999998</v>
      </c>
      <c r="Z97" s="78">
        <f t="shared" si="24"/>
        <v>4.5999999999999996</v>
      </c>
      <c r="AA97" s="92">
        <f>('Indicator Data'!AI99+'Indicator Data'!AH99*0.5+'Indicator Data'!AG99*0.25)/1000</f>
        <v>1.3</v>
      </c>
      <c r="AB97" s="83">
        <f>AA97*1000/'Indicator Data'!BB99</f>
        <v>6.1634830696231794E-4</v>
      </c>
      <c r="AC97" s="78">
        <f t="shared" si="25"/>
        <v>0.1</v>
      </c>
      <c r="AD97" s="77">
        <f>IF('Indicator Data'!AM99="No data","x",ROUND(IF('Indicator Data'!AM99&lt;$AD$194,10,IF('Indicator Data'!AM99&gt;$AD$195,0,($AD$195-'Indicator Data'!AM99)/($AD$195-$AD$194)*10)),1))</f>
        <v>4.5</v>
      </c>
      <c r="AE97" s="77">
        <f>IF('Indicator Data'!AN99="No data","x",ROUND(IF('Indicator Data'!AN99&gt;$AE$195,10,IF('Indicator Data'!AN99&lt;$AE$194,0,10-($AE$195-'Indicator Data'!AN99)/($AE$195-$AE$194)*10)),1))</f>
        <v>2.1</v>
      </c>
      <c r="AF97" s="84">
        <f>IF('Indicator Data'!AO99="No data","x",ROUND(IF('Indicator Data'!AO99&gt;$AF$195,10,IF('Indicator Data'!AO99&lt;$AF$194,0,10-($AF$195-'Indicator Data'!AO99)/($AF$195-$AF$194)*10)),1))</f>
        <v>3.8</v>
      </c>
      <c r="AG97" s="84">
        <f>IF('Indicator Data'!AP99="No data","x",ROUND(IF('Indicator Data'!AP99&gt;$AG$195,10,IF('Indicator Data'!AP99&lt;$AG$194,0,10-($AG$195-'Indicator Data'!AP99)/($AG$195-$AG$194)*10)),1))</f>
        <v>3.2</v>
      </c>
      <c r="AH97" s="77">
        <f t="shared" si="26"/>
        <v>3.7</v>
      </c>
      <c r="AI97" s="78">
        <f t="shared" si="27"/>
        <v>3.4</v>
      </c>
      <c r="AJ97" s="85">
        <f t="shared" si="28"/>
        <v>6.1</v>
      </c>
      <c r="AK97" s="86">
        <f t="shared" si="29"/>
        <v>3.6</v>
      </c>
    </row>
    <row r="98" spans="1:37" s="4" customFormat="1" x14ac:dyDescent="0.25">
      <c r="A98" s="131" t="s">
        <v>178</v>
      </c>
      <c r="B98" s="63" t="s">
        <v>177</v>
      </c>
      <c r="C98" s="77">
        <f>ROUND(IF('Indicator Data'!Q100="No data",IF((0.1233*LN('Indicator Data'!BA100)-0.4559)&gt;C$195,0,IF((0.1233*LN('Indicator Data'!BA100)-0.4559)&lt;C$194,10,(C$195-(0.1233*LN('Indicator Data'!BA100)-0.4559))/(C$195-C$194)*10)),IF('Indicator Data'!Q100&gt;C$195,0,IF('Indicator Data'!Q100&lt;C$194,10,(C$195-'Indicator Data'!Q100)/(C$195-C$194)*10))),1)</f>
        <v>8</v>
      </c>
      <c r="D98" s="77">
        <f>IF('Indicator Data'!R100="No data","x",ROUND((IF('Indicator Data'!R100&gt;D$195,10,IF('Indicator Data'!R100&lt;D$194,0,10-(D$195-'Indicator Data'!R100)/(D$195-D$194)*10))),1))</f>
        <v>6.8</v>
      </c>
      <c r="E98" s="78">
        <f t="shared" si="15"/>
        <v>7.4</v>
      </c>
      <c r="F98" s="77">
        <f>IF('Indicator Data'!AE100="No data","x",ROUND(IF('Indicator Data'!AE100&gt;F$195,10,IF('Indicator Data'!AE100&lt;F$194,0,10-(F$195-'Indicator Data'!AE100)/(F$195-F$194)*10)),1))</f>
        <v>8.6999999999999993</v>
      </c>
      <c r="G98" s="77">
        <f>IF('Indicator Data'!AF100="No data","x",ROUND(IF('Indicator Data'!AF100&gt;G$195,10,IF('Indicator Data'!AF100&lt;G$194,0,10-(G$195-'Indicator Data'!AF100)/(G$195-G$194)*10)),1))</f>
        <v>3.3</v>
      </c>
      <c r="H98" s="78">
        <f t="shared" si="16"/>
        <v>6</v>
      </c>
      <c r="I98" s="79">
        <f>SUM(IF('Indicator Data'!S100=0,0,'Indicator Data'!S100/1000000),SUM('Indicator Data'!T100:U100))</f>
        <v>2579.4249410000002</v>
      </c>
      <c r="J98" s="79">
        <f>I98/'Indicator Data'!BB100*1000000</f>
        <v>586.69242797882168</v>
      </c>
      <c r="K98" s="77">
        <f t="shared" si="17"/>
        <v>10</v>
      </c>
      <c r="L98" s="77">
        <f>IF('Indicator Data'!V100="No data","x",ROUND(IF('Indicator Data'!V100&gt;L$195,10,IF('Indicator Data'!V100&lt;L$194,0,10-(L$195-'Indicator Data'!V100)/(L$195-L$194)*10)),1))</f>
        <v>10</v>
      </c>
      <c r="M98" s="78">
        <f t="shared" si="18"/>
        <v>10</v>
      </c>
      <c r="N98" s="80">
        <f t="shared" si="19"/>
        <v>7.7</v>
      </c>
      <c r="O98" s="92">
        <f>IF(AND('Indicator Data'!AJ100="No data",'Indicator Data'!AK100="No data"),0,SUM('Indicator Data'!AJ100:AL100)/1000)</f>
        <v>23.466000000000001</v>
      </c>
      <c r="P98" s="77">
        <f t="shared" si="20"/>
        <v>4.5999999999999996</v>
      </c>
      <c r="Q98" s="81">
        <f>O98*1000/'Indicator Data'!BB100</f>
        <v>5.3373619430126416E-3</v>
      </c>
      <c r="R98" s="77">
        <f t="shared" si="21"/>
        <v>4.8</v>
      </c>
      <c r="S98" s="82">
        <f t="shared" si="22"/>
        <v>4.7</v>
      </c>
      <c r="T98" s="77">
        <f>IF('Indicator Data'!AB100="No data","x",ROUND(IF('Indicator Data'!AB100&gt;T$195,10,IF('Indicator Data'!AB100&lt;T$194,0,10-(T$195-'Indicator Data'!AB100)/(T$195-T$194)*10)),1))</f>
        <v>2.4</v>
      </c>
      <c r="U98" s="77">
        <f>IF('Indicator Data'!AA100="No data","x",ROUND(IF('Indicator Data'!AA100&gt;U$195,10,IF('Indicator Data'!AA100&lt;U$194,0,10-(U$195-'Indicator Data'!AA100)/(U$195-U$194)*10)),1))</f>
        <v>5.6</v>
      </c>
      <c r="V98" s="77">
        <f>IF('Indicator Data'!AD100="No data","x",ROUND(IF('Indicator Data'!AD100&gt;V$195,10,IF('Indicator Data'!AD100&lt;V$194,0,10-(V$195-'Indicator Data'!AD100)/(V$195-V$194)*10)),1))</f>
        <v>7.3</v>
      </c>
      <c r="W98" s="78">
        <f t="shared" si="23"/>
        <v>5.0999999999999996</v>
      </c>
      <c r="X98" s="77">
        <f>IF('Indicator Data'!W100="No data","x",ROUND(IF('Indicator Data'!W100&gt;X$195,10,IF('Indicator Data'!W100&lt;X$194,0,10-(X$195-'Indicator Data'!W100)/(X$195-X$194)*10)),1))</f>
        <v>5.4</v>
      </c>
      <c r="Y98" s="77">
        <f>IF('Indicator Data'!X100="No data","x",ROUND(IF('Indicator Data'!X100&gt;Y$195,10,IF('Indicator Data'!X100&lt;Y$194,0,10-(Y$195-'Indicator Data'!X100)/(Y$195-Y$194)*10)),1))</f>
        <v>3.4</v>
      </c>
      <c r="Z98" s="78">
        <f t="shared" si="24"/>
        <v>4.4000000000000004</v>
      </c>
      <c r="AA98" s="92">
        <f>('Indicator Data'!AI100+'Indicator Data'!AH100*0.5+'Indicator Data'!AG100*0.25)/1000</f>
        <v>5.1139999999999999</v>
      </c>
      <c r="AB98" s="83">
        <f>AA98*1000/'Indicator Data'!BB100</f>
        <v>1.163183711606863E-3</v>
      </c>
      <c r="AC98" s="78">
        <f t="shared" si="25"/>
        <v>0.1</v>
      </c>
      <c r="AD98" s="77">
        <f>IF('Indicator Data'!AM100="No data","x",ROUND(IF('Indicator Data'!AM100&lt;$AD$194,10,IF('Indicator Data'!AM100&gt;$AD$195,0,($AD$195-'Indicator Data'!AM100)/($AD$195-$AD$194)*10)),1))</f>
        <v>5.5</v>
      </c>
      <c r="AE98" s="77">
        <f>IF('Indicator Data'!AN100="No data","x",ROUND(IF('Indicator Data'!AN100&gt;$AE$195,10,IF('Indicator Data'!AN100&lt;$AE$194,0,10-($AE$195-'Indicator Data'!AN100)/($AE$195-$AE$194)*10)),1))</f>
        <v>9</v>
      </c>
      <c r="AF98" s="84" t="str">
        <f>IF('Indicator Data'!AO100="No data","x",ROUND(IF('Indicator Data'!AO100&gt;$AF$195,10,IF('Indicator Data'!AO100&lt;$AF$194,0,10-($AF$195-'Indicator Data'!AO100)/($AF$195-$AF$194)*10)),1))</f>
        <v>x</v>
      </c>
      <c r="AG98" s="84" t="str">
        <f>IF('Indicator Data'!AP100="No data","x",ROUND(IF('Indicator Data'!AP100&gt;$AG$195,10,IF('Indicator Data'!AP100&lt;$AG$194,0,10-($AG$195-'Indicator Data'!AP100)/($AG$195-$AG$194)*10)),1))</f>
        <v>x</v>
      </c>
      <c r="AH98" s="77" t="str">
        <f t="shared" si="26"/>
        <v>x</v>
      </c>
      <c r="AI98" s="78">
        <f t="shared" si="27"/>
        <v>7.3</v>
      </c>
      <c r="AJ98" s="85">
        <f t="shared" si="28"/>
        <v>4.7</v>
      </c>
      <c r="AK98" s="86">
        <f t="shared" si="29"/>
        <v>4.7</v>
      </c>
    </row>
    <row r="99" spans="1:37" s="4" customFormat="1" x14ac:dyDescent="0.25">
      <c r="A99" s="131" t="s">
        <v>180</v>
      </c>
      <c r="B99" s="63" t="s">
        <v>179</v>
      </c>
      <c r="C99" s="77">
        <f>ROUND(IF('Indicator Data'!Q101="No data",IF((0.1233*LN('Indicator Data'!BA101)-0.4559)&gt;C$195,0,IF((0.1233*LN('Indicator Data'!BA101)-0.4559)&lt;C$194,10,(C$195-(0.1233*LN('Indicator Data'!BA101)-0.4559))/(C$195-C$194)*10)),IF('Indicator Data'!Q101&gt;C$195,0,IF('Indicator Data'!Q101&lt;C$194,10,(C$195-'Indicator Data'!Q101)/(C$195-C$194)*10))),1)</f>
        <v>3.5</v>
      </c>
      <c r="D99" s="77">
        <f>IF('Indicator Data'!R101="No data","x",ROUND((IF('Indicator Data'!R101&gt;D$195,10,IF('Indicator Data'!R101&lt;D$194,0,10-(D$195-'Indicator Data'!R101)/(D$195-D$194)*10))),1))</f>
        <v>0</v>
      </c>
      <c r="E99" s="78">
        <f t="shared" si="15"/>
        <v>1.9</v>
      </c>
      <c r="F99" s="77">
        <f>IF('Indicator Data'!AE101="No data","x",ROUND(IF('Indicator Data'!AE101&gt;F$195,10,IF('Indicator Data'!AE101&lt;F$194,0,10-(F$195-'Indicator Data'!AE101)/(F$195-F$194)*10)),1))</f>
        <v>1.8</v>
      </c>
      <c r="G99" s="77" t="str">
        <f>IF('Indicator Data'!AF101="No data","x",ROUND(IF('Indicator Data'!AF101&gt;G$195,10,IF('Indicator Data'!AF101&lt;G$194,0,10-(G$195-'Indicator Data'!AF101)/(G$195-G$194)*10)),1))</f>
        <v>x</v>
      </c>
      <c r="H99" s="78">
        <f t="shared" si="16"/>
        <v>1.8</v>
      </c>
      <c r="I99" s="79">
        <f>SUM(IF('Indicator Data'!S101=0,0,'Indicator Data'!S101/1000000),SUM('Indicator Data'!T101:U101))</f>
        <v>294.39936299999999</v>
      </c>
      <c r="J99" s="79">
        <f>I99/'Indicator Data'!BB101*1000000</f>
        <v>47.036286240706161</v>
      </c>
      <c r="K99" s="77">
        <f t="shared" si="17"/>
        <v>0.9</v>
      </c>
      <c r="L99" s="77">
        <f>IF('Indicator Data'!V101="No data","x",ROUND(IF('Indicator Data'!V101&gt;L$195,10,IF('Indicator Data'!V101&lt;L$194,0,10-(L$195-'Indicator Data'!V101)/(L$195-L$194)*10)),1))</f>
        <v>0.1</v>
      </c>
      <c r="M99" s="78">
        <f t="shared" si="18"/>
        <v>0.5</v>
      </c>
      <c r="N99" s="80">
        <f t="shared" si="19"/>
        <v>1.5</v>
      </c>
      <c r="O99" s="92">
        <f>IF(AND('Indicator Data'!AJ101="No data",'Indicator Data'!AK101="No data"),0,SUM('Indicator Data'!AJ101:AL101)/1000)</f>
        <v>461.94799999999998</v>
      </c>
      <c r="P99" s="77">
        <f t="shared" si="20"/>
        <v>8.9</v>
      </c>
      <c r="Q99" s="81">
        <f>O99*1000/'Indicator Data'!BB101</f>
        <v>7.3805588894299778E-2</v>
      </c>
      <c r="R99" s="77">
        <f t="shared" si="21"/>
        <v>9.1999999999999993</v>
      </c>
      <c r="S99" s="82">
        <f t="shared" si="22"/>
        <v>9.1</v>
      </c>
      <c r="T99" s="77" t="str">
        <f>IF('Indicator Data'!AB101="No data","x",ROUND(IF('Indicator Data'!AB101&gt;T$195,10,IF('Indicator Data'!AB101&lt;T$194,0,10-(T$195-'Indicator Data'!AB101)/(T$195-T$194)*10)),1))</f>
        <v>x</v>
      </c>
      <c r="U99" s="77">
        <f>IF('Indicator Data'!AA101="No data","x",ROUND(IF('Indicator Data'!AA101&gt;U$195,10,IF('Indicator Data'!AA101&lt;U$194,0,10-(U$195-'Indicator Data'!AA101)/(U$195-U$194)*10)),1))</f>
        <v>0.7</v>
      </c>
      <c r="V99" s="77" t="str">
        <f>IF('Indicator Data'!AD101="No data","x",ROUND(IF('Indicator Data'!AD101&gt;V$195,10,IF('Indicator Data'!AD101&lt;V$194,0,10-(V$195-'Indicator Data'!AD101)/(V$195-V$194)*10)),1))</f>
        <v>x</v>
      </c>
      <c r="W99" s="78">
        <f t="shared" si="23"/>
        <v>0.7</v>
      </c>
      <c r="X99" s="77">
        <f>IF('Indicator Data'!W101="No data","x",ROUND(IF('Indicator Data'!W101&gt;X$195,10,IF('Indicator Data'!W101&lt;X$194,0,10-(X$195-'Indicator Data'!W101)/(X$195-X$194)*10)),1))</f>
        <v>1</v>
      </c>
      <c r="Y99" s="77">
        <f>IF('Indicator Data'!X101="No data","x",ROUND(IF('Indicator Data'!X101&gt;Y$195,10,IF('Indicator Data'!X101&lt;Y$194,0,10-(Y$195-'Indicator Data'!X101)/(Y$195-Y$194)*10)),1))</f>
        <v>1.2</v>
      </c>
      <c r="Z99" s="78">
        <f t="shared" si="24"/>
        <v>1.1000000000000001</v>
      </c>
      <c r="AA99" s="92">
        <f>('Indicator Data'!AI101+'Indicator Data'!AH101*0.5+'Indicator Data'!AG101*0.25)/1000</f>
        <v>0</v>
      </c>
      <c r="AB99" s="83">
        <f>AA99*1000/'Indicator Data'!BB101</f>
        <v>0</v>
      </c>
      <c r="AC99" s="78">
        <f t="shared" si="25"/>
        <v>0</v>
      </c>
      <c r="AD99" s="77">
        <f>IF('Indicator Data'!AM101="No data","x",ROUND(IF('Indicator Data'!AM101&lt;$AD$194,10,IF('Indicator Data'!AM101&gt;$AD$195,0,($AD$195-'Indicator Data'!AM101)/($AD$195-$AD$194)*10)),1))</f>
        <v>2.4</v>
      </c>
      <c r="AE99" s="77">
        <f>IF('Indicator Data'!AN101="No data","x",ROUND(IF('Indicator Data'!AN101&gt;$AE$195,10,IF('Indicator Data'!AN101&lt;$AE$194,0,10-($AE$195-'Indicator Data'!AN101)/($AE$195-$AE$194)*10)),1))</f>
        <v>0.2</v>
      </c>
      <c r="AF99" s="84" t="str">
        <f>IF('Indicator Data'!AO101="No data","x",ROUND(IF('Indicator Data'!AO101&gt;$AF$195,10,IF('Indicator Data'!AO101&lt;$AF$194,0,10-($AF$195-'Indicator Data'!AO101)/($AF$195-$AF$194)*10)),1))</f>
        <v>x</v>
      </c>
      <c r="AG99" s="84" t="str">
        <f>IF('Indicator Data'!AP101="No data","x",ROUND(IF('Indicator Data'!AP101&gt;$AG$195,10,IF('Indicator Data'!AP101&lt;$AG$194,0,10-($AG$195-'Indicator Data'!AP101)/($AG$195-$AG$194)*10)),1))</f>
        <v>x</v>
      </c>
      <c r="AH99" s="77" t="str">
        <f t="shared" si="26"/>
        <v>x</v>
      </c>
      <c r="AI99" s="78">
        <f t="shared" si="27"/>
        <v>1.3</v>
      </c>
      <c r="AJ99" s="85">
        <f t="shared" si="28"/>
        <v>0.8</v>
      </c>
      <c r="AK99" s="86">
        <f t="shared" si="29"/>
        <v>6.6</v>
      </c>
    </row>
    <row r="100" spans="1:37" s="4" customFormat="1" x14ac:dyDescent="0.25">
      <c r="A100" s="131" t="s">
        <v>182</v>
      </c>
      <c r="B100" s="63" t="s">
        <v>181</v>
      </c>
      <c r="C100" s="77">
        <f>ROUND(IF('Indicator Data'!Q102="No data",IF((0.1233*LN('Indicator Data'!BA102)-0.4559)&gt;C$195,0,IF((0.1233*LN('Indicator Data'!BA102)-0.4559)&lt;C$194,10,(C$195-(0.1233*LN('Indicator Data'!BA102)-0.4559))/(C$195-C$194)*10)),IF('Indicator Data'!Q102&gt;C$195,0,IF('Indicator Data'!Q102&lt;C$194,10,(C$195-'Indicator Data'!Q102)/(C$195-C$194)*10))),1)</f>
        <v>0.7</v>
      </c>
      <c r="D100" s="77" t="str">
        <f>IF('Indicator Data'!R102="No data","x",ROUND((IF('Indicator Data'!R102&gt;D$195,10,IF('Indicator Data'!R102&lt;D$194,0,10-(D$195-'Indicator Data'!R102)/(D$195-D$194)*10))),1))</f>
        <v>x</v>
      </c>
      <c r="E100" s="78">
        <f t="shared" si="15"/>
        <v>0.7</v>
      </c>
      <c r="F100" s="77" t="str">
        <f>IF('Indicator Data'!AE102="No data","x",ROUND(IF('Indicator Data'!AE102&gt;F$195,10,IF('Indicator Data'!AE102&lt;F$194,0,10-(F$195-'Indicator Data'!AE102)/(F$195-F$194)*10)),1))</f>
        <v>x</v>
      </c>
      <c r="G100" s="77" t="str">
        <f>IF('Indicator Data'!AF102="No data","x",ROUND(IF('Indicator Data'!AF102&gt;G$195,10,IF('Indicator Data'!AF102&lt;G$194,0,10-(G$195-'Indicator Data'!AF102)/(G$195-G$194)*10)),1))</f>
        <v>x</v>
      </c>
      <c r="H100" s="78" t="str">
        <f t="shared" si="16"/>
        <v>x</v>
      </c>
      <c r="I100" s="79">
        <f>SUM(IF('Indicator Data'!S102=0,0,'Indicator Data'!S102/1000000),SUM('Indicator Data'!T102:U102))</f>
        <v>0</v>
      </c>
      <c r="J100" s="79">
        <f>I100/'Indicator Data'!BB102*1000000</f>
        <v>0</v>
      </c>
      <c r="K100" s="77">
        <f t="shared" si="17"/>
        <v>0</v>
      </c>
      <c r="L100" s="77">
        <f>IF('Indicator Data'!V102="No data","x",ROUND(IF('Indicator Data'!V102&gt;L$195,10,IF('Indicator Data'!V102&lt;L$194,0,10-(L$195-'Indicator Data'!V102)/(L$195-L$194)*10)),1))</f>
        <v>0</v>
      </c>
      <c r="M100" s="78">
        <f t="shared" si="18"/>
        <v>0</v>
      </c>
      <c r="N100" s="80">
        <f t="shared" si="19"/>
        <v>0.5</v>
      </c>
      <c r="O100" s="92">
        <f>IF(AND('Indicator Data'!AJ102="No data",'Indicator Data'!AK102="No data"),0,SUM('Indicator Data'!AJ102:AL102)/1000)</f>
        <v>0.107</v>
      </c>
      <c r="P100" s="77">
        <f t="shared" si="20"/>
        <v>0</v>
      </c>
      <c r="Q100" s="81">
        <f>O100*1000/'Indicator Data'!BB102</f>
        <v>2.8697098106527921E-3</v>
      </c>
      <c r="R100" s="77">
        <f t="shared" si="21"/>
        <v>4.0999999999999996</v>
      </c>
      <c r="S100" s="82">
        <f t="shared" si="22"/>
        <v>2.1</v>
      </c>
      <c r="T100" s="77" t="str">
        <f>IF('Indicator Data'!AB102="No data","x",ROUND(IF('Indicator Data'!AB102&gt;T$195,10,IF('Indicator Data'!AB102&lt;T$194,0,10-(T$195-'Indicator Data'!AB102)/(T$195-T$194)*10)),1))</f>
        <v>x</v>
      </c>
      <c r="U100" s="77" t="str">
        <f>IF('Indicator Data'!AA102="No data","x",ROUND(IF('Indicator Data'!AA102&gt;U$195,10,IF('Indicator Data'!AA102&lt;U$194,0,10-(U$195-'Indicator Data'!AA102)/(U$195-U$194)*10)),1))</f>
        <v>x</v>
      </c>
      <c r="V100" s="77" t="str">
        <f>IF('Indicator Data'!AD102="No data","x",ROUND(IF('Indicator Data'!AD102&gt;V$195,10,IF('Indicator Data'!AD102&lt;V$194,0,10-(V$195-'Indicator Data'!AD102)/(V$195-V$194)*10)),1))</f>
        <v>x</v>
      </c>
      <c r="W100" s="78" t="str">
        <f t="shared" si="23"/>
        <v>x</v>
      </c>
      <c r="X100" s="77" t="str">
        <f>IF('Indicator Data'!W102="No data","x",ROUND(IF('Indicator Data'!W102&gt;X$195,10,IF('Indicator Data'!W102&lt;X$194,0,10-(X$195-'Indicator Data'!W102)/(X$195-X$194)*10)),1))</f>
        <v>x</v>
      </c>
      <c r="Y100" s="77" t="str">
        <f>IF('Indicator Data'!X102="No data","x",ROUND(IF('Indicator Data'!X102&gt;Y$195,10,IF('Indicator Data'!X102&lt;Y$194,0,10-(Y$195-'Indicator Data'!X102)/(Y$195-Y$194)*10)),1))</f>
        <v>x</v>
      </c>
      <c r="Z100" s="78" t="str">
        <f t="shared" si="24"/>
        <v>x</v>
      </c>
      <c r="AA100" s="92">
        <f>('Indicator Data'!AI102+'Indicator Data'!AH102*0.5+'Indicator Data'!AG102*0.25)/1000</f>
        <v>0</v>
      </c>
      <c r="AB100" s="83">
        <f>AA100*1000/'Indicator Data'!BB102</f>
        <v>0</v>
      </c>
      <c r="AC100" s="78">
        <f t="shared" si="25"/>
        <v>0</v>
      </c>
      <c r="AD100" s="77">
        <f>IF('Indicator Data'!AM102="No data","x",ROUND(IF('Indicator Data'!AM102&lt;$AD$194,10,IF('Indicator Data'!AM102&gt;$AD$195,0,($AD$195-'Indicator Data'!AM102)/($AD$195-$AD$194)*10)),1))</f>
        <v>10</v>
      </c>
      <c r="AE100" s="77">
        <f>IF('Indicator Data'!AN102="No data","x",ROUND(IF('Indicator Data'!AN102&gt;$AE$195,10,IF('Indicator Data'!AN102&lt;$AE$194,0,10-($AE$195-'Indicator Data'!AN102)/($AE$195-$AE$194)*10)),1))</f>
        <v>0</v>
      </c>
      <c r="AF100" s="84" t="str">
        <f>IF('Indicator Data'!AO102="No data","x",ROUND(IF('Indicator Data'!AO102&gt;$AF$195,10,IF('Indicator Data'!AO102&lt;$AF$194,0,10-($AF$195-'Indicator Data'!AO102)/($AF$195-$AF$194)*10)),1))</f>
        <v>x</v>
      </c>
      <c r="AG100" s="84" t="str">
        <f>IF('Indicator Data'!AP102="No data","x",ROUND(IF('Indicator Data'!AP102&gt;$AG$195,10,IF('Indicator Data'!AP102&lt;$AG$194,0,10-($AG$195-'Indicator Data'!AP102)/($AG$195-$AG$194)*10)),1))</f>
        <v>x</v>
      </c>
      <c r="AH100" s="77" t="str">
        <f t="shared" si="26"/>
        <v>x</v>
      </c>
      <c r="AI100" s="78">
        <f t="shared" si="27"/>
        <v>5</v>
      </c>
      <c r="AJ100" s="85">
        <f t="shared" si="28"/>
        <v>2.9</v>
      </c>
      <c r="AK100" s="86">
        <f t="shared" si="29"/>
        <v>2.5</v>
      </c>
    </row>
    <row r="101" spans="1:37" s="4" customFormat="1" x14ac:dyDescent="0.25">
      <c r="A101" s="131" t="s">
        <v>184</v>
      </c>
      <c r="B101" s="63" t="s">
        <v>183</v>
      </c>
      <c r="C101" s="77">
        <f>ROUND(IF('Indicator Data'!Q103="No data",IF((0.1233*LN('Indicator Data'!BA103)-0.4559)&gt;C$195,0,IF((0.1233*LN('Indicator Data'!BA103)-0.4559)&lt;C$194,10,(C$195-(0.1233*LN('Indicator Data'!BA103)-0.4559))/(C$195-C$194)*10)),IF('Indicator Data'!Q103&gt;C$195,0,IF('Indicator Data'!Q103&lt;C$194,10,(C$195-'Indicator Data'!Q103)/(C$195-C$194)*10))),1)</f>
        <v>1.7</v>
      </c>
      <c r="D101" s="77" t="str">
        <f>IF('Indicator Data'!R103="No data","x",ROUND((IF('Indicator Data'!R103&gt;D$195,10,IF('Indicator Data'!R103&lt;D$194,0,10-(D$195-'Indicator Data'!R103)/(D$195-D$194)*10))),1))</f>
        <v>x</v>
      </c>
      <c r="E101" s="78">
        <f t="shared" si="15"/>
        <v>1.7</v>
      </c>
      <c r="F101" s="77">
        <f>IF('Indicator Data'!AE103="No data","x",ROUND(IF('Indicator Data'!AE103&gt;F$195,10,IF('Indicator Data'!AE103&lt;F$194,0,10-(F$195-'Indicator Data'!AE103)/(F$195-F$194)*10)),1))</f>
        <v>1.7</v>
      </c>
      <c r="G101" s="77">
        <f>IF('Indicator Data'!AF103="No data","x",ROUND(IF('Indicator Data'!AF103&gt;G$195,10,IF('Indicator Data'!AF103&lt;G$194,0,10-(G$195-'Indicator Data'!AF103)/(G$195-G$194)*10)),1))</f>
        <v>1.9</v>
      </c>
      <c r="H101" s="78">
        <f t="shared" si="16"/>
        <v>1.8</v>
      </c>
      <c r="I101" s="79">
        <f>SUM(IF('Indicator Data'!S103=0,0,'Indicator Data'!S103/1000000),SUM('Indicator Data'!T103:U103))</f>
        <v>0</v>
      </c>
      <c r="J101" s="79">
        <f>I101/'Indicator Data'!BB103*1000000</f>
        <v>0</v>
      </c>
      <c r="K101" s="77">
        <f t="shared" si="17"/>
        <v>0</v>
      </c>
      <c r="L101" s="77">
        <f>IF('Indicator Data'!V103="No data","x",ROUND(IF('Indicator Data'!V103&gt;L$195,10,IF('Indicator Data'!V103&lt;L$194,0,10-(L$195-'Indicator Data'!V103)/(L$195-L$194)*10)),1))</f>
        <v>0</v>
      </c>
      <c r="M101" s="78">
        <f t="shared" si="18"/>
        <v>0</v>
      </c>
      <c r="N101" s="80">
        <f t="shared" si="19"/>
        <v>1.3</v>
      </c>
      <c r="O101" s="92">
        <f>IF(AND('Indicator Data'!AJ103="No data",'Indicator Data'!AK103="No data"),0,SUM('Indicator Data'!AJ103:AL103)/1000)</f>
        <v>1.0549999999999999</v>
      </c>
      <c r="P101" s="77">
        <f t="shared" si="20"/>
        <v>0.1</v>
      </c>
      <c r="Q101" s="81">
        <f>O101*1000/'Indicator Data'!BB103</f>
        <v>3.6015147527261419E-4</v>
      </c>
      <c r="R101" s="77">
        <f t="shared" si="21"/>
        <v>2.5</v>
      </c>
      <c r="S101" s="82">
        <f t="shared" si="22"/>
        <v>1.3</v>
      </c>
      <c r="T101" s="77">
        <f>IF('Indicator Data'!AB103="No data","x",ROUND(IF('Indicator Data'!AB103&gt;T$195,10,IF('Indicator Data'!AB103&lt;T$194,0,10-(T$195-'Indicator Data'!AB103)/(T$195-T$194)*10)),1))</f>
        <v>0.2</v>
      </c>
      <c r="U101" s="77">
        <f>IF('Indicator Data'!AA103="No data","x",ROUND(IF('Indicator Data'!AA103&gt;U$195,10,IF('Indicator Data'!AA103&lt;U$194,0,10-(U$195-'Indicator Data'!AA103)/(U$195-U$194)*10)),1))</f>
        <v>1.1000000000000001</v>
      </c>
      <c r="V101" s="77" t="str">
        <f>IF('Indicator Data'!AD103="No data","x",ROUND(IF('Indicator Data'!AD103&gt;V$195,10,IF('Indicator Data'!AD103&lt;V$194,0,10-(V$195-'Indicator Data'!AD103)/(V$195-V$194)*10)),1))</f>
        <v>x</v>
      </c>
      <c r="W101" s="78">
        <f t="shared" si="23"/>
        <v>0.7</v>
      </c>
      <c r="X101" s="77">
        <f>IF('Indicator Data'!W103="No data","x",ROUND(IF('Indicator Data'!W103&gt;X$195,10,IF('Indicator Data'!W103&lt;X$194,0,10-(X$195-'Indicator Data'!W103)/(X$195-X$194)*10)),1))</f>
        <v>0.4</v>
      </c>
      <c r="Y101" s="77" t="str">
        <f>IF('Indicator Data'!X103="No data","x",ROUND(IF('Indicator Data'!X103&gt;Y$195,10,IF('Indicator Data'!X103&lt;Y$194,0,10-(Y$195-'Indicator Data'!X103)/(Y$195-Y$194)*10)),1))</f>
        <v>x</v>
      </c>
      <c r="Z101" s="78">
        <f t="shared" si="24"/>
        <v>0.4</v>
      </c>
      <c r="AA101" s="92">
        <f>('Indicator Data'!AI103+'Indicator Data'!AH103*0.5+'Indicator Data'!AG103*0.25)/1000</f>
        <v>0</v>
      </c>
      <c r="AB101" s="83">
        <f>AA101*1000/'Indicator Data'!BB103</f>
        <v>0</v>
      </c>
      <c r="AC101" s="78">
        <f t="shared" si="25"/>
        <v>0</v>
      </c>
      <c r="AD101" s="77">
        <f>IF('Indicator Data'!AM103="No data","x",ROUND(IF('Indicator Data'!AM103&lt;$AD$194,10,IF('Indicator Data'!AM103&gt;$AD$195,0,($AD$195-'Indicator Data'!AM103)/($AD$195-$AD$194)*10)),1))</f>
        <v>0.8</v>
      </c>
      <c r="AE101" s="77">
        <f>IF('Indicator Data'!AN103="No data","x",ROUND(IF('Indicator Data'!AN103&gt;$AE$195,10,IF('Indicator Data'!AN103&lt;$AE$194,0,10-($AE$195-'Indicator Data'!AN103)/($AE$195-$AE$194)*10)),1))</f>
        <v>0</v>
      </c>
      <c r="AF101" s="84">
        <f>IF('Indicator Data'!AO103="No data","x",ROUND(IF('Indicator Data'!AO103&gt;$AF$195,10,IF('Indicator Data'!AO103&lt;$AF$194,0,10-($AF$195-'Indicator Data'!AO103)/($AF$195-$AF$194)*10)),1))</f>
        <v>2.8</v>
      </c>
      <c r="AG101" s="84">
        <f>IF('Indicator Data'!AP103="No data","x",ROUND(IF('Indicator Data'!AP103&gt;$AG$195,10,IF('Indicator Data'!AP103&lt;$AG$194,0,10-($AG$195-'Indicator Data'!AP103)/($AG$195-$AG$194)*10)),1))</f>
        <v>2.8</v>
      </c>
      <c r="AH101" s="77">
        <f t="shared" si="26"/>
        <v>2.8</v>
      </c>
      <c r="AI101" s="78">
        <f t="shared" si="27"/>
        <v>1.2</v>
      </c>
      <c r="AJ101" s="85">
        <f t="shared" si="28"/>
        <v>0.6</v>
      </c>
      <c r="AK101" s="86">
        <f t="shared" si="29"/>
        <v>1</v>
      </c>
    </row>
    <row r="102" spans="1:37" s="4" customFormat="1" x14ac:dyDescent="0.25">
      <c r="A102" s="131" t="s">
        <v>186</v>
      </c>
      <c r="B102" s="63" t="s">
        <v>185</v>
      </c>
      <c r="C102" s="77">
        <f>ROUND(IF('Indicator Data'!Q104="No data",IF((0.1233*LN('Indicator Data'!BA104)-0.4559)&gt;C$195,0,IF((0.1233*LN('Indicator Data'!BA104)-0.4559)&lt;C$194,10,(C$195-(0.1233*LN('Indicator Data'!BA104)-0.4559))/(C$195-C$194)*10)),IF('Indicator Data'!Q104&gt;C$195,0,IF('Indicator Data'!Q104&lt;C$194,10,(C$195-'Indicator Data'!Q104)/(C$195-C$194)*10))),1)</f>
        <v>0.9</v>
      </c>
      <c r="D102" s="77" t="str">
        <f>IF('Indicator Data'!R104="No data","x",ROUND((IF('Indicator Data'!R104&gt;D$195,10,IF('Indicator Data'!R104&lt;D$194,0,10-(D$195-'Indicator Data'!R104)/(D$195-D$194)*10))),1))</f>
        <v>x</v>
      </c>
      <c r="E102" s="78">
        <f t="shared" si="15"/>
        <v>0.9</v>
      </c>
      <c r="F102" s="77">
        <f>IF('Indicator Data'!AE104="No data","x",ROUND(IF('Indicator Data'!AE104&gt;F$195,10,IF('Indicator Data'!AE104&lt;F$194,0,10-(F$195-'Indicator Data'!AE104)/(F$195-F$194)*10)),1))</f>
        <v>1.3</v>
      </c>
      <c r="G102" s="77" t="str">
        <f>IF('Indicator Data'!AF104="No data","x",ROUND(IF('Indicator Data'!AF104&gt;G$195,10,IF('Indicator Data'!AF104&lt;G$194,0,10-(G$195-'Indicator Data'!AF104)/(G$195-G$194)*10)),1))</f>
        <v>x</v>
      </c>
      <c r="H102" s="78">
        <f t="shared" si="16"/>
        <v>1.3</v>
      </c>
      <c r="I102" s="79">
        <f>SUM(IF('Indicator Data'!S104=0,0,'Indicator Data'!S104/1000000),SUM('Indicator Data'!T104:U104))</f>
        <v>0</v>
      </c>
      <c r="J102" s="79">
        <f>I102/'Indicator Data'!BB104*1000000</f>
        <v>0</v>
      </c>
      <c r="K102" s="77">
        <f t="shared" si="17"/>
        <v>0</v>
      </c>
      <c r="L102" s="77">
        <f>IF('Indicator Data'!V104="No data","x",ROUND(IF('Indicator Data'!V104&gt;L$195,10,IF('Indicator Data'!V104&lt;L$194,0,10-(L$195-'Indicator Data'!V104)/(L$195-L$194)*10)),1))</f>
        <v>0</v>
      </c>
      <c r="M102" s="78">
        <f t="shared" si="18"/>
        <v>0</v>
      </c>
      <c r="N102" s="80">
        <f t="shared" si="19"/>
        <v>0.8</v>
      </c>
      <c r="O102" s="92">
        <f>IF(AND('Indicator Data'!AJ104="No data",'Indicator Data'!AK104="No data"),0,SUM('Indicator Data'!AJ104:AL104)/1000)</f>
        <v>1.1919999999999999</v>
      </c>
      <c r="P102" s="77">
        <f t="shared" si="20"/>
        <v>0.3</v>
      </c>
      <c r="Q102" s="81">
        <f>O102*1000/'Indicator Data'!BB104</f>
        <v>2.1435995928599429E-3</v>
      </c>
      <c r="R102" s="77">
        <f t="shared" si="21"/>
        <v>3.8</v>
      </c>
      <c r="S102" s="82">
        <f t="shared" si="22"/>
        <v>2.1</v>
      </c>
      <c r="T102" s="77">
        <f>IF('Indicator Data'!AB104="No data","x",ROUND(IF('Indicator Data'!AB104&gt;T$195,10,IF('Indicator Data'!AB104&lt;T$194,0,10-(T$195-'Indicator Data'!AB104)/(T$195-T$194)*10)),1))</f>
        <v>0.6</v>
      </c>
      <c r="U102" s="77">
        <f>IF('Indicator Data'!AA104="No data","x",ROUND(IF('Indicator Data'!AA104&gt;U$195,10,IF('Indicator Data'!AA104&lt;U$194,0,10-(U$195-'Indicator Data'!AA104)/(U$195-U$194)*10)),1))</f>
        <v>0.1</v>
      </c>
      <c r="V102" s="77" t="str">
        <f>IF('Indicator Data'!AD104="No data","x",ROUND(IF('Indicator Data'!AD104&gt;V$195,10,IF('Indicator Data'!AD104&lt;V$194,0,10-(V$195-'Indicator Data'!AD104)/(V$195-V$194)*10)),1))</f>
        <v>x</v>
      </c>
      <c r="W102" s="78">
        <f t="shared" si="23"/>
        <v>0.4</v>
      </c>
      <c r="X102" s="77">
        <f>IF('Indicator Data'!W104="No data","x",ROUND(IF('Indicator Data'!W104&gt;X$195,10,IF('Indicator Data'!W104&lt;X$194,0,10-(X$195-'Indicator Data'!W104)/(X$195-X$194)*10)),1))</f>
        <v>0.1</v>
      </c>
      <c r="Y102" s="77" t="str">
        <f>IF('Indicator Data'!X104="No data","x",ROUND(IF('Indicator Data'!X104&gt;Y$195,10,IF('Indicator Data'!X104&lt;Y$194,0,10-(Y$195-'Indicator Data'!X104)/(Y$195-Y$194)*10)),1))</f>
        <v>x</v>
      </c>
      <c r="Z102" s="78">
        <f t="shared" si="24"/>
        <v>0.1</v>
      </c>
      <c r="AA102" s="92">
        <f>('Indicator Data'!AI104+'Indicator Data'!AH104*0.5+'Indicator Data'!AG104*0.25)/1000</f>
        <v>0</v>
      </c>
      <c r="AB102" s="83">
        <f>AA102*1000/'Indicator Data'!BB104</f>
        <v>0</v>
      </c>
      <c r="AC102" s="78">
        <f t="shared" si="25"/>
        <v>0</v>
      </c>
      <c r="AD102" s="77">
        <f>IF('Indicator Data'!AM104="No data","x",ROUND(IF('Indicator Data'!AM104&lt;$AD$194,10,IF('Indicator Data'!AM104&gt;$AD$195,0,($AD$195-'Indicator Data'!AM104)/($AD$195-$AD$194)*10)),1))</f>
        <v>1.3</v>
      </c>
      <c r="AE102" s="77">
        <f>IF('Indicator Data'!AN104="No data","x",ROUND(IF('Indicator Data'!AN104&gt;$AE$195,10,IF('Indicator Data'!AN104&lt;$AE$194,0,10-($AE$195-'Indicator Data'!AN104)/($AE$195-$AE$194)*10)),1))</f>
        <v>0</v>
      </c>
      <c r="AF102" s="84">
        <f>IF('Indicator Data'!AO104="No data","x",ROUND(IF('Indicator Data'!AO104&gt;$AF$195,10,IF('Indicator Data'!AO104&lt;$AF$194,0,10-($AF$195-'Indicator Data'!AO104)/($AF$195-$AF$194)*10)),1))</f>
        <v>0.3</v>
      </c>
      <c r="AG102" s="84">
        <f>IF('Indicator Data'!AP104="No data","x",ROUND(IF('Indicator Data'!AP104&gt;$AG$195,10,IF('Indicator Data'!AP104&lt;$AG$194,0,10-($AG$195-'Indicator Data'!AP104)/($AG$195-$AG$194)*10)),1))</f>
        <v>4.5</v>
      </c>
      <c r="AH102" s="77">
        <f t="shared" si="26"/>
        <v>1.1000000000000001</v>
      </c>
      <c r="AI102" s="78">
        <f t="shared" si="27"/>
        <v>0.8</v>
      </c>
      <c r="AJ102" s="85">
        <f t="shared" si="28"/>
        <v>0.3</v>
      </c>
      <c r="AK102" s="86">
        <f t="shared" si="29"/>
        <v>1.2</v>
      </c>
    </row>
    <row r="103" spans="1:37" s="4" customFormat="1" x14ac:dyDescent="0.25">
      <c r="A103" s="131" t="s">
        <v>189</v>
      </c>
      <c r="B103" s="63" t="s">
        <v>188</v>
      </c>
      <c r="C103" s="77">
        <f>ROUND(IF('Indicator Data'!Q105="No data",IF((0.1233*LN('Indicator Data'!BA105)-0.4559)&gt;C$195,0,IF((0.1233*LN('Indicator Data'!BA105)-0.4559)&lt;C$194,10,(C$195-(0.1233*LN('Indicator Data'!BA105)-0.4559))/(C$195-C$194)*10)),IF('Indicator Data'!Q105&gt;C$195,0,IF('Indicator Data'!Q105&lt;C$194,10,(C$195-'Indicator Data'!Q105)/(C$195-C$194)*10))),1)</f>
        <v>6.8</v>
      </c>
      <c r="D103" s="77">
        <f>IF('Indicator Data'!R105="No data","x",ROUND((IF('Indicator Data'!R105&gt;D$195,10,IF('Indicator Data'!R105&lt;D$194,0,10-(D$195-'Indicator Data'!R105)/(D$195-D$194)*10))),1))</f>
        <v>8.1999999999999993</v>
      </c>
      <c r="E103" s="78">
        <f t="shared" si="15"/>
        <v>7.6</v>
      </c>
      <c r="F103" s="77" t="str">
        <f>IF('Indicator Data'!AE105="No data","x",ROUND(IF('Indicator Data'!AE105&gt;F$195,10,IF('Indicator Data'!AE105&lt;F$194,0,10-(F$195-'Indicator Data'!AE105)/(F$195-F$194)*10)),1))</f>
        <v>x</v>
      </c>
      <c r="G103" s="77">
        <f>IF('Indicator Data'!AF105="No data","x",ROUND(IF('Indicator Data'!AF105&gt;G$195,10,IF('Indicator Data'!AF105&lt;G$194,0,10-(G$195-'Indicator Data'!AF105)/(G$195-G$194)*10)),1))</f>
        <v>3.9</v>
      </c>
      <c r="H103" s="78">
        <f t="shared" si="16"/>
        <v>3.9</v>
      </c>
      <c r="I103" s="79">
        <f>SUM(IF('Indicator Data'!S105=0,0,'Indicator Data'!S105/1000000),SUM('Indicator Data'!T105:U105))</f>
        <v>962.73237499999993</v>
      </c>
      <c r="J103" s="79">
        <f>I103/'Indicator Data'!BB105*1000000</f>
        <v>40.842700564133814</v>
      </c>
      <c r="K103" s="77">
        <f t="shared" si="17"/>
        <v>0.8</v>
      </c>
      <c r="L103" s="77">
        <f>IF('Indicator Data'!V105="No data","x",ROUND(IF('Indicator Data'!V105&gt;L$195,10,IF('Indicator Data'!V105&lt;L$194,0,10-(L$195-'Indicator Data'!V105)/(L$195-L$194)*10)),1))</f>
        <v>3.2</v>
      </c>
      <c r="M103" s="78">
        <f t="shared" si="18"/>
        <v>2</v>
      </c>
      <c r="N103" s="80">
        <f t="shared" si="19"/>
        <v>5.3</v>
      </c>
      <c r="O103" s="92">
        <f>IF(AND('Indicator Data'!AJ105="No data",'Indicator Data'!AK105="No data"),0,SUM('Indicator Data'!AJ105:AL105)/1000)</f>
        <v>0.01</v>
      </c>
      <c r="P103" s="77">
        <f t="shared" si="20"/>
        <v>0</v>
      </c>
      <c r="Q103" s="81">
        <f>O103*1000/'Indicator Data'!BB105</f>
        <v>4.2423732311000578E-7</v>
      </c>
      <c r="R103" s="77">
        <f t="shared" si="21"/>
        <v>0</v>
      </c>
      <c r="S103" s="82">
        <f t="shared" si="22"/>
        <v>0</v>
      </c>
      <c r="T103" s="77">
        <f>IF('Indicator Data'!AB105="No data","x",ROUND(IF('Indicator Data'!AB105&gt;T$195,10,IF('Indicator Data'!AB105&lt;T$194,0,10-(T$195-'Indicator Data'!AB105)/(T$195-T$194)*10)),1))</f>
        <v>0.6</v>
      </c>
      <c r="U103" s="77">
        <f>IF('Indicator Data'!AA105="No data","x",ROUND(IF('Indicator Data'!AA105&gt;U$195,10,IF('Indicator Data'!AA105&lt;U$194,0,10-(U$195-'Indicator Data'!AA105)/(U$195-U$194)*10)),1))</f>
        <v>4.3</v>
      </c>
      <c r="V103" s="77">
        <f>IF('Indicator Data'!AD105="No data","x",ROUND(IF('Indicator Data'!AD105&gt;V$195,10,IF('Indicator Data'!AD105&lt;V$194,0,10-(V$195-'Indicator Data'!AD105)/(V$195-V$194)*10)),1))</f>
        <v>1.4</v>
      </c>
      <c r="W103" s="78">
        <f t="shared" si="23"/>
        <v>2.1</v>
      </c>
      <c r="X103" s="77">
        <f>IF('Indicator Data'!W105="No data","x",ROUND(IF('Indicator Data'!W105&gt;X$195,10,IF('Indicator Data'!W105&lt;X$194,0,10-(X$195-'Indicator Data'!W105)/(X$195-X$194)*10)),1))</f>
        <v>3.8</v>
      </c>
      <c r="Y103" s="77">
        <f>IF('Indicator Data'!X105="No data","x",ROUND(IF('Indicator Data'!X105&gt;Y$195,10,IF('Indicator Data'!X105&lt;Y$194,0,10-(Y$195-'Indicator Data'!X105)/(Y$195-Y$194)*10)),1))</f>
        <v>8.1999999999999993</v>
      </c>
      <c r="Z103" s="78">
        <f t="shared" si="24"/>
        <v>6</v>
      </c>
      <c r="AA103" s="92">
        <f>('Indicator Data'!AI105+'Indicator Data'!AH105*0.5+'Indicator Data'!AG105*0.25)/1000</f>
        <v>239.52475000000001</v>
      </c>
      <c r="AB103" s="83">
        <f>AA103*1000/'Indicator Data'!BB105</f>
        <v>1.0161533875859335E-2</v>
      </c>
      <c r="AC103" s="78">
        <f t="shared" si="25"/>
        <v>1</v>
      </c>
      <c r="AD103" s="77">
        <f>IF('Indicator Data'!AM105="No data","x",ROUND(IF('Indicator Data'!AM105&lt;$AD$194,10,IF('Indicator Data'!AM105&gt;$AD$195,0,($AD$195-'Indicator Data'!AM105)/($AD$195-$AD$194)*10)),1))</f>
        <v>7.1</v>
      </c>
      <c r="AE103" s="77">
        <f>IF('Indicator Data'!AN105="No data","x",ROUND(IF('Indicator Data'!AN105&gt;$AE$195,10,IF('Indicator Data'!AN105&lt;$AE$194,0,10-($AE$195-'Indicator Data'!AN105)/($AE$195-$AE$194)*10)),1))</f>
        <v>9.3000000000000007</v>
      </c>
      <c r="AF103" s="84">
        <f>IF('Indicator Data'!AO105="No data","x",ROUND(IF('Indicator Data'!AO105&gt;$AF$195,10,IF('Indicator Data'!AO105&lt;$AF$194,0,10-($AF$195-'Indicator Data'!AO105)/($AF$195-$AF$194)*10)),1))</f>
        <v>6.7</v>
      </c>
      <c r="AG103" s="84">
        <f>IF('Indicator Data'!AP105="No data","x",ROUND(IF('Indicator Data'!AP105&gt;$AG$195,10,IF('Indicator Data'!AP105&lt;$AG$194,0,10-($AG$195-'Indicator Data'!AP105)/($AG$195-$AG$194)*10)),1))</f>
        <v>1.8</v>
      </c>
      <c r="AH103" s="77">
        <f t="shared" si="26"/>
        <v>5.7</v>
      </c>
      <c r="AI103" s="78">
        <f t="shared" si="27"/>
        <v>7.4</v>
      </c>
      <c r="AJ103" s="85">
        <f t="shared" si="28"/>
        <v>4.7</v>
      </c>
      <c r="AK103" s="86">
        <f t="shared" si="29"/>
        <v>2.7</v>
      </c>
    </row>
    <row r="104" spans="1:37" s="4" customFormat="1" x14ac:dyDescent="0.25">
      <c r="A104" s="131" t="s">
        <v>191</v>
      </c>
      <c r="B104" s="63" t="s">
        <v>190</v>
      </c>
      <c r="C104" s="77">
        <f>ROUND(IF('Indicator Data'!Q106="No data",IF((0.1233*LN('Indicator Data'!BA106)-0.4559)&gt;C$195,0,IF((0.1233*LN('Indicator Data'!BA106)-0.4559)&lt;C$194,10,(C$195-(0.1233*LN('Indicator Data'!BA106)-0.4559))/(C$195-C$194)*10)),IF('Indicator Data'!Q106&gt;C$195,0,IF('Indicator Data'!Q106&lt;C$194,10,(C$195-'Indicator Data'!Q106)/(C$195-C$194)*10))),1)</f>
        <v>7.8</v>
      </c>
      <c r="D104" s="77">
        <f>IF('Indicator Data'!R106="No data","x",ROUND((IF('Indicator Data'!R106&gt;D$195,10,IF('Indicator Data'!R106&lt;D$194,0,10-(D$195-'Indicator Data'!R106)/(D$195-D$194)*10))),1))</f>
        <v>6.3</v>
      </c>
      <c r="E104" s="78">
        <f t="shared" si="15"/>
        <v>7.1</v>
      </c>
      <c r="F104" s="77">
        <f>IF('Indicator Data'!AE106="No data","x",ROUND(IF('Indicator Data'!AE106&gt;F$195,10,IF('Indicator Data'!AE106&lt;F$194,0,10-(F$195-'Indicator Data'!AE106)/(F$195-F$194)*10)),1))</f>
        <v>8.1</v>
      </c>
      <c r="G104" s="77">
        <f>IF('Indicator Data'!AF106="No data","x",ROUND(IF('Indicator Data'!AF106&gt;G$195,10,IF('Indicator Data'!AF106&lt;G$194,0,10-(G$195-'Indicator Data'!AF106)/(G$195-G$194)*10)),1))</f>
        <v>5.3</v>
      </c>
      <c r="H104" s="78">
        <f t="shared" si="16"/>
        <v>6.7</v>
      </c>
      <c r="I104" s="79">
        <f>SUM(IF('Indicator Data'!S106=0,0,'Indicator Data'!S106/1000000),SUM('Indicator Data'!T106:U106))</f>
        <v>2481.455528</v>
      </c>
      <c r="J104" s="79">
        <f>I104/'Indicator Data'!BB106*1000000</f>
        <v>148.6324003595513</v>
      </c>
      <c r="K104" s="77">
        <f t="shared" si="17"/>
        <v>3</v>
      </c>
      <c r="L104" s="77">
        <f>IF('Indicator Data'!V106="No data","x",ROUND(IF('Indicator Data'!V106&gt;L$195,10,IF('Indicator Data'!V106&lt;L$194,0,10-(L$195-'Indicator Data'!V106)/(L$195-L$194)*10)),1))</f>
        <v>10</v>
      </c>
      <c r="M104" s="78">
        <f t="shared" si="18"/>
        <v>6.5</v>
      </c>
      <c r="N104" s="80">
        <f t="shared" si="19"/>
        <v>6.9</v>
      </c>
      <c r="O104" s="92">
        <f>IF(AND('Indicator Data'!AJ106="No data",'Indicator Data'!AK106="No data"),0,SUM('Indicator Data'!AJ106:AL106)/1000)</f>
        <v>8.9629999999999992</v>
      </c>
      <c r="P104" s="77">
        <f t="shared" si="20"/>
        <v>3.2</v>
      </c>
      <c r="Q104" s="81">
        <f>O104*1000/'Indicator Data'!BB106</f>
        <v>5.3685918985474498E-4</v>
      </c>
      <c r="R104" s="77">
        <f t="shared" si="21"/>
        <v>2.7</v>
      </c>
      <c r="S104" s="82">
        <f t="shared" si="22"/>
        <v>3</v>
      </c>
      <c r="T104" s="77">
        <f>IF('Indicator Data'!AB106="No data","x",ROUND(IF('Indicator Data'!AB106&gt;T$195,10,IF('Indicator Data'!AB106&lt;T$194,0,10-(T$195-'Indicator Data'!AB106)/(T$195-T$194)*10)),1))</f>
        <v>10</v>
      </c>
      <c r="U104" s="77">
        <f>IF('Indicator Data'!AA106="No data","x",ROUND(IF('Indicator Data'!AA106&gt;U$195,10,IF('Indicator Data'!AA106&lt;U$194,0,10-(U$195-'Indicator Data'!AA106)/(U$195-U$194)*10)),1))</f>
        <v>4.0999999999999996</v>
      </c>
      <c r="V104" s="77">
        <f>IF('Indicator Data'!AD106="No data","x",ROUND(IF('Indicator Data'!AD106&gt;V$195,10,IF('Indicator Data'!AD106&lt;V$194,0,10-(V$195-'Indicator Data'!AD106)/(V$195-V$194)*10)),1))</f>
        <v>6.3</v>
      </c>
      <c r="W104" s="78">
        <f t="shared" si="23"/>
        <v>6.8</v>
      </c>
      <c r="X104" s="77">
        <f>IF('Indicator Data'!W106="No data","x",ROUND(IF('Indicator Data'!W106&gt;X$195,10,IF('Indicator Data'!W106&lt;X$194,0,10-(X$195-'Indicator Data'!W106)/(X$195-X$194)*10)),1))</f>
        <v>4.9000000000000004</v>
      </c>
      <c r="Y104" s="77">
        <f>IF('Indicator Data'!X106="No data","x",ROUND(IF('Indicator Data'!X106&gt;Y$195,10,IF('Indicator Data'!X106&lt;Y$194,0,10-(Y$195-'Indicator Data'!X106)/(Y$195-Y$194)*10)),1))</f>
        <v>3.1</v>
      </c>
      <c r="Z104" s="78">
        <f t="shared" si="24"/>
        <v>4</v>
      </c>
      <c r="AA104" s="92">
        <f>('Indicator Data'!AI106+'Indicator Data'!AH106*0.5+'Indicator Data'!AG106*0.25)/1000</f>
        <v>3486.4592499999999</v>
      </c>
      <c r="AB104" s="83">
        <f>AA104*1000/'Indicator Data'!BB106</f>
        <v>0.20882937503253171</v>
      </c>
      <c r="AC104" s="78">
        <f t="shared" si="25"/>
        <v>10</v>
      </c>
      <c r="AD104" s="77">
        <f>IF('Indicator Data'!AM106="No data","x",ROUND(IF('Indicator Data'!AM106&lt;$AD$194,10,IF('Indicator Data'!AM106&gt;$AD$195,0,($AD$195-'Indicator Data'!AM106)/($AD$195-$AD$194)*10)),1))</f>
        <v>5.2</v>
      </c>
      <c r="AE104" s="77">
        <f>IF('Indicator Data'!AN106="No data","x",ROUND(IF('Indicator Data'!AN106&gt;$AE$195,10,IF('Indicator Data'!AN106&lt;$AE$194,0,10-($AE$195-'Indicator Data'!AN106)/($AE$195-$AE$194)*10)),1))</f>
        <v>5.2</v>
      </c>
      <c r="AF104" s="84">
        <f>IF('Indicator Data'!AO106="No data","x",ROUND(IF('Indicator Data'!AO106&gt;$AF$195,10,IF('Indicator Data'!AO106&lt;$AF$194,0,10-($AF$195-'Indicator Data'!AO106)/($AF$195-$AF$194)*10)),1))</f>
        <v>7.4</v>
      </c>
      <c r="AG104" s="84">
        <f>IF('Indicator Data'!AP106="No data","x",ROUND(IF('Indicator Data'!AP106&gt;$AG$195,10,IF('Indicator Data'!AP106&lt;$AG$194,0,10-($AG$195-'Indicator Data'!AP106)/($AG$195-$AG$194)*10)),1))</f>
        <v>10</v>
      </c>
      <c r="AH104" s="77">
        <f t="shared" si="26"/>
        <v>7.9</v>
      </c>
      <c r="AI104" s="78">
        <f t="shared" si="27"/>
        <v>6.1</v>
      </c>
      <c r="AJ104" s="85">
        <f t="shared" si="28"/>
        <v>7.5</v>
      </c>
      <c r="AK104" s="86">
        <f t="shared" si="29"/>
        <v>5.7</v>
      </c>
    </row>
    <row r="105" spans="1:37" s="4" customFormat="1" x14ac:dyDescent="0.25">
      <c r="A105" s="131" t="s">
        <v>193</v>
      </c>
      <c r="B105" s="63" t="s">
        <v>192</v>
      </c>
      <c r="C105" s="77">
        <f>ROUND(IF('Indicator Data'!Q107="No data",IF((0.1233*LN('Indicator Data'!BA107)-0.4559)&gt;C$195,0,IF((0.1233*LN('Indicator Data'!BA107)-0.4559)&lt;C$194,10,(C$195-(0.1233*LN('Indicator Data'!BA107)-0.4559))/(C$195-C$194)*10)),IF('Indicator Data'!Q107&gt;C$195,0,IF('Indicator Data'!Q107&lt;C$194,10,(C$195-'Indicator Data'!Q107)/(C$195-C$194)*10))),1)</f>
        <v>2.6</v>
      </c>
      <c r="D105" s="77" t="str">
        <f>IF('Indicator Data'!R107="No data","x",ROUND((IF('Indicator Data'!R107&gt;D$195,10,IF('Indicator Data'!R107&lt;D$194,0,10-(D$195-'Indicator Data'!R107)/(D$195-D$194)*10))),1))</f>
        <v>x</v>
      </c>
      <c r="E105" s="78">
        <f t="shared" si="15"/>
        <v>2.6</v>
      </c>
      <c r="F105" s="77">
        <f>IF('Indicator Data'!AE107="No data","x",ROUND(IF('Indicator Data'!AE107&gt;F$195,10,IF('Indicator Data'!AE107&lt;F$194,0,10-(F$195-'Indicator Data'!AE107)/(F$195-F$194)*10)),1))</f>
        <v>2.8</v>
      </c>
      <c r="G105" s="77">
        <f>IF('Indicator Data'!AF107="No data","x",ROUND(IF('Indicator Data'!AF107&gt;G$195,10,IF('Indicator Data'!AF107&lt;G$194,0,10-(G$195-'Indicator Data'!AF107)/(G$195-G$194)*10)),1))</f>
        <v>5.3</v>
      </c>
      <c r="H105" s="78">
        <f t="shared" si="16"/>
        <v>4.0999999999999996</v>
      </c>
      <c r="I105" s="79">
        <f>SUM(IF('Indicator Data'!S107=0,0,'Indicator Data'!S107/1000000),SUM('Indicator Data'!T107:U107))</f>
        <v>-91.015598999999995</v>
      </c>
      <c r="J105" s="79">
        <f>I105/'Indicator Data'!BB107*1000000</f>
        <v>-3.0437967753055681</v>
      </c>
      <c r="K105" s="77">
        <f t="shared" si="17"/>
        <v>0</v>
      </c>
      <c r="L105" s="77">
        <f>IF('Indicator Data'!V107="No data","x",ROUND(IF('Indicator Data'!V107&gt;L$195,10,IF('Indicator Data'!V107&lt;L$194,0,10-(L$195-'Indicator Data'!V107)/(L$195-L$194)*10)),1))</f>
        <v>0</v>
      </c>
      <c r="M105" s="78">
        <f t="shared" si="18"/>
        <v>0</v>
      </c>
      <c r="N105" s="80">
        <f t="shared" si="19"/>
        <v>2.2999999999999998</v>
      </c>
      <c r="O105" s="92">
        <f>IF(AND('Indicator Data'!AJ107="No data",'Indicator Data'!AK107="No data"),0,SUM('Indicator Data'!AJ107:AL107)/1000)</f>
        <v>97.572999999999993</v>
      </c>
      <c r="P105" s="77">
        <f t="shared" si="20"/>
        <v>6.6</v>
      </c>
      <c r="Q105" s="81">
        <f>O105*1000/'Indicator Data'!BB107</f>
        <v>3.2630932062194108E-3</v>
      </c>
      <c r="R105" s="77">
        <f t="shared" si="21"/>
        <v>4.3</v>
      </c>
      <c r="S105" s="82">
        <f t="shared" si="22"/>
        <v>5.5</v>
      </c>
      <c r="T105" s="77">
        <f>IF('Indicator Data'!AB107="No data","x",ROUND(IF('Indicator Data'!AB107&gt;T$195,10,IF('Indicator Data'!AB107&lt;T$194,0,10-(T$195-'Indicator Data'!AB107)/(T$195-T$194)*10)),1))</f>
        <v>1</v>
      </c>
      <c r="U105" s="77">
        <f>IF('Indicator Data'!AA107="No data","x",ROUND(IF('Indicator Data'!AA107&gt;U$195,10,IF('Indicator Data'!AA107&lt;U$194,0,10-(U$195-'Indicator Data'!AA107)/(U$195-U$194)*10)),1))</f>
        <v>1.9</v>
      </c>
      <c r="V105" s="77">
        <f>IF('Indicator Data'!AD107="No data","x",ROUND(IF('Indicator Data'!AD107&gt;V$195,10,IF('Indicator Data'!AD107&lt;V$194,0,10-(V$195-'Indicator Data'!AD107)/(V$195-V$194)*10)),1))</f>
        <v>0</v>
      </c>
      <c r="W105" s="78">
        <f t="shared" si="23"/>
        <v>1</v>
      </c>
      <c r="X105" s="77">
        <f>IF('Indicator Data'!W107="No data","x",ROUND(IF('Indicator Data'!W107&gt;X$195,10,IF('Indicator Data'!W107&lt;X$194,0,10-(X$195-'Indicator Data'!W107)/(X$195-X$194)*10)),1))</f>
        <v>0.5</v>
      </c>
      <c r="Y105" s="77">
        <f>IF('Indicator Data'!X107="No data","x",ROUND(IF('Indicator Data'!X107&gt;Y$195,10,IF('Indicator Data'!X107&lt;Y$194,0,10-(Y$195-'Indicator Data'!X107)/(Y$195-Y$194)*10)),1))</f>
        <v>2.9</v>
      </c>
      <c r="Z105" s="78">
        <f t="shared" si="24"/>
        <v>1.7</v>
      </c>
      <c r="AA105" s="92">
        <f>('Indicator Data'!AI107+'Indicator Data'!AH107*0.5+'Indicator Data'!AG107*0.25)/1000</f>
        <v>1221.8150000000001</v>
      </c>
      <c r="AB105" s="83">
        <f>AA105*1000/'Indicator Data'!BB107</f>
        <v>4.0860650238866994E-2</v>
      </c>
      <c r="AC105" s="78">
        <f t="shared" si="25"/>
        <v>4.0999999999999996</v>
      </c>
      <c r="AD105" s="77">
        <f>IF('Indicator Data'!AM107="No data","x",ROUND(IF('Indicator Data'!AM107&lt;$AD$194,10,IF('Indicator Data'!AM107&gt;$AD$195,0,($AD$195-'Indicator Data'!AM107)/($AD$195-$AD$194)*10)),1))</f>
        <v>2.8</v>
      </c>
      <c r="AE105" s="77">
        <f>IF('Indicator Data'!AN107="No data","x",ROUND(IF('Indicator Data'!AN107&gt;$AE$195,10,IF('Indicator Data'!AN107&lt;$AE$194,0,10-($AE$195-'Indicator Data'!AN107)/($AE$195-$AE$194)*10)),1))</f>
        <v>0</v>
      </c>
      <c r="AF105" s="84">
        <f>IF('Indicator Data'!AO107="No data","x",ROUND(IF('Indicator Data'!AO107&gt;$AF$195,10,IF('Indicator Data'!AO107&lt;$AF$194,0,10-($AF$195-'Indicator Data'!AO107)/($AF$195-$AF$194)*10)),1))</f>
        <v>2.1</v>
      </c>
      <c r="AG105" s="84">
        <f>IF('Indicator Data'!AP107="No data","x",ROUND(IF('Indicator Data'!AP107&gt;$AG$195,10,IF('Indicator Data'!AP107&lt;$AG$194,0,10-($AG$195-'Indicator Data'!AP107)/($AG$195-$AG$194)*10)),1))</f>
        <v>2.2000000000000002</v>
      </c>
      <c r="AH105" s="77">
        <f t="shared" si="26"/>
        <v>2.1</v>
      </c>
      <c r="AI105" s="78">
        <f t="shared" si="27"/>
        <v>1.6</v>
      </c>
      <c r="AJ105" s="85">
        <f t="shared" si="28"/>
        <v>2.2000000000000002</v>
      </c>
      <c r="AK105" s="86">
        <f t="shared" si="29"/>
        <v>4</v>
      </c>
    </row>
    <row r="106" spans="1:37" s="4" customFormat="1" x14ac:dyDescent="0.25">
      <c r="A106" s="131" t="s">
        <v>195</v>
      </c>
      <c r="B106" s="63" t="s">
        <v>194</v>
      </c>
      <c r="C106" s="77">
        <f>ROUND(IF('Indicator Data'!Q108="No data",IF((0.1233*LN('Indicator Data'!BA108)-0.4559)&gt;C$195,0,IF((0.1233*LN('Indicator Data'!BA108)-0.4559)&lt;C$194,10,(C$195-(0.1233*LN('Indicator Data'!BA108)-0.4559))/(C$195-C$194)*10)),IF('Indicator Data'!Q108&gt;C$195,0,IF('Indicator Data'!Q108&lt;C$194,10,(C$195-'Indicator Data'!Q108)/(C$195-C$194)*10))),1)</f>
        <v>3.7</v>
      </c>
      <c r="D106" s="77">
        <f>IF('Indicator Data'!R108="No data","x",ROUND((IF('Indicator Data'!R108&gt;D$195,10,IF('Indicator Data'!R108&lt;D$194,0,10-(D$195-'Indicator Data'!R108)/(D$195-D$194)*10))),1))</f>
        <v>0</v>
      </c>
      <c r="E106" s="78">
        <f t="shared" si="15"/>
        <v>2</v>
      </c>
      <c r="F106" s="77">
        <f>IF('Indicator Data'!AE108="No data","x",ROUND(IF('Indicator Data'!AE108&gt;F$195,10,IF('Indicator Data'!AE108&lt;F$194,0,10-(F$195-'Indicator Data'!AE108)/(F$195-F$194)*10)),1))</f>
        <v>3.2</v>
      </c>
      <c r="G106" s="77">
        <f>IF('Indicator Data'!AF108="No data","x",ROUND(IF('Indicator Data'!AF108&gt;G$195,10,IF('Indicator Data'!AF108&lt;G$194,0,10-(G$195-'Indicator Data'!AF108)/(G$195-G$194)*10)),1))</f>
        <v>3.1</v>
      </c>
      <c r="H106" s="78">
        <f t="shared" si="16"/>
        <v>3.2</v>
      </c>
      <c r="I106" s="79">
        <f>SUM(IF('Indicator Data'!S108=0,0,'Indicator Data'!S108/1000000),SUM('Indicator Data'!T108:U108))</f>
        <v>79.659336999999994</v>
      </c>
      <c r="J106" s="79">
        <f>I106/'Indicator Data'!BB108*1000000</f>
        <v>222.87631185037</v>
      </c>
      <c r="K106" s="77">
        <f t="shared" si="17"/>
        <v>4.5</v>
      </c>
      <c r="L106" s="77">
        <f>IF('Indicator Data'!V108="No data","x",ROUND(IF('Indicator Data'!V108&gt;L$195,10,IF('Indicator Data'!V108&lt;L$194,0,10-(L$195-'Indicator Data'!V108)/(L$195-L$194)*10)),1))</f>
        <v>0.7</v>
      </c>
      <c r="M106" s="78">
        <f t="shared" si="18"/>
        <v>2.6</v>
      </c>
      <c r="N106" s="80">
        <f t="shared" si="19"/>
        <v>2.5</v>
      </c>
      <c r="O106" s="92">
        <f>IF(AND('Indicator Data'!AJ108="No data",'Indicator Data'!AK108="No data"),0,SUM('Indicator Data'!AJ108:AL108)/1000)</f>
        <v>0</v>
      </c>
      <c r="P106" s="77">
        <f t="shared" si="20"/>
        <v>0</v>
      </c>
      <c r="Q106" s="81">
        <f>O106*1000/'Indicator Data'!BB108</f>
        <v>0</v>
      </c>
      <c r="R106" s="77">
        <f t="shared" si="21"/>
        <v>0</v>
      </c>
      <c r="S106" s="82">
        <f t="shared" si="22"/>
        <v>0</v>
      </c>
      <c r="T106" s="77">
        <f>IF('Indicator Data'!AB108="No data","x",ROUND(IF('Indicator Data'!AB108&gt;T$195,10,IF('Indicator Data'!AB108&lt;T$194,0,10-(T$195-'Indicator Data'!AB108)/(T$195-T$194)*10)),1))</f>
        <v>0.2</v>
      </c>
      <c r="U106" s="77">
        <f>IF('Indicator Data'!AA108="No data","x",ROUND(IF('Indicator Data'!AA108&gt;U$195,10,IF('Indicator Data'!AA108&lt;U$194,0,10-(U$195-'Indicator Data'!AA108)/(U$195-U$194)*10)),1))</f>
        <v>0.7</v>
      </c>
      <c r="V106" s="77" t="str">
        <f>IF('Indicator Data'!AD108="No data","x",ROUND(IF('Indicator Data'!AD108&gt;V$195,10,IF('Indicator Data'!AD108&lt;V$194,0,10-(V$195-'Indicator Data'!AD108)/(V$195-V$194)*10)),1))</f>
        <v>x</v>
      </c>
      <c r="W106" s="78">
        <f t="shared" si="23"/>
        <v>0.5</v>
      </c>
      <c r="X106" s="77">
        <f>IF('Indicator Data'!W108="No data","x",ROUND(IF('Indicator Data'!W108&gt;X$195,10,IF('Indicator Data'!W108&lt;X$194,0,10-(X$195-'Indicator Data'!W108)/(X$195-X$194)*10)),1))</f>
        <v>0.7</v>
      </c>
      <c r="Y106" s="77">
        <f>IF('Indicator Data'!X108="No data","x",ROUND(IF('Indicator Data'!X108&gt;Y$195,10,IF('Indicator Data'!X108&lt;Y$194,0,10-(Y$195-'Indicator Data'!X108)/(Y$195-Y$194)*10)),1))</f>
        <v>4</v>
      </c>
      <c r="Z106" s="78">
        <f t="shared" si="24"/>
        <v>2.4</v>
      </c>
      <c r="AA106" s="92">
        <f>('Indicator Data'!AI108+'Indicator Data'!AH108*0.5+'Indicator Data'!AG108*0.25)/1000</f>
        <v>0</v>
      </c>
      <c r="AB106" s="83">
        <f>AA106*1000/'Indicator Data'!BB108</f>
        <v>0</v>
      </c>
      <c r="AC106" s="78">
        <f t="shared" si="25"/>
        <v>0</v>
      </c>
      <c r="AD106" s="77">
        <f>IF('Indicator Data'!AM108="No data","x",ROUND(IF('Indicator Data'!AM108&lt;$AD$194,10,IF('Indicator Data'!AM108&gt;$AD$195,0,($AD$195-'Indicator Data'!AM108)/($AD$195-$AD$194)*10)),1))</f>
        <v>2.5</v>
      </c>
      <c r="AE106" s="77">
        <f>IF('Indicator Data'!AN108="No data","x",ROUND(IF('Indicator Data'!AN108&gt;$AE$195,10,IF('Indicator Data'!AN108&lt;$AE$194,0,10-($AE$195-'Indicator Data'!AN108)/($AE$195-$AE$194)*10)),1))</f>
        <v>0.1</v>
      </c>
      <c r="AF106" s="84">
        <f>IF('Indicator Data'!AO108="No data","x",ROUND(IF('Indicator Data'!AO108&gt;$AF$195,10,IF('Indicator Data'!AO108&lt;$AF$194,0,10-($AF$195-'Indicator Data'!AO108)/($AF$195-$AF$194)*10)),1))</f>
        <v>2.8</v>
      </c>
      <c r="AG106" s="84">
        <f>IF('Indicator Data'!AP108="No data","x",ROUND(IF('Indicator Data'!AP108&gt;$AG$195,10,IF('Indicator Data'!AP108&lt;$AG$194,0,10-($AG$195-'Indicator Data'!AP108)/($AG$195-$AG$194)*10)),1))</f>
        <v>7.1</v>
      </c>
      <c r="AH106" s="77">
        <f t="shared" si="26"/>
        <v>3.7</v>
      </c>
      <c r="AI106" s="78">
        <f t="shared" si="27"/>
        <v>2.1</v>
      </c>
      <c r="AJ106" s="85">
        <f t="shared" si="28"/>
        <v>1.3</v>
      </c>
      <c r="AK106" s="86">
        <f t="shared" si="29"/>
        <v>0.7</v>
      </c>
    </row>
    <row r="107" spans="1:37" s="4" customFormat="1" x14ac:dyDescent="0.25">
      <c r="A107" s="131" t="s">
        <v>197</v>
      </c>
      <c r="B107" s="63" t="s">
        <v>196</v>
      </c>
      <c r="C107" s="77">
        <f>ROUND(IF('Indicator Data'!Q109="No data",IF((0.1233*LN('Indicator Data'!BA109)-0.4559)&gt;C$195,0,IF((0.1233*LN('Indicator Data'!BA109)-0.4559)&lt;C$194,10,(C$195-(0.1233*LN('Indicator Data'!BA109)-0.4559))/(C$195-C$194)*10)),IF('Indicator Data'!Q109&gt;C$195,0,IF('Indicator Data'!Q109&lt;C$194,10,(C$195-'Indicator Data'!Q109)/(C$195-C$194)*10))),1)</f>
        <v>8.1999999999999993</v>
      </c>
      <c r="D107" s="77">
        <f>IF('Indicator Data'!R109="No data","x",ROUND((IF('Indicator Data'!R109&gt;D$195,10,IF('Indicator Data'!R109&lt;D$194,0,10-(D$195-'Indicator Data'!R109)/(D$195-D$194)*10))),1))</f>
        <v>9</v>
      </c>
      <c r="E107" s="78">
        <f t="shared" si="15"/>
        <v>8.6</v>
      </c>
      <c r="F107" s="77">
        <f>IF('Indicator Data'!AE109="No data","x",ROUND(IF('Indicator Data'!AE109&gt;F$195,10,IF('Indicator Data'!AE109&lt;F$194,0,10-(F$195-'Indicator Data'!AE109)/(F$195-F$194)*10)),1))</f>
        <v>9</v>
      </c>
      <c r="G107" s="77">
        <f>IF('Indicator Data'!AF109="No data","x",ROUND(IF('Indicator Data'!AF109&gt;G$195,10,IF('Indicator Data'!AF109&lt;G$194,0,10-(G$195-'Indicator Data'!AF109)/(G$195-G$194)*10)),1))</f>
        <v>2</v>
      </c>
      <c r="H107" s="78">
        <f t="shared" si="16"/>
        <v>5.5</v>
      </c>
      <c r="I107" s="79">
        <f>SUM(IF('Indicator Data'!S109=0,0,'Indicator Data'!S109/1000000),SUM('Indicator Data'!T109:U109))</f>
        <v>3373.7174839999998</v>
      </c>
      <c r="J107" s="79">
        <f>I107/'Indicator Data'!BB109*1000000</f>
        <v>197.45482500256639</v>
      </c>
      <c r="K107" s="77">
        <f t="shared" si="17"/>
        <v>3.9</v>
      </c>
      <c r="L107" s="77">
        <f>IF('Indicator Data'!V109="No data","x",ROUND(IF('Indicator Data'!V109&gt;L$195,10,IF('Indicator Data'!V109&lt;L$194,0,10-(L$195-'Indicator Data'!V109)/(L$195-L$194)*10)),1))</f>
        <v>8.6999999999999993</v>
      </c>
      <c r="M107" s="78">
        <f t="shared" si="18"/>
        <v>6.3</v>
      </c>
      <c r="N107" s="80">
        <f t="shared" si="19"/>
        <v>7.3</v>
      </c>
      <c r="O107" s="92">
        <f>IF(AND('Indicator Data'!AJ109="No data",'Indicator Data'!AK109="No data"),0,SUM('Indicator Data'!AJ109:AL109)/1000)</f>
        <v>154.774</v>
      </c>
      <c r="P107" s="77">
        <f t="shared" si="20"/>
        <v>7.3</v>
      </c>
      <c r="Q107" s="81">
        <f>O107*1000/'Indicator Data'!BB109</f>
        <v>9.058515785593628E-3</v>
      </c>
      <c r="R107" s="77">
        <f t="shared" si="21"/>
        <v>5.5</v>
      </c>
      <c r="S107" s="82">
        <f t="shared" si="22"/>
        <v>6.4</v>
      </c>
      <c r="T107" s="77">
        <f>IF('Indicator Data'!AB109="No data","x",ROUND(IF('Indicator Data'!AB109&gt;T$195,10,IF('Indicator Data'!AB109&lt;T$194,0,10-(T$195-'Indicator Data'!AB109)/(T$195-T$194)*10)),1))</f>
        <v>2.8</v>
      </c>
      <c r="U107" s="77">
        <f>IF('Indicator Data'!AA109="No data","x",ROUND(IF('Indicator Data'!AA109&gt;U$195,10,IF('Indicator Data'!AA109&lt;U$194,0,10-(U$195-'Indicator Data'!AA109)/(U$195-U$194)*10)),1))</f>
        <v>1.1000000000000001</v>
      </c>
      <c r="V107" s="77">
        <f>IF('Indicator Data'!AD109="No data","x",ROUND(IF('Indicator Data'!AD109&gt;V$195,10,IF('Indicator Data'!AD109&lt;V$194,0,10-(V$195-'Indicator Data'!AD109)/(V$195-V$194)*10)),1))</f>
        <v>10</v>
      </c>
      <c r="W107" s="78">
        <f t="shared" si="23"/>
        <v>4.5999999999999996</v>
      </c>
      <c r="X107" s="77">
        <f>IF('Indicator Data'!W109="No data","x",ROUND(IF('Indicator Data'!W109&gt;X$195,10,IF('Indicator Data'!W109&lt;X$194,0,10-(X$195-'Indicator Data'!W109)/(X$195-X$194)*10)),1))</f>
        <v>8.8000000000000007</v>
      </c>
      <c r="Y107" s="77">
        <f>IF('Indicator Data'!X109="No data","x",ROUND(IF('Indicator Data'!X109&gt;Y$195,10,IF('Indicator Data'!X109&lt;Y$194,0,10-(Y$195-'Indicator Data'!X109)/(Y$195-Y$194)*10)),1))</f>
        <v>6.2</v>
      </c>
      <c r="Z107" s="78">
        <f t="shared" si="24"/>
        <v>7.5</v>
      </c>
      <c r="AA107" s="92">
        <f>('Indicator Data'!AI109+'Indicator Data'!AH109*0.5+'Indicator Data'!AG109*0.25)/1000</f>
        <v>13.503500000000001</v>
      </c>
      <c r="AB107" s="83">
        <f>AA107*1000/'Indicator Data'!BB109</f>
        <v>7.9032439499375571E-4</v>
      </c>
      <c r="AC107" s="78">
        <f t="shared" si="25"/>
        <v>0.1</v>
      </c>
      <c r="AD107" s="77">
        <f>IF('Indicator Data'!AM109="No data","x",ROUND(IF('Indicator Data'!AM109&lt;$AD$194,10,IF('Indicator Data'!AM109&gt;$AD$195,0,($AD$195-'Indicator Data'!AM109)/($AD$195-$AD$194)*10)),1))</f>
        <v>1.7</v>
      </c>
      <c r="AE107" s="77">
        <f>IF('Indicator Data'!AN109="No data","x",ROUND(IF('Indicator Data'!AN109&gt;$AE$195,10,IF('Indicator Data'!AN109&lt;$AE$194,0,10-($AE$195-'Indicator Data'!AN109)/($AE$195-$AE$194)*10)),1))</f>
        <v>0</v>
      </c>
      <c r="AF107" s="84">
        <f>IF('Indicator Data'!AO109="No data","x",ROUND(IF('Indicator Data'!AO109&gt;$AF$195,10,IF('Indicator Data'!AO109&lt;$AF$194,0,10-($AF$195-'Indicator Data'!AO109)/($AF$195-$AF$194)*10)),1))</f>
        <v>7.4</v>
      </c>
      <c r="AG107" s="84">
        <f>IF('Indicator Data'!AP109="No data","x",ROUND(IF('Indicator Data'!AP109&gt;$AG$195,10,IF('Indicator Data'!AP109&lt;$AG$194,0,10-($AG$195-'Indicator Data'!AP109)/($AG$195-$AG$194)*10)),1))</f>
        <v>4.7</v>
      </c>
      <c r="AH107" s="77">
        <f t="shared" si="26"/>
        <v>6.9</v>
      </c>
      <c r="AI107" s="78">
        <f t="shared" si="27"/>
        <v>2.9</v>
      </c>
      <c r="AJ107" s="85">
        <f t="shared" si="28"/>
        <v>4.3</v>
      </c>
      <c r="AK107" s="86">
        <f t="shared" si="29"/>
        <v>5.4</v>
      </c>
    </row>
    <row r="108" spans="1:37" s="4" customFormat="1" x14ac:dyDescent="0.25">
      <c r="A108" s="131" t="s">
        <v>199</v>
      </c>
      <c r="B108" s="63" t="s">
        <v>198</v>
      </c>
      <c r="C108" s="77">
        <f>ROUND(IF('Indicator Data'!Q110="No data",IF((0.1233*LN('Indicator Data'!BA110)-0.4559)&gt;C$195,0,IF((0.1233*LN('Indicator Data'!BA110)-0.4559)&lt;C$194,10,(C$195-(0.1233*LN('Indicator Data'!BA110)-0.4559))/(C$195-C$194)*10)),IF('Indicator Data'!Q110&gt;C$195,0,IF('Indicator Data'!Q110&lt;C$194,10,(C$195-'Indicator Data'!Q110)/(C$195-C$194)*10))),1)</f>
        <v>1.7</v>
      </c>
      <c r="D108" s="77" t="str">
        <f>IF('Indicator Data'!R110="No data","x",ROUND((IF('Indicator Data'!R110&gt;D$195,10,IF('Indicator Data'!R110&lt;D$194,0,10-(D$195-'Indicator Data'!R110)/(D$195-D$194)*10))),1))</f>
        <v>x</v>
      </c>
      <c r="E108" s="78">
        <f t="shared" si="15"/>
        <v>1.7</v>
      </c>
      <c r="F108" s="77">
        <f>IF('Indicator Data'!AE110="No data","x",ROUND(IF('Indicator Data'!AE110&gt;F$195,10,IF('Indicator Data'!AE110&lt;F$194,0,10-(F$195-'Indicator Data'!AE110)/(F$195-F$194)*10)),1))</f>
        <v>3</v>
      </c>
      <c r="G108" s="77" t="str">
        <f>IF('Indicator Data'!AF110="No data","x",ROUND(IF('Indicator Data'!AF110&gt;G$195,10,IF('Indicator Data'!AF110&lt;G$194,0,10-(G$195-'Indicator Data'!AF110)/(G$195-G$194)*10)),1))</f>
        <v>x</v>
      </c>
      <c r="H108" s="78">
        <f t="shared" si="16"/>
        <v>3</v>
      </c>
      <c r="I108" s="79">
        <f>SUM(IF('Indicator Data'!S110=0,0,'Indicator Data'!S110/1000000),SUM('Indicator Data'!T110:U110))</f>
        <v>0</v>
      </c>
      <c r="J108" s="79">
        <f>I108/'Indicator Data'!BB110*1000000</f>
        <v>0</v>
      </c>
      <c r="K108" s="77">
        <f t="shared" si="17"/>
        <v>0</v>
      </c>
      <c r="L108" s="77">
        <f>IF('Indicator Data'!V110="No data","x",ROUND(IF('Indicator Data'!V110&gt;L$195,10,IF('Indicator Data'!V110&lt;L$194,0,10-(L$195-'Indicator Data'!V110)/(L$195-L$194)*10)),1))</f>
        <v>0</v>
      </c>
      <c r="M108" s="78">
        <f t="shared" si="18"/>
        <v>0</v>
      </c>
      <c r="N108" s="80">
        <f t="shared" si="19"/>
        <v>1.6</v>
      </c>
      <c r="O108" s="92">
        <f>IF(AND('Indicator Data'!AJ110="No data",'Indicator Data'!AK110="No data"),0,SUM('Indicator Data'!AJ110:AL110)/1000)</f>
        <v>6.0949999999999998</v>
      </c>
      <c r="P108" s="77">
        <f t="shared" si="20"/>
        <v>2.6</v>
      </c>
      <c r="Q108" s="81">
        <f>O108*1000/'Indicator Data'!BB110</f>
        <v>1.42605123021778E-2</v>
      </c>
      <c r="R108" s="77">
        <f t="shared" si="21"/>
        <v>6.1</v>
      </c>
      <c r="S108" s="82">
        <f t="shared" si="22"/>
        <v>4.4000000000000004</v>
      </c>
      <c r="T108" s="77">
        <f>IF('Indicator Data'!AB110="No data","x",ROUND(IF('Indicator Data'!AB110&gt;T$195,10,IF('Indicator Data'!AB110&lt;T$194,0,10-(T$195-'Indicator Data'!AB110)/(T$195-T$194)*10)),1))</f>
        <v>0.2</v>
      </c>
      <c r="U108" s="77">
        <f>IF('Indicator Data'!AA110="No data","x",ROUND(IF('Indicator Data'!AA110&gt;U$195,10,IF('Indicator Data'!AA110&lt;U$194,0,10-(U$195-'Indicator Data'!AA110)/(U$195-U$194)*10)),1))</f>
        <v>0.2</v>
      </c>
      <c r="V108" s="77" t="str">
        <f>IF('Indicator Data'!AD110="No data","x",ROUND(IF('Indicator Data'!AD110&gt;V$195,10,IF('Indicator Data'!AD110&lt;V$194,0,10-(V$195-'Indicator Data'!AD110)/(V$195-V$194)*10)),1))</f>
        <v>x</v>
      </c>
      <c r="W108" s="78">
        <f t="shared" si="23"/>
        <v>0.2</v>
      </c>
      <c r="X108" s="77">
        <f>IF('Indicator Data'!W110="No data","x",ROUND(IF('Indicator Data'!W110&gt;X$195,10,IF('Indicator Data'!W110&lt;X$194,0,10-(X$195-'Indicator Data'!W110)/(X$195-X$194)*10)),1))</f>
        <v>0.5</v>
      </c>
      <c r="Y108" s="77" t="str">
        <f>IF('Indicator Data'!X110="No data","x",ROUND(IF('Indicator Data'!X110&gt;Y$195,10,IF('Indicator Data'!X110&lt;Y$194,0,10-(Y$195-'Indicator Data'!X110)/(Y$195-Y$194)*10)),1))</f>
        <v>x</v>
      </c>
      <c r="Z108" s="78">
        <f t="shared" si="24"/>
        <v>0.5</v>
      </c>
      <c r="AA108" s="92">
        <f>('Indicator Data'!AI110+'Indicator Data'!AH110*0.5+'Indicator Data'!AG110*0.25)/1000</f>
        <v>0</v>
      </c>
      <c r="AB108" s="83">
        <f>AA108*1000/'Indicator Data'!BB110</f>
        <v>0</v>
      </c>
      <c r="AC108" s="78">
        <f t="shared" si="25"/>
        <v>0</v>
      </c>
      <c r="AD108" s="77">
        <f>IF('Indicator Data'!AM110="No data","x",ROUND(IF('Indicator Data'!AM110&lt;$AD$194,10,IF('Indicator Data'!AM110&gt;$AD$195,0,($AD$195-'Indicator Data'!AM110)/($AD$195-$AD$194)*10)),1))</f>
        <v>1.9</v>
      </c>
      <c r="AE108" s="77">
        <f>IF('Indicator Data'!AN110="No data","x",ROUND(IF('Indicator Data'!AN110&gt;$AE$195,10,IF('Indicator Data'!AN110&lt;$AE$194,0,10-($AE$195-'Indicator Data'!AN110)/($AE$195-$AE$194)*10)),1))</f>
        <v>0</v>
      </c>
      <c r="AF108" s="84">
        <f>IF('Indicator Data'!AO110="No data","x",ROUND(IF('Indicator Data'!AO110&gt;$AF$195,10,IF('Indicator Data'!AO110&lt;$AF$194,0,10-($AF$195-'Indicator Data'!AO110)/($AF$195-$AF$194)*10)),1))</f>
        <v>1.8</v>
      </c>
      <c r="AG108" s="84">
        <f>IF('Indicator Data'!AP110="No data","x",ROUND(IF('Indicator Data'!AP110&gt;$AG$195,10,IF('Indicator Data'!AP110&lt;$AG$194,0,10-($AG$195-'Indicator Data'!AP110)/($AG$195-$AG$194)*10)),1))</f>
        <v>4.3</v>
      </c>
      <c r="AH108" s="77">
        <f t="shared" si="26"/>
        <v>2.2999999999999998</v>
      </c>
      <c r="AI108" s="78">
        <f t="shared" si="27"/>
        <v>1.4</v>
      </c>
      <c r="AJ108" s="85">
        <f t="shared" si="28"/>
        <v>0.5</v>
      </c>
      <c r="AK108" s="86">
        <f t="shared" si="29"/>
        <v>2.7</v>
      </c>
    </row>
    <row r="109" spans="1:37" s="4" customFormat="1" x14ac:dyDescent="0.25">
      <c r="A109" s="131" t="s">
        <v>201</v>
      </c>
      <c r="B109" s="63" t="s">
        <v>200</v>
      </c>
      <c r="C109" s="77">
        <f>ROUND(IF('Indicator Data'!Q111="No data",IF((0.1233*LN('Indicator Data'!BA111)-0.4559)&gt;C$195,0,IF((0.1233*LN('Indicator Data'!BA111)-0.4559)&lt;C$194,10,(C$195-(0.1233*LN('Indicator Data'!BA111)-0.4559))/(C$195-C$194)*10)),IF('Indicator Data'!Q111&gt;C$195,0,IF('Indicator Data'!Q111&lt;C$194,10,(C$195-'Indicator Data'!Q111)/(C$195-C$194)*10))),1)</f>
        <v>6.2</v>
      </c>
      <c r="D109" s="77" t="str">
        <f>IF('Indicator Data'!R111="No data","x",ROUND((IF('Indicator Data'!R111&gt;D$195,10,IF('Indicator Data'!R111&lt;D$194,0,10-(D$195-'Indicator Data'!R111)/(D$195-D$194)*10))),1))</f>
        <v>x</v>
      </c>
      <c r="E109" s="78">
        <f t="shared" si="15"/>
        <v>6.2</v>
      </c>
      <c r="F109" s="77" t="str">
        <f>IF('Indicator Data'!AE111="No data","x",ROUND(IF('Indicator Data'!AE111&gt;F$195,10,IF('Indicator Data'!AE111&lt;F$194,0,10-(F$195-'Indicator Data'!AE111)/(F$195-F$194)*10)),1))</f>
        <v>x</v>
      </c>
      <c r="G109" s="77" t="str">
        <f>IF('Indicator Data'!AF111="No data","x",ROUND(IF('Indicator Data'!AF111&gt;G$195,10,IF('Indicator Data'!AF111&lt;G$194,0,10-(G$195-'Indicator Data'!AF111)/(G$195-G$194)*10)),1))</f>
        <v>x</v>
      </c>
      <c r="H109" s="78" t="str">
        <f t="shared" si="16"/>
        <v>x</v>
      </c>
      <c r="I109" s="79">
        <f>SUM(IF('Indicator Data'!S111=0,0,'Indicator Data'!S111/1000000),SUM('Indicator Data'!T111:U111))</f>
        <v>176.15864300000001</v>
      </c>
      <c r="J109" s="79">
        <f>I109/'Indicator Data'!BB111*1000000</f>
        <v>3330.1569624560475</v>
      </c>
      <c r="K109" s="77">
        <f t="shared" si="17"/>
        <v>10</v>
      </c>
      <c r="L109" s="77">
        <f>IF('Indicator Data'!V111="No data","x",ROUND(IF('Indicator Data'!V111&gt;L$195,10,IF('Indicator Data'!V111&lt;L$194,0,10-(L$195-'Indicator Data'!V111)/(L$195-L$194)*10)),1))</f>
        <v>10</v>
      </c>
      <c r="M109" s="78">
        <f t="shared" si="18"/>
        <v>10</v>
      </c>
      <c r="N109" s="80">
        <f t="shared" si="19"/>
        <v>7.5</v>
      </c>
      <c r="O109" s="92">
        <f>IF(AND('Indicator Data'!AJ111="No data",'Indicator Data'!AK111="No data"),0,SUM('Indicator Data'!AJ111:AL111)/1000)</f>
        <v>0</v>
      </c>
      <c r="P109" s="77">
        <f t="shared" si="20"/>
        <v>0</v>
      </c>
      <c r="Q109" s="81">
        <f>O109*1000/'Indicator Data'!BB111</f>
        <v>0</v>
      </c>
      <c r="R109" s="77">
        <f t="shared" si="21"/>
        <v>0</v>
      </c>
      <c r="S109" s="82">
        <f t="shared" si="22"/>
        <v>0</v>
      </c>
      <c r="T109" s="77" t="str">
        <f>IF('Indicator Data'!AB111="No data","x",ROUND(IF('Indicator Data'!AB111&gt;T$195,10,IF('Indicator Data'!AB111&lt;T$194,0,10-(T$195-'Indicator Data'!AB111)/(T$195-T$194)*10)),1))</f>
        <v>x</v>
      </c>
      <c r="U109" s="77">
        <f>IF('Indicator Data'!AA111="No data","x",ROUND(IF('Indicator Data'!AA111&gt;U$195,10,IF('Indicator Data'!AA111&lt;U$194,0,10-(U$195-'Indicator Data'!AA111)/(U$195-U$194)*10)),1))</f>
        <v>6.1</v>
      </c>
      <c r="V109" s="77" t="str">
        <f>IF('Indicator Data'!AD111="No data","x",ROUND(IF('Indicator Data'!AD111&gt;V$195,10,IF('Indicator Data'!AD111&lt;V$194,0,10-(V$195-'Indicator Data'!AD111)/(V$195-V$194)*10)),1))</f>
        <v>x</v>
      </c>
      <c r="W109" s="78">
        <f t="shared" si="23"/>
        <v>6.1</v>
      </c>
      <c r="X109" s="77">
        <f>IF('Indicator Data'!W111="No data","x",ROUND(IF('Indicator Data'!W111&gt;X$195,10,IF('Indicator Data'!W111&lt;X$194,0,10-(X$195-'Indicator Data'!W111)/(X$195-X$194)*10)),1))</f>
        <v>2.8</v>
      </c>
      <c r="Y109" s="77" t="str">
        <f>IF('Indicator Data'!X111="No data","x",ROUND(IF('Indicator Data'!X111&gt;Y$195,10,IF('Indicator Data'!X111&lt;Y$194,0,10-(Y$195-'Indicator Data'!X111)/(Y$195-Y$194)*10)),1))</f>
        <v>x</v>
      </c>
      <c r="Z109" s="78">
        <f t="shared" si="24"/>
        <v>2.8</v>
      </c>
      <c r="AA109" s="92">
        <f>('Indicator Data'!AI111+'Indicator Data'!AH111*0.5+'Indicator Data'!AG111*0.25)/1000</f>
        <v>1.776</v>
      </c>
      <c r="AB109" s="83">
        <f>AA109*1000/'Indicator Data'!BB111</f>
        <v>3.3574048168172707E-2</v>
      </c>
      <c r="AC109" s="78">
        <f t="shared" si="25"/>
        <v>3.4</v>
      </c>
      <c r="AD109" s="77">
        <f>IF('Indicator Data'!AM111="No data","x",ROUND(IF('Indicator Data'!AM111&lt;$AD$194,10,IF('Indicator Data'!AM111&gt;$AD$195,0,($AD$195-'Indicator Data'!AM111)/($AD$195-$AD$194)*10)),1))</f>
        <v>4.8</v>
      </c>
      <c r="AE109" s="77">
        <f>IF('Indicator Data'!AN111="No data","x",ROUND(IF('Indicator Data'!AN111&gt;$AE$195,10,IF('Indicator Data'!AN111&lt;$AE$194,0,10-($AE$195-'Indicator Data'!AN111)/($AE$195-$AE$194)*10)),1))</f>
        <v>3.1</v>
      </c>
      <c r="AF109" s="84" t="str">
        <f>IF('Indicator Data'!AO111="No data","x",ROUND(IF('Indicator Data'!AO111&gt;$AF$195,10,IF('Indicator Data'!AO111&lt;$AF$194,0,10-($AF$195-'Indicator Data'!AO111)/($AF$195-$AF$194)*10)),1))</f>
        <v>x</v>
      </c>
      <c r="AG109" s="84" t="str">
        <f>IF('Indicator Data'!AP111="No data","x",ROUND(IF('Indicator Data'!AP111&gt;$AG$195,10,IF('Indicator Data'!AP111&lt;$AG$194,0,10-($AG$195-'Indicator Data'!AP111)/($AG$195-$AG$194)*10)),1))</f>
        <v>x</v>
      </c>
      <c r="AH109" s="77" t="str">
        <f t="shared" si="26"/>
        <v>x</v>
      </c>
      <c r="AI109" s="78">
        <f t="shared" si="27"/>
        <v>4</v>
      </c>
      <c r="AJ109" s="85">
        <f t="shared" si="28"/>
        <v>4.2</v>
      </c>
      <c r="AK109" s="86">
        <f t="shared" si="29"/>
        <v>2.2999999999999998</v>
      </c>
    </row>
    <row r="110" spans="1:37" s="4" customFormat="1" x14ac:dyDescent="0.25">
      <c r="A110" s="131" t="s">
        <v>203</v>
      </c>
      <c r="B110" s="63" t="s">
        <v>202</v>
      </c>
      <c r="C110" s="77">
        <f>ROUND(IF('Indicator Data'!Q112="No data",IF((0.1233*LN('Indicator Data'!BA112)-0.4559)&gt;C$195,0,IF((0.1233*LN('Indicator Data'!BA112)-0.4559)&lt;C$194,10,(C$195-(0.1233*LN('Indicator Data'!BA112)-0.4559))/(C$195-C$194)*10)),IF('Indicator Data'!Q112&gt;C$195,0,IF('Indicator Data'!Q112&lt;C$194,10,(C$195-'Indicator Data'!Q112)/(C$195-C$194)*10))),1)</f>
        <v>6.8</v>
      </c>
      <c r="D110" s="77">
        <f>IF('Indicator Data'!R112="No data","x",ROUND((IF('Indicator Data'!R112&gt;D$195,10,IF('Indicator Data'!R112&lt;D$194,0,10-(D$195-'Indicator Data'!R112)/(D$195-D$194)*10))),1))</f>
        <v>5.4</v>
      </c>
      <c r="E110" s="78">
        <f t="shared" si="15"/>
        <v>6.1</v>
      </c>
      <c r="F110" s="77">
        <f>IF('Indicator Data'!AE112="No data","x",ROUND(IF('Indicator Data'!AE112&gt;F$195,10,IF('Indicator Data'!AE112&lt;F$194,0,10-(F$195-'Indicator Data'!AE112)/(F$195-F$194)*10)),1))</f>
        <v>8.1</v>
      </c>
      <c r="G110" s="77">
        <f>IF('Indicator Data'!AF112="No data","x",ROUND(IF('Indicator Data'!AF112&gt;G$195,10,IF('Indicator Data'!AF112&lt;G$194,0,10-(G$195-'Indicator Data'!AF112)/(G$195-G$194)*10)),1))</f>
        <v>3.9</v>
      </c>
      <c r="H110" s="78">
        <f t="shared" si="16"/>
        <v>6</v>
      </c>
      <c r="I110" s="79">
        <f>SUM(IF('Indicator Data'!S112=0,0,'Indicator Data'!S112/1000000),SUM('Indicator Data'!T112:U112))</f>
        <v>954.75602599999991</v>
      </c>
      <c r="J110" s="79">
        <f>I110/'Indicator Data'!BB112*1000000</f>
        <v>240.51542047422615</v>
      </c>
      <c r="K110" s="77">
        <f t="shared" si="17"/>
        <v>4.8</v>
      </c>
      <c r="L110" s="77">
        <f>IF('Indicator Data'!V112="No data","x",ROUND(IF('Indicator Data'!V112&gt;L$195,10,IF('Indicator Data'!V112&lt;L$194,0,10-(L$195-'Indicator Data'!V112)/(L$195-L$194)*10)),1))</f>
        <v>4</v>
      </c>
      <c r="M110" s="78">
        <f t="shared" si="18"/>
        <v>4.4000000000000004</v>
      </c>
      <c r="N110" s="80">
        <f t="shared" si="19"/>
        <v>5.7</v>
      </c>
      <c r="O110" s="92">
        <f>IF(AND('Indicator Data'!AJ112="No data",'Indicator Data'!AK112="No data"),0,SUM('Indicator Data'!AJ112:AL112)/1000)</f>
        <v>77.510999999999996</v>
      </c>
      <c r="P110" s="77">
        <f t="shared" si="20"/>
        <v>6.3</v>
      </c>
      <c r="Q110" s="81">
        <f>O110*1000/'Indicator Data'!BB112</f>
        <v>1.9526025758100578E-2</v>
      </c>
      <c r="R110" s="77">
        <f t="shared" si="21"/>
        <v>6.6</v>
      </c>
      <c r="S110" s="82">
        <f t="shared" si="22"/>
        <v>6.5</v>
      </c>
      <c r="T110" s="77">
        <f>IF('Indicator Data'!AB112="No data","x",ROUND(IF('Indicator Data'!AB112&gt;T$195,10,IF('Indicator Data'!AB112&lt;T$194,0,10-(T$195-'Indicator Data'!AB112)/(T$195-T$194)*10)),1))</f>
        <v>1.4</v>
      </c>
      <c r="U110" s="77">
        <f>IF('Indicator Data'!AA112="No data","x",ROUND(IF('Indicator Data'!AA112&gt;U$195,10,IF('Indicator Data'!AA112&lt;U$194,0,10-(U$195-'Indicator Data'!AA112)/(U$195-U$194)*10)),1))</f>
        <v>2</v>
      </c>
      <c r="V110" s="77">
        <f>IF('Indicator Data'!AD112="No data","x",ROUND(IF('Indicator Data'!AD112&gt;V$195,10,IF('Indicator Data'!AD112&lt;V$194,0,10-(V$195-'Indicator Data'!AD112)/(V$195-V$194)*10)),1))</f>
        <v>6.7</v>
      </c>
      <c r="W110" s="78">
        <f t="shared" si="23"/>
        <v>3.4</v>
      </c>
      <c r="X110" s="77">
        <f>IF('Indicator Data'!W112="No data","x",ROUND(IF('Indicator Data'!W112&gt;X$195,10,IF('Indicator Data'!W112&lt;X$194,0,10-(X$195-'Indicator Data'!W112)/(X$195-X$194)*10)),1))</f>
        <v>6.5</v>
      </c>
      <c r="Y110" s="77">
        <f>IF('Indicator Data'!X112="No data","x",ROUND(IF('Indicator Data'!X112&gt;Y$195,10,IF('Indicator Data'!X112&lt;Y$194,0,10-(Y$195-'Indicator Data'!X112)/(Y$195-Y$194)*10)),1))</f>
        <v>4.3</v>
      </c>
      <c r="Z110" s="78">
        <f t="shared" si="24"/>
        <v>5.4</v>
      </c>
      <c r="AA110" s="92">
        <f>('Indicator Data'!AI112+'Indicator Data'!AH112*0.5+'Indicator Data'!AG112*0.25)/1000</f>
        <v>1.0562499999999999</v>
      </c>
      <c r="AB110" s="83">
        <f>AA110*1000/'Indicator Data'!BB112</f>
        <v>2.6608306829990238E-4</v>
      </c>
      <c r="AC110" s="78">
        <f t="shared" si="25"/>
        <v>0</v>
      </c>
      <c r="AD110" s="77">
        <f>IF('Indicator Data'!AM112="No data","x",ROUND(IF('Indicator Data'!AM112&lt;$AD$194,10,IF('Indicator Data'!AM112&gt;$AD$195,0,($AD$195-'Indicator Data'!AM112)/($AD$195-$AD$194)*10)),1))</f>
        <v>2.4</v>
      </c>
      <c r="AE110" s="77">
        <f>IF('Indicator Data'!AN112="No data","x",ROUND(IF('Indicator Data'!AN112&gt;$AE$195,10,IF('Indicator Data'!AN112&lt;$AE$194,0,10-($AE$195-'Indicator Data'!AN112)/($AE$195-$AE$194)*10)),1))</f>
        <v>0.2</v>
      </c>
      <c r="AF110" s="84">
        <f>IF('Indicator Data'!AO112="No data","x",ROUND(IF('Indicator Data'!AO112&gt;$AF$195,10,IF('Indicator Data'!AO112&lt;$AF$194,0,10-($AF$195-'Indicator Data'!AO112)/($AF$195-$AF$194)*10)),1))</f>
        <v>10</v>
      </c>
      <c r="AG110" s="84">
        <f>IF('Indicator Data'!AP112="No data","x",ROUND(IF('Indicator Data'!AP112&gt;$AG$195,10,IF('Indicator Data'!AP112&lt;$AG$194,0,10-($AG$195-'Indicator Data'!AP112)/($AG$195-$AG$194)*10)),1))</f>
        <v>1.6</v>
      </c>
      <c r="AH110" s="77">
        <f t="shared" si="26"/>
        <v>8.3000000000000007</v>
      </c>
      <c r="AI110" s="78">
        <f t="shared" si="27"/>
        <v>3.6</v>
      </c>
      <c r="AJ110" s="85">
        <f t="shared" si="28"/>
        <v>3.3</v>
      </c>
      <c r="AK110" s="86">
        <f t="shared" si="29"/>
        <v>5.0999999999999996</v>
      </c>
    </row>
    <row r="111" spans="1:37" s="4" customFormat="1" x14ac:dyDescent="0.25">
      <c r="A111" s="131" t="s">
        <v>205</v>
      </c>
      <c r="B111" s="63" t="s">
        <v>204</v>
      </c>
      <c r="C111" s="77">
        <f>ROUND(IF('Indicator Data'!Q113="No data",IF((0.1233*LN('Indicator Data'!BA113)-0.4559)&gt;C$195,0,IF((0.1233*LN('Indicator Data'!BA113)-0.4559)&lt;C$194,10,(C$195-(0.1233*LN('Indicator Data'!BA113)-0.4559))/(C$195-C$194)*10)),IF('Indicator Data'!Q113&gt;C$195,0,IF('Indicator Data'!Q113&lt;C$194,10,(C$195-'Indicator Data'!Q113)/(C$195-C$194)*10))),1)</f>
        <v>2.7</v>
      </c>
      <c r="D111" s="77" t="str">
        <f>IF('Indicator Data'!R113="No data","x",ROUND((IF('Indicator Data'!R113&gt;D$195,10,IF('Indicator Data'!R113&lt;D$194,0,10-(D$195-'Indicator Data'!R113)/(D$195-D$194)*10))),1))</f>
        <v>x</v>
      </c>
      <c r="E111" s="78">
        <f t="shared" si="15"/>
        <v>2.7</v>
      </c>
      <c r="F111" s="77">
        <f>IF('Indicator Data'!AE113="No data","x",ROUND(IF('Indicator Data'!AE113&gt;F$195,10,IF('Indicator Data'!AE113&lt;F$194,0,10-(F$195-'Indicator Data'!AE113)/(F$195-F$194)*10)),1))</f>
        <v>5.6</v>
      </c>
      <c r="G111" s="77">
        <f>IF('Indicator Data'!AF113="No data","x",ROUND(IF('Indicator Data'!AF113&gt;G$195,10,IF('Indicator Data'!AF113&lt;G$194,0,10-(G$195-'Indicator Data'!AF113)/(G$195-G$194)*10)),1))</f>
        <v>2.7</v>
      </c>
      <c r="H111" s="78">
        <f t="shared" si="16"/>
        <v>4.2</v>
      </c>
      <c r="I111" s="79">
        <f>SUM(IF('Indicator Data'!S113=0,0,'Indicator Data'!S113/1000000),SUM('Indicator Data'!T113:U113))</f>
        <v>326.19</v>
      </c>
      <c r="J111" s="79">
        <f>I111/'Indicator Data'!BB113*1000000</f>
        <v>258.68919388326429</v>
      </c>
      <c r="K111" s="77">
        <f t="shared" si="17"/>
        <v>5.2</v>
      </c>
      <c r="L111" s="77">
        <f>IF('Indicator Data'!V113="No data","x",ROUND(IF('Indicator Data'!V113&gt;L$195,10,IF('Indicator Data'!V113&lt;L$194,0,10-(L$195-'Indicator Data'!V113)/(L$195-L$194)*10)),1))</f>
        <v>0.8</v>
      </c>
      <c r="M111" s="78">
        <f t="shared" si="18"/>
        <v>3</v>
      </c>
      <c r="N111" s="80">
        <f t="shared" si="19"/>
        <v>3.2</v>
      </c>
      <c r="O111" s="92">
        <f>IF(AND('Indicator Data'!AJ113="No data",'Indicator Data'!AK113="No data"),0,SUM('Indicator Data'!AJ113:AL113)/1000)</f>
        <v>0</v>
      </c>
      <c r="P111" s="77">
        <f t="shared" si="20"/>
        <v>0</v>
      </c>
      <c r="Q111" s="81">
        <f>O111*1000/'Indicator Data'!BB113</f>
        <v>0</v>
      </c>
      <c r="R111" s="77">
        <f t="shared" si="21"/>
        <v>0</v>
      </c>
      <c r="S111" s="82">
        <f t="shared" si="22"/>
        <v>0</v>
      </c>
      <c r="T111" s="77">
        <f>IF('Indicator Data'!AB113="No data","x",ROUND(IF('Indicator Data'!AB113&gt;T$195,10,IF('Indicator Data'!AB113&lt;T$194,0,10-(T$195-'Indicator Data'!AB113)/(T$195-T$194)*10)),1))</f>
        <v>1.8</v>
      </c>
      <c r="U111" s="77">
        <f>IF('Indicator Data'!AA113="No data","x",ROUND(IF('Indicator Data'!AA113&gt;U$195,10,IF('Indicator Data'!AA113&lt;U$194,0,10-(U$195-'Indicator Data'!AA113)/(U$195-U$194)*10)),1))</f>
        <v>0.4</v>
      </c>
      <c r="V111" s="77" t="str">
        <f>IF('Indicator Data'!AD113="No data","x",ROUND(IF('Indicator Data'!AD113&gt;V$195,10,IF('Indicator Data'!AD113&lt;V$194,0,10-(V$195-'Indicator Data'!AD113)/(V$195-V$194)*10)),1))</f>
        <v>x</v>
      </c>
      <c r="W111" s="78">
        <f t="shared" si="23"/>
        <v>1.1000000000000001</v>
      </c>
      <c r="X111" s="77">
        <f>IF('Indicator Data'!W113="No data","x",ROUND(IF('Indicator Data'!W113&gt;X$195,10,IF('Indicator Data'!W113&lt;X$194,0,10-(X$195-'Indicator Data'!W113)/(X$195-X$194)*10)),1))</f>
        <v>1</v>
      </c>
      <c r="Y111" s="77" t="str">
        <f>IF('Indicator Data'!X113="No data","x",ROUND(IF('Indicator Data'!X113&gt;Y$195,10,IF('Indicator Data'!X113&lt;Y$194,0,10-(Y$195-'Indicator Data'!X113)/(Y$195-Y$194)*10)),1))</f>
        <v>x</v>
      </c>
      <c r="Z111" s="78">
        <f t="shared" si="24"/>
        <v>1</v>
      </c>
      <c r="AA111" s="92">
        <f>('Indicator Data'!AI113+'Indicator Data'!AH113*0.5+'Indicator Data'!AG113*0.25)/1000</f>
        <v>2.0500000000000001E-2</v>
      </c>
      <c r="AB111" s="83">
        <f>AA111*1000/'Indicator Data'!BB113</f>
        <v>1.6257789860531954E-5</v>
      </c>
      <c r="AC111" s="78">
        <f t="shared" si="25"/>
        <v>0</v>
      </c>
      <c r="AD111" s="77">
        <f>IF('Indicator Data'!AM113="No data","x",ROUND(IF('Indicator Data'!AM113&lt;$AD$194,10,IF('Indicator Data'!AM113&gt;$AD$195,0,($AD$195-'Indicator Data'!AM113)/($AD$195-$AD$194)*10)),1))</f>
        <v>2.8</v>
      </c>
      <c r="AE111" s="77">
        <f>IF('Indicator Data'!AN113="No data","x",ROUND(IF('Indicator Data'!AN113&gt;$AE$195,10,IF('Indicator Data'!AN113&lt;$AE$194,0,10-($AE$195-'Indicator Data'!AN113)/($AE$195-$AE$194)*10)),1))</f>
        <v>0</v>
      </c>
      <c r="AF111" s="84">
        <f>IF('Indicator Data'!AO113="No data","x",ROUND(IF('Indicator Data'!AO113&gt;$AF$195,10,IF('Indicator Data'!AO113&lt;$AF$194,0,10-($AF$195-'Indicator Data'!AO113)/($AF$195-$AF$194)*10)),1))</f>
        <v>4.3</v>
      </c>
      <c r="AG111" s="84">
        <f>IF('Indicator Data'!AP113="No data","x",ROUND(IF('Indicator Data'!AP113&gt;$AG$195,10,IF('Indicator Data'!AP113&lt;$AG$194,0,10-($AG$195-'Indicator Data'!AP113)/($AG$195-$AG$194)*10)),1))</f>
        <v>5.9</v>
      </c>
      <c r="AH111" s="77">
        <f t="shared" si="26"/>
        <v>4.5999999999999996</v>
      </c>
      <c r="AI111" s="78">
        <f t="shared" si="27"/>
        <v>2.5</v>
      </c>
      <c r="AJ111" s="85">
        <f t="shared" si="28"/>
        <v>1.2</v>
      </c>
      <c r="AK111" s="86">
        <f t="shared" si="29"/>
        <v>0.6</v>
      </c>
    </row>
    <row r="112" spans="1:37" s="4" customFormat="1" x14ac:dyDescent="0.25">
      <c r="A112" s="131" t="s">
        <v>207</v>
      </c>
      <c r="B112" s="63" t="s">
        <v>206</v>
      </c>
      <c r="C112" s="77">
        <f>ROUND(IF('Indicator Data'!Q114="No data",IF((0.1233*LN('Indicator Data'!BA114)-0.4559)&gt;C$195,0,IF((0.1233*LN('Indicator Data'!BA114)-0.4559)&lt;C$194,10,(C$195-(0.1233*LN('Indicator Data'!BA114)-0.4559))/(C$195-C$194)*10)),IF('Indicator Data'!Q114&gt;C$195,0,IF('Indicator Data'!Q114&lt;C$194,10,(C$195-'Indicator Data'!Q114)/(C$195-C$194)*10))),1)</f>
        <v>3</v>
      </c>
      <c r="D112" s="77">
        <f>IF('Indicator Data'!R114="No data","x",ROUND((IF('Indicator Data'!R114&gt;D$195,10,IF('Indicator Data'!R114&lt;D$194,0,10-(D$195-'Indicator Data'!R114)/(D$195-D$194)*10))),1))</f>
        <v>0</v>
      </c>
      <c r="E112" s="78">
        <f t="shared" si="15"/>
        <v>1.6</v>
      </c>
      <c r="F112" s="77">
        <f>IF('Indicator Data'!AE114="No data","x",ROUND(IF('Indicator Data'!AE114&gt;F$195,10,IF('Indicator Data'!AE114&lt;F$194,0,10-(F$195-'Indicator Data'!AE114)/(F$195-F$194)*10)),1))</f>
        <v>5</v>
      </c>
      <c r="G112" s="77">
        <f>IF('Indicator Data'!AF114="No data","x",ROUND(IF('Indicator Data'!AF114&gt;G$195,10,IF('Indicator Data'!AF114&lt;G$194,0,10-(G$195-'Indicator Data'!AF114)/(G$195-G$194)*10)),1))</f>
        <v>5.8</v>
      </c>
      <c r="H112" s="78">
        <f t="shared" si="16"/>
        <v>5.4</v>
      </c>
      <c r="I112" s="79">
        <f>SUM(IF('Indicator Data'!S114=0,0,'Indicator Data'!S114/1000000),SUM('Indicator Data'!T114:U114))</f>
        <v>986.75387799999999</v>
      </c>
      <c r="J112" s="79">
        <f>I112/'Indicator Data'!BB114*1000000</f>
        <v>7.8697398442911801</v>
      </c>
      <c r="K112" s="77">
        <f t="shared" si="17"/>
        <v>0.2</v>
      </c>
      <c r="L112" s="77">
        <f>IF('Indicator Data'!V114="No data","x",ROUND(IF('Indicator Data'!V114&gt;L$195,10,IF('Indicator Data'!V114&lt;L$194,0,10-(L$195-'Indicator Data'!V114)/(L$195-L$194)*10)),1))</f>
        <v>0</v>
      </c>
      <c r="M112" s="78">
        <f t="shared" si="18"/>
        <v>0.1</v>
      </c>
      <c r="N112" s="80">
        <f t="shared" si="19"/>
        <v>2.2000000000000002</v>
      </c>
      <c r="O112" s="92">
        <f>IF(AND('Indicator Data'!AJ114="No data",'Indicator Data'!AK114="No data"),0,SUM('Indicator Data'!AJ114:AL114)/1000)</f>
        <v>283.55799999999999</v>
      </c>
      <c r="P112" s="77">
        <f t="shared" si="20"/>
        <v>8.1999999999999993</v>
      </c>
      <c r="Q112" s="81">
        <f>O112*1000/'Indicator Data'!BB114</f>
        <v>2.2614835781446184E-3</v>
      </c>
      <c r="R112" s="77">
        <f t="shared" si="21"/>
        <v>3.9</v>
      </c>
      <c r="S112" s="82">
        <f t="shared" si="22"/>
        <v>6.1</v>
      </c>
      <c r="T112" s="77">
        <f>IF('Indicator Data'!AB114="No data","x",ROUND(IF('Indicator Data'!AB114&gt;T$195,10,IF('Indicator Data'!AB114&lt;T$194,0,10-(T$195-'Indicator Data'!AB114)/(T$195-T$194)*10)),1))</f>
        <v>0.4</v>
      </c>
      <c r="U112" s="77">
        <f>IF('Indicator Data'!AA114="No data","x",ROUND(IF('Indicator Data'!AA114&gt;U$195,10,IF('Indicator Data'!AA114&lt;U$194,0,10-(U$195-'Indicator Data'!AA114)/(U$195-U$194)*10)),1))</f>
        <v>0.4</v>
      </c>
      <c r="V112" s="77">
        <f>IF('Indicator Data'!AD114="No data","x",ROUND(IF('Indicator Data'!AD114&gt;V$195,10,IF('Indicator Data'!AD114&lt;V$194,0,10-(V$195-'Indicator Data'!AD114)/(V$195-V$194)*10)),1))</f>
        <v>0</v>
      </c>
      <c r="W112" s="78">
        <f t="shared" si="23"/>
        <v>0.3</v>
      </c>
      <c r="X112" s="77">
        <f>IF('Indicator Data'!W114="No data","x",ROUND(IF('Indicator Data'!W114&gt;X$195,10,IF('Indicator Data'!W114&lt;X$194,0,10-(X$195-'Indicator Data'!W114)/(X$195-X$194)*10)),1))</f>
        <v>1</v>
      </c>
      <c r="Y112" s="77">
        <f>IF('Indicator Data'!X114="No data","x",ROUND(IF('Indicator Data'!X114&gt;Y$195,10,IF('Indicator Data'!X114&lt;Y$194,0,10-(Y$195-'Indicator Data'!X114)/(Y$195-Y$194)*10)),1))</f>
        <v>0.6</v>
      </c>
      <c r="Z112" s="78">
        <f t="shared" si="24"/>
        <v>0.8</v>
      </c>
      <c r="AA112" s="92">
        <f>('Indicator Data'!AI114+'Indicator Data'!AH114*0.5+'Indicator Data'!AG114*0.25)/1000</f>
        <v>107.136</v>
      </c>
      <c r="AB112" s="83">
        <f>AA112*1000/'Indicator Data'!BB114</f>
        <v>8.5445060491363967E-4</v>
      </c>
      <c r="AC112" s="78">
        <f t="shared" si="25"/>
        <v>0.1</v>
      </c>
      <c r="AD112" s="77">
        <f>IF('Indicator Data'!AM114="No data","x",ROUND(IF('Indicator Data'!AM114&lt;$AD$194,10,IF('Indicator Data'!AM114&gt;$AD$195,0,($AD$195-'Indicator Data'!AM114)/($AD$195-$AD$194)*10)),1))</f>
        <v>2.7</v>
      </c>
      <c r="AE112" s="77">
        <f>IF('Indicator Data'!AN114="No data","x",ROUND(IF('Indicator Data'!AN114&gt;$AE$195,10,IF('Indicator Data'!AN114&lt;$AE$194,0,10-($AE$195-'Indicator Data'!AN114)/($AE$195-$AE$194)*10)),1))</f>
        <v>0</v>
      </c>
      <c r="AF112" s="84">
        <f>IF('Indicator Data'!AO114="No data","x",ROUND(IF('Indicator Data'!AO114&gt;$AF$195,10,IF('Indicator Data'!AO114&lt;$AF$194,0,10-($AF$195-'Indicator Data'!AO114)/($AF$195-$AF$194)*10)),1))</f>
        <v>3</v>
      </c>
      <c r="AG112" s="84">
        <f>IF('Indicator Data'!AP114="No data","x",ROUND(IF('Indicator Data'!AP114&gt;$AG$195,10,IF('Indicator Data'!AP114&lt;$AG$194,0,10-($AG$195-'Indicator Data'!AP114)/($AG$195-$AG$194)*10)),1))</f>
        <v>2.4</v>
      </c>
      <c r="AH112" s="77">
        <f t="shared" si="26"/>
        <v>2.9</v>
      </c>
      <c r="AI112" s="78">
        <f t="shared" si="27"/>
        <v>1.9</v>
      </c>
      <c r="AJ112" s="85">
        <f t="shared" si="28"/>
        <v>0.8</v>
      </c>
      <c r="AK112" s="86">
        <f t="shared" si="29"/>
        <v>3.9</v>
      </c>
    </row>
    <row r="113" spans="1:37" s="4" customFormat="1" x14ac:dyDescent="0.25">
      <c r="A113" s="131" t="s">
        <v>782</v>
      </c>
      <c r="B113" s="63" t="s">
        <v>208</v>
      </c>
      <c r="C113" s="77">
        <f>ROUND(IF('Indicator Data'!Q115="No data",IF((0.1233*LN('Indicator Data'!BA115)-0.4559)&gt;C$195,0,IF((0.1233*LN('Indicator Data'!BA115)-0.4559)&lt;C$194,10,(C$195-(0.1233*LN('Indicator Data'!BA115)-0.4559))/(C$195-C$194)*10)),IF('Indicator Data'!Q115&gt;C$195,0,IF('Indicator Data'!Q115&lt;C$194,10,(C$195-'Indicator Data'!Q115)/(C$195-C$194)*10))),1)</f>
        <v>4.8</v>
      </c>
      <c r="D113" s="77" t="str">
        <f>IF('Indicator Data'!R115="No data","x",ROUND((IF('Indicator Data'!R115&gt;D$195,10,IF('Indicator Data'!R115&lt;D$194,0,10-(D$195-'Indicator Data'!R115)/(D$195-D$194)*10))),1))</f>
        <v>x</v>
      </c>
      <c r="E113" s="78">
        <f t="shared" si="15"/>
        <v>4.8</v>
      </c>
      <c r="F113" s="77" t="str">
        <f>IF('Indicator Data'!AE115="No data","x",ROUND(IF('Indicator Data'!AE115&gt;F$195,10,IF('Indicator Data'!AE115&lt;F$194,0,10-(F$195-'Indicator Data'!AE115)/(F$195-F$194)*10)),1))</f>
        <v>x</v>
      </c>
      <c r="G113" s="77" t="str">
        <f>IF('Indicator Data'!AF115="No data","x",ROUND(IF('Indicator Data'!AF115&gt;G$195,10,IF('Indicator Data'!AF115&lt;G$194,0,10-(G$195-'Indicator Data'!AF115)/(G$195-G$194)*10)),1))</f>
        <v>x</v>
      </c>
      <c r="H113" s="78" t="str">
        <f t="shared" si="16"/>
        <v>x</v>
      </c>
      <c r="I113" s="79">
        <f>SUM(IF('Indicator Data'!S115=0,0,'Indicator Data'!S115/1000000),SUM('Indicator Data'!T115:U115))</f>
        <v>258.02</v>
      </c>
      <c r="J113" s="79">
        <f>I113/'Indicator Data'!BB115*1000000</f>
        <v>2479.9123447772095</v>
      </c>
      <c r="K113" s="77">
        <f t="shared" si="17"/>
        <v>10</v>
      </c>
      <c r="L113" s="77">
        <f>IF('Indicator Data'!V115="No data","x",ROUND(IF('Indicator Data'!V115&gt;L$195,10,IF('Indicator Data'!V115&lt;L$194,0,10-(L$195-'Indicator Data'!V115)/(L$195-L$194)*10)),1))</f>
        <v>10</v>
      </c>
      <c r="M113" s="78">
        <f t="shared" si="18"/>
        <v>10</v>
      </c>
      <c r="N113" s="80">
        <f t="shared" si="19"/>
        <v>6.5</v>
      </c>
      <c r="O113" s="92">
        <f>IF(AND('Indicator Data'!AJ115="No data",'Indicator Data'!AK115="No data"),0,SUM('Indicator Data'!AJ115:AL115)/1000)</f>
        <v>0</v>
      </c>
      <c r="P113" s="77">
        <f t="shared" si="20"/>
        <v>0</v>
      </c>
      <c r="Q113" s="81">
        <f>O113*1000/'Indicator Data'!BB115</f>
        <v>0</v>
      </c>
      <c r="R113" s="77">
        <f t="shared" si="21"/>
        <v>0</v>
      </c>
      <c r="S113" s="82">
        <f t="shared" si="22"/>
        <v>0</v>
      </c>
      <c r="T113" s="77" t="str">
        <f>IF('Indicator Data'!AB115="No data","x",ROUND(IF('Indicator Data'!AB115&gt;T$195,10,IF('Indicator Data'!AB115&lt;T$194,0,10-(T$195-'Indicator Data'!AB115)/(T$195-T$194)*10)),1))</f>
        <v>x</v>
      </c>
      <c r="U113" s="77">
        <f>IF('Indicator Data'!AA115="No data","x",ROUND(IF('Indicator Data'!AA115&gt;U$195,10,IF('Indicator Data'!AA115&lt;U$194,0,10-(U$195-'Indicator Data'!AA115)/(U$195-U$194)*10)),1))</f>
        <v>3.5</v>
      </c>
      <c r="V113" s="77" t="str">
        <f>IF('Indicator Data'!AD115="No data","x",ROUND(IF('Indicator Data'!AD115&gt;V$195,10,IF('Indicator Data'!AD115&lt;V$194,0,10-(V$195-'Indicator Data'!AD115)/(V$195-V$194)*10)),1))</f>
        <v>x</v>
      </c>
      <c r="W113" s="78">
        <f t="shared" si="23"/>
        <v>3.5</v>
      </c>
      <c r="X113" s="77">
        <f>IF('Indicator Data'!W115="No data","x",ROUND(IF('Indicator Data'!W115&gt;X$195,10,IF('Indicator Data'!W115&lt;X$194,0,10-(X$195-'Indicator Data'!W115)/(X$195-X$194)*10)),1))</f>
        <v>2.7</v>
      </c>
      <c r="Y113" s="77" t="str">
        <f>IF('Indicator Data'!X115="No data","x",ROUND(IF('Indicator Data'!X115&gt;Y$195,10,IF('Indicator Data'!X115&lt;Y$194,0,10-(Y$195-'Indicator Data'!X115)/(Y$195-Y$194)*10)),1))</f>
        <v>x</v>
      </c>
      <c r="Z113" s="78">
        <f t="shared" si="24"/>
        <v>2.7</v>
      </c>
      <c r="AA113" s="92">
        <f>('Indicator Data'!AI115+'Indicator Data'!AH115*0.5+'Indicator Data'!AG115*0.25)/1000</f>
        <v>6</v>
      </c>
      <c r="AB113" s="83">
        <f>AA113*1000/'Indicator Data'!BB115</f>
        <v>5.7667909730498637E-2</v>
      </c>
      <c r="AC113" s="78">
        <f t="shared" si="25"/>
        <v>5.8</v>
      </c>
      <c r="AD113" s="77">
        <f>IF('Indicator Data'!AM115="No data","x",ROUND(IF('Indicator Data'!AM115&lt;$AD$194,10,IF('Indicator Data'!AM115&gt;$AD$195,0,($AD$195-'Indicator Data'!AM115)/($AD$195-$AD$194)*10)),1))</f>
        <v>4.8</v>
      </c>
      <c r="AE113" s="77">
        <f>IF('Indicator Data'!AN115="No data","x",ROUND(IF('Indicator Data'!AN115&gt;$AE$195,10,IF('Indicator Data'!AN115&lt;$AE$194,0,10-($AE$195-'Indicator Data'!AN115)/($AE$195-$AE$194)*10)),1))</f>
        <v>3.1</v>
      </c>
      <c r="AF113" s="84" t="str">
        <f>IF('Indicator Data'!AO115="No data","x",ROUND(IF('Indicator Data'!AO115&gt;$AF$195,10,IF('Indicator Data'!AO115&lt;$AF$194,0,10-($AF$195-'Indicator Data'!AO115)/($AF$195-$AF$194)*10)),1))</f>
        <v>x</v>
      </c>
      <c r="AG113" s="84" t="str">
        <f>IF('Indicator Data'!AP115="No data","x",ROUND(IF('Indicator Data'!AP115&gt;$AG$195,10,IF('Indicator Data'!AP115&lt;$AG$194,0,10-($AG$195-'Indicator Data'!AP115)/($AG$195-$AG$194)*10)),1))</f>
        <v>x</v>
      </c>
      <c r="AH113" s="77" t="str">
        <f t="shared" si="26"/>
        <v>x</v>
      </c>
      <c r="AI113" s="78">
        <f t="shared" si="27"/>
        <v>4</v>
      </c>
      <c r="AJ113" s="85">
        <f t="shared" si="28"/>
        <v>4.0999999999999996</v>
      </c>
      <c r="AK113" s="86">
        <f t="shared" si="29"/>
        <v>2.2999999999999998</v>
      </c>
    </row>
    <row r="114" spans="1:37" s="4" customFormat="1" x14ac:dyDescent="0.25">
      <c r="A114" s="131" t="s">
        <v>883</v>
      </c>
      <c r="B114" s="63" t="s">
        <v>209</v>
      </c>
      <c r="C114" s="77">
        <f>ROUND(IF('Indicator Data'!Q116="No data",IF((0.1233*LN('Indicator Data'!BA116)-0.4559)&gt;C$195,0,IF((0.1233*LN('Indicator Data'!BA116)-0.4559)&lt;C$194,10,(C$195-(0.1233*LN('Indicator Data'!BA116)-0.4559))/(C$195-C$194)*10)),IF('Indicator Data'!Q116&gt;C$195,0,IF('Indicator Data'!Q116&lt;C$194,10,(C$195-'Indicator Data'!Q116)/(C$195-C$194)*10))),1)</f>
        <v>3.9</v>
      </c>
      <c r="D114" s="77">
        <f>IF('Indicator Data'!R116="No data","x",ROUND((IF('Indicator Data'!R116&gt;D$195,10,IF('Indicator Data'!R116&lt;D$194,0,10-(D$195-'Indicator Data'!R116)/(D$195-D$194)*10))),1))</f>
        <v>0</v>
      </c>
      <c r="E114" s="78">
        <f t="shared" si="15"/>
        <v>2.2000000000000002</v>
      </c>
      <c r="F114" s="77">
        <f>IF('Indicator Data'!AE116="No data","x",ROUND(IF('Indicator Data'!AE116&gt;F$195,10,IF('Indicator Data'!AE116&lt;F$194,0,10-(F$195-'Indicator Data'!AE116)/(F$195-F$194)*10)),1))</f>
        <v>3.3</v>
      </c>
      <c r="G114" s="77">
        <f>IF('Indicator Data'!AF116="No data","x",ROUND(IF('Indicator Data'!AF116&gt;G$195,10,IF('Indicator Data'!AF116&lt;G$194,0,10-(G$195-'Indicator Data'!AF116)/(G$195-G$194)*10)),1))</f>
        <v>1.4</v>
      </c>
      <c r="H114" s="78">
        <f t="shared" si="16"/>
        <v>2.4</v>
      </c>
      <c r="I114" s="79">
        <f>SUM(IF('Indicator Data'!S116=0,0,'Indicator Data'!S116/1000000),SUM('Indicator Data'!T116:U116))</f>
        <v>819.96484600000008</v>
      </c>
      <c r="J114" s="79">
        <f>I114/'Indicator Data'!BB116*1000000</f>
        <v>230.56035485322238</v>
      </c>
      <c r="K114" s="77">
        <f t="shared" si="17"/>
        <v>4.5999999999999996</v>
      </c>
      <c r="L114" s="77">
        <f>IF('Indicator Data'!V116="No data","x",ROUND(IF('Indicator Data'!V116&gt;L$195,10,IF('Indicator Data'!V116&lt;L$194,0,10-(L$195-'Indicator Data'!V116)/(L$195-L$194)*10)),1))</f>
        <v>2.8</v>
      </c>
      <c r="M114" s="78">
        <f t="shared" si="18"/>
        <v>3.7</v>
      </c>
      <c r="N114" s="80">
        <f t="shared" si="19"/>
        <v>2.6</v>
      </c>
      <c r="O114" s="92">
        <f>IF(AND('Indicator Data'!AJ116="No data",'Indicator Data'!AK116="No data"),0,SUM('Indicator Data'!AJ116:AL116)/1000)</f>
        <v>0.38900000000000001</v>
      </c>
      <c r="P114" s="77">
        <f t="shared" si="20"/>
        <v>0</v>
      </c>
      <c r="Q114" s="81">
        <f>O114*1000/'Indicator Data'!BB116</f>
        <v>1.0938027218535597E-4</v>
      </c>
      <c r="R114" s="77">
        <f t="shared" si="21"/>
        <v>1.8</v>
      </c>
      <c r="S114" s="82">
        <f t="shared" si="22"/>
        <v>0.9</v>
      </c>
      <c r="T114" s="77">
        <f>IF('Indicator Data'!AB116="No data","x",ROUND(IF('Indicator Data'!AB116&gt;T$195,10,IF('Indicator Data'!AB116&lt;T$194,0,10-(T$195-'Indicator Data'!AB116)/(T$195-T$194)*10)),1))</f>
        <v>1.2</v>
      </c>
      <c r="U114" s="77">
        <f>IF('Indicator Data'!AA116="No data","x",ROUND(IF('Indicator Data'!AA116&gt;U$195,10,IF('Indicator Data'!AA116&lt;U$194,0,10-(U$195-'Indicator Data'!AA116)/(U$195-U$194)*10)),1))</f>
        <v>2.8</v>
      </c>
      <c r="V114" s="77" t="str">
        <f>IF('Indicator Data'!AD116="No data","x",ROUND(IF('Indicator Data'!AD116&gt;V$195,10,IF('Indicator Data'!AD116&lt;V$194,0,10-(V$195-'Indicator Data'!AD116)/(V$195-V$194)*10)),1))</f>
        <v>x</v>
      </c>
      <c r="W114" s="78">
        <f t="shared" si="23"/>
        <v>2</v>
      </c>
      <c r="X114" s="77">
        <f>IF('Indicator Data'!W116="No data","x",ROUND(IF('Indicator Data'!W116&gt;X$195,10,IF('Indicator Data'!W116&lt;X$194,0,10-(X$195-'Indicator Data'!W116)/(X$195-X$194)*10)),1))</f>
        <v>1.2</v>
      </c>
      <c r="Y114" s="77">
        <f>IF('Indicator Data'!X116="No data","x",ROUND(IF('Indicator Data'!X116&gt;Y$195,10,IF('Indicator Data'!X116&lt;Y$194,0,10-(Y$195-'Indicator Data'!X116)/(Y$195-Y$194)*10)),1))</f>
        <v>0.7</v>
      </c>
      <c r="Z114" s="78">
        <f t="shared" si="24"/>
        <v>1</v>
      </c>
      <c r="AA114" s="92">
        <f>('Indicator Data'!AI116+'Indicator Data'!AH116*0.5+'Indicator Data'!AG116*0.25)/1000</f>
        <v>0</v>
      </c>
      <c r="AB114" s="83">
        <f>AA114*1000/'Indicator Data'!BB116</f>
        <v>0</v>
      </c>
      <c r="AC114" s="78">
        <f t="shared" si="25"/>
        <v>0</v>
      </c>
      <c r="AD114" s="77">
        <f>IF('Indicator Data'!AM116="No data","x",ROUND(IF('Indicator Data'!AM116&lt;$AD$194,10,IF('Indicator Data'!AM116&gt;$AD$195,0,($AD$195-'Indicator Data'!AM116)/($AD$195-$AD$194)*10)),1))</f>
        <v>4.5</v>
      </c>
      <c r="AE114" s="77">
        <f>IF('Indicator Data'!AN116="No data","x",ROUND(IF('Indicator Data'!AN116&gt;$AE$195,10,IF('Indicator Data'!AN116&lt;$AE$194,0,10-($AE$195-'Indicator Data'!AN116)/($AE$195-$AE$194)*10)),1))</f>
        <v>0</v>
      </c>
      <c r="AF114" s="84">
        <f>IF('Indicator Data'!AO116="No data","x",ROUND(IF('Indicator Data'!AO116&gt;$AF$195,10,IF('Indicator Data'!AO116&lt;$AF$194,0,10-($AF$195-'Indicator Data'!AO116)/($AF$195-$AF$194)*10)),1))</f>
        <v>4.2</v>
      </c>
      <c r="AG114" s="84">
        <f>IF('Indicator Data'!AP116="No data","x",ROUND(IF('Indicator Data'!AP116&gt;$AG$195,10,IF('Indicator Data'!AP116&lt;$AG$194,0,10-($AG$195-'Indicator Data'!AP116)/($AG$195-$AG$194)*10)),1))</f>
        <v>2.9</v>
      </c>
      <c r="AH114" s="77">
        <f t="shared" si="26"/>
        <v>3.9</v>
      </c>
      <c r="AI114" s="78">
        <f t="shared" si="27"/>
        <v>2.8</v>
      </c>
      <c r="AJ114" s="85">
        <f t="shared" si="28"/>
        <v>1.5</v>
      </c>
      <c r="AK114" s="86">
        <f t="shared" si="29"/>
        <v>1.2</v>
      </c>
    </row>
    <row r="115" spans="1:37" s="4" customFormat="1" x14ac:dyDescent="0.25">
      <c r="A115" s="131" t="s">
        <v>211</v>
      </c>
      <c r="B115" s="63" t="s">
        <v>210</v>
      </c>
      <c r="C115" s="77">
        <f>ROUND(IF('Indicator Data'!Q117="No data",IF((0.1233*LN('Indicator Data'!BA117)-0.4559)&gt;C$195,0,IF((0.1233*LN('Indicator Data'!BA117)-0.4559)&lt;C$194,10,(C$195-(0.1233*LN('Indicator Data'!BA117)-0.4559))/(C$195-C$194)*10)),IF('Indicator Data'!Q117&gt;C$195,0,IF('Indicator Data'!Q117&lt;C$194,10,(C$195-'Indicator Data'!Q117)/(C$195-C$194)*10))),1)</f>
        <v>3.4</v>
      </c>
      <c r="D115" s="77">
        <f>IF('Indicator Data'!R117="No data","x",ROUND((IF('Indicator Data'!R117&gt;D$195,10,IF('Indicator Data'!R117&lt;D$194,0,10-(D$195-'Indicator Data'!R117)/(D$195-D$194)*10))),1))</f>
        <v>0</v>
      </c>
      <c r="E115" s="78">
        <f t="shared" si="15"/>
        <v>1.9</v>
      </c>
      <c r="F115" s="77">
        <f>IF('Indicator Data'!AE117="No data","x",ROUND(IF('Indicator Data'!AE117&gt;F$195,10,IF('Indicator Data'!AE117&lt;F$194,0,10-(F$195-'Indicator Data'!AE117)/(F$195-F$194)*10)),1))</f>
        <v>4.3</v>
      </c>
      <c r="G115" s="77">
        <f>IF('Indicator Data'!AF117="No data","x",ROUND(IF('Indicator Data'!AF117&gt;G$195,10,IF('Indicator Data'!AF117&lt;G$194,0,10-(G$195-'Indicator Data'!AF117)/(G$195-G$194)*10)),1))</f>
        <v>2.9</v>
      </c>
      <c r="H115" s="78">
        <f t="shared" si="16"/>
        <v>3.6</v>
      </c>
      <c r="I115" s="79">
        <f>SUM(IF('Indicator Data'!S117=0,0,'Indicator Data'!S117/1000000),SUM('Indicator Data'!T117:U117))</f>
        <v>879.29544599999997</v>
      </c>
      <c r="J115" s="79">
        <f>I115/'Indicator Data'!BB117*1000000</f>
        <v>302.17677897061418</v>
      </c>
      <c r="K115" s="77">
        <f t="shared" si="17"/>
        <v>6</v>
      </c>
      <c r="L115" s="77">
        <f>IF('Indicator Data'!V117="No data","x",ROUND(IF('Indicator Data'!V117&gt;L$195,10,IF('Indicator Data'!V117&lt;L$194,0,10-(L$195-'Indicator Data'!V117)/(L$195-L$194)*10)),1))</f>
        <v>2.4</v>
      </c>
      <c r="M115" s="78">
        <f t="shared" si="18"/>
        <v>4.2</v>
      </c>
      <c r="N115" s="80">
        <f t="shared" si="19"/>
        <v>2.9</v>
      </c>
      <c r="O115" s="92">
        <f>IF(AND('Indicator Data'!AJ117="No data",'Indicator Data'!AK117="No data"),0,SUM('Indicator Data'!AJ117:AL117)/1000)</f>
        <v>1.0999999999999999E-2</v>
      </c>
      <c r="P115" s="77">
        <f t="shared" si="20"/>
        <v>0</v>
      </c>
      <c r="Q115" s="81">
        <f>O115*1000/'Indicator Data'!BB117</f>
        <v>3.7802363060080672E-6</v>
      </c>
      <c r="R115" s="77">
        <f t="shared" si="21"/>
        <v>0</v>
      </c>
      <c r="S115" s="82">
        <f t="shared" si="22"/>
        <v>0</v>
      </c>
      <c r="T115" s="77">
        <f>IF('Indicator Data'!AB117="No data","x",ROUND(IF('Indicator Data'!AB117&gt;T$195,10,IF('Indicator Data'!AB117&lt;T$194,0,10-(T$195-'Indicator Data'!AB117)/(T$195-T$194)*10)),1))</f>
        <v>0.2</v>
      </c>
      <c r="U115" s="77">
        <f>IF('Indicator Data'!AA117="No data","x",ROUND(IF('Indicator Data'!AA117&gt;U$195,10,IF('Indicator Data'!AA117&lt;U$194,0,10-(U$195-'Indicator Data'!AA117)/(U$195-U$194)*10)),1))</f>
        <v>3.1</v>
      </c>
      <c r="V115" s="77" t="str">
        <f>IF('Indicator Data'!AD117="No data","x",ROUND(IF('Indicator Data'!AD117&gt;V$195,10,IF('Indicator Data'!AD117&lt;V$194,0,10-(V$195-'Indicator Data'!AD117)/(V$195-V$194)*10)),1))</f>
        <v>x</v>
      </c>
      <c r="W115" s="78">
        <f t="shared" si="23"/>
        <v>1.7</v>
      </c>
      <c r="X115" s="77">
        <f>IF('Indicator Data'!W117="No data","x",ROUND(IF('Indicator Data'!W117&gt;X$195,10,IF('Indicator Data'!W117&lt;X$194,0,10-(X$195-'Indicator Data'!W117)/(X$195-X$194)*10)),1))</f>
        <v>1.7</v>
      </c>
      <c r="Y115" s="77">
        <f>IF('Indicator Data'!X117="No data","x",ROUND(IF('Indicator Data'!X117&gt;Y$195,10,IF('Indicator Data'!X117&lt;Y$194,0,10-(Y$195-'Indicator Data'!X117)/(Y$195-Y$194)*10)),1))</f>
        <v>0.4</v>
      </c>
      <c r="Z115" s="78">
        <f t="shared" si="24"/>
        <v>1.1000000000000001</v>
      </c>
      <c r="AA115" s="92">
        <f>('Indicator Data'!AI117+'Indicator Data'!AH117*0.5+'Indicator Data'!AG117*0.25)/1000</f>
        <v>965</v>
      </c>
      <c r="AB115" s="83">
        <f>AA115*1000/'Indicator Data'!BB117</f>
        <v>0.33162982139070768</v>
      </c>
      <c r="AC115" s="78">
        <f t="shared" si="25"/>
        <v>10</v>
      </c>
      <c r="AD115" s="77">
        <f>IF('Indicator Data'!AM117="No data","x",ROUND(IF('Indicator Data'!AM117&lt;$AD$194,10,IF('Indicator Data'!AM117&gt;$AD$195,0,($AD$195-'Indicator Data'!AM117)/($AD$195-$AD$194)*10)),1))</f>
        <v>5.5</v>
      </c>
      <c r="AE115" s="77">
        <f>IF('Indicator Data'!AN117="No data","x",ROUND(IF('Indicator Data'!AN117&gt;$AE$195,10,IF('Indicator Data'!AN117&lt;$AE$194,0,10-($AE$195-'Indicator Data'!AN117)/($AE$195-$AE$194)*10)),1))</f>
        <v>5.2</v>
      </c>
      <c r="AF115" s="84">
        <f>IF('Indicator Data'!AO117="No data","x",ROUND(IF('Indicator Data'!AO117&gt;$AF$195,10,IF('Indicator Data'!AO117&lt;$AF$194,0,10-($AF$195-'Indicator Data'!AO117)/($AF$195-$AF$194)*10)),1))</f>
        <v>4.2</v>
      </c>
      <c r="AG115" s="84">
        <f>IF('Indicator Data'!AP117="No data","x",ROUND(IF('Indicator Data'!AP117&gt;$AG$195,10,IF('Indicator Data'!AP117&lt;$AG$194,0,10-($AG$195-'Indicator Data'!AP117)/($AG$195-$AG$194)*10)),1))</f>
        <v>8.4</v>
      </c>
      <c r="AH115" s="77">
        <f t="shared" si="26"/>
        <v>5</v>
      </c>
      <c r="AI115" s="78">
        <f t="shared" si="27"/>
        <v>5.2</v>
      </c>
      <c r="AJ115" s="85">
        <f t="shared" si="28"/>
        <v>6.1</v>
      </c>
      <c r="AK115" s="86">
        <f t="shared" si="29"/>
        <v>3.6</v>
      </c>
    </row>
    <row r="116" spans="1:37" s="4" customFormat="1" x14ac:dyDescent="0.25">
      <c r="A116" s="131" t="s">
        <v>213</v>
      </c>
      <c r="B116" s="63" t="s">
        <v>212</v>
      </c>
      <c r="C116" s="77">
        <f>ROUND(IF('Indicator Data'!Q118="No data",IF((0.1233*LN('Indicator Data'!BA118)-0.4559)&gt;C$195,0,IF((0.1233*LN('Indicator Data'!BA118)-0.4559)&lt;C$194,10,(C$195-(0.1233*LN('Indicator Data'!BA118)-0.4559))/(C$195-C$194)*10)),IF('Indicator Data'!Q118&gt;C$195,0,IF('Indicator Data'!Q118&lt;C$194,10,(C$195-'Indicator Data'!Q118)/(C$195-C$194)*10))),1)</f>
        <v>2.2999999999999998</v>
      </c>
      <c r="D116" s="77">
        <f>IF('Indicator Data'!R118="No data","x",ROUND((IF('Indicator Data'!R118&gt;D$195,10,IF('Indicator Data'!R118&lt;D$194,0,10-(D$195-'Indicator Data'!R118)/(D$195-D$194)*10))),1))</f>
        <v>0</v>
      </c>
      <c r="E116" s="78">
        <f t="shared" si="15"/>
        <v>1.2</v>
      </c>
      <c r="F116" s="77">
        <f>IF('Indicator Data'!AE118="No data","x",ROUND(IF('Indicator Data'!AE118&gt;F$195,10,IF('Indicator Data'!AE118&lt;F$194,0,10-(F$195-'Indicator Data'!AE118)/(F$195-F$194)*10)),1))</f>
        <v>2.2999999999999998</v>
      </c>
      <c r="G116" s="77">
        <f>IF('Indicator Data'!AF118="No data","x",ROUND(IF('Indicator Data'!AF118&gt;G$195,10,IF('Indicator Data'!AF118&lt;G$194,0,10-(G$195-'Indicator Data'!AF118)/(G$195-G$194)*10)),1))</f>
        <v>1.4</v>
      </c>
      <c r="H116" s="78">
        <f t="shared" si="16"/>
        <v>1.9</v>
      </c>
      <c r="I116" s="79">
        <f>SUM(IF('Indicator Data'!S118=0,0,'Indicator Data'!S118/1000000),SUM('Indicator Data'!T118:U118))</f>
        <v>230.19</v>
      </c>
      <c r="J116" s="79">
        <f>I116/'Indicator Data'!BB118*1000000</f>
        <v>370.19942103570281</v>
      </c>
      <c r="K116" s="77">
        <f t="shared" si="17"/>
        <v>7.4</v>
      </c>
      <c r="L116" s="77">
        <f>IF('Indicator Data'!V118="No data","x",ROUND(IF('Indicator Data'!V118&gt;L$195,10,IF('Indicator Data'!V118&lt;L$194,0,10-(L$195-'Indicator Data'!V118)/(L$195-L$194)*10)),1))</f>
        <v>1.9</v>
      </c>
      <c r="M116" s="78">
        <f t="shared" si="18"/>
        <v>4.7</v>
      </c>
      <c r="N116" s="80">
        <f t="shared" si="19"/>
        <v>2.2999999999999998</v>
      </c>
      <c r="O116" s="92">
        <f>IF(AND('Indicator Data'!AJ118="No data",'Indicator Data'!AK118="No data"),0,SUM('Indicator Data'!AJ118:AL118)/1000)</f>
        <v>6.2030000000000003</v>
      </c>
      <c r="P116" s="77">
        <f t="shared" si="20"/>
        <v>2.6</v>
      </c>
      <c r="Q116" s="81">
        <f>O116*1000/'Indicator Data'!BB118</f>
        <v>9.9758764876165962E-3</v>
      </c>
      <c r="R116" s="77">
        <f t="shared" si="21"/>
        <v>5.6</v>
      </c>
      <c r="S116" s="82">
        <f t="shared" si="22"/>
        <v>4.0999999999999996</v>
      </c>
      <c r="T116" s="77" t="str">
        <f>IF('Indicator Data'!AB118="No data","x",ROUND(IF('Indicator Data'!AB118&gt;T$195,10,IF('Indicator Data'!AB118&lt;T$194,0,10-(T$195-'Indicator Data'!AB118)/(T$195-T$194)*10)),1))</f>
        <v>x</v>
      </c>
      <c r="U116" s="77">
        <f>IF('Indicator Data'!AA118="No data","x",ROUND(IF('Indicator Data'!AA118&gt;U$195,10,IF('Indicator Data'!AA118&lt;U$194,0,10-(U$195-'Indicator Data'!AA118)/(U$195-U$194)*10)),1))</f>
        <v>0.4</v>
      </c>
      <c r="V116" s="77" t="str">
        <f>IF('Indicator Data'!AD118="No data","x",ROUND(IF('Indicator Data'!AD118&gt;V$195,10,IF('Indicator Data'!AD118&lt;V$194,0,10-(V$195-'Indicator Data'!AD118)/(V$195-V$194)*10)),1))</f>
        <v>x</v>
      </c>
      <c r="W116" s="78">
        <f t="shared" si="23"/>
        <v>0.4</v>
      </c>
      <c r="X116" s="77">
        <f>IF('Indicator Data'!W118="No data","x",ROUND(IF('Indicator Data'!W118&gt;X$195,10,IF('Indicator Data'!W118&lt;X$194,0,10-(X$195-'Indicator Data'!W118)/(X$195-X$194)*10)),1))</f>
        <v>0.4</v>
      </c>
      <c r="Y116" s="77">
        <f>IF('Indicator Data'!X118="No data","x",ROUND(IF('Indicator Data'!X118&gt;Y$195,10,IF('Indicator Data'!X118&lt;Y$194,0,10-(Y$195-'Indicator Data'!X118)/(Y$195-Y$194)*10)),1))</f>
        <v>0.2</v>
      </c>
      <c r="Z116" s="78">
        <f t="shared" si="24"/>
        <v>0.3</v>
      </c>
      <c r="AA116" s="92">
        <f>('Indicator Data'!AI118+'Indicator Data'!AH118*0.5+'Indicator Data'!AG118*0.25)/1000</f>
        <v>0</v>
      </c>
      <c r="AB116" s="83">
        <f>AA116*1000/'Indicator Data'!BB118</f>
        <v>0</v>
      </c>
      <c r="AC116" s="78">
        <f t="shared" si="25"/>
        <v>0</v>
      </c>
      <c r="AD116" s="77">
        <f>IF('Indicator Data'!AM118="No data","x",ROUND(IF('Indicator Data'!AM118&lt;$AD$194,10,IF('Indicator Data'!AM118&gt;$AD$195,0,($AD$195-'Indicator Data'!AM118)/($AD$195-$AD$194)*10)),1))</f>
        <v>0.4</v>
      </c>
      <c r="AE116" s="77">
        <f>IF('Indicator Data'!AN118="No data","x",ROUND(IF('Indicator Data'!AN118&gt;$AE$195,10,IF('Indicator Data'!AN118&lt;$AE$194,0,10-($AE$195-'Indicator Data'!AN118)/($AE$195-$AE$194)*10)),1))</f>
        <v>0</v>
      </c>
      <c r="AF116" s="84">
        <f>IF('Indicator Data'!AO118="No data","x",ROUND(IF('Indicator Data'!AO118&gt;$AF$195,10,IF('Indicator Data'!AO118&lt;$AF$194,0,10-($AF$195-'Indicator Data'!AO118)/($AF$195-$AF$194)*10)),1))</f>
        <v>5.0999999999999996</v>
      </c>
      <c r="AG116" s="84" t="str">
        <f>IF('Indicator Data'!AP118="No data","x",ROUND(IF('Indicator Data'!AP118&gt;$AG$195,10,IF('Indicator Data'!AP118&lt;$AG$194,0,10-($AG$195-'Indicator Data'!AP118)/($AG$195-$AG$194)*10)),1))</f>
        <v>x</v>
      </c>
      <c r="AH116" s="77">
        <f t="shared" si="26"/>
        <v>5.0999999999999996</v>
      </c>
      <c r="AI116" s="78">
        <f t="shared" si="27"/>
        <v>1.8</v>
      </c>
      <c r="AJ116" s="85">
        <f t="shared" si="28"/>
        <v>0.6</v>
      </c>
      <c r="AK116" s="86">
        <f t="shared" si="29"/>
        <v>2.5</v>
      </c>
    </row>
    <row r="117" spans="1:37" s="4" customFormat="1" x14ac:dyDescent="0.25">
      <c r="A117" s="131" t="s">
        <v>215</v>
      </c>
      <c r="B117" s="63" t="s">
        <v>214</v>
      </c>
      <c r="C117" s="77">
        <f>ROUND(IF('Indicator Data'!Q119="No data",IF((0.1233*LN('Indicator Data'!BA119)-0.4559)&gt;C$195,0,IF((0.1233*LN('Indicator Data'!BA119)-0.4559)&lt;C$194,10,(C$195-(0.1233*LN('Indicator Data'!BA119)-0.4559))/(C$195-C$194)*10)),IF('Indicator Data'!Q119&gt;C$195,0,IF('Indicator Data'!Q119&lt;C$194,10,(C$195-'Indicator Data'!Q119)/(C$195-C$194)*10))),1)</f>
        <v>5</v>
      </c>
      <c r="D117" s="77">
        <f>IF('Indicator Data'!R119="No data","x",ROUND((IF('Indicator Data'!R119&gt;D$195,10,IF('Indicator Data'!R119&lt;D$194,0,10-(D$195-'Indicator Data'!R119)/(D$195-D$194)*10))),1))</f>
        <v>0.4</v>
      </c>
      <c r="E117" s="78">
        <f t="shared" si="15"/>
        <v>3</v>
      </c>
      <c r="F117" s="77">
        <f>IF('Indicator Data'!AE119="No data","x",ROUND(IF('Indicator Data'!AE119&gt;F$195,10,IF('Indicator Data'!AE119&lt;F$194,0,10-(F$195-'Indicator Data'!AE119)/(F$195-F$194)*10)),1))</f>
        <v>7</v>
      </c>
      <c r="G117" s="77">
        <f>IF('Indicator Data'!AF119="No data","x",ROUND(IF('Indicator Data'!AF119&gt;G$195,10,IF('Indicator Data'!AF119&lt;G$194,0,10-(G$195-'Indicator Data'!AF119)/(G$195-G$194)*10)),1))</f>
        <v>4</v>
      </c>
      <c r="H117" s="78">
        <f t="shared" si="16"/>
        <v>5.5</v>
      </c>
      <c r="I117" s="79">
        <f>SUM(IF('Indicator Data'!S119=0,0,'Indicator Data'!S119/1000000),SUM('Indicator Data'!T119:U119))</f>
        <v>3546.813529</v>
      </c>
      <c r="J117" s="79">
        <f>I117/'Indicator Data'!BB119*1000000</f>
        <v>104.56036669571044</v>
      </c>
      <c r="K117" s="77">
        <f t="shared" si="17"/>
        <v>2.1</v>
      </c>
      <c r="L117" s="77">
        <f>IF('Indicator Data'!V119="No data","x",ROUND(IF('Indicator Data'!V119&gt;L$195,10,IF('Indicator Data'!V119&lt;L$194,0,10-(L$195-'Indicator Data'!V119)/(L$195-L$194)*10)),1))</f>
        <v>1.3</v>
      </c>
      <c r="M117" s="78">
        <f t="shared" si="18"/>
        <v>1.7</v>
      </c>
      <c r="N117" s="80">
        <f t="shared" si="19"/>
        <v>3.3</v>
      </c>
      <c r="O117" s="92">
        <f>IF(AND('Indicator Data'!AJ119="No data",'Indicator Data'!AK119="No data"),0,SUM('Indicator Data'!AJ119:AL119)/1000)</f>
        <v>2.1440000000000001</v>
      </c>
      <c r="P117" s="77">
        <f t="shared" si="20"/>
        <v>1.1000000000000001</v>
      </c>
      <c r="Q117" s="81">
        <f>O117*1000/'Indicator Data'!BB119</f>
        <v>6.3205303679668911E-5</v>
      </c>
      <c r="R117" s="77">
        <f t="shared" si="21"/>
        <v>1.6</v>
      </c>
      <c r="S117" s="82">
        <f t="shared" si="22"/>
        <v>1.4</v>
      </c>
      <c r="T117" s="77">
        <f>IF('Indicator Data'!AB119="No data","x",ROUND(IF('Indicator Data'!AB119&gt;T$195,10,IF('Indicator Data'!AB119&lt;T$194,0,10-(T$195-'Indicator Data'!AB119)/(T$195-T$194)*10)),1))</f>
        <v>0.2</v>
      </c>
      <c r="U117" s="77">
        <f>IF('Indicator Data'!AA119="No data","x",ROUND(IF('Indicator Data'!AA119&gt;U$195,10,IF('Indicator Data'!AA119&lt;U$194,0,10-(U$195-'Indicator Data'!AA119)/(U$195-U$194)*10)),1))</f>
        <v>1.9</v>
      </c>
      <c r="V117" s="77" t="str">
        <f>IF('Indicator Data'!AD119="No data","x",ROUND(IF('Indicator Data'!AD119&gt;V$195,10,IF('Indicator Data'!AD119&lt;V$194,0,10-(V$195-'Indicator Data'!AD119)/(V$195-V$194)*10)),1))</f>
        <v>x</v>
      </c>
      <c r="W117" s="78">
        <f t="shared" si="23"/>
        <v>1.1000000000000001</v>
      </c>
      <c r="X117" s="77">
        <f>IF('Indicator Data'!W119="No data","x",ROUND(IF('Indicator Data'!W119&gt;X$195,10,IF('Indicator Data'!W119&lt;X$194,0,10-(X$195-'Indicator Data'!W119)/(X$195-X$194)*10)),1))</f>
        <v>2.1</v>
      </c>
      <c r="Y117" s="77">
        <f>IF('Indicator Data'!X119="No data","x",ROUND(IF('Indicator Data'!X119&gt;Y$195,10,IF('Indicator Data'!X119&lt;Y$194,0,10-(Y$195-'Indicator Data'!X119)/(Y$195-Y$194)*10)),1))</f>
        <v>0.7</v>
      </c>
      <c r="Z117" s="78">
        <f t="shared" si="24"/>
        <v>1.4</v>
      </c>
      <c r="AA117" s="92">
        <f>('Indicator Data'!AI119+'Indicator Data'!AH119*0.5+'Indicator Data'!AG119*0.25)/1000</f>
        <v>58.5</v>
      </c>
      <c r="AB117" s="83">
        <f>AA117*1000/'Indicator Data'!BB119</f>
        <v>1.724585011782011E-3</v>
      </c>
      <c r="AC117" s="78">
        <f t="shared" si="25"/>
        <v>0.2</v>
      </c>
      <c r="AD117" s="77">
        <f>IF('Indicator Data'!AM119="No data","x",ROUND(IF('Indicator Data'!AM119&lt;$AD$194,10,IF('Indicator Data'!AM119&gt;$AD$195,0,($AD$195-'Indicator Data'!AM119)/($AD$195-$AD$194)*10)),1))</f>
        <v>0.8</v>
      </c>
      <c r="AE117" s="77">
        <f>IF('Indicator Data'!AN119="No data","x",ROUND(IF('Indicator Data'!AN119&gt;$AE$195,10,IF('Indicator Data'!AN119&lt;$AE$194,0,10-($AE$195-'Indicator Data'!AN119)/($AE$195-$AE$194)*10)),1))</f>
        <v>0</v>
      </c>
      <c r="AF117" s="84">
        <f>IF('Indicator Data'!AO119="No data","x",ROUND(IF('Indicator Data'!AO119&gt;$AF$195,10,IF('Indicator Data'!AO119&lt;$AF$194,0,10-($AF$195-'Indicator Data'!AO119)/($AF$195-$AF$194)*10)),1))</f>
        <v>5.2</v>
      </c>
      <c r="AG117" s="84">
        <f>IF('Indicator Data'!AP119="No data","x",ROUND(IF('Indicator Data'!AP119&gt;$AG$195,10,IF('Indicator Data'!AP119&lt;$AG$194,0,10-($AG$195-'Indicator Data'!AP119)/($AG$195-$AG$194)*10)),1))</f>
        <v>2.5</v>
      </c>
      <c r="AH117" s="77">
        <f t="shared" si="26"/>
        <v>4.7</v>
      </c>
      <c r="AI117" s="78">
        <f t="shared" si="27"/>
        <v>1.8</v>
      </c>
      <c r="AJ117" s="85">
        <f t="shared" si="28"/>
        <v>1.1000000000000001</v>
      </c>
      <c r="AK117" s="86">
        <f t="shared" si="29"/>
        <v>1.3</v>
      </c>
    </row>
    <row r="118" spans="1:37" s="4" customFormat="1" x14ac:dyDescent="0.25">
      <c r="A118" s="131" t="s">
        <v>217</v>
      </c>
      <c r="B118" s="63" t="s">
        <v>216</v>
      </c>
      <c r="C118" s="77">
        <f>ROUND(IF('Indicator Data'!Q120="No data",IF((0.1233*LN('Indicator Data'!BA120)-0.4559)&gt;C$195,0,IF((0.1233*LN('Indicator Data'!BA120)-0.4559)&lt;C$194,10,(C$195-(0.1233*LN('Indicator Data'!BA120)-0.4559))/(C$195-C$194)*10)),IF('Indicator Data'!Q120&gt;C$195,0,IF('Indicator Data'!Q120&lt;C$194,10,(C$195-'Indicator Data'!Q120)/(C$195-C$194)*10))),1)</f>
        <v>8.1999999999999993</v>
      </c>
      <c r="D118" s="77">
        <f>IF('Indicator Data'!R120="No data","x",ROUND((IF('Indicator Data'!R120&gt;D$195,10,IF('Indicator Data'!R120&lt;D$194,0,10-(D$195-'Indicator Data'!R120)/(D$195-D$194)*10))),1))</f>
        <v>7.6</v>
      </c>
      <c r="E118" s="78">
        <f t="shared" si="15"/>
        <v>7.9</v>
      </c>
      <c r="F118" s="77">
        <f>IF('Indicator Data'!AE120="No data","x",ROUND(IF('Indicator Data'!AE120&gt;F$195,10,IF('Indicator Data'!AE120&lt;F$194,0,10-(F$195-'Indicator Data'!AE120)/(F$195-F$194)*10)),1))</f>
        <v>7.9</v>
      </c>
      <c r="G118" s="77">
        <f>IF('Indicator Data'!AF120="No data","x",ROUND(IF('Indicator Data'!AF120&gt;G$195,10,IF('Indicator Data'!AF120&lt;G$194,0,10-(G$195-'Indicator Data'!AF120)/(G$195-G$194)*10)),1))</f>
        <v>5.2</v>
      </c>
      <c r="H118" s="78">
        <f t="shared" si="16"/>
        <v>6.6</v>
      </c>
      <c r="I118" s="79">
        <f>SUM(IF('Indicator Data'!S120=0,0,'Indicator Data'!S120/1000000),SUM('Indicator Data'!T120:U120))</f>
        <v>4465.7866279999998</v>
      </c>
      <c r="J118" s="79">
        <f>I118/'Indicator Data'!BB120*1000000</f>
        <v>164.08514625586542</v>
      </c>
      <c r="K118" s="77">
        <f t="shared" si="17"/>
        <v>3.3</v>
      </c>
      <c r="L118" s="77">
        <f>IF('Indicator Data'!V120="No data","x",ROUND(IF('Indicator Data'!V120&gt;L$195,10,IF('Indicator Data'!V120&lt;L$194,0,10-(L$195-'Indicator Data'!V120)/(L$195-L$194)*10)),1))</f>
        <v>9.9</v>
      </c>
      <c r="M118" s="78">
        <f t="shared" si="18"/>
        <v>6.6</v>
      </c>
      <c r="N118" s="80">
        <f t="shared" si="19"/>
        <v>7.3</v>
      </c>
      <c r="O118" s="92">
        <f>IF(AND('Indicator Data'!AJ120="No data",'Indicator Data'!AK120="No data"),0,SUM('Indicator Data'!AJ120:AL120)/1000)</f>
        <v>4.5519999999999996</v>
      </c>
      <c r="P118" s="77">
        <f t="shared" si="20"/>
        <v>2.2000000000000002</v>
      </c>
      <c r="Q118" s="81">
        <f>O118*1000/'Indicator Data'!BB120</f>
        <v>1.6725286001655773E-4</v>
      </c>
      <c r="R118" s="77">
        <f t="shared" si="21"/>
        <v>2.1</v>
      </c>
      <c r="S118" s="82">
        <f t="shared" si="22"/>
        <v>2.2000000000000002</v>
      </c>
      <c r="T118" s="77">
        <f>IF('Indicator Data'!AB120="No data","x",ROUND(IF('Indicator Data'!AB120&gt;T$195,10,IF('Indicator Data'!AB120&lt;T$194,0,10-(T$195-'Indicator Data'!AB120)/(T$195-T$194)*10)),1))</f>
        <v>10</v>
      </c>
      <c r="U118" s="77">
        <f>IF('Indicator Data'!AA120="No data","x",ROUND(IF('Indicator Data'!AA120&gt;U$195,10,IF('Indicator Data'!AA120&lt;U$194,0,10-(U$195-'Indicator Data'!AA120)/(U$195-U$194)*10)),1))</f>
        <v>10</v>
      </c>
      <c r="V118" s="77">
        <f>IF('Indicator Data'!AD120="No data","x",ROUND(IF('Indicator Data'!AD120&gt;V$195,10,IF('Indicator Data'!AD120&lt;V$194,0,10-(V$195-'Indicator Data'!AD120)/(V$195-V$194)*10)),1))</f>
        <v>6.7</v>
      </c>
      <c r="W118" s="78">
        <f t="shared" si="23"/>
        <v>8.9</v>
      </c>
      <c r="X118" s="77">
        <f>IF('Indicator Data'!W120="No data","x",ROUND(IF('Indicator Data'!W120&gt;X$195,10,IF('Indicator Data'!W120&lt;X$194,0,10-(X$195-'Indicator Data'!W120)/(X$195-X$194)*10)),1))</f>
        <v>6</v>
      </c>
      <c r="Y118" s="77">
        <f>IF('Indicator Data'!X120="No data","x",ROUND(IF('Indicator Data'!X120&gt;Y$195,10,IF('Indicator Data'!X120&lt;Y$194,0,10-(Y$195-'Indicator Data'!X120)/(Y$195-Y$194)*10)),1))</f>
        <v>4.0999999999999996</v>
      </c>
      <c r="Z118" s="78">
        <f t="shared" si="24"/>
        <v>5.0999999999999996</v>
      </c>
      <c r="AA118" s="92">
        <f>('Indicator Data'!AI120+'Indicator Data'!AH120*0.5+'Indicator Data'!AG120*0.25)/1000</f>
        <v>215.59350000000001</v>
      </c>
      <c r="AB118" s="83">
        <f>AA118*1000/'Indicator Data'!BB120</f>
        <v>7.9214915369024037E-3</v>
      </c>
      <c r="AC118" s="78">
        <f t="shared" si="25"/>
        <v>0.8</v>
      </c>
      <c r="AD118" s="77">
        <f>IF('Indicator Data'!AM120="No data","x",ROUND(IF('Indicator Data'!AM120&lt;$AD$194,10,IF('Indicator Data'!AM120&gt;$AD$195,0,($AD$195-'Indicator Data'!AM120)/($AD$195-$AD$194)*10)),1))</f>
        <v>5.3</v>
      </c>
      <c r="AE118" s="77">
        <f>IF('Indicator Data'!AN120="No data","x",ROUND(IF('Indicator Data'!AN120&gt;$AE$195,10,IF('Indicator Data'!AN120&lt;$AE$194,0,10-($AE$195-'Indicator Data'!AN120)/($AE$195-$AE$194)*10)),1))</f>
        <v>6.8</v>
      </c>
      <c r="AF118" s="84">
        <f>IF('Indicator Data'!AO120="No data","x",ROUND(IF('Indicator Data'!AO120&gt;$AF$195,10,IF('Indicator Data'!AO120&lt;$AF$194,0,10-($AF$195-'Indicator Data'!AO120)/($AF$195-$AF$194)*10)),1))</f>
        <v>8.5</v>
      </c>
      <c r="AG118" s="84">
        <f>IF('Indicator Data'!AP120="No data","x",ROUND(IF('Indicator Data'!AP120&gt;$AG$195,10,IF('Indicator Data'!AP120&lt;$AG$194,0,10-($AG$195-'Indicator Data'!AP120)/($AG$195-$AG$194)*10)),1))</f>
        <v>3.4</v>
      </c>
      <c r="AH118" s="77">
        <f t="shared" si="26"/>
        <v>7.5</v>
      </c>
      <c r="AI118" s="78">
        <f t="shared" si="27"/>
        <v>6.5</v>
      </c>
      <c r="AJ118" s="85">
        <f t="shared" si="28"/>
        <v>6.1</v>
      </c>
      <c r="AK118" s="86">
        <f t="shared" si="29"/>
        <v>4.4000000000000004</v>
      </c>
    </row>
    <row r="119" spans="1:37" s="4" customFormat="1" x14ac:dyDescent="0.25">
      <c r="A119" s="131" t="s">
        <v>370</v>
      </c>
      <c r="B119" s="63" t="s">
        <v>218</v>
      </c>
      <c r="C119" s="77">
        <f>ROUND(IF('Indicator Data'!Q121="No data",IF((0.1233*LN('Indicator Data'!BA121)-0.4559)&gt;C$195,0,IF((0.1233*LN('Indicator Data'!BA121)-0.4559)&lt;C$194,10,(C$195-(0.1233*LN('Indicator Data'!BA121)-0.4559))/(C$195-C$194)*10)),IF('Indicator Data'!Q121&gt;C$195,0,IF('Indicator Data'!Q121&lt;C$194,10,(C$195-'Indicator Data'!Q121)/(C$195-C$194)*10))),1)</f>
        <v>6.4</v>
      </c>
      <c r="D119" s="77" t="str">
        <f>IF('Indicator Data'!R121="No data","x",ROUND((IF('Indicator Data'!R121&gt;D$195,10,IF('Indicator Data'!R121&lt;D$194,0,10-(D$195-'Indicator Data'!R121)/(D$195-D$194)*10))),1))</f>
        <v>x</v>
      </c>
      <c r="E119" s="78">
        <f t="shared" si="15"/>
        <v>6.4</v>
      </c>
      <c r="F119" s="77">
        <f>IF('Indicator Data'!AE121="No data","x",ROUND(IF('Indicator Data'!AE121&gt;F$195,10,IF('Indicator Data'!AE121&lt;F$194,0,10-(F$195-'Indicator Data'!AE121)/(F$195-F$194)*10)),1))</f>
        <v>5.5</v>
      </c>
      <c r="G119" s="77" t="str">
        <f>IF('Indicator Data'!AF121="No data","x",ROUND(IF('Indicator Data'!AF121&gt;G$195,10,IF('Indicator Data'!AF121&lt;G$194,0,10-(G$195-'Indicator Data'!AF121)/(G$195-G$194)*10)),1))</f>
        <v>x</v>
      </c>
      <c r="H119" s="78">
        <f t="shared" si="16"/>
        <v>5.5</v>
      </c>
      <c r="I119" s="79">
        <f>SUM(IF('Indicator Data'!S121=0,0,'Indicator Data'!S121/1000000),SUM('Indicator Data'!T121:U121))</f>
        <v>5044.4743049999997</v>
      </c>
      <c r="J119" s="79">
        <f>I119/'Indicator Data'!BB121*1000000</f>
        <v>94.400119785557465</v>
      </c>
      <c r="K119" s="77">
        <f t="shared" si="17"/>
        <v>1.9</v>
      </c>
      <c r="L119" s="77">
        <f>IF('Indicator Data'!V121="No data","x",ROUND(IF('Indicator Data'!V121&gt;L$195,10,IF('Indicator Data'!V121&lt;L$194,0,10-(L$195-'Indicator Data'!V121)/(L$195-L$194)*10)),1))</f>
        <v>4.5999999999999996</v>
      </c>
      <c r="M119" s="78">
        <f t="shared" si="18"/>
        <v>3.3</v>
      </c>
      <c r="N119" s="80">
        <f t="shared" si="19"/>
        <v>5.4</v>
      </c>
      <c r="O119" s="92">
        <f>IF(AND('Indicator Data'!AJ121="No data",'Indicator Data'!AK121="No data"),0,SUM('Indicator Data'!AJ121:AL121)/1000)</f>
        <v>662.40099999999995</v>
      </c>
      <c r="P119" s="77">
        <f t="shared" si="20"/>
        <v>9.4</v>
      </c>
      <c r="Q119" s="81">
        <f>O119*1000/'Indicator Data'!BB121</f>
        <v>1.2395887056872034E-2</v>
      </c>
      <c r="R119" s="77">
        <f t="shared" si="21"/>
        <v>5.9</v>
      </c>
      <c r="S119" s="82">
        <f t="shared" si="22"/>
        <v>7.7</v>
      </c>
      <c r="T119" s="77">
        <f>IF('Indicator Data'!AB121="No data","x",ROUND(IF('Indicator Data'!AB121&gt;T$195,10,IF('Indicator Data'!AB121&lt;T$194,0,10-(T$195-'Indicator Data'!AB121)/(T$195-T$194)*10)),1))</f>
        <v>1.4</v>
      </c>
      <c r="U119" s="77">
        <f>IF('Indicator Data'!AA121="No data","x",ROUND(IF('Indicator Data'!AA121&gt;U$195,10,IF('Indicator Data'!AA121&lt;U$194,0,10-(U$195-'Indicator Data'!AA121)/(U$195-U$194)*10)),1))</f>
        <v>6.7</v>
      </c>
      <c r="V119" s="77">
        <f>IF('Indicator Data'!AD121="No data","x",ROUND(IF('Indicator Data'!AD121&gt;V$195,10,IF('Indicator Data'!AD121&lt;V$194,0,10-(V$195-'Indicator Data'!AD121)/(V$195-V$194)*10)),1))</f>
        <v>1.4</v>
      </c>
      <c r="W119" s="78">
        <f t="shared" si="23"/>
        <v>3.2</v>
      </c>
      <c r="X119" s="77">
        <f>IF('Indicator Data'!W121="No data","x",ROUND(IF('Indicator Data'!W121&gt;X$195,10,IF('Indicator Data'!W121&lt;X$194,0,10-(X$195-'Indicator Data'!W121)/(X$195-X$194)*10)),1))</f>
        <v>3.8</v>
      </c>
      <c r="Y119" s="77">
        <f>IF('Indicator Data'!X121="No data","x",ROUND(IF('Indicator Data'!X121&gt;Y$195,10,IF('Indicator Data'!X121&lt;Y$194,0,10-(Y$195-'Indicator Data'!X121)/(Y$195-Y$194)*10)),1))</f>
        <v>5</v>
      </c>
      <c r="Z119" s="78">
        <f t="shared" si="24"/>
        <v>4.4000000000000004</v>
      </c>
      <c r="AA119" s="92">
        <f>('Indicator Data'!AI121+'Indicator Data'!AH121*0.5+'Indicator Data'!AG121*0.25)/1000</f>
        <v>1153.5250000000001</v>
      </c>
      <c r="AB119" s="83">
        <f>AA119*1000/'Indicator Data'!BB121</f>
        <v>2.1586570094668203E-2</v>
      </c>
      <c r="AC119" s="78">
        <f t="shared" si="25"/>
        <v>2.2000000000000002</v>
      </c>
      <c r="AD119" s="77">
        <f>IF('Indicator Data'!AM121="No data","x",ROUND(IF('Indicator Data'!AM121&lt;$AD$194,10,IF('Indicator Data'!AM121&gt;$AD$195,0,($AD$195-'Indicator Data'!AM121)/($AD$195-$AD$194)*10)),1))</f>
        <v>4.9000000000000004</v>
      </c>
      <c r="AE119" s="77">
        <f>IF('Indicator Data'!AN121="No data","x",ROUND(IF('Indicator Data'!AN121&gt;$AE$195,10,IF('Indicator Data'!AN121&lt;$AE$194,0,10-($AE$195-'Indicator Data'!AN121)/($AE$195-$AE$194)*10)),1))</f>
        <v>3.1</v>
      </c>
      <c r="AF119" s="84">
        <f>IF('Indicator Data'!AO121="No data","x",ROUND(IF('Indicator Data'!AO121&gt;$AF$195,10,IF('Indicator Data'!AO121&lt;$AF$194,0,10-($AF$195-'Indicator Data'!AO121)/($AF$195-$AF$194)*10)),1))</f>
        <v>8.3000000000000007</v>
      </c>
      <c r="AG119" s="84">
        <f>IF('Indicator Data'!AP121="No data","x",ROUND(IF('Indicator Data'!AP121&gt;$AG$195,10,IF('Indicator Data'!AP121&lt;$AG$194,0,10-($AG$195-'Indicator Data'!AP121)/($AG$195-$AG$194)*10)),1))</f>
        <v>4.0999999999999996</v>
      </c>
      <c r="AH119" s="77">
        <f t="shared" si="26"/>
        <v>7.5</v>
      </c>
      <c r="AI119" s="78">
        <f t="shared" si="27"/>
        <v>5.2</v>
      </c>
      <c r="AJ119" s="85">
        <f t="shared" si="28"/>
        <v>3.8</v>
      </c>
      <c r="AK119" s="86">
        <f t="shared" si="29"/>
        <v>6.1</v>
      </c>
    </row>
    <row r="120" spans="1:37" s="4" customFormat="1" x14ac:dyDescent="0.25">
      <c r="A120" s="131" t="s">
        <v>220</v>
      </c>
      <c r="B120" s="63" t="s">
        <v>219</v>
      </c>
      <c r="C120" s="77">
        <f>ROUND(IF('Indicator Data'!Q122="No data",IF((0.1233*LN('Indicator Data'!BA122)-0.4559)&gt;C$195,0,IF((0.1233*LN('Indicator Data'!BA122)-0.4559)&lt;C$194,10,(C$195-(0.1233*LN('Indicator Data'!BA122)-0.4559))/(C$195-C$194)*10)),IF('Indicator Data'!Q122&gt;C$195,0,IF('Indicator Data'!Q122&lt;C$194,10,(C$195-'Indicator Data'!Q122)/(C$195-C$194)*10))),1)</f>
        <v>5</v>
      </c>
      <c r="D120" s="77">
        <f>IF('Indicator Data'!R122="No data","x",ROUND((IF('Indicator Data'!R122&gt;D$195,10,IF('Indicator Data'!R122&lt;D$194,0,10-(D$195-'Indicator Data'!R122)/(D$195-D$194)*10))),1))</f>
        <v>3.4</v>
      </c>
      <c r="E120" s="78">
        <f t="shared" si="15"/>
        <v>4.2</v>
      </c>
      <c r="F120" s="77">
        <f>IF('Indicator Data'!AE122="No data","x",ROUND(IF('Indicator Data'!AE122&gt;F$195,10,IF('Indicator Data'!AE122&lt;F$194,0,10-(F$195-'Indicator Data'!AE122)/(F$195-F$194)*10)),1))</f>
        <v>5.3</v>
      </c>
      <c r="G120" s="77">
        <f>IF('Indicator Data'!AF122="No data","x",ROUND(IF('Indicator Data'!AF122&gt;G$195,10,IF('Indicator Data'!AF122&lt;G$194,0,10-(G$195-'Indicator Data'!AF122)/(G$195-G$194)*10)),1))</f>
        <v>9.1</v>
      </c>
      <c r="H120" s="78">
        <f t="shared" si="16"/>
        <v>7.2</v>
      </c>
      <c r="I120" s="79">
        <f>SUM(IF('Indicator Data'!S122=0,0,'Indicator Data'!S122/1000000),SUM('Indicator Data'!T122:U122))</f>
        <v>531.20283400000005</v>
      </c>
      <c r="J120" s="79">
        <f>I120/'Indicator Data'!BB122*1000000</f>
        <v>221.07125514699581</v>
      </c>
      <c r="K120" s="77">
        <f t="shared" si="17"/>
        <v>4.4000000000000004</v>
      </c>
      <c r="L120" s="77">
        <f>IF('Indicator Data'!V122="No data","x",ROUND(IF('Indicator Data'!V122&gt;L$195,10,IF('Indicator Data'!V122&lt;L$194,0,10-(L$195-'Indicator Data'!V122)/(L$195-L$194)*10)),1))</f>
        <v>1.4</v>
      </c>
      <c r="M120" s="78">
        <f t="shared" si="18"/>
        <v>2.9</v>
      </c>
      <c r="N120" s="80">
        <f t="shared" si="19"/>
        <v>4.5999999999999996</v>
      </c>
      <c r="O120" s="92">
        <f>IF(AND('Indicator Data'!AJ122="No data",'Indicator Data'!AK122="No data"),0,SUM('Indicator Data'!AJ122:AL122)/1000)</f>
        <v>1.6639999999999999</v>
      </c>
      <c r="P120" s="77">
        <f t="shared" si="20"/>
        <v>0.7</v>
      </c>
      <c r="Q120" s="81">
        <f>O120*1000/'Indicator Data'!BB122</f>
        <v>6.9250867092437421E-4</v>
      </c>
      <c r="R120" s="77">
        <f t="shared" si="21"/>
        <v>2.9</v>
      </c>
      <c r="S120" s="82">
        <f t="shared" si="22"/>
        <v>1.8</v>
      </c>
      <c r="T120" s="77">
        <f>IF('Indicator Data'!AB122="No data","x",ROUND(IF('Indicator Data'!AB122&gt;T$195,10,IF('Indicator Data'!AB122&lt;T$194,0,10-(T$195-'Indicator Data'!AB122)/(T$195-T$194)*10)),1))</f>
        <v>10</v>
      </c>
      <c r="U120" s="77">
        <f>IF('Indicator Data'!AA122="No data","x",ROUND(IF('Indicator Data'!AA122&gt;U$195,10,IF('Indicator Data'!AA122&lt;U$194,0,10-(U$195-'Indicator Data'!AA122)/(U$195-U$194)*10)),1))</f>
        <v>10</v>
      </c>
      <c r="V120" s="77">
        <f>IF('Indicator Data'!AD122="No data","x",ROUND(IF('Indicator Data'!AD122&gt;V$195,10,IF('Indicator Data'!AD122&lt;V$194,0,10-(V$195-'Indicator Data'!AD122)/(V$195-V$194)*10)),1))</f>
        <v>1.6</v>
      </c>
      <c r="W120" s="78">
        <f t="shared" si="23"/>
        <v>7.2</v>
      </c>
      <c r="X120" s="77">
        <f>IF('Indicator Data'!W122="No data","x",ROUND(IF('Indicator Data'!W122&gt;X$195,10,IF('Indicator Data'!W122&lt;X$194,0,10-(X$195-'Indicator Data'!W122)/(X$195-X$194)*10)),1))</f>
        <v>3.5</v>
      </c>
      <c r="Y120" s="77">
        <f>IF('Indicator Data'!X122="No data","x",ROUND(IF('Indicator Data'!X122&gt;Y$195,10,IF('Indicator Data'!X122&lt;Y$194,0,10-(Y$195-'Indicator Data'!X122)/(Y$195-Y$194)*10)),1))</f>
        <v>2.9</v>
      </c>
      <c r="Z120" s="78">
        <f t="shared" si="24"/>
        <v>3.2</v>
      </c>
      <c r="AA120" s="92">
        <f>('Indicator Data'!AI122+'Indicator Data'!AH122*0.5+'Indicator Data'!AG122*0.25)/1000</f>
        <v>97.875</v>
      </c>
      <c r="AB120" s="83">
        <f>AA120*1000/'Indicator Data'!BB122</f>
        <v>4.0732744090578803E-2</v>
      </c>
      <c r="AC120" s="78">
        <f t="shared" si="25"/>
        <v>4.0999999999999996</v>
      </c>
      <c r="AD120" s="77">
        <f>IF('Indicator Data'!AM122="No data","x",ROUND(IF('Indicator Data'!AM122&lt;$AD$194,10,IF('Indicator Data'!AM122&gt;$AD$195,0,($AD$195-'Indicator Data'!AM122)/($AD$195-$AD$194)*10)),1))</f>
        <v>8.1</v>
      </c>
      <c r="AE120" s="77">
        <f>IF('Indicator Data'!AN122="No data","x",ROUND(IF('Indicator Data'!AN122&gt;$AE$195,10,IF('Indicator Data'!AN122&lt;$AE$194,0,10-($AE$195-'Indicator Data'!AN122)/($AE$195-$AE$194)*10)),1))</f>
        <v>10</v>
      </c>
      <c r="AF120" s="84">
        <f>IF('Indicator Data'!AO122="No data","x",ROUND(IF('Indicator Data'!AO122&gt;$AF$195,10,IF('Indicator Data'!AO122&lt;$AF$194,0,10-($AF$195-'Indicator Data'!AO122)/($AF$195-$AF$194)*10)),1))</f>
        <v>2.7</v>
      </c>
      <c r="AG120" s="84">
        <f>IF('Indicator Data'!AP122="No data","x",ROUND(IF('Indicator Data'!AP122&gt;$AG$195,10,IF('Indicator Data'!AP122&lt;$AG$194,0,10-($AG$195-'Indicator Data'!AP122)/($AG$195-$AG$194)*10)),1))</f>
        <v>3.6</v>
      </c>
      <c r="AH120" s="77">
        <f t="shared" si="26"/>
        <v>2.9</v>
      </c>
      <c r="AI120" s="78">
        <f t="shared" si="27"/>
        <v>7</v>
      </c>
      <c r="AJ120" s="85">
        <f t="shared" si="28"/>
        <v>5.6</v>
      </c>
      <c r="AK120" s="86">
        <f t="shared" si="29"/>
        <v>3.9</v>
      </c>
    </row>
    <row r="121" spans="1:37" s="4" customFormat="1" x14ac:dyDescent="0.25">
      <c r="A121" s="131" t="s">
        <v>222</v>
      </c>
      <c r="B121" s="63" t="s">
        <v>221</v>
      </c>
      <c r="C121" s="77">
        <f>ROUND(IF('Indicator Data'!Q123="No data",IF((0.1233*LN('Indicator Data'!BA123)-0.4559)&gt;C$195,0,IF((0.1233*LN('Indicator Data'!BA123)-0.4559)&lt;C$194,10,(C$195-(0.1233*LN('Indicator Data'!BA123)-0.4559))/(C$195-C$194)*10)),IF('Indicator Data'!Q123&gt;C$195,0,IF('Indicator Data'!Q123&lt;C$194,10,(C$195-'Indicator Data'!Q123)/(C$195-C$194)*10))),1)</f>
        <v>5.5</v>
      </c>
      <c r="D121" s="77" t="str">
        <f>IF('Indicator Data'!R123="No data","x",ROUND((IF('Indicator Data'!R123&gt;D$195,10,IF('Indicator Data'!R123&lt;D$194,0,10-(D$195-'Indicator Data'!R123)/(D$195-D$194)*10))),1))</f>
        <v>x</v>
      </c>
      <c r="E121" s="78">
        <f t="shared" si="15"/>
        <v>5.5</v>
      </c>
      <c r="F121" s="77" t="str">
        <f>IF('Indicator Data'!AE123="No data","x",ROUND(IF('Indicator Data'!AE123&gt;F$195,10,IF('Indicator Data'!AE123&lt;F$194,0,10-(F$195-'Indicator Data'!AE123)/(F$195-F$194)*10)),1))</f>
        <v>x</v>
      </c>
      <c r="G121" s="77" t="str">
        <f>IF('Indicator Data'!AF123="No data","x",ROUND(IF('Indicator Data'!AF123&gt;G$195,10,IF('Indicator Data'!AF123&lt;G$194,0,10-(G$195-'Indicator Data'!AF123)/(G$195-G$194)*10)),1))</f>
        <v>x</v>
      </c>
      <c r="H121" s="78" t="str">
        <f t="shared" si="16"/>
        <v>x</v>
      </c>
      <c r="I121" s="79">
        <f>SUM(IF('Indicator Data'!S123=0,0,'Indicator Data'!S123/1000000),SUM('Indicator Data'!T123:U123))</f>
        <v>64.509999999999991</v>
      </c>
      <c r="J121" s="79">
        <f>I121/'Indicator Data'!BB123*1000000</f>
        <v>6878.8654297291523</v>
      </c>
      <c r="K121" s="77">
        <f t="shared" si="17"/>
        <v>10</v>
      </c>
      <c r="L121" s="77">
        <f>IF('Indicator Data'!V123="No data","x",ROUND(IF('Indicator Data'!V123&gt;L$195,10,IF('Indicator Data'!V123&lt;L$194,0,10-(L$195-'Indicator Data'!V123)/(L$195-L$194)*10)),1))</f>
        <v>0</v>
      </c>
      <c r="M121" s="78">
        <f t="shared" si="18"/>
        <v>5</v>
      </c>
      <c r="N121" s="80">
        <f t="shared" si="19"/>
        <v>5.3</v>
      </c>
      <c r="O121" s="92">
        <f>IF(AND('Indicator Data'!AJ123="No data",'Indicator Data'!AK123="No data"),0,SUM('Indicator Data'!AJ123:AL123)/1000)</f>
        <v>0.50600000000000001</v>
      </c>
      <c r="P121" s="77">
        <f t="shared" si="20"/>
        <v>0</v>
      </c>
      <c r="Q121" s="81">
        <f>O121*1000/'Indicator Data'!BB123</f>
        <v>5.3956067391767969E-2</v>
      </c>
      <c r="R121" s="77">
        <f t="shared" si="21"/>
        <v>8.5</v>
      </c>
      <c r="S121" s="82">
        <f t="shared" si="22"/>
        <v>4.3</v>
      </c>
      <c r="T121" s="77" t="str">
        <f>IF('Indicator Data'!AB123="No data","x",ROUND(IF('Indicator Data'!AB123&gt;T$195,10,IF('Indicator Data'!AB123&lt;T$194,0,10-(T$195-'Indicator Data'!AB123)/(T$195-T$194)*10)),1))</f>
        <v>x</v>
      </c>
      <c r="U121" s="77">
        <f>IF('Indicator Data'!AA123="No data","x",ROUND(IF('Indicator Data'!AA123&gt;U$195,10,IF('Indicator Data'!AA123&lt;U$194,0,10-(U$195-'Indicator Data'!AA123)/(U$195-U$194)*10)),1))</f>
        <v>1.3</v>
      </c>
      <c r="V121" s="77" t="str">
        <f>IF('Indicator Data'!AD123="No data","x",ROUND(IF('Indicator Data'!AD123&gt;V$195,10,IF('Indicator Data'!AD123&lt;V$194,0,10-(V$195-'Indicator Data'!AD123)/(V$195-V$194)*10)),1))</f>
        <v>x</v>
      </c>
      <c r="W121" s="78">
        <f t="shared" si="23"/>
        <v>1.3</v>
      </c>
      <c r="X121" s="77">
        <f>IF('Indicator Data'!W123="No data","x",ROUND(IF('Indicator Data'!W123&gt;X$195,10,IF('Indicator Data'!W123&lt;X$194,0,10-(X$195-'Indicator Data'!W123)/(X$195-X$194)*10)),1))</f>
        <v>2.7</v>
      </c>
      <c r="Y121" s="77">
        <f>IF('Indicator Data'!X123="No data","x",ROUND(IF('Indicator Data'!X123&gt;Y$195,10,IF('Indicator Data'!X123&lt;Y$194,0,10-(Y$195-'Indicator Data'!X123)/(Y$195-Y$194)*10)),1))</f>
        <v>1.1000000000000001</v>
      </c>
      <c r="Z121" s="78">
        <f t="shared" si="24"/>
        <v>1.9</v>
      </c>
      <c r="AA121" s="92">
        <f>('Indicator Data'!AI123+'Indicator Data'!AH123*0.5+'Indicator Data'!AG123*0.25)/1000</f>
        <v>0</v>
      </c>
      <c r="AB121" s="83">
        <f>AA121*1000/'Indicator Data'!BB123</f>
        <v>0</v>
      </c>
      <c r="AC121" s="78">
        <f t="shared" si="25"/>
        <v>0</v>
      </c>
      <c r="AD121" s="77">
        <f>IF('Indicator Data'!AM123="No data","x",ROUND(IF('Indicator Data'!AM123&lt;$AD$194,10,IF('Indicator Data'!AM123&gt;$AD$195,0,($AD$195-'Indicator Data'!AM123)/($AD$195-$AD$194)*10)),1))</f>
        <v>4.8</v>
      </c>
      <c r="AE121" s="77">
        <f>IF('Indicator Data'!AN123="No data","x",ROUND(IF('Indicator Data'!AN123&gt;$AE$195,10,IF('Indicator Data'!AN123&lt;$AE$194,0,10-($AE$195-'Indicator Data'!AN123)/($AE$195-$AE$194)*10)),1))</f>
        <v>3.1</v>
      </c>
      <c r="AF121" s="84" t="str">
        <f>IF('Indicator Data'!AO123="No data","x",ROUND(IF('Indicator Data'!AO123&gt;$AF$195,10,IF('Indicator Data'!AO123&lt;$AF$194,0,10-($AF$195-'Indicator Data'!AO123)/($AF$195-$AF$194)*10)),1))</f>
        <v>x</v>
      </c>
      <c r="AG121" s="84" t="str">
        <f>IF('Indicator Data'!AP123="No data","x",ROUND(IF('Indicator Data'!AP123&gt;$AG$195,10,IF('Indicator Data'!AP123&lt;$AG$194,0,10-($AG$195-'Indicator Data'!AP123)/($AG$195-$AG$194)*10)),1))</f>
        <v>x</v>
      </c>
      <c r="AH121" s="77" t="str">
        <f t="shared" si="26"/>
        <v>x</v>
      </c>
      <c r="AI121" s="78">
        <f t="shared" si="27"/>
        <v>4</v>
      </c>
      <c r="AJ121" s="85">
        <f t="shared" si="28"/>
        <v>1.9</v>
      </c>
      <c r="AK121" s="86">
        <f t="shared" si="29"/>
        <v>3.2</v>
      </c>
    </row>
    <row r="122" spans="1:37" s="4" customFormat="1" x14ac:dyDescent="0.25">
      <c r="A122" s="131" t="s">
        <v>224</v>
      </c>
      <c r="B122" s="63" t="s">
        <v>223</v>
      </c>
      <c r="C122" s="77">
        <f>ROUND(IF('Indicator Data'!Q124="No data",IF((0.1233*LN('Indicator Data'!BA124)-0.4559)&gt;C$195,0,IF((0.1233*LN('Indicator Data'!BA124)-0.4559)&lt;C$194,10,(C$195-(0.1233*LN('Indicator Data'!BA124)-0.4559))/(C$195-C$194)*10)),IF('Indicator Data'!Q124&gt;C$195,0,IF('Indicator Data'!Q124&lt;C$194,10,(C$195-'Indicator Data'!Q124)/(C$195-C$194)*10))),1)</f>
        <v>6.2</v>
      </c>
      <c r="D122" s="77">
        <f>IF('Indicator Data'!R124="No data","x",ROUND((IF('Indicator Data'!R124&gt;D$195,10,IF('Indicator Data'!R124&lt;D$194,0,10-(D$195-'Indicator Data'!R124)/(D$195-D$194)*10))),1))</f>
        <v>3.3</v>
      </c>
      <c r="E122" s="78">
        <f t="shared" si="15"/>
        <v>4.9000000000000004</v>
      </c>
      <c r="F122" s="77">
        <f>IF('Indicator Data'!AE124="No data","x",ROUND(IF('Indicator Data'!AE124&gt;F$195,10,IF('Indicator Data'!AE124&lt;F$194,0,10-(F$195-'Indicator Data'!AE124)/(F$195-F$194)*10)),1))</f>
        <v>6.5</v>
      </c>
      <c r="G122" s="77">
        <f>IF('Indicator Data'!AF124="No data","x",ROUND(IF('Indicator Data'!AF124&gt;G$195,10,IF('Indicator Data'!AF124&lt;G$194,0,10-(G$195-'Indicator Data'!AF124)/(G$195-G$194)*10)),1))</f>
        <v>2</v>
      </c>
      <c r="H122" s="78">
        <f t="shared" si="16"/>
        <v>4.3</v>
      </c>
      <c r="I122" s="79">
        <f>SUM(IF('Indicator Data'!S124=0,0,'Indicator Data'!S124/1000000),SUM('Indicator Data'!T124:U124))</f>
        <v>2199.9974740000002</v>
      </c>
      <c r="J122" s="79">
        <f>I122/'Indicator Data'!BB124*1000000</f>
        <v>78.084082527303565</v>
      </c>
      <c r="K122" s="77">
        <f t="shared" si="17"/>
        <v>1.6</v>
      </c>
      <c r="L122" s="77">
        <f>IF('Indicator Data'!V124="No data","x",ROUND(IF('Indicator Data'!V124&gt;L$195,10,IF('Indicator Data'!V124&lt;L$194,0,10-(L$195-'Indicator Data'!V124)/(L$195-L$194)*10)),1))</f>
        <v>3</v>
      </c>
      <c r="M122" s="78">
        <f t="shared" si="18"/>
        <v>2.2999999999999998</v>
      </c>
      <c r="N122" s="80">
        <f t="shared" si="19"/>
        <v>4.0999999999999996</v>
      </c>
      <c r="O122" s="92">
        <f>IF(AND('Indicator Data'!AJ124="No data",'Indicator Data'!AK124="No data"),0,SUM('Indicator Data'!AJ124:AL124)/1000)</f>
        <v>86.287000000000006</v>
      </c>
      <c r="P122" s="77">
        <f t="shared" si="20"/>
        <v>6.5</v>
      </c>
      <c r="Q122" s="81">
        <f>O122*1000/'Indicator Data'!BB124</f>
        <v>3.0625677113997637E-3</v>
      </c>
      <c r="R122" s="77">
        <f t="shared" si="21"/>
        <v>4.2</v>
      </c>
      <c r="S122" s="82">
        <f t="shared" si="22"/>
        <v>5.4</v>
      </c>
      <c r="T122" s="77">
        <f>IF('Indicator Data'!AB124="No data","x",ROUND(IF('Indicator Data'!AB124&gt;T$195,10,IF('Indicator Data'!AB124&lt;T$194,0,10-(T$195-'Indicator Data'!AB124)/(T$195-T$194)*10)),1))</f>
        <v>0.4</v>
      </c>
      <c r="U122" s="77">
        <f>IF('Indicator Data'!AA124="No data","x",ROUND(IF('Indicator Data'!AA124&gt;U$195,10,IF('Indicator Data'!AA124&lt;U$194,0,10-(U$195-'Indicator Data'!AA124)/(U$195-U$194)*10)),1))</f>
        <v>2.9</v>
      </c>
      <c r="V122" s="77">
        <f>IF('Indicator Data'!AD124="No data","x",ROUND(IF('Indicator Data'!AD124&gt;V$195,10,IF('Indicator Data'!AD124&lt;V$194,0,10-(V$195-'Indicator Data'!AD124)/(V$195-V$194)*10)),1))</f>
        <v>0</v>
      </c>
      <c r="W122" s="78">
        <f t="shared" si="23"/>
        <v>1.1000000000000001</v>
      </c>
      <c r="X122" s="77">
        <f>IF('Indicator Data'!W124="No data","x",ROUND(IF('Indicator Data'!W124&gt;X$195,10,IF('Indicator Data'!W124&lt;X$194,0,10-(X$195-'Indicator Data'!W124)/(X$195-X$194)*10)),1))</f>
        <v>2.8</v>
      </c>
      <c r="Y122" s="77">
        <f>IF('Indicator Data'!X124="No data","x",ROUND(IF('Indicator Data'!X124&gt;Y$195,10,IF('Indicator Data'!X124&lt;Y$194,0,10-(Y$195-'Indicator Data'!X124)/(Y$195-Y$194)*10)),1))</f>
        <v>6.5</v>
      </c>
      <c r="Z122" s="78">
        <f t="shared" si="24"/>
        <v>4.7</v>
      </c>
      <c r="AA122" s="92">
        <f>('Indicator Data'!AI124+'Indicator Data'!AH124*0.5+'Indicator Data'!AG124*0.25)/1000</f>
        <v>5746.78125</v>
      </c>
      <c r="AB122" s="83">
        <f>AA122*1000/'Indicator Data'!BB124</f>
        <v>0.20396938937183556</v>
      </c>
      <c r="AC122" s="78">
        <f t="shared" si="25"/>
        <v>10</v>
      </c>
      <c r="AD122" s="77">
        <f>IF('Indicator Data'!AM124="No data","x",ROUND(IF('Indicator Data'!AM124&lt;$AD$194,10,IF('Indicator Data'!AM124&gt;$AD$195,0,($AD$195-'Indicator Data'!AM124)/($AD$195-$AD$194)*10)),1))</f>
        <v>3.9</v>
      </c>
      <c r="AE122" s="77">
        <f>IF('Indicator Data'!AN124="No data","x",ROUND(IF('Indicator Data'!AN124&gt;$AE$195,10,IF('Indicator Data'!AN124&lt;$AE$194,0,10-($AE$195-'Indicator Data'!AN124)/($AE$195-$AE$194)*10)),1))</f>
        <v>0.9</v>
      </c>
      <c r="AF122" s="84">
        <f>IF('Indicator Data'!AO124="No data","x",ROUND(IF('Indicator Data'!AO124&gt;$AF$195,10,IF('Indicator Data'!AO124&lt;$AF$194,0,10-($AF$195-'Indicator Data'!AO124)/($AF$195-$AF$194)*10)),1))</f>
        <v>9.4</v>
      </c>
      <c r="AG122" s="84">
        <f>IF('Indicator Data'!AP124="No data","x",ROUND(IF('Indicator Data'!AP124&gt;$AG$195,10,IF('Indicator Data'!AP124&lt;$AG$194,0,10-($AG$195-'Indicator Data'!AP124)/($AG$195-$AG$194)*10)),1))</f>
        <v>5.0999999999999996</v>
      </c>
      <c r="AH122" s="77">
        <f t="shared" si="26"/>
        <v>8.5</v>
      </c>
      <c r="AI122" s="78">
        <f t="shared" si="27"/>
        <v>4.4000000000000004</v>
      </c>
      <c r="AJ122" s="85">
        <f t="shared" si="28"/>
        <v>6.4</v>
      </c>
      <c r="AK122" s="86">
        <f t="shared" si="29"/>
        <v>5.9</v>
      </c>
    </row>
    <row r="123" spans="1:37" s="4" customFormat="1" x14ac:dyDescent="0.25">
      <c r="A123" s="131" t="s">
        <v>226</v>
      </c>
      <c r="B123" s="63" t="s">
        <v>225</v>
      </c>
      <c r="C123" s="77">
        <f>ROUND(IF('Indicator Data'!Q125="No data",IF((0.1233*LN('Indicator Data'!BA125)-0.4559)&gt;C$195,0,IF((0.1233*LN('Indicator Data'!BA125)-0.4559)&lt;C$194,10,(C$195-(0.1233*LN('Indicator Data'!BA125)-0.4559))/(C$195-C$194)*10)),IF('Indicator Data'!Q125&gt;C$195,0,IF('Indicator Data'!Q125&lt;C$194,10,(C$195-'Indicator Data'!Q125)/(C$195-C$194)*10))),1)</f>
        <v>0.4</v>
      </c>
      <c r="D123" s="77" t="str">
        <f>IF('Indicator Data'!R125="No data","x",ROUND((IF('Indicator Data'!R125&gt;D$195,10,IF('Indicator Data'!R125&lt;D$194,0,10-(D$195-'Indicator Data'!R125)/(D$195-D$194)*10))),1))</f>
        <v>x</v>
      </c>
      <c r="E123" s="78">
        <f t="shared" si="15"/>
        <v>0.4</v>
      </c>
      <c r="F123" s="77">
        <f>IF('Indicator Data'!AE125="No data","x",ROUND(IF('Indicator Data'!AE125&gt;F$195,10,IF('Indicator Data'!AE125&lt;F$194,0,10-(F$195-'Indicator Data'!AE125)/(F$195-F$194)*10)),1))</f>
        <v>0.8</v>
      </c>
      <c r="G123" s="77">
        <f>IF('Indicator Data'!AF125="No data","x",ROUND(IF('Indicator Data'!AF125&gt;G$195,10,IF('Indicator Data'!AF125&lt;G$194,0,10-(G$195-'Indicator Data'!AF125)/(G$195-G$194)*10)),1))</f>
        <v>1</v>
      </c>
      <c r="H123" s="78">
        <f t="shared" si="16"/>
        <v>0.9</v>
      </c>
      <c r="I123" s="79">
        <f>SUM(IF('Indicator Data'!S125=0,0,'Indicator Data'!S125/1000000),SUM('Indicator Data'!T125:U125))</f>
        <v>0</v>
      </c>
      <c r="J123" s="79">
        <f>I123/'Indicator Data'!BB125*1000000</f>
        <v>0</v>
      </c>
      <c r="K123" s="77">
        <f t="shared" si="17"/>
        <v>0</v>
      </c>
      <c r="L123" s="77">
        <f>IF('Indicator Data'!V125="No data","x",ROUND(IF('Indicator Data'!V125&gt;L$195,10,IF('Indicator Data'!V125&lt;L$194,0,10-(L$195-'Indicator Data'!V125)/(L$195-L$194)*10)),1))</f>
        <v>0</v>
      </c>
      <c r="M123" s="78">
        <f t="shared" si="18"/>
        <v>0</v>
      </c>
      <c r="N123" s="80">
        <f t="shared" si="19"/>
        <v>0.4</v>
      </c>
      <c r="O123" s="92">
        <f>IF(AND('Indicator Data'!AJ125="No data",'Indicator Data'!AK125="No data"),0,SUM('Indicator Data'!AJ125:AL125)/1000)</f>
        <v>82.494</v>
      </c>
      <c r="P123" s="77">
        <f t="shared" si="20"/>
        <v>6.4</v>
      </c>
      <c r="Q123" s="81">
        <f>O123*1000/'Indicator Data'!BB125</f>
        <v>4.8945709860530777E-3</v>
      </c>
      <c r="R123" s="77">
        <f t="shared" si="21"/>
        <v>4.7</v>
      </c>
      <c r="S123" s="82">
        <f t="shared" si="22"/>
        <v>5.6</v>
      </c>
      <c r="T123" s="77">
        <f>IF('Indicator Data'!AB125="No data","x",ROUND(IF('Indicator Data'!AB125&gt;T$195,10,IF('Indicator Data'!AB125&lt;T$194,0,10-(T$195-'Indicator Data'!AB125)/(T$195-T$194)*10)),1))</f>
        <v>0.4</v>
      </c>
      <c r="U123" s="77">
        <f>IF('Indicator Data'!AA125="No data","x",ROUND(IF('Indicator Data'!AA125&gt;U$195,10,IF('Indicator Data'!AA125&lt;U$194,0,10-(U$195-'Indicator Data'!AA125)/(U$195-U$194)*10)),1))</f>
        <v>0.1</v>
      </c>
      <c r="V123" s="77" t="str">
        <f>IF('Indicator Data'!AD125="No data","x",ROUND(IF('Indicator Data'!AD125&gt;V$195,10,IF('Indicator Data'!AD125&lt;V$194,0,10-(V$195-'Indicator Data'!AD125)/(V$195-V$194)*10)),1))</f>
        <v>x</v>
      </c>
      <c r="W123" s="78">
        <f t="shared" si="23"/>
        <v>0.3</v>
      </c>
      <c r="X123" s="77">
        <f>IF('Indicator Data'!W125="No data","x",ROUND(IF('Indicator Data'!W125&gt;X$195,10,IF('Indicator Data'!W125&lt;X$194,0,10-(X$195-'Indicator Data'!W125)/(X$195-X$194)*10)),1))</f>
        <v>0.3</v>
      </c>
      <c r="Y123" s="77" t="str">
        <f>IF('Indicator Data'!X125="No data","x",ROUND(IF('Indicator Data'!X125&gt;Y$195,10,IF('Indicator Data'!X125&lt;Y$194,0,10-(Y$195-'Indicator Data'!X125)/(Y$195-Y$194)*10)),1))</f>
        <v>x</v>
      </c>
      <c r="Z123" s="78">
        <f t="shared" si="24"/>
        <v>0.3</v>
      </c>
      <c r="AA123" s="92">
        <f>('Indicator Data'!AI125+'Indicator Data'!AH125*0.5+'Indicator Data'!AG125*0.25)/1000</f>
        <v>0</v>
      </c>
      <c r="AB123" s="83">
        <f>AA123*1000/'Indicator Data'!BB125</f>
        <v>0</v>
      </c>
      <c r="AC123" s="78">
        <f t="shared" si="25"/>
        <v>0</v>
      </c>
      <c r="AD123" s="77">
        <f>IF('Indicator Data'!AM125="No data","x",ROUND(IF('Indicator Data'!AM125&lt;$AD$194,10,IF('Indicator Data'!AM125&gt;$AD$195,0,($AD$195-'Indicator Data'!AM125)/($AD$195-$AD$194)*10)),1))</f>
        <v>3.6</v>
      </c>
      <c r="AE123" s="77">
        <f>IF('Indicator Data'!AN125="No data","x",ROUND(IF('Indicator Data'!AN125&gt;$AE$195,10,IF('Indicator Data'!AN125&lt;$AE$194,0,10-($AE$195-'Indicator Data'!AN125)/($AE$195-$AE$194)*10)),1))</f>
        <v>0</v>
      </c>
      <c r="AF123" s="84">
        <f>IF('Indicator Data'!AO125="No data","x",ROUND(IF('Indicator Data'!AO125&gt;$AF$195,10,IF('Indicator Data'!AO125&lt;$AF$194,0,10-($AF$195-'Indicator Data'!AO125)/($AF$195-$AF$194)*10)),1))</f>
        <v>0.4</v>
      </c>
      <c r="AG123" s="84">
        <f>IF('Indicator Data'!AP125="No data","x",ROUND(IF('Indicator Data'!AP125&gt;$AG$195,10,IF('Indicator Data'!AP125&lt;$AG$194,0,10-($AG$195-'Indicator Data'!AP125)/($AG$195-$AG$194)*10)),1))</f>
        <v>2.8</v>
      </c>
      <c r="AH123" s="77">
        <f t="shared" si="26"/>
        <v>0.9</v>
      </c>
      <c r="AI123" s="78">
        <f t="shared" si="27"/>
        <v>1.5</v>
      </c>
      <c r="AJ123" s="85">
        <f t="shared" si="28"/>
        <v>0.5</v>
      </c>
      <c r="AK123" s="86">
        <f t="shared" si="29"/>
        <v>3.5</v>
      </c>
    </row>
    <row r="124" spans="1:37" s="4" customFormat="1" x14ac:dyDescent="0.25">
      <c r="A124" s="131" t="s">
        <v>228</v>
      </c>
      <c r="B124" s="63" t="s">
        <v>227</v>
      </c>
      <c r="C124" s="77">
        <f>ROUND(IF('Indicator Data'!Q126="No data",IF((0.1233*LN('Indicator Data'!BA126)-0.4559)&gt;C$195,0,IF((0.1233*LN('Indicator Data'!BA126)-0.4559)&lt;C$194,10,(C$195-(0.1233*LN('Indicator Data'!BA126)-0.4559))/(C$195-C$194)*10)),IF('Indicator Data'!Q126&gt;C$195,0,IF('Indicator Data'!Q126&lt;C$194,10,(C$195-'Indicator Data'!Q126)/(C$195-C$194)*10))),1)</f>
        <v>0.6</v>
      </c>
      <c r="D124" s="77" t="str">
        <f>IF('Indicator Data'!R126="No data","x",ROUND((IF('Indicator Data'!R126&gt;D$195,10,IF('Indicator Data'!R126&lt;D$194,0,10-(D$195-'Indicator Data'!R126)/(D$195-D$194)*10))),1))</f>
        <v>x</v>
      </c>
      <c r="E124" s="78">
        <f t="shared" si="15"/>
        <v>0.6</v>
      </c>
      <c r="F124" s="77">
        <f>IF('Indicator Data'!AE126="No data","x",ROUND(IF('Indicator Data'!AE126&gt;F$195,10,IF('Indicator Data'!AE126&lt;F$194,0,10-(F$195-'Indicator Data'!AE126)/(F$195-F$194)*10)),1))</f>
        <v>2.1</v>
      </c>
      <c r="G124" s="77" t="str">
        <f>IF('Indicator Data'!AF126="No data","x",ROUND(IF('Indicator Data'!AF126&gt;G$195,10,IF('Indicator Data'!AF126&lt;G$194,0,10-(G$195-'Indicator Data'!AF126)/(G$195-G$194)*10)),1))</f>
        <v>x</v>
      </c>
      <c r="H124" s="78">
        <f t="shared" si="16"/>
        <v>2.1</v>
      </c>
      <c r="I124" s="79">
        <f>SUM(IF('Indicator Data'!S126=0,0,'Indicator Data'!S126/1000000),SUM('Indicator Data'!T126:U126))</f>
        <v>0</v>
      </c>
      <c r="J124" s="79">
        <f>I124/'Indicator Data'!BB126*1000000</f>
        <v>0</v>
      </c>
      <c r="K124" s="77">
        <f t="shared" si="17"/>
        <v>0</v>
      </c>
      <c r="L124" s="77">
        <f>IF('Indicator Data'!V126="No data","x",ROUND(IF('Indicator Data'!V126&gt;L$195,10,IF('Indicator Data'!V126&lt;L$194,0,10-(L$195-'Indicator Data'!V126)/(L$195-L$194)*10)),1))</f>
        <v>0</v>
      </c>
      <c r="M124" s="78">
        <f t="shared" si="18"/>
        <v>0</v>
      </c>
      <c r="N124" s="80">
        <f t="shared" si="19"/>
        <v>0.8</v>
      </c>
      <c r="O124" s="92">
        <f>IF(AND('Indicator Data'!AJ126="No data",'Indicator Data'!AK126="No data"),0,SUM('Indicator Data'!AJ126:AL126)/1000)</f>
        <v>1.349</v>
      </c>
      <c r="P124" s="77">
        <f t="shared" si="20"/>
        <v>0.4</v>
      </c>
      <c r="Q124" s="81">
        <f>O124*1000/'Indicator Data'!BB126</f>
        <v>2.9913298002084396E-4</v>
      </c>
      <c r="R124" s="77">
        <f t="shared" si="21"/>
        <v>2.4</v>
      </c>
      <c r="S124" s="82">
        <f t="shared" si="22"/>
        <v>1.4</v>
      </c>
      <c r="T124" s="77">
        <f>IF('Indicator Data'!AB126="No data","x",ROUND(IF('Indicator Data'!AB126&gt;T$195,10,IF('Indicator Data'!AB126&lt;T$194,0,10-(T$195-'Indicator Data'!AB126)/(T$195-T$194)*10)),1))</f>
        <v>0.2</v>
      </c>
      <c r="U124" s="77">
        <f>IF('Indicator Data'!AA126="No data","x",ROUND(IF('Indicator Data'!AA126&gt;U$195,10,IF('Indicator Data'!AA126&lt;U$194,0,10-(U$195-'Indicator Data'!AA126)/(U$195-U$194)*10)),1))</f>
        <v>0.1</v>
      </c>
      <c r="V124" s="77" t="str">
        <f>IF('Indicator Data'!AD126="No data","x",ROUND(IF('Indicator Data'!AD126&gt;V$195,10,IF('Indicator Data'!AD126&lt;V$194,0,10-(V$195-'Indicator Data'!AD126)/(V$195-V$194)*10)),1))</f>
        <v>x</v>
      </c>
      <c r="W124" s="78">
        <f t="shared" si="23"/>
        <v>0.2</v>
      </c>
      <c r="X124" s="77">
        <f>IF('Indicator Data'!W126="No data","x",ROUND(IF('Indicator Data'!W126&gt;X$195,10,IF('Indicator Data'!W126&lt;X$194,0,10-(X$195-'Indicator Data'!W126)/(X$195-X$194)*10)),1))</f>
        <v>0.4</v>
      </c>
      <c r="Y124" s="77" t="str">
        <f>IF('Indicator Data'!X126="No data","x",ROUND(IF('Indicator Data'!X126&gt;Y$195,10,IF('Indicator Data'!X126&lt;Y$194,0,10-(Y$195-'Indicator Data'!X126)/(Y$195-Y$194)*10)),1))</f>
        <v>x</v>
      </c>
      <c r="Z124" s="78">
        <f t="shared" si="24"/>
        <v>0.4</v>
      </c>
      <c r="AA124" s="92">
        <f>('Indicator Data'!AI126+'Indicator Data'!AH126*0.5+'Indicator Data'!AG126*0.25)/1000</f>
        <v>2.847</v>
      </c>
      <c r="AB124" s="83">
        <f>AA124*1000/'Indicator Data'!BB126</f>
        <v>6.3130585183049869E-4</v>
      </c>
      <c r="AC124" s="78">
        <f t="shared" si="25"/>
        <v>0.1</v>
      </c>
      <c r="AD124" s="77">
        <f>IF('Indicator Data'!AM126="No data","x",ROUND(IF('Indicator Data'!AM126&lt;$AD$194,10,IF('Indicator Data'!AM126&gt;$AD$195,0,($AD$195-'Indicator Data'!AM126)/($AD$195-$AD$194)*10)),1))</f>
        <v>2.9</v>
      </c>
      <c r="AE124" s="77">
        <f>IF('Indicator Data'!AN126="No data","x",ROUND(IF('Indicator Data'!AN126&gt;$AE$195,10,IF('Indicator Data'!AN126&lt;$AE$194,0,10-($AE$195-'Indicator Data'!AN126)/($AE$195-$AE$194)*10)),1))</f>
        <v>0</v>
      </c>
      <c r="AF124" s="84">
        <f>IF('Indicator Data'!AO126="No data","x",ROUND(IF('Indicator Data'!AO126&gt;$AF$195,10,IF('Indicator Data'!AO126&lt;$AF$194,0,10-($AF$195-'Indicator Data'!AO126)/($AF$195-$AF$194)*10)),1))</f>
        <v>1.1000000000000001</v>
      </c>
      <c r="AG124" s="84" t="str">
        <f>IF('Indicator Data'!AP126="No data","x",ROUND(IF('Indicator Data'!AP126&gt;$AG$195,10,IF('Indicator Data'!AP126&lt;$AG$194,0,10-($AG$195-'Indicator Data'!AP126)/($AG$195-$AG$194)*10)),1))</f>
        <v>x</v>
      </c>
      <c r="AH124" s="77">
        <f t="shared" si="26"/>
        <v>1.1000000000000001</v>
      </c>
      <c r="AI124" s="78">
        <f t="shared" si="27"/>
        <v>1.3</v>
      </c>
      <c r="AJ124" s="85">
        <f t="shared" si="28"/>
        <v>0.5</v>
      </c>
      <c r="AK124" s="86">
        <f t="shared" si="29"/>
        <v>1</v>
      </c>
    </row>
    <row r="125" spans="1:37" s="4" customFormat="1" x14ac:dyDescent="0.25">
      <c r="A125" s="131" t="s">
        <v>230</v>
      </c>
      <c r="B125" s="63" t="s">
        <v>229</v>
      </c>
      <c r="C125" s="77">
        <f>ROUND(IF('Indicator Data'!Q127="No data",IF((0.1233*LN('Indicator Data'!BA127)-0.4559)&gt;C$195,0,IF((0.1233*LN('Indicator Data'!BA127)-0.4559)&lt;C$194,10,(C$195-(0.1233*LN('Indicator Data'!BA127)-0.4559))/(C$195-C$194)*10)),IF('Indicator Data'!Q127&gt;C$195,0,IF('Indicator Data'!Q127&lt;C$194,10,(C$195-'Indicator Data'!Q127)/(C$195-C$194)*10))),1)</f>
        <v>4.9000000000000004</v>
      </c>
      <c r="D125" s="77">
        <f>IF('Indicator Data'!R127="No data","x",ROUND((IF('Indicator Data'!R127&gt;D$195,10,IF('Indicator Data'!R127&lt;D$194,0,10-(D$195-'Indicator Data'!R127)/(D$195-D$194)*10))),1))</f>
        <v>0.9</v>
      </c>
      <c r="E125" s="78">
        <f t="shared" si="15"/>
        <v>3.1</v>
      </c>
      <c r="F125" s="77">
        <f>IF('Indicator Data'!AE127="No data","x",ROUND(IF('Indicator Data'!AE127&gt;F$195,10,IF('Indicator Data'!AE127&lt;F$194,0,10-(F$195-'Indicator Data'!AE127)/(F$195-F$194)*10)),1))</f>
        <v>6</v>
      </c>
      <c r="G125" s="77">
        <f>IF('Indicator Data'!AF127="No data","x",ROUND(IF('Indicator Data'!AF127&gt;G$195,10,IF('Indicator Data'!AF127&lt;G$194,0,10-(G$195-'Indicator Data'!AF127)/(G$195-G$194)*10)),1))</f>
        <v>5.2</v>
      </c>
      <c r="H125" s="78">
        <f t="shared" si="16"/>
        <v>5.6</v>
      </c>
      <c r="I125" s="79">
        <f>SUM(IF('Indicator Data'!S127=0,0,'Indicator Data'!S127/1000000),SUM('Indicator Data'!T127:U127))</f>
        <v>1038.1694479999999</v>
      </c>
      <c r="J125" s="79">
        <f>I125/'Indicator Data'!BB127*1000000</f>
        <v>172.62794589811989</v>
      </c>
      <c r="K125" s="77">
        <f t="shared" si="17"/>
        <v>3.5</v>
      </c>
      <c r="L125" s="77">
        <f>IF('Indicator Data'!V127="No data","x",ROUND(IF('Indicator Data'!V127&gt;L$195,10,IF('Indicator Data'!V127&lt;L$194,0,10-(L$195-'Indicator Data'!V127)/(L$195-L$194)*10)),1))</f>
        <v>3.1</v>
      </c>
      <c r="M125" s="78">
        <f t="shared" si="18"/>
        <v>3.3</v>
      </c>
      <c r="N125" s="80">
        <f t="shared" si="19"/>
        <v>3.8</v>
      </c>
      <c r="O125" s="92">
        <f>IF(AND('Indicator Data'!AJ127="No data",'Indicator Data'!AK127="No data"),0,SUM('Indicator Data'!AJ127:AL127)/1000)</f>
        <v>0.36299999999999999</v>
      </c>
      <c r="P125" s="77">
        <f t="shared" si="20"/>
        <v>0</v>
      </c>
      <c r="Q125" s="81">
        <f>O125*1000/'Indicator Data'!BB127</f>
        <v>6.0360035138519628E-5</v>
      </c>
      <c r="R125" s="77">
        <f t="shared" si="21"/>
        <v>1.6</v>
      </c>
      <c r="S125" s="82">
        <f t="shared" si="22"/>
        <v>0.8</v>
      </c>
      <c r="T125" s="77">
        <f>IF('Indicator Data'!AB127="No data","x",ROUND(IF('Indicator Data'!AB127&gt;T$195,10,IF('Indicator Data'!AB127&lt;T$194,0,10-(T$195-'Indicator Data'!AB127)/(T$195-T$194)*10)),1))</f>
        <v>0.6</v>
      </c>
      <c r="U125" s="77">
        <f>IF('Indicator Data'!AA127="No data","x",ROUND(IF('Indicator Data'!AA127&gt;U$195,10,IF('Indicator Data'!AA127&lt;U$194,0,10-(U$195-'Indicator Data'!AA127)/(U$195-U$194)*10)),1))</f>
        <v>1.1000000000000001</v>
      </c>
      <c r="V125" s="77">
        <f>IF('Indicator Data'!AD127="No data","x",ROUND(IF('Indicator Data'!AD127&gt;V$195,10,IF('Indicator Data'!AD127&lt;V$194,0,10-(V$195-'Indicator Data'!AD127)/(V$195-V$194)*10)),1))</f>
        <v>0</v>
      </c>
      <c r="W125" s="78">
        <f t="shared" si="23"/>
        <v>0.6</v>
      </c>
      <c r="X125" s="77">
        <f>IF('Indicator Data'!W127="No data","x",ROUND(IF('Indicator Data'!W127&gt;X$195,10,IF('Indicator Data'!W127&lt;X$194,0,10-(X$195-'Indicator Data'!W127)/(X$195-X$194)*10)),1))</f>
        <v>1.7</v>
      </c>
      <c r="Y125" s="77">
        <f>IF('Indicator Data'!X127="No data","x",ROUND(IF('Indicator Data'!X127&gt;Y$195,10,IF('Indicator Data'!X127&lt;Y$194,0,10-(Y$195-'Indicator Data'!X127)/(Y$195-Y$194)*10)),1))</f>
        <v>1.3</v>
      </c>
      <c r="Z125" s="78">
        <f t="shared" si="24"/>
        <v>1.5</v>
      </c>
      <c r="AA125" s="92">
        <f>('Indicator Data'!AI127+'Indicator Data'!AH127*0.5+'Indicator Data'!AG127*0.25)/1000</f>
        <v>273.06299999999999</v>
      </c>
      <c r="AB125" s="83">
        <f>AA125*1000/'Indicator Data'!BB127</f>
        <v>4.540521287886938E-2</v>
      </c>
      <c r="AC125" s="78">
        <f t="shared" si="25"/>
        <v>4.5</v>
      </c>
      <c r="AD125" s="77">
        <f>IF('Indicator Data'!AM127="No data","x",ROUND(IF('Indicator Data'!AM127&lt;$AD$194,10,IF('Indicator Data'!AM127&gt;$AD$195,0,($AD$195-'Indicator Data'!AM127)/($AD$195-$AD$194)*10)),1))</f>
        <v>4.4000000000000004</v>
      </c>
      <c r="AE125" s="77">
        <f>IF('Indicator Data'!AN127="No data","x",ROUND(IF('Indicator Data'!AN127&gt;$AE$195,10,IF('Indicator Data'!AN127&lt;$AE$194,0,10-($AE$195-'Indicator Data'!AN127)/($AE$195-$AE$194)*10)),1))</f>
        <v>3.9</v>
      </c>
      <c r="AF125" s="84">
        <f>IF('Indicator Data'!AO127="No data","x",ROUND(IF('Indicator Data'!AO127&gt;$AF$195,10,IF('Indicator Data'!AO127&lt;$AF$194,0,10-($AF$195-'Indicator Data'!AO127)/($AF$195-$AF$194)*10)),1))</f>
        <v>3.9</v>
      </c>
      <c r="AG125" s="84">
        <f>IF('Indicator Data'!AP127="No data","x",ROUND(IF('Indicator Data'!AP127&gt;$AG$195,10,IF('Indicator Data'!AP127&lt;$AG$194,0,10-($AG$195-'Indicator Data'!AP127)/($AG$195-$AG$194)*10)),1))</f>
        <v>3.2</v>
      </c>
      <c r="AH125" s="77">
        <f t="shared" si="26"/>
        <v>3.8</v>
      </c>
      <c r="AI125" s="78">
        <f t="shared" si="27"/>
        <v>4</v>
      </c>
      <c r="AJ125" s="85">
        <f t="shared" si="28"/>
        <v>2.8</v>
      </c>
      <c r="AK125" s="86">
        <f t="shared" si="29"/>
        <v>1.9</v>
      </c>
    </row>
    <row r="126" spans="1:37" s="4" customFormat="1" x14ac:dyDescent="0.25">
      <c r="A126" s="131" t="s">
        <v>232</v>
      </c>
      <c r="B126" s="63" t="s">
        <v>231</v>
      </c>
      <c r="C126" s="77">
        <f>ROUND(IF('Indicator Data'!Q128="No data",IF((0.1233*LN('Indicator Data'!BA128)-0.4559)&gt;C$195,0,IF((0.1233*LN('Indicator Data'!BA128)-0.4559)&lt;C$194,10,(C$195-(0.1233*LN('Indicator Data'!BA128)-0.4559))/(C$195-C$194)*10)),IF('Indicator Data'!Q128&gt;C$195,0,IF('Indicator Data'!Q128&lt;C$194,10,(C$195-'Indicator Data'!Q128)/(C$195-C$194)*10))),1)</f>
        <v>9.3000000000000007</v>
      </c>
      <c r="D126" s="77">
        <f>IF('Indicator Data'!R128="No data","x",ROUND((IF('Indicator Data'!R128&gt;D$195,10,IF('Indicator Data'!R128&lt;D$194,0,10-(D$195-'Indicator Data'!R128)/(D$195-D$194)*10))),1))</f>
        <v>10</v>
      </c>
      <c r="E126" s="78">
        <f t="shared" si="15"/>
        <v>9.6999999999999993</v>
      </c>
      <c r="F126" s="77">
        <f>IF('Indicator Data'!AE128="No data","x",ROUND(IF('Indicator Data'!AE128&gt;F$195,10,IF('Indicator Data'!AE128&lt;F$194,0,10-(F$195-'Indicator Data'!AE128)/(F$195-F$194)*10)),1))</f>
        <v>9.5</v>
      </c>
      <c r="G126" s="77">
        <f>IF('Indicator Data'!AF128="No data","x",ROUND(IF('Indicator Data'!AF128&gt;G$195,10,IF('Indicator Data'!AF128&lt;G$194,0,10-(G$195-'Indicator Data'!AF128)/(G$195-G$194)*10)),1))</f>
        <v>1.5</v>
      </c>
      <c r="H126" s="78">
        <f t="shared" si="16"/>
        <v>5.5</v>
      </c>
      <c r="I126" s="79">
        <f>SUM(IF('Indicator Data'!S128=0,0,'Indicator Data'!S128/1000000),SUM('Indicator Data'!T128:U128))</f>
        <v>2641.720828</v>
      </c>
      <c r="J126" s="79">
        <f>I126/'Indicator Data'!BB128*1000000</f>
        <v>138.21065299244606</v>
      </c>
      <c r="K126" s="77">
        <f t="shared" si="17"/>
        <v>2.8</v>
      </c>
      <c r="L126" s="77">
        <f>IF('Indicator Data'!V128="No data","x",ROUND(IF('Indicator Data'!V128&gt;L$195,10,IF('Indicator Data'!V128&lt;L$194,0,10-(L$195-'Indicator Data'!V128)/(L$195-L$194)*10)),1))</f>
        <v>6.9</v>
      </c>
      <c r="M126" s="78">
        <f t="shared" si="18"/>
        <v>4.9000000000000004</v>
      </c>
      <c r="N126" s="80">
        <f t="shared" si="19"/>
        <v>7.5</v>
      </c>
      <c r="O126" s="92">
        <f>IF(AND('Indicator Data'!AJ128="No data",'Indicator Data'!AK128="No data"),0,SUM('Indicator Data'!AJ128:AL128)/1000)</f>
        <v>248.65700000000001</v>
      </c>
      <c r="P126" s="77">
        <f t="shared" si="20"/>
        <v>8</v>
      </c>
      <c r="Q126" s="81">
        <f>O126*1000/'Indicator Data'!BB128</f>
        <v>1.3009340720972904E-2</v>
      </c>
      <c r="R126" s="77">
        <f t="shared" si="21"/>
        <v>6</v>
      </c>
      <c r="S126" s="82">
        <f t="shared" si="22"/>
        <v>7</v>
      </c>
      <c r="T126" s="77">
        <f>IF('Indicator Data'!AB128="No data","x",ROUND(IF('Indicator Data'!AB128&gt;T$195,10,IF('Indicator Data'!AB128&lt;T$194,0,10-(T$195-'Indicator Data'!AB128)/(T$195-T$194)*10)),1))</f>
        <v>1</v>
      </c>
      <c r="U126" s="77">
        <f>IF('Indicator Data'!AA128="No data","x",ROUND(IF('Indicator Data'!AA128&gt;U$195,10,IF('Indicator Data'!AA128&lt;U$194,0,10-(U$195-'Indicator Data'!AA128)/(U$195-U$194)*10)),1))</f>
        <v>1.8</v>
      </c>
      <c r="V126" s="77">
        <f>IF('Indicator Data'!AD128="No data","x",ROUND(IF('Indicator Data'!AD128&gt;V$195,10,IF('Indicator Data'!AD128&lt;V$194,0,10-(V$195-'Indicator Data'!AD128)/(V$195-V$194)*10)),1))</f>
        <v>10</v>
      </c>
      <c r="W126" s="78">
        <f t="shared" si="23"/>
        <v>4.3</v>
      </c>
      <c r="X126" s="77">
        <f>IF('Indicator Data'!W128="No data","x",ROUND(IF('Indicator Data'!W128&gt;X$195,10,IF('Indicator Data'!W128&lt;X$194,0,10-(X$195-'Indicator Data'!W128)/(X$195-X$194)*10)),1))</f>
        <v>7.3</v>
      </c>
      <c r="Y126" s="77">
        <f>IF('Indicator Data'!X128="No data","x",ROUND(IF('Indicator Data'!X128&gt;Y$195,10,IF('Indicator Data'!X128&lt;Y$194,0,10-(Y$195-'Indicator Data'!X128)/(Y$195-Y$194)*10)),1))</f>
        <v>8.4</v>
      </c>
      <c r="Z126" s="78">
        <f t="shared" si="24"/>
        <v>7.9</v>
      </c>
      <c r="AA126" s="92">
        <f>('Indicator Data'!AI128+'Indicator Data'!AH128*0.5+'Indicator Data'!AG128*0.25)/1000</f>
        <v>2803.63175</v>
      </c>
      <c r="AB126" s="83">
        <f>AA126*1000/'Indicator Data'!BB128</f>
        <v>0.14668157619486893</v>
      </c>
      <c r="AC126" s="78">
        <f t="shared" si="25"/>
        <v>10</v>
      </c>
      <c r="AD126" s="77">
        <f>IF('Indicator Data'!AM128="No data","x",ROUND(IF('Indicator Data'!AM128&lt;$AD$194,10,IF('Indicator Data'!AM128&gt;$AD$195,0,($AD$195-'Indicator Data'!AM128)/($AD$195-$AD$194)*10)),1))</f>
        <v>3.3</v>
      </c>
      <c r="AE126" s="77">
        <f>IF('Indicator Data'!AN128="No data","x",ROUND(IF('Indicator Data'!AN128&gt;$AE$195,10,IF('Indicator Data'!AN128&lt;$AE$194,0,10-($AE$195-'Indicator Data'!AN128)/($AE$195-$AE$194)*10)),1))</f>
        <v>1.5</v>
      </c>
      <c r="AF126" s="84">
        <f>IF('Indicator Data'!AO128="No data","x",ROUND(IF('Indicator Data'!AO128&gt;$AF$195,10,IF('Indicator Data'!AO128&lt;$AF$194,0,10-($AF$195-'Indicator Data'!AO128)/($AF$195-$AF$194)*10)),1))</f>
        <v>6.9</v>
      </c>
      <c r="AG126" s="84">
        <f>IF('Indicator Data'!AP128="No data","x",ROUND(IF('Indicator Data'!AP128&gt;$AG$195,10,IF('Indicator Data'!AP128&lt;$AG$194,0,10-($AG$195-'Indicator Data'!AP128)/($AG$195-$AG$194)*10)),1))</f>
        <v>4.7</v>
      </c>
      <c r="AH126" s="77">
        <f t="shared" si="26"/>
        <v>6.5</v>
      </c>
      <c r="AI126" s="78">
        <f t="shared" si="27"/>
        <v>3.8</v>
      </c>
      <c r="AJ126" s="85">
        <f t="shared" si="28"/>
        <v>7.5</v>
      </c>
      <c r="AK126" s="86">
        <f t="shared" si="29"/>
        <v>7.3</v>
      </c>
    </row>
    <row r="127" spans="1:37" s="4" customFormat="1" x14ac:dyDescent="0.25">
      <c r="A127" s="131" t="s">
        <v>234</v>
      </c>
      <c r="B127" s="63" t="s">
        <v>233</v>
      </c>
      <c r="C127" s="77">
        <f>ROUND(IF('Indicator Data'!Q129="No data",IF((0.1233*LN('Indicator Data'!BA129)-0.4559)&gt;C$195,0,IF((0.1233*LN('Indicator Data'!BA129)-0.4559)&lt;C$194,10,(C$195-(0.1233*LN('Indicator Data'!BA129)-0.4559))/(C$195-C$194)*10)),IF('Indicator Data'!Q129&gt;C$195,0,IF('Indicator Data'!Q129&lt;C$194,10,(C$195-'Indicator Data'!Q129)/(C$195-C$194)*10))),1)</f>
        <v>6.7</v>
      </c>
      <c r="D127" s="77">
        <f>IF('Indicator Data'!R129="No data","x",ROUND((IF('Indicator Data'!R129&gt;D$195,10,IF('Indicator Data'!R129&lt;D$194,0,10-(D$195-'Indicator Data'!R129)/(D$195-D$194)*10))),1))</f>
        <v>5.0999999999999996</v>
      </c>
      <c r="E127" s="78">
        <f t="shared" si="15"/>
        <v>6</v>
      </c>
      <c r="F127" s="77" t="str">
        <f>IF('Indicator Data'!AE129="No data","x",ROUND(IF('Indicator Data'!AE129&gt;F$195,10,IF('Indicator Data'!AE129&lt;F$194,0,10-(F$195-'Indicator Data'!AE129)/(F$195-F$194)*10)),1))</f>
        <v>x</v>
      </c>
      <c r="G127" s="77">
        <f>IF('Indicator Data'!AF129="No data","x",ROUND(IF('Indicator Data'!AF129&gt;G$195,10,IF('Indicator Data'!AF129&lt;G$194,0,10-(G$195-'Indicator Data'!AF129)/(G$195-G$194)*10)),1))</f>
        <v>4.5</v>
      </c>
      <c r="H127" s="78">
        <f t="shared" si="16"/>
        <v>4.5</v>
      </c>
      <c r="I127" s="79">
        <f>SUM(IF('Indicator Data'!S129=0,0,'Indicator Data'!S129/1000000),SUM('Indicator Data'!T129:U129))</f>
        <v>4707.7792939999999</v>
      </c>
      <c r="J127" s="79">
        <f>I127/'Indicator Data'!BB129*1000000</f>
        <v>26.526289292189528</v>
      </c>
      <c r="K127" s="77">
        <f t="shared" si="17"/>
        <v>0.5</v>
      </c>
      <c r="L127" s="77">
        <f>IF('Indicator Data'!V129="No data","x",ROUND(IF('Indicator Data'!V129&gt;L$195,10,IF('Indicator Data'!V129&lt;L$194,0,10-(L$195-'Indicator Data'!V129)/(L$195-L$194)*10)),1))</f>
        <v>0.3</v>
      </c>
      <c r="M127" s="78">
        <f t="shared" si="18"/>
        <v>0.4</v>
      </c>
      <c r="N127" s="80">
        <f t="shared" si="19"/>
        <v>4.2</v>
      </c>
      <c r="O127" s="92">
        <f>IF(AND('Indicator Data'!AJ129="No data",'Indicator Data'!AK129="No data"),0,SUM('Indicator Data'!AJ129:AL129)/1000)</f>
        <v>2242.7629999999999</v>
      </c>
      <c r="P127" s="77">
        <f t="shared" si="20"/>
        <v>10</v>
      </c>
      <c r="Q127" s="81">
        <f>O127*1000/'Indicator Data'!BB129</f>
        <v>1.2636994310171004E-2</v>
      </c>
      <c r="R127" s="77">
        <f t="shared" si="21"/>
        <v>6</v>
      </c>
      <c r="S127" s="82">
        <f t="shared" si="22"/>
        <v>8</v>
      </c>
      <c r="T127" s="77">
        <f>IF('Indicator Data'!AB129="No data","x",ROUND(IF('Indicator Data'!AB129&gt;T$195,10,IF('Indicator Data'!AB129&lt;T$194,0,10-(T$195-'Indicator Data'!AB129)/(T$195-T$194)*10)),1))</f>
        <v>6.4</v>
      </c>
      <c r="U127" s="77">
        <f>IF('Indicator Data'!AA129="No data","x",ROUND(IF('Indicator Data'!AA129&gt;U$195,10,IF('Indicator Data'!AA129&lt;U$194,0,10-(U$195-'Indicator Data'!AA129)/(U$195-U$194)*10)),1))</f>
        <v>5.9</v>
      </c>
      <c r="V127" s="77">
        <f>IF('Indicator Data'!AD129="No data","x",ROUND(IF('Indicator Data'!AD129&gt;V$195,10,IF('Indicator Data'!AD129&lt;V$194,0,10-(V$195-'Indicator Data'!AD129)/(V$195-V$194)*10)),1))</f>
        <v>10</v>
      </c>
      <c r="W127" s="78">
        <f t="shared" si="23"/>
        <v>7.4</v>
      </c>
      <c r="X127" s="77">
        <f>IF('Indicator Data'!W129="No data","x",ROUND(IF('Indicator Data'!W129&gt;X$195,10,IF('Indicator Data'!W129&lt;X$194,0,10-(X$195-'Indicator Data'!W129)/(X$195-X$194)*10)),1))</f>
        <v>8.4</v>
      </c>
      <c r="Y127" s="77">
        <f>IF('Indicator Data'!X129="No data","x",ROUND(IF('Indicator Data'!X129&gt;Y$195,10,IF('Indicator Data'!X129&lt;Y$194,0,10-(Y$195-'Indicator Data'!X129)/(Y$195-Y$194)*10)),1))</f>
        <v>4.0999999999999996</v>
      </c>
      <c r="Z127" s="78">
        <f t="shared" si="24"/>
        <v>6.3</v>
      </c>
      <c r="AA127" s="92">
        <f>('Indicator Data'!AI129+'Indicator Data'!AH129*0.5+'Indicator Data'!AG129*0.25)/1000</f>
        <v>145.91300000000001</v>
      </c>
      <c r="AB127" s="83">
        <f>AA127*1000/'Indicator Data'!BB129</f>
        <v>8.2215630932915408E-4</v>
      </c>
      <c r="AC127" s="78">
        <f t="shared" si="25"/>
        <v>0.1</v>
      </c>
      <c r="AD127" s="77">
        <f>IF('Indicator Data'!AM129="No data","x",ROUND(IF('Indicator Data'!AM129&lt;$AD$194,10,IF('Indicator Data'!AM129&gt;$AD$195,0,($AD$195-'Indicator Data'!AM129)/($AD$195-$AD$194)*10)),1))</f>
        <v>3.6</v>
      </c>
      <c r="AE127" s="77">
        <f>IF('Indicator Data'!AN129="No data","x",ROUND(IF('Indicator Data'!AN129&gt;$AE$195,10,IF('Indicator Data'!AN129&lt;$AE$194,0,10-($AE$195-'Indicator Data'!AN129)/($AE$195-$AE$194)*10)),1))</f>
        <v>0.7</v>
      </c>
      <c r="AF127" s="84">
        <f>IF('Indicator Data'!AO129="No data","x",ROUND(IF('Indicator Data'!AO129&gt;$AF$195,10,IF('Indicator Data'!AO129&lt;$AF$194,0,10-($AF$195-'Indicator Data'!AO129)/($AF$195-$AF$194)*10)),1))</f>
        <v>5.9</v>
      </c>
      <c r="AG127" s="84">
        <f>IF('Indicator Data'!AP129="No data","x",ROUND(IF('Indicator Data'!AP129&gt;$AG$195,10,IF('Indicator Data'!AP129&lt;$AG$194,0,10-($AG$195-'Indicator Data'!AP129)/($AG$195-$AG$194)*10)),1))</f>
        <v>2</v>
      </c>
      <c r="AH127" s="77">
        <f t="shared" si="26"/>
        <v>5.0999999999999996</v>
      </c>
      <c r="AI127" s="78">
        <f t="shared" si="27"/>
        <v>3.1</v>
      </c>
      <c r="AJ127" s="85">
        <f t="shared" si="28"/>
        <v>4.8</v>
      </c>
      <c r="AK127" s="86">
        <f t="shared" si="29"/>
        <v>6.7</v>
      </c>
    </row>
    <row r="128" spans="1:37" s="4" customFormat="1" x14ac:dyDescent="0.25">
      <c r="A128" s="131" t="s">
        <v>236</v>
      </c>
      <c r="B128" s="63" t="s">
        <v>235</v>
      </c>
      <c r="C128" s="77">
        <f>ROUND(IF('Indicator Data'!Q130="No data",IF((0.1233*LN('Indicator Data'!BA130)-0.4559)&gt;C$195,0,IF((0.1233*LN('Indicator Data'!BA130)-0.4559)&lt;C$194,10,(C$195-(0.1233*LN('Indicator Data'!BA130)-0.4559))/(C$195-C$194)*10)),IF('Indicator Data'!Q130&gt;C$195,0,IF('Indicator Data'!Q130&lt;C$194,10,(C$195-'Indicator Data'!Q130)/(C$195-C$194)*10))),1)</f>
        <v>0.1</v>
      </c>
      <c r="D128" s="77" t="str">
        <f>IF('Indicator Data'!R130="No data","x",ROUND((IF('Indicator Data'!R130&gt;D$195,10,IF('Indicator Data'!R130&lt;D$194,0,10-(D$195-'Indicator Data'!R130)/(D$195-D$194)*10))),1))</f>
        <v>x</v>
      </c>
      <c r="E128" s="78">
        <f t="shared" si="15"/>
        <v>0.1</v>
      </c>
      <c r="F128" s="77">
        <f>IF('Indicator Data'!AE130="No data","x",ROUND(IF('Indicator Data'!AE130&gt;F$195,10,IF('Indicator Data'!AE130&lt;F$194,0,10-(F$195-'Indicator Data'!AE130)/(F$195-F$194)*10)),1))</f>
        <v>0.9</v>
      </c>
      <c r="G128" s="77">
        <f>IF('Indicator Data'!AF130="No data","x",ROUND(IF('Indicator Data'!AF130&gt;G$195,10,IF('Indicator Data'!AF130&lt;G$194,0,10-(G$195-'Indicator Data'!AF130)/(G$195-G$194)*10)),1))</f>
        <v>0.5</v>
      </c>
      <c r="H128" s="78">
        <f t="shared" si="16"/>
        <v>0.7</v>
      </c>
      <c r="I128" s="79">
        <f>SUM(IF('Indicator Data'!S130=0,0,'Indicator Data'!S130/1000000),SUM('Indicator Data'!T130:U130))</f>
        <v>0</v>
      </c>
      <c r="J128" s="79">
        <f>I128/'Indicator Data'!BB130*1000000</f>
        <v>0</v>
      </c>
      <c r="K128" s="77">
        <f t="shared" si="17"/>
        <v>0</v>
      </c>
      <c r="L128" s="77">
        <f>IF('Indicator Data'!V130="No data","x",ROUND(IF('Indicator Data'!V130&gt;L$195,10,IF('Indicator Data'!V130&lt;L$194,0,10-(L$195-'Indicator Data'!V130)/(L$195-L$194)*10)),1))</f>
        <v>0</v>
      </c>
      <c r="M128" s="78">
        <f t="shared" si="18"/>
        <v>0</v>
      </c>
      <c r="N128" s="80">
        <f t="shared" si="19"/>
        <v>0.2</v>
      </c>
      <c r="O128" s="92">
        <f>IF(AND('Indicator Data'!AJ130="No data",'Indicator Data'!AK130="No data"),0,SUM('Indicator Data'!AJ130:AL130)/1000)</f>
        <v>47.042999999999999</v>
      </c>
      <c r="P128" s="77">
        <f t="shared" si="20"/>
        <v>5.6</v>
      </c>
      <c r="Q128" s="81">
        <f>O128*1000/'Indicator Data'!BB130</f>
        <v>9.1586155875381468E-3</v>
      </c>
      <c r="R128" s="77">
        <f t="shared" si="21"/>
        <v>5.5</v>
      </c>
      <c r="S128" s="82">
        <f t="shared" si="22"/>
        <v>5.6</v>
      </c>
      <c r="T128" s="77">
        <f>IF('Indicator Data'!AB130="No data","x",ROUND(IF('Indicator Data'!AB130&gt;T$195,10,IF('Indicator Data'!AB130&lt;T$194,0,10-(T$195-'Indicator Data'!AB130)/(T$195-T$194)*10)),1))</f>
        <v>0.4</v>
      </c>
      <c r="U128" s="77">
        <f>IF('Indicator Data'!AA130="No data","x",ROUND(IF('Indicator Data'!AA130&gt;U$195,10,IF('Indicator Data'!AA130&lt;U$194,0,10-(U$195-'Indicator Data'!AA130)/(U$195-U$194)*10)),1))</f>
        <v>0.1</v>
      </c>
      <c r="V128" s="77" t="str">
        <f>IF('Indicator Data'!AD130="No data","x",ROUND(IF('Indicator Data'!AD130&gt;V$195,10,IF('Indicator Data'!AD130&lt;V$194,0,10-(V$195-'Indicator Data'!AD130)/(V$195-V$194)*10)),1))</f>
        <v>x</v>
      </c>
      <c r="W128" s="78">
        <f t="shared" si="23"/>
        <v>0.3</v>
      </c>
      <c r="X128" s="77">
        <f>IF('Indicator Data'!W130="No data","x",ROUND(IF('Indicator Data'!W130&gt;X$195,10,IF('Indicator Data'!W130&lt;X$194,0,10-(X$195-'Indicator Data'!W130)/(X$195-X$194)*10)),1))</f>
        <v>0.2</v>
      </c>
      <c r="Y128" s="77" t="str">
        <f>IF('Indicator Data'!X130="No data","x",ROUND(IF('Indicator Data'!X130&gt;Y$195,10,IF('Indicator Data'!X130&lt;Y$194,0,10-(Y$195-'Indicator Data'!X130)/(Y$195-Y$194)*10)),1))</f>
        <v>x</v>
      </c>
      <c r="Z128" s="78">
        <f t="shared" si="24"/>
        <v>0.2</v>
      </c>
      <c r="AA128" s="92">
        <f>('Indicator Data'!AI130+'Indicator Data'!AH130*0.5+'Indicator Data'!AG130*0.25)/1000</f>
        <v>0</v>
      </c>
      <c r="AB128" s="83">
        <f>AA128*1000/'Indicator Data'!BB130</f>
        <v>0</v>
      </c>
      <c r="AC128" s="78">
        <f t="shared" si="25"/>
        <v>0</v>
      </c>
      <c r="AD128" s="77">
        <f>IF('Indicator Data'!AM130="No data","x",ROUND(IF('Indicator Data'!AM130&lt;$AD$194,10,IF('Indicator Data'!AM130&gt;$AD$195,0,($AD$195-'Indicator Data'!AM130)/($AD$195-$AD$194)*10)),1))</f>
        <v>1.6</v>
      </c>
      <c r="AE128" s="77">
        <f>IF('Indicator Data'!AN130="No data","x",ROUND(IF('Indicator Data'!AN130&gt;$AE$195,10,IF('Indicator Data'!AN130&lt;$AE$194,0,10-($AE$195-'Indicator Data'!AN130)/($AE$195-$AE$194)*10)),1))</f>
        <v>0</v>
      </c>
      <c r="AF128" s="84">
        <f>IF('Indicator Data'!AO130="No data","x",ROUND(IF('Indicator Data'!AO130&gt;$AF$195,10,IF('Indicator Data'!AO130&lt;$AF$194,0,10-($AF$195-'Indicator Data'!AO130)/($AF$195-$AF$194)*10)),1))</f>
        <v>0.6</v>
      </c>
      <c r="AG128" s="84">
        <f>IF('Indicator Data'!AP130="No data","x",ROUND(IF('Indicator Data'!AP130&gt;$AG$195,10,IF('Indicator Data'!AP130&lt;$AG$194,0,10-($AG$195-'Indicator Data'!AP130)/($AG$195-$AG$194)*10)),1))</f>
        <v>5.7</v>
      </c>
      <c r="AH128" s="77">
        <f t="shared" si="26"/>
        <v>1.6</v>
      </c>
      <c r="AI128" s="78">
        <f t="shared" si="27"/>
        <v>1.1000000000000001</v>
      </c>
      <c r="AJ128" s="85">
        <f t="shared" si="28"/>
        <v>0.4</v>
      </c>
      <c r="AK128" s="86">
        <f t="shared" si="29"/>
        <v>3.4</v>
      </c>
    </row>
    <row r="129" spans="1:37" s="4" customFormat="1" x14ac:dyDescent="0.25">
      <c r="A129" s="131" t="s">
        <v>239</v>
      </c>
      <c r="B129" s="63" t="s">
        <v>238</v>
      </c>
      <c r="C129" s="77">
        <f>ROUND(IF('Indicator Data'!Q131="No data",IF((0.1233*LN('Indicator Data'!BA131)-0.4559)&gt;C$195,0,IF((0.1233*LN('Indicator Data'!BA131)-0.4559)&lt;C$194,10,(C$195-(0.1233*LN('Indicator Data'!BA131)-0.4559))/(C$195-C$194)*10)),IF('Indicator Data'!Q131&gt;C$195,0,IF('Indicator Data'!Q131&lt;C$194,10,(C$195-'Indicator Data'!Q131)/(C$195-C$194)*10))),1)</f>
        <v>2.4</v>
      </c>
      <c r="D129" s="77" t="str">
        <f>IF('Indicator Data'!R131="No data","x",ROUND((IF('Indicator Data'!R131&gt;D$195,10,IF('Indicator Data'!R131&lt;D$194,0,10-(D$195-'Indicator Data'!R131)/(D$195-D$194)*10))),1))</f>
        <v>x</v>
      </c>
      <c r="E129" s="78">
        <f t="shared" si="15"/>
        <v>2.4</v>
      </c>
      <c r="F129" s="77">
        <f>IF('Indicator Data'!AE131="No data","x",ROUND(IF('Indicator Data'!AE131&gt;F$195,10,IF('Indicator Data'!AE131&lt;F$194,0,10-(F$195-'Indicator Data'!AE131)/(F$195-F$194)*10)),1))</f>
        <v>3.7</v>
      </c>
      <c r="G129" s="77" t="str">
        <f>IF('Indicator Data'!AF131="No data","x",ROUND(IF('Indicator Data'!AF131&gt;G$195,10,IF('Indicator Data'!AF131&lt;G$194,0,10-(G$195-'Indicator Data'!AF131)/(G$195-G$194)*10)),1))</f>
        <v>x</v>
      </c>
      <c r="H129" s="78">
        <f t="shared" si="16"/>
        <v>3.7</v>
      </c>
      <c r="I129" s="79">
        <f>SUM(IF('Indicator Data'!S131=0,0,'Indicator Data'!S131/1000000),SUM('Indicator Data'!T131:U131))</f>
        <v>6.6769999999999998E-3</v>
      </c>
      <c r="J129" s="79">
        <f>I129/'Indicator Data'!BB131*1000000</f>
        <v>1.5762299704654588E-3</v>
      </c>
      <c r="K129" s="77">
        <f t="shared" si="17"/>
        <v>0</v>
      </c>
      <c r="L129" s="77">
        <f>IF('Indicator Data'!V131="No data","x",ROUND(IF('Indicator Data'!V131&gt;L$195,10,IF('Indicator Data'!V131&lt;L$194,0,10-(L$195-'Indicator Data'!V131)/(L$195-L$194)*10)),1))</f>
        <v>0</v>
      </c>
      <c r="M129" s="78">
        <f t="shared" si="18"/>
        <v>0</v>
      </c>
      <c r="N129" s="80">
        <f t="shared" si="19"/>
        <v>2.1</v>
      </c>
      <c r="O129" s="92">
        <f>IF(AND('Indicator Data'!AJ131="No data",'Indicator Data'!AK131="No data"),0,SUM('Indicator Data'!AJ131:AL131)/1000)</f>
        <v>51.122</v>
      </c>
      <c r="P129" s="77">
        <f t="shared" si="20"/>
        <v>5.7</v>
      </c>
      <c r="Q129" s="81">
        <f>O129*1000/'Indicator Data'!BB131</f>
        <v>1.2068298419969325E-2</v>
      </c>
      <c r="R129" s="77">
        <f t="shared" si="21"/>
        <v>5.9</v>
      </c>
      <c r="S129" s="82">
        <f t="shared" si="22"/>
        <v>5.8</v>
      </c>
      <c r="T129" s="77">
        <f>IF('Indicator Data'!AB131="No data","x",ROUND(IF('Indicator Data'!AB131&gt;T$195,10,IF('Indicator Data'!AB131&lt;T$194,0,10-(T$195-'Indicator Data'!AB131)/(T$195-T$194)*10)),1))</f>
        <v>0.4</v>
      </c>
      <c r="U129" s="77">
        <f>IF('Indicator Data'!AA131="No data","x",ROUND(IF('Indicator Data'!AA131&gt;U$195,10,IF('Indicator Data'!AA131&lt;U$194,0,10-(U$195-'Indicator Data'!AA131)/(U$195-U$194)*10)),1))</f>
        <v>0.2</v>
      </c>
      <c r="V129" s="77" t="str">
        <f>IF('Indicator Data'!AD131="No data","x",ROUND(IF('Indicator Data'!AD131&gt;V$195,10,IF('Indicator Data'!AD131&lt;V$194,0,10-(V$195-'Indicator Data'!AD131)/(V$195-V$194)*10)),1))</f>
        <v>x</v>
      </c>
      <c r="W129" s="78">
        <f t="shared" si="23"/>
        <v>0.3</v>
      </c>
      <c r="X129" s="77">
        <f>IF('Indicator Data'!W131="No data","x",ROUND(IF('Indicator Data'!W131&gt;X$195,10,IF('Indicator Data'!W131&lt;X$194,0,10-(X$195-'Indicator Data'!W131)/(X$195-X$194)*10)),1))</f>
        <v>0.9</v>
      </c>
      <c r="Y129" s="77">
        <f>IF('Indicator Data'!X131="No data","x",ROUND(IF('Indicator Data'!X131&gt;Y$195,10,IF('Indicator Data'!X131&lt;Y$194,0,10-(Y$195-'Indicator Data'!X131)/(Y$195-Y$194)*10)),1))</f>
        <v>1.9</v>
      </c>
      <c r="Z129" s="78">
        <f t="shared" si="24"/>
        <v>1.4</v>
      </c>
      <c r="AA129" s="92">
        <f>('Indicator Data'!AI131+'Indicator Data'!AH131*0.5+'Indicator Data'!AG131*0.25)/1000</f>
        <v>0</v>
      </c>
      <c r="AB129" s="83">
        <f>AA129*1000/'Indicator Data'!BB131</f>
        <v>0</v>
      </c>
      <c r="AC129" s="78">
        <f t="shared" si="25"/>
        <v>0</v>
      </c>
      <c r="AD129" s="77">
        <f>IF('Indicator Data'!AM131="No data","x",ROUND(IF('Indicator Data'!AM131&lt;$AD$194,10,IF('Indicator Data'!AM131&gt;$AD$195,0,($AD$195-'Indicator Data'!AM131)/($AD$195-$AD$194)*10)),1))</f>
        <v>2.8</v>
      </c>
      <c r="AE129" s="77">
        <f>IF('Indicator Data'!AN131="No data","x",ROUND(IF('Indicator Data'!AN131&gt;$AE$195,10,IF('Indicator Data'!AN131&lt;$AE$194,0,10-($AE$195-'Indicator Data'!AN131)/($AE$195-$AE$194)*10)),1))</f>
        <v>0</v>
      </c>
      <c r="AF129" s="84">
        <f>IF('Indicator Data'!AO131="No data","x",ROUND(IF('Indicator Data'!AO131&gt;$AF$195,10,IF('Indicator Data'!AO131&lt;$AF$194,0,10-($AF$195-'Indicator Data'!AO131)/($AF$195-$AF$194)*10)),1))</f>
        <v>2.5</v>
      </c>
      <c r="AG129" s="84">
        <f>IF('Indicator Data'!AP131="No data","x",ROUND(IF('Indicator Data'!AP131&gt;$AG$195,10,IF('Indicator Data'!AP131&lt;$AG$194,0,10-($AG$195-'Indicator Data'!AP131)/($AG$195-$AG$194)*10)),1))</f>
        <v>4.5999999999999996</v>
      </c>
      <c r="AH129" s="77">
        <f t="shared" si="26"/>
        <v>2.9</v>
      </c>
      <c r="AI129" s="78">
        <f t="shared" si="27"/>
        <v>1.9</v>
      </c>
      <c r="AJ129" s="85">
        <f t="shared" si="28"/>
        <v>0.9</v>
      </c>
      <c r="AK129" s="86">
        <f t="shared" si="29"/>
        <v>3.7</v>
      </c>
    </row>
    <row r="130" spans="1:37" s="4" customFormat="1" x14ac:dyDescent="0.25">
      <c r="A130" s="131" t="s">
        <v>241</v>
      </c>
      <c r="B130" s="63" t="s">
        <v>240</v>
      </c>
      <c r="C130" s="77">
        <f>ROUND(IF('Indicator Data'!Q132="No data",IF((0.1233*LN('Indicator Data'!BA132)-0.4559)&gt;C$195,0,IF((0.1233*LN('Indicator Data'!BA132)-0.4559)&lt;C$194,10,(C$195-(0.1233*LN('Indicator Data'!BA132)-0.4559))/(C$195-C$194)*10)),IF('Indicator Data'!Q132&gt;C$195,0,IF('Indicator Data'!Q132&lt;C$194,10,(C$195-'Indicator Data'!Q132)/(C$195-C$194)*10))),1)</f>
        <v>6.3</v>
      </c>
      <c r="D130" s="77">
        <f>IF('Indicator Data'!R132="No data","x",ROUND((IF('Indicator Data'!R132&gt;D$195,10,IF('Indicator Data'!R132&lt;D$194,0,10-(D$195-'Indicator Data'!R132)/(D$195-D$194)*10))),1))</f>
        <v>4.2</v>
      </c>
      <c r="E130" s="78">
        <f t="shared" si="15"/>
        <v>5.3</v>
      </c>
      <c r="F130" s="77">
        <f>IF('Indicator Data'!AE132="No data","x",ROUND(IF('Indicator Data'!AE132&gt;F$195,10,IF('Indicator Data'!AE132&lt;F$194,0,10-(F$195-'Indicator Data'!AE132)/(F$195-F$194)*10)),1))</f>
        <v>7.1</v>
      </c>
      <c r="G130" s="77">
        <f>IF('Indicator Data'!AF132="No data","x",ROUND(IF('Indicator Data'!AF132&gt;G$195,10,IF('Indicator Data'!AF132&lt;G$194,0,10-(G$195-'Indicator Data'!AF132)/(G$195-G$194)*10)),1))</f>
        <v>1.2</v>
      </c>
      <c r="H130" s="78">
        <f t="shared" si="16"/>
        <v>4.2</v>
      </c>
      <c r="I130" s="79">
        <f>SUM(IF('Indicator Data'!S132=0,0,'Indicator Data'!S132/1000000),SUM('Indicator Data'!T132:U132))</f>
        <v>5139.8673559999997</v>
      </c>
      <c r="J130" s="79">
        <f>I130/'Indicator Data'!BB132*1000000</f>
        <v>27.776417265038734</v>
      </c>
      <c r="K130" s="77">
        <f t="shared" si="17"/>
        <v>0.6</v>
      </c>
      <c r="L130" s="77">
        <f>IF('Indicator Data'!V132="No data","x",ROUND(IF('Indicator Data'!V132&gt;L$195,10,IF('Indicator Data'!V132&lt;L$194,0,10-(L$195-'Indicator Data'!V132)/(L$195-L$194)*10)),1))</f>
        <v>0.6</v>
      </c>
      <c r="M130" s="78">
        <f t="shared" si="18"/>
        <v>0.6</v>
      </c>
      <c r="N130" s="80">
        <f t="shared" si="19"/>
        <v>3.9</v>
      </c>
      <c r="O130" s="92">
        <f>IF(AND('Indicator Data'!AJ132="No data",'Indicator Data'!AK132="No data"),0,SUM('Indicator Data'!AJ132:AL132)/1000)</f>
        <v>3340.8560000000002</v>
      </c>
      <c r="P130" s="77">
        <f t="shared" si="20"/>
        <v>10</v>
      </c>
      <c r="Q130" s="81">
        <f>O130*1000/'Indicator Data'!BB132</f>
        <v>1.8054358965135957E-2</v>
      </c>
      <c r="R130" s="77">
        <f t="shared" si="21"/>
        <v>6.5</v>
      </c>
      <c r="S130" s="82">
        <f t="shared" si="22"/>
        <v>8.3000000000000007</v>
      </c>
      <c r="T130" s="77">
        <f>IF('Indicator Data'!AB132="No data","x",ROUND(IF('Indicator Data'!AB132&gt;T$195,10,IF('Indicator Data'!AB132&lt;T$194,0,10-(T$195-'Indicator Data'!AB132)/(T$195-T$194)*10)),1))</f>
        <v>0.2</v>
      </c>
      <c r="U130" s="77">
        <f>IF('Indicator Data'!AA132="No data","x",ROUND(IF('Indicator Data'!AA132&gt;U$195,10,IF('Indicator Data'!AA132&lt;U$194,0,10-(U$195-'Indicator Data'!AA132)/(U$195-U$194)*10)),1))</f>
        <v>4.9000000000000004</v>
      </c>
      <c r="V130" s="77">
        <f>IF('Indicator Data'!AD132="No data","x",ROUND(IF('Indicator Data'!AD132&gt;V$195,10,IF('Indicator Data'!AD132&lt;V$194,0,10-(V$195-'Indicator Data'!AD132)/(V$195-V$194)*10)),1))</f>
        <v>0.1</v>
      </c>
      <c r="W130" s="78">
        <f t="shared" si="23"/>
        <v>1.7</v>
      </c>
      <c r="X130" s="77">
        <f>IF('Indicator Data'!W132="No data","x",ROUND(IF('Indicator Data'!W132&gt;X$195,10,IF('Indicator Data'!W132&lt;X$194,0,10-(X$195-'Indicator Data'!W132)/(X$195-X$194)*10)),1))</f>
        <v>6.2</v>
      </c>
      <c r="Y130" s="77">
        <f>IF('Indicator Data'!X132="No data","x",ROUND(IF('Indicator Data'!X132&gt;Y$195,10,IF('Indicator Data'!X132&lt;Y$194,0,10-(Y$195-'Indicator Data'!X132)/(Y$195-Y$194)*10)),1))</f>
        <v>7</v>
      </c>
      <c r="Z130" s="78">
        <f t="shared" si="24"/>
        <v>6.6</v>
      </c>
      <c r="AA130" s="92">
        <f>('Indicator Data'!AI132+'Indicator Data'!AH132*0.5+'Indicator Data'!AG132*0.25)/1000</f>
        <v>4137.2449999999999</v>
      </c>
      <c r="AB130" s="83">
        <f>AA130*1000/'Indicator Data'!BB132</f>
        <v>2.2358134070044895E-2</v>
      </c>
      <c r="AC130" s="78">
        <f t="shared" si="25"/>
        <v>2.2000000000000002</v>
      </c>
      <c r="AD130" s="77">
        <f>IF('Indicator Data'!AM132="No data","x",ROUND(IF('Indicator Data'!AM132&lt;$AD$194,10,IF('Indicator Data'!AM132&gt;$AD$195,0,($AD$195-'Indicator Data'!AM132)/($AD$195-$AD$194)*10)),1))</f>
        <v>5.6</v>
      </c>
      <c r="AE130" s="77">
        <f>IF('Indicator Data'!AN132="No data","x",ROUND(IF('Indicator Data'!AN132&gt;$AE$195,10,IF('Indicator Data'!AN132&lt;$AE$194,0,10-($AE$195-'Indicator Data'!AN132)/($AE$195-$AE$194)*10)),1))</f>
        <v>5.7</v>
      </c>
      <c r="AF130" s="84">
        <f>IF('Indicator Data'!AO132="No data","x",ROUND(IF('Indicator Data'!AO132&gt;$AF$195,10,IF('Indicator Data'!AO132&lt;$AF$194,0,10-($AF$195-'Indicator Data'!AO132)/($AF$195-$AF$194)*10)),1))</f>
        <v>6.8</v>
      </c>
      <c r="AG130" s="84">
        <f>IF('Indicator Data'!AP132="No data","x",ROUND(IF('Indicator Data'!AP132&gt;$AG$195,10,IF('Indicator Data'!AP132&lt;$AG$194,0,10-($AG$195-'Indicator Data'!AP132)/($AG$195-$AG$194)*10)),1))</f>
        <v>6.6</v>
      </c>
      <c r="AH130" s="77">
        <f t="shared" si="26"/>
        <v>6.8</v>
      </c>
      <c r="AI130" s="78">
        <f t="shared" si="27"/>
        <v>6</v>
      </c>
      <c r="AJ130" s="85">
        <f t="shared" si="28"/>
        <v>4.5</v>
      </c>
      <c r="AK130" s="86">
        <f t="shared" si="29"/>
        <v>6.8</v>
      </c>
    </row>
    <row r="131" spans="1:37" s="4" customFormat="1" x14ac:dyDescent="0.25">
      <c r="A131" s="131" t="s">
        <v>243</v>
      </c>
      <c r="B131" s="63" t="s">
        <v>242</v>
      </c>
      <c r="C131" s="77">
        <f>ROUND(IF('Indicator Data'!Q133="No data",IF((0.1233*LN('Indicator Data'!BA133)-0.4559)&gt;C$195,0,IF((0.1233*LN('Indicator Data'!BA133)-0.4559)&lt;C$194,10,(C$195-(0.1233*LN('Indicator Data'!BA133)-0.4559))/(C$195-C$194)*10)),IF('Indicator Data'!Q133&gt;C$195,0,IF('Indicator Data'!Q133&lt;C$194,10,(C$195-'Indicator Data'!Q133)/(C$195-C$194)*10))),1)</f>
        <v>2.6</v>
      </c>
      <c r="D131" s="77" t="str">
        <f>IF('Indicator Data'!R133="No data","x",ROUND((IF('Indicator Data'!R133&gt;D$195,10,IF('Indicator Data'!R133&lt;D$194,0,10-(D$195-'Indicator Data'!R133)/(D$195-D$194)*10))),1))</f>
        <v>x</v>
      </c>
      <c r="E131" s="78">
        <f t="shared" si="15"/>
        <v>2.6</v>
      </c>
      <c r="F131" s="77" t="str">
        <f>IF('Indicator Data'!AE133="No data","x",ROUND(IF('Indicator Data'!AE133&gt;F$195,10,IF('Indicator Data'!AE133&lt;F$194,0,10-(F$195-'Indicator Data'!AE133)/(F$195-F$194)*10)),1))</f>
        <v>x</v>
      </c>
      <c r="G131" s="77" t="str">
        <f>IF('Indicator Data'!AF133="No data","x",ROUND(IF('Indicator Data'!AF133&gt;G$195,10,IF('Indicator Data'!AF133&lt;G$194,0,10-(G$195-'Indicator Data'!AF133)/(G$195-G$194)*10)),1))</f>
        <v>x</v>
      </c>
      <c r="H131" s="78" t="str">
        <f t="shared" si="16"/>
        <v>x</v>
      </c>
      <c r="I131" s="79">
        <f>SUM(IF('Indicator Data'!S133=0,0,'Indicator Data'!S133/1000000),SUM('Indicator Data'!T133:U133))</f>
        <v>50.649808</v>
      </c>
      <c r="J131" s="79">
        <f>I131/'Indicator Data'!BB133*1000000</f>
        <v>2400.8061809735982</v>
      </c>
      <c r="K131" s="77">
        <f t="shared" si="17"/>
        <v>10</v>
      </c>
      <c r="L131" s="77">
        <f>IF('Indicator Data'!V133="No data","x",ROUND(IF('Indicator Data'!V133&gt;L$195,10,IF('Indicator Data'!V133&lt;L$194,0,10-(L$195-'Indicator Data'!V133)/(L$195-L$194)*10)),1))</f>
        <v>10</v>
      </c>
      <c r="M131" s="78">
        <f t="shared" si="18"/>
        <v>10</v>
      </c>
      <c r="N131" s="80">
        <f t="shared" si="19"/>
        <v>5.0999999999999996</v>
      </c>
      <c r="O131" s="92">
        <f>IF(AND('Indicator Data'!AJ133="No data",'Indicator Data'!AK133="No data"),0,SUM('Indicator Data'!AJ133:AL133)/1000)</f>
        <v>1E-3</v>
      </c>
      <c r="P131" s="77">
        <f t="shared" si="20"/>
        <v>0</v>
      </c>
      <c r="Q131" s="81">
        <f>O131*1000/'Indicator Data'!BB133</f>
        <v>4.7400104280229417E-5</v>
      </c>
      <c r="R131" s="77">
        <f t="shared" si="21"/>
        <v>0</v>
      </c>
      <c r="S131" s="82">
        <f t="shared" si="22"/>
        <v>0</v>
      </c>
      <c r="T131" s="77" t="str">
        <f>IF('Indicator Data'!AB133="No data","x",ROUND(IF('Indicator Data'!AB133&gt;T$195,10,IF('Indicator Data'!AB133&lt;T$194,0,10-(T$195-'Indicator Data'!AB133)/(T$195-T$194)*10)),1))</f>
        <v>x</v>
      </c>
      <c r="U131" s="77">
        <f>IF('Indicator Data'!AA133="No data","x",ROUND(IF('Indicator Data'!AA133&gt;U$195,10,IF('Indicator Data'!AA133&lt;U$194,0,10-(U$195-'Indicator Data'!AA133)/(U$195-U$194)*10)),1))</f>
        <v>0.8</v>
      </c>
      <c r="V131" s="77" t="str">
        <f>IF('Indicator Data'!AD133="No data","x",ROUND(IF('Indicator Data'!AD133&gt;V$195,10,IF('Indicator Data'!AD133&lt;V$194,0,10-(V$195-'Indicator Data'!AD133)/(V$195-V$194)*10)),1))</f>
        <v>x</v>
      </c>
      <c r="W131" s="78">
        <f t="shared" si="23"/>
        <v>0.8</v>
      </c>
      <c r="X131" s="77">
        <f>IF('Indicator Data'!W133="No data","x",ROUND(IF('Indicator Data'!W133&gt;X$195,10,IF('Indicator Data'!W133&lt;X$194,0,10-(X$195-'Indicator Data'!W133)/(X$195-X$194)*10)),1))</f>
        <v>1.3</v>
      </c>
      <c r="Y131" s="77">
        <f>IF('Indicator Data'!X133="No data","x",ROUND(IF('Indicator Data'!X133&gt;Y$195,10,IF('Indicator Data'!X133&lt;Y$194,0,10-(Y$195-'Indicator Data'!X133)/(Y$195-Y$194)*10)),1))</f>
        <v>0.5</v>
      </c>
      <c r="Z131" s="78">
        <f t="shared" si="24"/>
        <v>0.9</v>
      </c>
      <c r="AA131" s="92">
        <f>('Indicator Data'!AI133+'Indicator Data'!AH133*0.5+'Indicator Data'!AG133*0.25)/1000</f>
        <v>0</v>
      </c>
      <c r="AB131" s="83">
        <f>AA131*1000/'Indicator Data'!BB133</f>
        <v>0</v>
      </c>
      <c r="AC131" s="78">
        <f t="shared" si="25"/>
        <v>0</v>
      </c>
      <c r="AD131" s="77">
        <f>IF('Indicator Data'!AM133="No data","x",ROUND(IF('Indicator Data'!AM133&lt;$AD$194,10,IF('Indicator Data'!AM133&gt;$AD$195,0,($AD$195-'Indicator Data'!AM133)/($AD$195-$AD$194)*10)),1))</f>
        <v>4.8</v>
      </c>
      <c r="AE131" s="77">
        <f>IF('Indicator Data'!AN133="No data","x",ROUND(IF('Indicator Data'!AN133&gt;$AE$195,10,IF('Indicator Data'!AN133&lt;$AE$194,0,10-($AE$195-'Indicator Data'!AN133)/($AE$195-$AE$194)*10)),1))</f>
        <v>3.1</v>
      </c>
      <c r="AF131" s="84" t="str">
        <f>IF('Indicator Data'!AO133="No data","x",ROUND(IF('Indicator Data'!AO133&gt;$AF$195,10,IF('Indicator Data'!AO133&lt;$AF$194,0,10-($AF$195-'Indicator Data'!AO133)/($AF$195-$AF$194)*10)),1))</f>
        <v>x</v>
      </c>
      <c r="AG131" s="84" t="str">
        <f>IF('Indicator Data'!AP133="No data","x",ROUND(IF('Indicator Data'!AP133&gt;$AG$195,10,IF('Indicator Data'!AP133&lt;$AG$194,0,10-($AG$195-'Indicator Data'!AP133)/($AG$195-$AG$194)*10)),1))</f>
        <v>x</v>
      </c>
      <c r="AH131" s="77" t="str">
        <f t="shared" si="26"/>
        <v>x</v>
      </c>
      <c r="AI131" s="78">
        <f t="shared" si="27"/>
        <v>4</v>
      </c>
      <c r="AJ131" s="85">
        <f t="shared" si="28"/>
        <v>1.6</v>
      </c>
      <c r="AK131" s="86">
        <f t="shared" si="29"/>
        <v>0.8</v>
      </c>
    </row>
    <row r="132" spans="1:37" s="4" customFormat="1" x14ac:dyDescent="0.25">
      <c r="A132" s="131" t="s">
        <v>393</v>
      </c>
      <c r="B132" s="63" t="s">
        <v>237</v>
      </c>
      <c r="C132" s="77">
        <f>ROUND(IF('Indicator Data'!Q134="No data",IF((0.1233*LN('Indicator Data'!BA134)-0.4559)&gt;C$195,0,IF((0.1233*LN('Indicator Data'!BA134)-0.4559)&lt;C$194,10,(C$195-(0.1233*LN('Indicator Data'!BA134)-0.4559))/(C$195-C$194)*10)),IF('Indicator Data'!Q134&gt;C$195,0,IF('Indicator Data'!Q134&lt;C$194,10,(C$195-'Indicator Data'!Q134)/(C$195-C$194)*10))),1)</f>
        <v>4.2</v>
      </c>
      <c r="D132" s="77">
        <f>IF('Indicator Data'!R134="No data","x",ROUND((IF('Indicator Data'!R134&gt;D$195,10,IF('Indicator Data'!R134&lt;D$194,0,10-(D$195-'Indicator Data'!R134)/(D$195-D$194)*10))),1))</f>
        <v>0</v>
      </c>
      <c r="E132" s="78">
        <f t="shared" ref="E132:E193" si="30">ROUND(IF(D132="x",C132,(10-GEOMEAN(((10-C132)/10*9+1),((10-D132)/10*9+1)))/9*10),1)</f>
        <v>2.2999999999999998</v>
      </c>
      <c r="F132" s="77" t="str">
        <f>IF('Indicator Data'!AE134="No data","x",ROUND(IF('Indicator Data'!AE134&gt;F$195,10,IF('Indicator Data'!AE134&lt;F$194,0,10-(F$195-'Indicator Data'!AE134)/(F$195-F$194)*10)),1))</f>
        <v>x</v>
      </c>
      <c r="G132" s="77">
        <f>IF('Indicator Data'!AF134="No data","x",ROUND(IF('Indicator Data'!AF134&gt;G$195,10,IF('Indicator Data'!AF134&lt;G$194,0,10-(G$195-'Indicator Data'!AF134)/(G$195-G$194)*10)),1))</f>
        <v>2.4</v>
      </c>
      <c r="H132" s="78">
        <f t="shared" ref="H132:H193" si="31">IF(AND(F132="x",G132="x"),"x",ROUND(AVERAGE(F132,G132),1))</f>
        <v>2.4</v>
      </c>
      <c r="I132" s="79">
        <f>SUM(IF('Indicator Data'!S134=0,0,'Indicator Data'!S134/1000000),SUM('Indicator Data'!T134:U134))</f>
        <v>6751.8430060000001</v>
      </c>
      <c r="J132" s="79">
        <f>I132/'Indicator Data'!BB134*1000000</f>
        <v>1572.140383385778</v>
      </c>
      <c r="K132" s="77">
        <f t="shared" ref="K132:K193" si="32">IF(J132="x","x",ROUND(IF(J132&gt;K$195,10,IF(J132&lt;K$194,0,10-(K$195-J132)/(K$195-K$194)*10)),1))</f>
        <v>10</v>
      </c>
      <c r="L132" s="77">
        <f>IF('Indicator Data'!V134="No data","x",ROUND(IF('Indicator Data'!V134&gt;L$195,10,IF('Indicator Data'!V134&lt;L$194,0,10-(L$195-'Indicator Data'!V134)/(L$195-L$194)*10)),1))</f>
        <v>10</v>
      </c>
      <c r="M132" s="78">
        <f t="shared" ref="M132:M193" si="33">ROUND(AVERAGE(K132,L132),1)</f>
        <v>10</v>
      </c>
      <c r="N132" s="80">
        <f t="shared" ref="N132:N193" si="34">ROUND(AVERAGE(E132,E132,H132,M132),1)</f>
        <v>4.3</v>
      </c>
      <c r="O132" s="92">
        <f>IF(AND('Indicator Data'!AJ134="No data",'Indicator Data'!AK134="No data"),0,SUM('Indicator Data'!AJ134:AL134)/1000)</f>
        <v>2517.0450000000001</v>
      </c>
      <c r="P132" s="77">
        <f t="shared" ref="P132:P193" si="35">ROUND(IF(O132=0,0,IF(LOG(O132*1000)&gt;$P$195,10,IF(LOG(O132*1000)&lt;P$194,0,10-(P$195-LOG(O132*1000))/(P$195-P$194)*10))),1)</f>
        <v>10</v>
      </c>
      <c r="Q132" s="81">
        <f>O132*1000/'Indicator Data'!BB134</f>
        <v>0.58608413847637608</v>
      </c>
      <c r="R132" s="77">
        <f t="shared" ref="R132:R193" si="36">IF(Q132="x","x",ROUND(IF(Q132&gt;$R$195,10,IF(Q132&lt;$R$194,0,((Q132*100)/0.0052)^(1/4.0545)/6.5*10)),1))</f>
        <v>10</v>
      </c>
      <c r="S132" s="82">
        <f t="shared" ref="S132:S193" si="37">ROUND(AVERAGE(P132,R132),1)</f>
        <v>10</v>
      </c>
      <c r="T132" s="77" t="str">
        <f>IF('Indicator Data'!AB134="No data","x",ROUND(IF('Indicator Data'!AB134&gt;T$195,10,IF('Indicator Data'!AB134&lt;T$194,0,10-(T$195-'Indicator Data'!AB134)/(T$195-T$194)*10)),1))</f>
        <v>x</v>
      </c>
      <c r="U132" s="77">
        <f>IF('Indicator Data'!AA134="No data","x",ROUND(IF('Indicator Data'!AA134&gt;U$195,10,IF('Indicator Data'!AA134&lt;U$194,0,10-(U$195-'Indicator Data'!AA134)/(U$195-U$194)*10)),1))</f>
        <v>0.1</v>
      </c>
      <c r="V132" s="77" t="str">
        <f>IF('Indicator Data'!AD134="No data","x",ROUND(IF('Indicator Data'!AD134&gt;V$195,10,IF('Indicator Data'!AD134&lt;V$194,0,10-(V$195-'Indicator Data'!AD134)/(V$195-V$194)*10)),1))</f>
        <v>x</v>
      </c>
      <c r="W132" s="78">
        <f t="shared" ref="W132:W193" si="38">IF(AND(T132="x",U132="x",V132="x"),"x",ROUND(AVERAGE(T132,U132,V132),1))</f>
        <v>0.1</v>
      </c>
      <c r="X132" s="77">
        <f>IF('Indicator Data'!W134="No data","x",ROUND(IF('Indicator Data'!W134&gt;X$195,10,IF('Indicator Data'!W134&lt;X$194,0,10-(X$195-'Indicator Data'!W134)/(X$195-X$194)*10)),1))</f>
        <v>1.6</v>
      </c>
      <c r="Y132" s="77">
        <f>IF('Indicator Data'!X134="No data","x",ROUND(IF('Indicator Data'!X134&gt;Y$195,10,IF('Indicator Data'!X134&lt;Y$194,0,10-(Y$195-'Indicator Data'!X134)/(Y$195-Y$194)*10)),1))</f>
        <v>0.8</v>
      </c>
      <c r="Z132" s="78">
        <f t="shared" ref="Z132:Z193" si="39">IF(AND(X132="x",Y132="x"),"x",ROUND(AVERAGE(Y132,X132),1))</f>
        <v>1.2</v>
      </c>
      <c r="AA132" s="92">
        <f>('Indicator Data'!AI134+'Indicator Data'!AH134*0.5+'Indicator Data'!AG134*0.25)/1000</f>
        <v>34.174999999999997</v>
      </c>
      <c r="AB132" s="83">
        <f>AA132*1000/'Indicator Data'!BB134</f>
        <v>7.9575158300428297E-3</v>
      </c>
      <c r="AC132" s="78">
        <f t="shared" ref="AC132:AC193" si="40">IF(AB132="x","x",ROUND(IF(AB132&gt;AC$195,10,IF(AB132&lt;AC$194,0,10-(AC$195-AB132)/(AC$195-AC$194)*10)),1))</f>
        <v>0.8</v>
      </c>
      <c r="AD132" s="77">
        <f>IF('Indicator Data'!AM134="No data","x",ROUND(IF('Indicator Data'!AM134&lt;$AD$194,10,IF('Indicator Data'!AM134&gt;$AD$195,0,($AD$195-'Indicator Data'!AM134)/($AD$195-$AD$194)*10)),1))</f>
        <v>7.3</v>
      </c>
      <c r="AE132" s="77">
        <f>IF('Indicator Data'!AN134="No data","x",ROUND(IF('Indicator Data'!AN134&gt;$AE$195,10,IF('Indicator Data'!AN134&lt;$AE$194,0,10-($AE$195-'Indicator Data'!AN134)/($AE$195-$AE$194)*10)),1))</f>
        <v>8.9</v>
      </c>
      <c r="AF132" s="84" t="str">
        <f>IF('Indicator Data'!AO134="No data","x",ROUND(IF('Indicator Data'!AO134&gt;$AF$195,10,IF('Indicator Data'!AO134&lt;$AF$194,0,10-($AF$195-'Indicator Data'!AO134)/($AF$195-$AF$194)*10)),1))</f>
        <v>x</v>
      </c>
      <c r="AG132" s="84" t="str">
        <f>IF('Indicator Data'!AP134="No data","x",ROUND(IF('Indicator Data'!AP134&gt;$AG$195,10,IF('Indicator Data'!AP134&lt;$AG$194,0,10-($AG$195-'Indicator Data'!AP134)/($AG$195-$AG$194)*10)),1))</f>
        <v>x</v>
      </c>
      <c r="AH132" s="77" t="str">
        <f t="shared" ref="AH132:AH193" si="41">IF(AF132="x","x",ROUND(IF(AG132="x",AF132,SUM(AF132*0.8,AG132*0.2)),1))</f>
        <v>x</v>
      </c>
      <c r="AI132" s="78">
        <f t="shared" ref="AI132:AI193" si="42">ROUND(AVERAGE(AE132,AH132,AD132),1)</f>
        <v>8.1</v>
      </c>
      <c r="AJ132" s="85">
        <f t="shared" ref="AJ132:AJ193" si="43">ROUND(IF(AND(W132="x",Z132="x",AI132="x"),AC132,IF(AND(W132="x",Z132="x"),(10-GEOMEAN(((10-AI132)/10*9+1),((10-AC132)/10*9+1)))/9*10,IF(AI132="x",(10-GEOMEAN(((10-W132)/10*9+1),((10-Z132)/10*9+1),((10-AC132)/10*9+1)))/9*10,IF(W132="x",(10-GEOMEAN(((10-AI132)/10*9+1),((10-Z132)/10*9+1),((10-AC132)/10*9+1)))/9*10,(10-GEOMEAN(((10-W132)/10*9+1),((10-Z132)/10*9+1),((10-AC132)/10*9+1),((10-AI132)/10*9+1)))/9*10)))),1)</f>
        <v>3.5</v>
      </c>
      <c r="AK132" s="86">
        <f t="shared" ref="AK132:AK193" si="44">ROUND((10-GEOMEAN(((10-S132)/10*9+1),((10-AJ132)/10*9+1)))/9*10,1)</f>
        <v>8.1999999999999993</v>
      </c>
    </row>
    <row r="133" spans="1:37" s="4" customFormat="1" x14ac:dyDescent="0.25">
      <c r="A133" s="131" t="s">
        <v>245</v>
      </c>
      <c r="B133" s="63" t="s">
        <v>244</v>
      </c>
      <c r="C133" s="77">
        <f>ROUND(IF('Indicator Data'!Q135="No data",IF((0.1233*LN('Indicator Data'!BA135)-0.4559)&gt;C$195,0,IF((0.1233*LN('Indicator Data'!BA135)-0.4559)&lt;C$194,10,(C$195-(0.1233*LN('Indicator Data'!BA135)-0.4559))/(C$195-C$194)*10)),IF('Indicator Data'!Q135&gt;C$195,0,IF('Indicator Data'!Q135&lt;C$194,10,(C$195-'Indicator Data'!Q135)/(C$195-C$194)*10))),1)</f>
        <v>2.6</v>
      </c>
      <c r="D133" s="77" t="str">
        <f>IF('Indicator Data'!R135="No data","x",ROUND((IF('Indicator Data'!R135&gt;D$195,10,IF('Indicator Data'!R135&lt;D$194,0,10-(D$195-'Indicator Data'!R135)/(D$195-D$194)*10))),1))</f>
        <v>x</v>
      </c>
      <c r="E133" s="78">
        <f t="shared" si="30"/>
        <v>2.6</v>
      </c>
      <c r="F133" s="77">
        <f>IF('Indicator Data'!AE135="No data","x",ROUND(IF('Indicator Data'!AE135&gt;F$195,10,IF('Indicator Data'!AE135&lt;F$194,0,10-(F$195-'Indicator Data'!AE135)/(F$195-F$194)*10)),1))</f>
        <v>6.1</v>
      </c>
      <c r="G133" s="77">
        <f>IF('Indicator Data'!AF135="No data","x",ROUND(IF('Indicator Data'!AF135&gt;G$195,10,IF('Indicator Data'!AF135&lt;G$194,0,10-(G$195-'Indicator Data'!AF135)/(G$195-G$194)*10)),1))</f>
        <v>6.7</v>
      </c>
      <c r="H133" s="78">
        <f t="shared" si="31"/>
        <v>6.4</v>
      </c>
      <c r="I133" s="79">
        <f>SUM(IF('Indicator Data'!S135=0,0,'Indicator Data'!S135/1000000),SUM('Indicator Data'!T135:U135))</f>
        <v>59.478265</v>
      </c>
      <c r="J133" s="79">
        <f>I133/'Indicator Data'!BB135*1000000</f>
        <v>15.378856299942989</v>
      </c>
      <c r="K133" s="77">
        <f t="shared" si="32"/>
        <v>0.3</v>
      </c>
      <c r="L133" s="77">
        <f>IF('Indicator Data'!V135="No data","x",ROUND(IF('Indicator Data'!V135&gt;L$195,10,IF('Indicator Data'!V135&lt;L$194,0,10-(L$195-'Indicator Data'!V135)/(L$195-L$194)*10)),1))</f>
        <v>0</v>
      </c>
      <c r="M133" s="78">
        <f t="shared" si="33"/>
        <v>0.2</v>
      </c>
      <c r="N133" s="80">
        <f t="shared" si="34"/>
        <v>3</v>
      </c>
      <c r="O133" s="92">
        <f>IF(AND('Indicator Data'!AJ135="No data",'Indicator Data'!AK135="No data"),0,SUM('Indicator Data'!AJ135:AL135)/1000)</f>
        <v>17.303000000000001</v>
      </c>
      <c r="P133" s="77">
        <f t="shared" si="35"/>
        <v>4.0999999999999996</v>
      </c>
      <c r="Q133" s="81">
        <f>O133*1000/'Indicator Data'!BB135</f>
        <v>4.4739090919668472E-3</v>
      </c>
      <c r="R133" s="77">
        <f t="shared" si="36"/>
        <v>4.5999999999999996</v>
      </c>
      <c r="S133" s="82">
        <f t="shared" si="37"/>
        <v>4.4000000000000004</v>
      </c>
      <c r="T133" s="77">
        <f>IF('Indicator Data'!AB135="No data","x",ROUND(IF('Indicator Data'!AB135&gt;T$195,10,IF('Indicator Data'!AB135&lt;T$194,0,10-(T$195-'Indicator Data'!AB135)/(T$195-T$194)*10)),1))</f>
        <v>1.2</v>
      </c>
      <c r="U133" s="77">
        <f>IF('Indicator Data'!AA135="No data","x",ROUND(IF('Indicator Data'!AA135&gt;U$195,10,IF('Indicator Data'!AA135&lt;U$194,0,10-(U$195-'Indicator Data'!AA135)/(U$195-U$194)*10)),1))</f>
        <v>0.8</v>
      </c>
      <c r="V133" s="77">
        <f>IF('Indicator Data'!AD135="No data","x",ROUND(IF('Indicator Data'!AD135&gt;V$195,10,IF('Indicator Data'!AD135&lt;V$194,0,10-(V$195-'Indicator Data'!AD135)/(V$195-V$194)*10)),1))</f>
        <v>0</v>
      </c>
      <c r="W133" s="78">
        <f t="shared" si="38"/>
        <v>0.7</v>
      </c>
      <c r="X133" s="77">
        <f>IF('Indicator Data'!W135="No data","x",ROUND(IF('Indicator Data'!W135&gt;X$195,10,IF('Indicator Data'!W135&lt;X$194,0,10-(X$195-'Indicator Data'!W135)/(X$195-X$194)*10)),1))</f>
        <v>1.3</v>
      </c>
      <c r="Y133" s="77">
        <f>IF('Indicator Data'!X135="No data","x",ROUND(IF('Indicator Data'!X135&gt;Y$195,10,IF('Indicator Data'!X135&lt;Y$194,0,10-(Y$195-'Indicator Data'!X135)/(Y$195-Y$194)*10)),1))</f>
        <v>0.9</v>
      </c>
      <c r="Z133" s="78">
        <f t="shared" si="39"/>
        <v>1.1000000000000001</v>
      </c>
      <c r="AA133" s="92">
        <f>('Indicator Data'!AI135+'Indicator Data'!AH135*0.5+'Indicator Data'!AG135*0.25)/1000</f>
        <v>3.5579999999999998</v>
      </c>
      <c r="AB133" s="83">
        <f>AA133*1000/'Indicator Data'!BB135</f>
        <v>9.1996581802103927E-4</v>
      </c>
      <c r="AC133" s="78">
        <f t="shared" si="40"/>
        <v>0.1</v>
      </c>
      <c r="AD133" s="77">
        <f>IF('Indicator Data'!AM135="No data","x",ROUND(IF('Indicator Data'!AM135&lt;$AD$194,10,IF('Indicator Data'!AM135&gt;$AD$195,0,($AD$195-'Indicator Data'!AM135)/($AD$195-$AD$194)*10)),1))</f>
        <v>3.9</v>
      </c>
      <c r="AE133" s="77">
        <f>IF('Indicator Data'!AN135="No data","x",ROUND(IF('Indicator Data'!AN135&gt;$AE$195,10,IF('Indicator Data'!AN135&lt;$AE$194,0,10-($AE$195-'Indicator Data'!AN135)/($AE$195-$AE$194)*10)),1))</f>
        <v>1.5</v>
      </c>
      <c r="AF133" s="84">
        <f>IF('Indicator Data'!AO135="No data","x",ROUND(IF('Indicator Data'!AO135&gt;$AF$195,10,IF('Indicator Data'!AO135&lt;$AF$194,0,10-($AF$195-'Indicator Data'!AO135)/($AF$195-$AF$194)*10)),1))</f>
        <v>2.2000000000000002</v>
      </c>
      <c r="AG133" s="84">
        <f>IF('Indicator Data'!AP135="No data","x",ROUND(IF('Indicator Data'!AP135&gt;$AG$195,10,IF('Indicator Data'!AP135&lt;$AG$194,0,10-($AG$195-'Indicator Data'!AP135)/($AG$195-$AG$194)*10)),1))</f>
        <v>1.1000000000000001</v>
      </c>
      <c r="AH133" s="77">
        <f t="shared" si="41"/>
        <v>2</v>
      </c>
      <c r="AI133" s="78">
        <f t="shared" si="42"/>
        <v>2.5</v>
      </c>
      <c r="AJ133" s="85">
        <f t="shared" si="43"/>
        <v>1.1000000000000001</v>
      </c>
      <c r="AK133" s="86">
        <f t="shared" si="44"/>
        <v>2.9</v>
      </c>
    </row>
    <row r="134" spans="1:37" s="4" customFormat="1" x14ac:dyDescent="0.25">
      <c r="A134" s="131" t="s">
        <v>247</v>
      </c>
      <c r="B134" s="63" t="s">
        <v>246</v>
      </c>
      <c r="C134" s="77">
        <f>ROUND(IF('Indicator Data'!Q136="No data",IF((0.1233*LN('Indicator Data'!BA136)-0.4559)&gt;C$195,0,IF((0.1233*LN('Indicator Data'!BA136)-0.4559)&lt;C$194,10,(C$195-(0.1233*LN('Indicator Data'!BA136)-0.4559))/(C$195-C$194)*10)),IF('Indicator Data'!Q136&gt;C$195,0,IF('Indicator Data'!Q136&lt;C$194,10,(C$195-'Indicator Data'!Q136)/(C$195-C$194)*10))),1)</f>
        <v>6.8</v>
      </c>
      <c r="D134" s="77" t="str">
        <f>IF('Indicator Data'!R136="No data","x",ROUND((IF('Indicator Data'!R136&gt;D$195,10,IF('Indicator Data'!R136&lt;D$194,0,10-(D$195-'Indicator Data'!R136)/(D$195-D$194)*10))),1))</f>
        <v>x</v>
      </c>
      <c r="E134" s="78">
        <f t="shared" si="30"/>
        <v>6.8</v>
      </c>
      <c r="F134" s="77">
        <f>IF('Indicator Data'!AE136="No data","x",ROUND(IF('Indicator Data'!AE136&gt;F$195,10,IF('Indicator Data'!AE136&lt;F$194,0,10-(F$195-'Indicator Data'!AE136)/(F$195-F$194)*10)),1))</f>
        <v>8.1999999999999993</v>
      </c>
      <c r="G134" s="77" t="str">
        <f>IF('Indicator Data'!AF136="No data","x",ROUND(IF('Indicator Data'!AF136&gt;G$195,10,IF('Indicator Data'!AF136&lt;G$194,0,10-(G$195-'Indicator Data'!AF136)/(G$195-G$194)*10)),1))</f>
        <v>x</v>
      </c>
      <c r="H134" s="78">
        <f t="shared" si="31"/>
        <v>8.1999999999999993</v>
      </c>
      <c r="I134" s="79">
        <f>SUM(IF('Indicator Data'!S136=0,0,'Indicator Data'!S136/1000000),SUM('Indicator Data'!T136:U136))</f>
        <v>1343.0642870000001</v>
      </c>
      <c r="J134" s="79">
        <f>I134/'Indicator Data'!BB136*1000000</f>
        <v>179.9491432861214</v>
      </c>
      <c r="K134" s="77">
        <f t="shared" si="32"/>
        <v>3.6</v>
      </c>
      <c r="L134" s="77">
        <f>IF('Indicator Data'!V136="No data","x",ROUND(IF('Indicator Data'!V136&gt;L$195,10,IF('Indicator Data'!V136&lt;L$194,0,10-(L$195-'Indicator Data'!V136)/(L$195-L$194)*10)),1))</f>
        <v>3</v>
      </c>
      <c r="M134" s="78">
        <f t="shared" si="33"/>
        <v>3.3</v>
      </c>
      <c r="N134" s="80">
        <f t="shared" si="34"/>
        <v>6.3</v>
      </c>
      <c r="O134" s="92">
        <f>IF(AND('Indicator Data'!AJ136="No data",'Indicator Data'!AK136="No data"),0,SUM('Indicator Data'!AJ136:AL136)/1000)</f>
        <v>17.010000000000002</v>
      </c>
      <c r="P134" s="77">
        <f t="shared" si="35"/>
        <v>4.0999999999999996</v>
      </c>
      <c r="Q134" s="81">
        <f>O134*1000/'Indicator Data'!BB136</f>
        <v>2.2790680661564822E-3</v>
      </c>
      <c r="R134" s="77">
        <f t="shared" si="36"/>
        <v>3.9</v>
      </c>
      <c r="S134" s="82">
        <f t="shared" si="37"/>
        <v>4</v>
      </c>
      <c r="T134" s="77">
        <f>IF('Indicator Data'!AB136="No data","x",ROUND(IF('Indicator Data'!AB136&gt;T$195,10,IF('Indicator Data'!AB136&lt;T$194,0,10-(T$195-'Indicator Data'!AB136)/(T$195-T$194)*10)),1))</f>
        <v>1.4</v>
      </c>
      <c r="U134" s="77">
        <f>IF('Indicator Data'!AA136="No data","x",ROUND(IF('Indicator Data'!AA136&gt;U$195,10,IF('Indicator Data'!AA136&lt;U$194,0,10-(U$195-'Indicator Data'!AA136)/(U$195-U$194)*10)),1))</f>
        <v>7.6</v>
      </c>
      <c r="V134" s="77">
        <f>IF('Indicator Data'!AD136="No data","x",ROUND(IF('Indicator Data'!AD136&gt;V$195,10,IF('Indicator Data'!AD136&lt;V$194,0,10-(V$195-'Indicator Data'!AD136)/(V$195-V$194)*10)),1))</f>
        <v>3</v>
      </c>
      <c r="W134" s="78">
        <f t="shared" si="38"/>
        <v>4</v>
      </c>
      <c r="X134" s="77">
        <f>IF('Indicator Data'!W136="No data","x",ROUND(IF('Indicator Data'!W136&gt;X$195,10,IF('Indicator Data'!W136&lt;X$194,0,10-(X$195-'Indicator Data'!W136)/(X$195-X$194)*10)),1))</f>
        <v>4.4000000000000004</v>
      </c>
      <c r="Y134" s="77">
        <f>IF('Indicator Data'!X136="No data","x",ROUND(IF('Indicator Data'!X136&gt;Y$195,10,IF('Indicator Data'!X136&lt;Y$194,0,10-(Y$195-'Indicator Data'!X136)/(Y$195-Y$194)*10)),1))</f>
        <v>4</v>
      </c>
      <c r="Z134" s="78">
        <f t="shared" si="39"/>
        <v>4.2</v>
      </c>
      <c r="AA134" s="92">
        <f>('Indicator Data'!AI136+'Indicator Data'!AH136*0.5+'Indicator Data'!AG136*0.25)/1000</f>
        <v>2449.1129999999998</v>
      </c>
      <c r="AB134" s="83">
        <f>AA134*1000/'Indicator Data'!BB136</f>
        <v>0.32814198875418582</v>
      </c>
      <c r="AC134" s="78">
        <f t="shared" si="40"/>
        <v>10</v>
      </c>
      <c r="AD134" s="77">
        <f>IF('Indicator Data'!AM136="No data","x",ROUND(IF('Indicator Data'!AM136&lt;$AD$194,10,IF('Indicator Data'!AM136&gt;$AD$195,0,($AD$195-'Indicator Data'!AM136)/($AD$195-$AD$194)*10)),1))</f>
        <v>4.8</v>
      </c>
      <c r="AE134" s="77">
        <f>IF('Indicator Data'!AN136="No data","x",ROUND(IF('Indicator Data'!AN136&gt;$AE$195,10,IF('Indicator Data'!AN136&lt;$AE$194,0,10-($AE$195-'Indicator Data'!AN136)/($AE$195-$AE$194)*10)),1))</f>
        <v>3.1</v>
      </c>
      <c r="AF134" s="84" t="str">
        <f>IF('Indicator Data'!AO136="No data","x",ROUND(IF('Indicator Data'!AO136&gt;$AF$195,10,IF('Indicator Data'!AO136&lt;$AF$194,0,10-($AF$195-'Indicator Data'!AO136)/($AF$195-$AF$194)*10)),1))</f>
        <v>x</v>
      </c>
      <c r="AG134" s="84" t="str">
        <f>IF('Indicator Data'!AP136="No data","x",ROUND(IF('Indicator Data'!AP136&gt;$AG$195,10,IF('Indicator Data'!AP136&lt;$AG$194,0,10-($AG$195-'Indicator Data'!AP136)/($AG$195-$AG$194)*10)),1))</f>
        <v>x</v>
      </c>
      <c r="AH134" s="77" t="str">
        <f t="shared" si="41"/>
        <v>x</v>
      </c>
      <c r="AI134" s="78">
        <f t="shared" si="42"/>
        <v>4</v>
      </c>
      <c r="AJ134" s="85">
        <f t="shared" si="43"/>
        <v>6.7</v>
      </c>
      <c r="AK134" s="86">
        <f t="shared" si="44"/>
        <v>5.5</v>
      </c>
    </row>
    <row r="135" spans="1:37" s="4" customFormat="1" x14ac:dyDescent="0.25">
      <c r="A135" s="131" t="s">
        <v>249</v>
      </c>
      <c r="B135" s="63" t="s">
        <v>248</v>
      </c>
      <c r="C135" s="77">
        <f>ROUND(IF('Indicator Data'!Q137="No data",IF((0.1233*LN('Indicator Data'!BA137)-0.4559)&gt;C$195,0,IF((0.1233*LN('Indicator Data'!BA137)-0.4559)&lt;C$194,10,(C$195-(0.1233*LN('Indicator Data'!BA137)-0.4559))/(C$195-C$194)*10)),IF('Indicator Data'!Q137&gt;C$195,0,IF('Indicator Data'!Q137&lt;C$194,10,(C$195-'Indicator Data'!Q137)/(C$195-C$194)*10))),1)</f>
        <v>4.2</v>
      </c>
      <c r="D135" s="77" t="str">
        <f>IF('Indicator Data'!R137="No data","x",ROUND((IF('Indicator Data'!R137&gt;D$195,10,IF('Indicator Data'!R137&lt;D$194,0,10-(D$195-'Indicator Data'!R137)/(D$195-D$194)*10))),1))</f>
        <v>x</v>
      </c>
      <c r="E135" s="78">
        <f t="shared" si="30"/>
        <v>4.2</v>
      </c>
      <c r="F135" s="77">
        <f>IF('Indicator Data'!AE137="No data","x",ROUND(IF('Indicator Data'!AE137&gt;F$195,10,IF('Indicator Data'!AE137&lt;F$194,0,10-(F$195-'Indicator Data'!AE137)/(F$195-F$194)*10)),1))</f>
        <v>6.3</v>
      </c>
      <c r="G135" s="77">
        <f>IF('Indicator Data'!AF137="No data","x",ROUND(IF('Indicator Data'!AF137&gt;G$195,10,IF('Indicator Data'!AF137&lt;G$194,0,10-(G$195-'Indicator Data'!AF137)/(G$195-G$194)*10)),1))</f>
        <v>5.8</v>
      </c>
      <c r="H135" s="78">
        <f t="shared" si="31"/>
        <v>6.1</v>
      </c>
      <c r="I135" s="79">
        <f>SUM(IF('Indicator Data'!S137=0,0,'Indicator Data'!S137/1000000),SUM('Indicator Data'!T137:U137))</f>
        <v>241.918959</v>
      </c>
      <c r="J135" s="79">
        <f>I135/'Indicator Data'!BB137*1000000</f>
        <v>36.919999151471238</v>
      </c>
      <c r="K135" s="77">
        <f t="shared" si="32"/>
        <v>0.7</v>
      </c>
      <c r="L135" s="77">
        <f>IF('Indicator Data'!V137="No data","x",ROUND(IF('Indicator Data'!V137&gt;L$195,10,IF('Indicator Data'!V137&lt;L$194,0,10-(L$195-'Indicator Data'!V137)/(L$195-L$194)*10)),1))</f>
        <v>0.3</v>
      </c>
      <c r="M135" s="78">
        <f t="shared" si="33"/>
        <v>0.5</v>
      </c>
      <c r="N135" s="80">
        <f t="shared" si="34"/>
        <v>3.8</v>
      </c>
      <c r="O135" s="92">
        <f>IF(AND('Indicator Data'!AJ137="No data",'Indicator Data'!AK137="No data"),0,SUM('Indicator Data'!AJ137:AL137)/1000)</f>
        <v>0.161</v>
      </c>
      <c r="P135" s="77">
        <f t="shared" si="35"/>
        <v>0</v>
      </c>
      <c r="Q135" s="81">
        <f>O135*1000/'Indicator Data'!BB137</f>
        <v>2.4570707016752951E-5</v>
      </c>
      <c r="R135" s="77">
        <f t="shared" si="36"/>
        <v>0</v>
      </c>
      <c r="S135" s="82">
        <f t="shared" si="37"/>
        <v>0</v>
      </c>
      <c r="T135" s="77">
        <f>IF('Indicator Data'!AB137="No data","x",ROUND(IF('Indicator Data'!AB137&gt;T$195,10,IF('Indicator Data'!AB137&lt;T$194,0,10-(T$195-'Indicator Data'!AB137)/(T$195-T$194)*10)),1))</f>
        <v>0.8</v>
      </c>
      <c r="U135" s="77">
        <f>IF('Indicator Data'!AA137="No data","x",ROUND(IF('Indicator Data'!AA137&gt;U$195,10,IF('Indicator Data'!AA137&lt;U$194,0,10-(U$195-'Indicator Data'!AA137)/(U$195-U$194)*10)),1))</f>
        <v>0.8</v>
      </c>
      <c r="V135" s="77">
        <f>IF('Indicator Data'!AD137="No data","x",ROUND(IF('Indicator Data'!AD137&gt;V$195,10,IF('Indicator Data'!AD137&lt;V$194,0,10-(V$195-'Indicator Data'!AD137)/(V$195-V$194)*10)),1))</f>
        <v>0</v>
      </c>
      <c r="W135" s="78">
        <f t="shared" si="38"/>
        <v>0.5</v>
      </c>
      <c r="X135" s="77">
        <f>IF('Indicator Data'!W137="No data","x",ROUND(IF('Indicator Data'!W137&gt;X$195,10,IF('Indicator Data'!W137&lt;X$194,0,10-(X$195-'Indicator Data'!W137)/(X$195-X$194)*10)),1))</f>
        <v>1.6</v>
      </c>
      <c r="Y135" s="77">
        <f>IF('Indicator Data'!X137="No data","x",ROUND(IF('Indicator Data'!X137&gt;Y$195,10,IF('Indicator Data'!X137&lt;Y$194,0,10-(Y$195-'Indicator Data'!X137)/(Y$195-Y$194)*10)),1))</f>
        <v>0.8</v>
      </c>
      <c r="Z135" s="78">
        <f t="shared" si="39"/>
        <v>1.2</v>
      </c>
      <c r="AA135" s="92">
        <f>('Indicator Data'!AI137+'Indicator Data'!AH137*0.5+'Indicator Data'!AG137*0.25)/1000</f>
        <v>273.40499999999997</v>
      </c>
      <c r="AB135" s="83">
        <f>AA135*1000/'Indicator Data'!BB137</f>
        <v>4.1725181067797143E-2</v>
      </c>
      <c r="AC135" s="78">
        <f t="shared" si="40"/>
        <v>4.2</v>
      </c>
      <c r="AD135" s="77">
        <f>IF('Indicator Data'!AM137="No data","x",ROUND(IF('Indicator Data'!AM137&lt;$AD$194,10,IF('Indicator Data'!AM137&gt;$AD$195,0,($AD$195-'Indicator Data'!AM137)/($AD$195-$AD$194)*10)),1))</f>
        <v>4.7</v>
      </c>
      <c r="AE135" s="77">
        <f>IF('Indicator Data'!AN137="No data","x",ROUND(IF('Indicator Data'!AN137&gt;$AE$195,10,IF('Indicator Data'!AN137&lt;$AE$194,0,10-($AE$195-'Indicator Data'!AN137)/($AE$195-$AE$194)*10)),1))</f>
        <v>1.8</v>
      </c>
      <c r="AF135" s="84">
        <f>IF('Indicator Data'!AO137="No data","x",ROUND(IF('Indicator Data'!AO137&gt;$AF$195,10,IF('Indicator Data'!AO137&lt;$AF$194,0,10-($AF$195-'Indicator Data'!AO137)/($AF$195-$AF$194)*10)),1))</f>
        <v>3.7</v>
      </c>
      <c r="AG135" s="84">
        <f>IF('Indicator Data'!AP137="No data","x",ROUND(IF('Indicator Data'!AP137&gt;$AG$195,10,IF('Indicator Data'!AP137&lt;$AG$194,0,10-($AG$195-'Indicator Data'!AP137)/($AG$195-$AG$194)*10)),1))</f>
        <v>5.6</v>
      </c>
      <c r="AH135" s="77">
        <f t="shared" si="41"/>
        <v>4.0999999999999996</v>
      </c>
      <c r="AI135" s="78">
        <f t="shared" si="42"/>
        <v>3.5</v>
      </c>
      <c r="AJ135" s="85">
        <f t="shared" si="43"/>
        <v>2.5</v>
      </c>
      <c r="AK135" s="86">
        <f t="shared" si="44"/>
        <v>1.3</v>
      </c>
    </row>
    <row r="136" spans="1:37" s="4" customFormat="1" x14ac:dyDescent="0.25">
      <c r="A136" s="131" t="s">
        <v>251</v>
      </c>
      <c r="B136" s="63" t="s">
        <v>250</v>
      </c>
      <c r="C136" s="77">
        <f>ROUND(IF('Indicator Data'!Q138="No data",IF((0.1233*LN('Indicator Data'!BA138)-0.4559)&gt;C$195,0,IF((0.1233*LN('Indicator Data'!BA138)-0.4559)&lt;C$194,10,(C$195-(0.1233*LN('Indicator Data'!BA138)-0.4559))/(C$195-C$194)*10)),IF('Indicator Data'!Q138&gt;C$195,0,IF('Indicator Data'!Q138&lt;C$194,10,(C$195-'Indicator Data'!Q138)/(C$195-C$194)*10))),1)</f>
        <v>3.3</v>
      </c>
      <c r="D136" s="77">
        <f>IF('Indicator Data'!R138="No data","x",ROUND((IF('Indicator Data'!R138&gt;D$195,10,IF('Indicator Data'!R138&lt;D$194,0,10-(D$195-'Indicator Data'!R138)/(D$195-D$194)*10))),1))</f>
        <v>0</v>
      </c>
      <c r="E136" s="78">
        <f t="shared" si="30"/>
        <v>1.8</v>
      </c>
      <c r="F136" s="77">
        <f>IF('Indicator Data'!AE138="No data","x",ROUND(IF('Indicator Data'!AE138&gt;F$195,10,IF('Indicator Data'!AE138&lt;F$194,0,10-(F$195-'Indicator Data'!AE138)/(F$195-F$194)*10)),1))</f>
        <v>5.4</v>
      </c>
      <c r="G136" s="77">
        <f>IF('Indicator Data'!AF138="No data","x",ROUND(IF('Indicator Data'!AF138&gt;G$195,10,IF('Indicator Data'!AF138&lt;G$194,0,10-(G$195-'Indicator Data'!AF138)/(G$195-G$194)*10)),1))</f>
        <v>5.0999999999999996</v>
      </c>
      <c r="H136" s="78">
        <f t="shared" si="31"/>
        <v>5.3</v>
      </c>
      <c r="I136" s="79">
        <f>SUM(IF('Indicator Data'!S138=0,0,'Indicator Data'!S138/1000000),SUM('Indicator Data'!T138:U138))</f>
        <v>771.01720900000009</v>
      </c>
      <c r="J136" s="79">
        <f>I136/'Indicator Data'!BB138*1000000</f>
        <v>24.893085100681404</v>
      </c>
      <c r="K136" s="77">
        <f t="shared" si="32"/>
        <v>0.5</v>
      </c>
      <c r="L136" s="77">
        <f>IF('Indicator Data'!V138="No data","x",ROUND(IF('Indicator Data'!V138&gt;L$195,10,IF('Indicator Data'!V138&lt;L$194,0,10-(L$195-'Indicator Data'!V138)/(L$195-L$194)*10)),1))</f>
        <v>0.1</v>
      </c>
      <c r="M136" s="78">
        <f t="shared" si="33"/>
        <v>0.3</v>
      </c>
      <c r="N136" s="80">
        <f t="shared" si="34"/>
        <v>2.2999999999999998</v>
      </c>
      <c r="O136" s="92">
        <f>IF(AND('Indicator Data'!AJ138="No data",'Indicator Data'!AK138="No data"),0,SUM('Indicator Data'!AJ138:AL138)/1000)</f>
        <v>151.40700000000001</v>
      </c>
      <c r="P136" s="77">
        <f t="shared" si="35"/>
        <v>7.3</v>
      </c>
      <c r="Q136" s="81">
        <f>O136*1000/'Indicator Data'!BB138</f>
        <v>4.8883310149811059E-3</v>
      </c>
      <c r="R136" s="77">
        <f t="shared" si="36"/>
        <v>4.7</v>
      </c>
      <c r="S136" s="82">
        <f t="shared" si="37"/>
        <v>6</v>
      </c>
      <c r="T136" s="77">
        <f>IF('Indicator Data'!AB138="No data","x",ROUND(IF('Indicator Data'!AB138&gt;T$195,10,IF('Indicator Data'!AB138&lt;T$194,0,10-(T$195-'Indicator Data'!AB138)/(T$195-T$194)*10)),1))</f>
        <v>0.8</v>
      </c>
      <c r="U136" s="77">
        <f>IF('Indicator Data'!AA138="No data","x",ROUND(IF('Indicator Data'!AA138&gt;U$195,10,IF('Indicator Data'!AA138&lt;U$194,0,10-(U$195-'Indicator Data'!AA138)/(U$195-U$194)*10)),1))</f>
        <v>2.2000000000000002</v>
      </c>
      <c r="V136" s="77">
        <f>IF('Indicator Data'!AD138="No data","x",ROUND(IF('Indicator Data'!AD138&gt;V$195,10,IF('Indicator Data'!AD138&lt;V$194,0,10-(V$195-'Indicator Data'!AD138)/(V$195-V$194)*10)),1))</f>
        <v>0</v>
      </c>
      <c r="W136" s="78">
        <f t="shared" si="38"/>
        <v>1</v>
      </c>
      <c r="X136" s="77">
        <f>IF('Indicator Data'!W138="No data","x",ROUND(IF('Indicator Data'!W138&gt;X$195,10,IF('Indicator Data'!W138&lt;X$194,0,10-(X$195-'Indicator Data'!W138)/(X$195-X$194)*10)),1))</f>
        <v>1.3</v>
      </c>
      <c r="Y136" s="77">
        <f>IF('Indicator Data'!X138="No data","x",ROUND(IF('Indicator Data'!X138&gt;Y$195,10,IF('Indicator Data'!X138&lt;Y$194,0,10-(Y$195-'Indicator Data'!X138)/(Y$195-Y$194)*10)),1))</f>
        <v>1</v>
      </c>
      <c r="Z136" s="78">
        <f t="shared" si="39"/>
        <v>1.2</v>
      </c>
      <c r="AA136" s="92">
        <f>('Indicator Data'!AI138+'Indicator Data'!AH138*0.5+'Indicator Data'!AG138*0.25)/1000</f>
        <v>519.98575000000005</v>
      </c>
      <c r="AB136" s="83">
        <f>AA136*1000/'Indicator Data'!BB138</f>
        <v>1.6788275767125771E-2</v>
      </c>
      <c r="AC136" s="78">
        <f t="shared" si="40"/>
        <v>1.7</v>
      </c>
      <c r="AD136" s="77">
        <f>IF('Indicator Data'!AM138="No data","x",ROUND(IF('Indicator Data'!AM138&lt;$AD$194,10,IF('Indicator Data'!AM138&gt;$AD$195,0,($AD$195-'Indicator Data'!AM138)/($AD$195-$AD$194)*10)),1))</f>
        <v>3.9</v>
      </c>
      <c r="AE136" s="77">
        <f>IF('Indicator Data'!AN138="No data","x",ROUND(IF('Indicator Data'!AN138&gt;$AE$195,10,IF('Indicator Data'!AN138&lt;$AE$194,0,10-($AE$195-'Indicator Data'!AN138)/($AE$195-$AE$194)*10)),1))</f>
        <v>0.8</v>
      </c>
      <c r="AF136" s="84">
        <f>IF('Indicator Data'!AO138="No data","x",ROUND(IF('Indicator Data'!AO138&gt;$AF$195,10,IF('Indicator Data'!AO138&lt;$AF$194,0,10-($AF$195-'Indicator Data'!AO138)/($AF$195-$AF$194)*10)),1))</f>
        <v>3.2</v>
      </c>
      <c r="AG136" s="84">
        <f>IF('Indicator Data'!AP138="No data","x",ROUND(IF('Indicator Data'!AP138&gt;$AG$195,10,IF('Indicator Data'!AP138&lt;$AG$194,0,10-($AG$195-'Indicator Data'!AP138)/($AG$195-$AG$194)*10)),1))</f>
        <v>1.7</v>
      </c>
      <c r="AH136" s="77">
        <f t="shared" si="41"/>
        <v>2.9</v>
      </c>
      <c r="AI136" s="78">
        <f t="shared" si="42"/>
        <v>2.5</v>
      </c>
      <c r="AJ136" s="85">
        <f t="shared" si="43"/>
        <v>1.6</v>
      </c>
      <c r="AK136" s="86">
        <f t="shared" si="44"/>
        <v>4.0999999999999996</v>
      </c>
    </row>
    <row r="137" spans="1:37" s="4" customFormat="1" x14ac:dyDescent="0.25">
      <c r="A137" s="131" t="s">
        <v>253</v>
      </c>
      <c r="B137" s="63" t="s">
        <v>252</v>
      </c>
      <c r="C137" s="77">
        <f>ROUND(IF('Indicator Data'!Q139="No data",IF((0.1233*LN('Indicator Data'!BA139)-0.4559)&gt;C$195,0,IF((0.1233*LN('Indicator Data'!BA139)-0.4559)&lt;C$194,10,(C$195-(0.1233*LN('Indicator Data'!BA139)-0.4559))/(C$195-C$194)*10)),IF('Indicator Data'!Q139&gt;C$195,0,IF('Indicator Data'!Q139&lt;C$194,10,(C$195-'Indicator Data'!Q139)/(C$195-C$194)*10))),1)</f>
        <v>4.3</v>
      </c>
      <c r="D137" s="77">
        <f>IF('Indicator Data'!R139="No data","x",ROUND((IF('Indicator Data'!R139&gt;D$195,10,IF('Indicator Data'!R139&lt;D$194,0,10-(D$195-'Indicator Data'!R139)/(D$195-D$194)*10))),1))</f>
        <v>0</v>
      </c>
      <c r="E137" s="78">
        <f t="shared" si="30"/>
        <v>2.4</v>
      </c>
      <c r="F137" s="77">
        <f>IF('Indicator Data'!AE139="No data","x",ROUND(IF('Indicator Data'!AE139&gt;F$195,10,IF('Indicator Data'!AE139&lt;F$194,0,10-(F$195-'Indicator Data'!AE139)/(F$195-F$194)*10)),1))</f>
        <v>5.6</v>
      </c>
      <c r="G137" s="77">
        <f>IF('Indicator Data'!AF139="No data","x",ROUND(IF('Indicator Data'!AF139&gt;G$195,10,IF('Indicator Data'!AF139&lt;G$194,0,10-(G$195-'Indicator Data'!AF139)/(G$195-G$194)*10)),1))</f>
        <v>4.5</v>
      </c>
      <c r="H137" s="78">
        <f t="shared" si="31"/>
        <v>5.0999999999999996</v>
      </c>
      <c r="I137" s="79">
        <f>SUM(IF('Indicator Data'!S139=0,0,'Indicator Data'!S139/1000000),SUM('Indicator Data'!T139:U139))</f>
        <v>1323.2141860000002</v>
      </c>
      <c r="J137" s="79">
        <f>I137/'Indicator Data'!BB139*1000000</f>
        <v>13.347102051622876</v>
      </c>
      <c r="K137" s="77">
        <f t="shared" si="32"/>
        <v>0.3</v>
      </c>
      <c r="L137" s="77">
        <f>IF('Indicator Data'!V139="No data","x",ROUND(IF('Indicator Data'!V139&gt;L$195,10,IF('Indicator Data'!V139&lt;L$194,0,10-(L$195-'Indicator Data'!V139)/(L$195-L$194)*10)),1))</f>
        <v>0</v>
      </c>
      <c r="M137" s="78">
        <f t="shared" si="33"/>
        <v>0.2</v>
      </c>
      <c r="N137" s="80">
        <f t="shared" si="34"/>
        <v>2.5</v>
      </c>
      <c r="O137" s="92">
        <f>IF(AND('Indicator Data'!AJ139="No data",'Indicator Data'!AK139="No data"),0,SUM('Indicator Data'!AJ139:AL139)/1000)</f>
        <v>119.254</v>
      </c>
      <c r="P137" s="77">
        <f t="shared" si="35"/>
        <v>6.9</v>
      </c>
      <c r="Q137" s="81">
        <f>O137*1000/'Indicator Data'!BB139</f>
        <v>1.2029007283211172E-3</v>
      </c>
      <c r="R137" s="77">
        <f t="shared" si="36"/>
        <v>3.3</v>
      </c>
      <c r="S137" s="82">
        <f t="shared" si="37"/>
        <v>5.0999999999999996</v>
      </c>
      <c r="T137" s="77">
        <f>IF('Indicator Data'!AB139="No data","x",ROUND(IF('Indicator Data'!AB139&gt;T$195,10,IF('Indicator Data'!AB139&lt;T$194,0,10-(T$195-'Indicator Data'!AB139)/(T$195-T$194)*10)),1))</f>
        <v>0.2</v>
      </c>
      <c r="U137" s="77">
        <f>IF('Indicator Data'!AA139="No data","x",ROUND(IF('Indicator Data'!AA139&gt;U$195,10,IF('Indicator Data'!AA139&lt;U$194,0,10-(U$195-'Indicator Data'!AA139)/(U$195-U$194)*10)),1))</f>
        <v>5.2</v>
      </c>
      <c r="V137" s="77">
        <f>IF('Indicator Data'!AD139="No data","x",ROUND(IF('Indicator Data'!AD139&gt;V$195,10,IF('Indicator Data'!AD139&lt;V$194,0,10-(V$195-'Indicator Data'!AD139)/(V$195-V$194)*10)),1))</f>
        <v>0</v>
      </c>
      <c r="W137" s="78">
        <f t="shared" si="38"/>
        <v>1.8</v>
      </c>
      <c r="X137" s="77">
        <f>IF('Indicator Data'!W139="No data","x",ROUND(IF('Indicator Data'!W139&gt;X$195,10,IF('Indicator Data'!W139&lt;X$194,0,10-(X$195-'Indicator Data'!W139)/(X$195-X$194)*10)),1))</f>
        <v>2.2000000000000002</v>
      </c>
      <c r="Y137" s="77">
        <f>IF('Indicator Data'!X139="No data","x",ROUND(IF('Indicator Data'!X139&gt;Y$195,10,IF('Indicator Data'!X139&lt;Y$194,0,10-(Y$195-'Indicator Data'!X139)/(Y$195-Y$194)*10)),1))</f>
        <v>4.5999999999999996</v>
      </c>
      <c r="Z137" s="78">
        <f t="shared" si="39"/>
        <v>3.4</v>
      </c>
      <c r="AA137" s="92">
        <f>('Indicator Data'!AI139+'Indicator Data'!AH139*0.5+'Indicator Data'!AG139*0.25)/1000</f>
        <v>11749.86825</v>
      </c>
      <c r="AB137" s="83">
        <f>AA137*1000/'Indicator Data'!BB139</f>
        <v>0.11851950522080744</v>
      </c>
      <c r="AC137" s="78">
        <f t="shared" si="40"/>
        <v>10</v>
      </c>
      <c r="AD137" s="77">
        <f>IF('Indicator Data'!AM139="No data","x",ROUND(IF('Indicator Data'!AM139&lt;$AD$194,10,IF('Indicator Data'!AM139&gt;$AD$195,0,($AD$195-'Indicator Data'!AM139)/($AD$195-$AD$194)*10)),1))</f>
        <v>4.0999999999999996</v>
      </c>
      <c r="AE137" s="77">
        <f>IF('Indicator Data'!AN139="No data","x",ROUND(IF('Indicator Data'!AN139&gt;$AE$195,10,IF('Indicator Data'!AN139&lt;$AE$194,0,10-($AE$195-'Indicator Data'!AN139)/($AE$195-$AE$194)*10)),1))</f>
        <v>2.8</v>
      </c>
      <c r="AF137" s="84">
        <f>IF('Indicator Data'!AO139="No data","x",ROUND(IF('Indicator Data'!AO139&gt;$AF$195,10,IF('Indicator Data'!AO139&lt;$AF$194,0,10-($AF$195-'Indicator Data'!AO139)/($AF$195-$AF$194)*10)),1))</f>
        <v>6.5</v>
      </c>
      <c r="AG137" s="84">
        <f>IF('Indicator Data'!AP139="No data","x",ROUND(IF('Indicator Data'!AP139&gt;$AG$195,10,IF('Indicator Data'!AP139&lt;$AG$194,0,10-($AG$195-'Indicator Data'!AP139)/($AG$195-$AG$194)*10)),1))</f>
        <v>1.3</v>
      </c>
      <c r="AH137" s="77">
        <f t="shared" si="41"/>
        <v>5.5</v>
      </c>
      <c r="AI137" s="78">
        <f t="shared" si="42"/>
        <v>4.0999999999999996</v>
      </c>
      <c r="AJ137" s="85">
        <f t="shared" si="43"/>
        <v>6.2</v>
      </c>
      <c r="AK137" s="86">
        <f t="shared" si="44"/>
        <v>5.7</v>
      </c>
    </row>
    <row r="138" spans="1:37" s="4" customFormat="1" x14ac:dyDescent="0.25">
      <c r="A138" s="131" t="s">
        <v>255</v>
      </c>
      <c r="B138" s="63" t="s">
        <v>254</v>
      </c>
      <c r="C138" s="77">
        <f>ROUND(IF('Indicator Data'!Q140="No data",IF((0.1233*LN('Indicator Data'!BA140)-0.4559)&gt;C$195,0,IF((0.1233*LN('Indicator Data'!BA140)-0.4559)&lt;C$194,10,(C$195-(0.1233*LN('Indicator Data'!BA140)-0.4559))/(C$195-C$194)*10)),IF('Indicator Data'!Q140&gt;C$195,0,IF('Indicator Data'!Q140&lt;C$194,10,(C$195-'Indicator Data'!Q140)/(C$195-C$194)*10))),1)</f>
        <v>1.7</v>
      </c>
      <c r="D138" s="77" t="str">
        <f>IF('Indicator Data'!R140="No data","x",ROUND((IF('Indicator Data'!R140&gt;D$195,10,IF('Indicator Data'!R140&lt;D$194,0,10-(D$195-'Indicator Data'!R140)/(D$195-D$194)*10))),1))</f>
        <v>x</v>
      </c>
      <c r="E138" s="78">
        <f t="shared" si="30"/>
        <v>1.7</v>
      </c>
      <c r="F138" s="77">
        <f>IF('Indicator Data'!AE140="No data","x",ROUND(IF('Indicator Data'!AE140&gt;F$195,10,IF('Indicator Data'!AE140&lt;F$194,0,10-(F$195-'Indicator Data'!AE140)/(F$195-F$194)*10)),1))</f>
        <v>1.8</v>
      </c>
      <c r="G138" s="77">
        <f>IF('Indicator Data'!AF140="No data","x",ROUND(IF('Indicator Data'!AF140&gt;G$195,10,IF('Indicator Data'!AF140&lt;G$194,0,10-(G$195-'Indicator Data'!AF140)/(G$195-G$194)*10)),1))</f>
        <v>1.9</v>
      </c>
      <c r="H138" s="78">
        <f t="shared" si="31"/>
        <v>1.9</v>
      </c>
      <c r="I138" s="79">
        <f>SUM(IF('Indicator Data'!S140=0,0,'Indicator Data'!S140/1000000),SUM('Indicator Data'!T140:U140))</f>
        <v>0</v>
      </c>
      <c r="J138" s="79">
        <f>I138/'Indicator Data'!BB140*1000000</f>
        <v>0</v>
      </c>
      <c r="K138" s="77">
        <f t="shared" si="32"/>
        <v>0</v>
      </c>
      <c r="L138" s="77">
        <f>IF('Indicator Data'!V140="No data","x",ROUND(IF('Indicator Data'!V140&gt;L$195,10,IF('Indicator Data'!V140&lt;L$194,0,10-(L$195-'Indicator Data'!V140)/(L$195-L$194)*10)),1))</f>
        <v>0</v>
      </c>
      <c r="M138" s="78">
        <f t="shared" si="33"/>
        <v>0</v>
      </c>
      <c r="N138" s="80">
        <f t="shared" si="34"/>
        <v>1.3</v>
      </c>
      <c r="O138" s="92">
        <f>IF(AND('Indicator Data'!AJ140="No data",'Indicator Data'!AK140="No data"),0,SUM('Indicator Data'!AJ140:AL140)/1000)</f>
        <v>15.741</v>
      </c>
      <c r="P138" s="77">
        <f t="shared" si="35"/>
        <v>4</v>
      </c>
      <c r="Q138" s="81">
        <f>O138*1000/'Indicator Data'!BB140</f>
        <v>4.1428559697867604E-4</v>
      </c>
      <c r="R138" s="77">
        <f t="shared" si="36"/>
        <v>2.6</v>
      </c>
      <c r="S138" s="82">
        <f t="shared" si="37"/>
        <v>3.3</v>
      </c>
      <c r="T138" s="77">
        <f>IF('Indicator Data'!AB140="No data","x",ROUND(IF('Indicator Data'!AB140&gt;T$195,10,IF('Indicator Data'!AB140&lt;T$194,0,10-(T$195-'Indicator Data'!AB140)/(T$195-T$194)*10)),1))</f>
        <v>0.2</v>
      </c>
      <c r="U138" s="77">
        <f>IF('Indicator Data'!AA140="No data","x",ROUND(IF('Indicator Data'!AA140&gt;U$195,10,IF('Indicator Data'!AA140&lt;U$194,0,10-(U$195-'Indicator Data'!AA140)/(U$195-U$194)*10)),1))</f>
        <v>0.4</v>
      </c>
      <c r="V138" s="77" t="str">
        <f>IF('Indicator Data'!AD140="No data","x",ROUND(IF('Indicator Data'!AD140&gt;V$195,10,IF('Indicator Data'!AD140&lt;V$194,0,10-(V$195-'Indicator Data'!AD140)/(V$195-V$194)*10)),1))</f>
        <v>x</v>
      </c>
      <c r="W138" s="78">
        <f t="shared" si="38"/>
        <v>0.3</v>
      </c>
      <c r="X138" s="77">
        <f>IF('Indicator Data'!W140="No data","x",ROUND(IF('Indicator Data'!W140&gt;X$195,10,IF('Indicator Data'!W140&lt;X$194,0,10-(X$195-'Indicator Data'!W140)/(X$195-X$194)*10)),1))</f>
        <v>0.4</v>
      </c>
      <c r="Y138" s="77" t="str">
        <f>IF('Indicator Data'!X140="No data","x",ROUND(IF('Indicator Data'!X140&gt;Y$195,10,IF('Indicator Data'!X140&lt;Y$194,0,10-(Y$195-'Indicator Data'!X140)/(Y$195-Y$194)*10)),1))</f>
        <v>x</v>
      </c>
      <c r="Z138" s="78">
        <f t="shared" si="39"/>
        <v>0.4</v>
      </c>
      <c r="AA138" s="92">
        <f>('Indicator Data'!AI140+'Indicator Data'!AH140*0.5+'Indicator Data'!AG140*0.25)/1000</f>
        <v>0</v>
      </c>
      <c r="AB138" s="83">
        <f>AA138*1000/'Indicator Data'!BB140</f>
        <v>0</v>
      </c>
      <c r="AC138" s="78">
        <f t="shared" si="40"/>
        <v>0</v>
      </c>
      <c r="AD138" s="77">
        <f>IF('Indicator Data'!AM140="No data","x",ROUND(IF('Indicator Data'!AM140&lt;$AD$194,10,IF('Indicator Data'!AM140&gt;$AD$195,0,($AD$195-'Indicator Data'!AM140)/($AD$195-$AD$194)*10)),1))</f>
        <v>1.5</v>
      </c>
      <c r="AE138" s="77">
        <f>IF('Indicator Data'!AN140="No data","x",ROUND(IF('Indicator Data'!AN140&gt;$AE$195,10,IF('Indicator Data'!AN140&lt;$AE$194,0,10-($AE$195-'Indicator Data'!AN140)/($AE$195-$AE$194)*10)),1))</f>
        <v>0</v>
      </c>
      <c r="AF138" s="84">
        <f>IF('Indicator Data'!AO140="No data","x",ROUND(IF('Indicator Data'!AO140&gt;$AF$195,10,IF('Indicator Data'!AO140&lt;$AF$194,0,10-($AF$195-'Indicator Data'!AO140)/($AF$195-$AF$194)*10)),1))</f>
        <v>1.8</v>
      </c>
      <c r="AG138" s="84">
        <f>IF('Indicator Data'!AP140="No data","x",ROUND(IF('Indicator Data'!AP140&gt;$AG$195,10,IF('Indicator Data'!AP140&lt;$AG$194,0,10-($AG$195-'Indicator Data'!AP140)/($AG$195-$AG$194)*10)),1))</f>
        <v>3.5</v>
      </c>
      <c r="AH138" s="77">
        <f t="shared" si="41"/>
        <v>2.1</v>
      </c>
      <c r="AI138" s="78">
        <f t="shared" si="42"/>
        <v>1.2</v>
      </c>
      <c r="AJ138" s="85">
        <f t="shared" si="43"/>
        <v>0.5</v>
      </c>
      <c r="AK138" s="86">
        <f t="shared" si="44"/>
        <v>2</v>
      </c>
    </row>
    <row r="139" spans="1:37" s="4" customFormat="1" x14ac:dyDescent="0.25">
      <c r="A139" s="131" t="s">
        <v>257</v>
      </c>
      <c r="B139" s="63" t="s">
        <v>256</v>
      </c>
      <c r="C139" s="77">
        <f>ROUND(IF('Indicator Data'!Q141="No data",IF((0.1233*LN('Indicator Data'!BA141)-0.4559)&gt;C$195,0,IF((0.1233*LN('Indicator Data'!BA141)-0.4559)&lt;C$194,10,(C$195-(0.1233*LN('Indicator Data'!BA141)-0.4559))/(C$195-C$194)*10)),IF('Indicator Data'!Q141&gt;C$195,0,IF('Indicator Data'!Q141&lt;C$194,10,(C$195-'Indicator Data'!Q141)/(C$195-C$194)*10))),1)</f>
        <v>1.8</v>
      </c>
      <c r="D139" s="77" t="str">
        <f>IF('Indicator Data'!R141="No data","x",ROUND((IF('Indicator Data'!R141&gt;D$195,10,IF('Indicator Data'!R141&lt;D$194,0,10-(D$195-'Indicator Data'!R141)/(D$195-D$194)*10))),1))</f>
        <v>x</v>
      </c>
      <c r="E139" s="78">
        <f t="shared" si="30"/>
        <v>1.8</v>
      </c>
      <c r="F139" s="77">
        <f>IF('Indicator Data'!AE141="No data","x",ROUND(IF('Indicator Data'!AE141&gt;F$195,10,IF('Indicator Data'!AE141&lt;F$194,0,10-(F$195-'Indicator Data'!AE141)/(F$195-F$194)*10)),1))</f>
        <v>1.5</v>
      </c>
      <c r="G139" s="77" t="str">
        <f>IF('Indicator Data'!AF141="No data","x",ROUND(IF('Indicator Data'!AF141&gt;G$195,10,IF('Indicator Data'!AF141&lt;G$194,0,10-(G$195-'Indicator Data'!AF141)/(G$195-G$194)*10)),1))</f>
        <v>x</v>
      </c>
      <c r="H139" s="78">
        <f t="shared" si="31"/>
        <v>1.5</v>
      </c>
      <c r="I139" s="79">
        <f>SUM(IF('Indicator Data'!S141=0,0,'Indicator Data'!S141/1000000),SUM('Indicator Data'!T141:U141))</f>
        <v>0</v>
      </c>
      <c r="J139" s="79">
        <f>I139/'Indicator Data'!BB141*1000000</f>
        <v>0</v>
      </c>
      <c r="K139" s="77">
        <f t="shared" si="32"/>
        <v>0</v>
      </c>
      <c r="L139" s="77">
        <f>IF('Indicator Data'!V141="No data","x",ROUND(IF('Indicator Data'!V141&gt;L$195,10,IF('Indicator Data'!V141&lt;L$194,0,10-(L$195-'Indicator Data'!V141)/(L$195-L$194)*10)),1))</f>
        <v>0</v>
      </c>
      <c r="M139" s="78">
        <f t="shared" si="33"/>
        <v>0</v>
      </c>
      <c r="N139" s="80">
        <f t="shared" si="34"/>
        <v>1.3</v>
      </c>
      <c r="O139" s="92">
        <f>IF(AND('Indicator Data'!AJ141="No data",'Indicator Data'!AK141="No data"),0,SUM('Indicator Data'!AJ141:AL141)/1000)</f>
        <v>0.69899999999999995</v>
      </c>
      <c r="P139" s="77">
        <f t="shared" si="35"/>
        <v>0</v>
      </c>
      <c r="Q139" s="81">
        <f>O139*1000/'Indicator Data'!BB141</f>
        <v>6.7228390809119171E-5</v>
      </c>
      <c r="R139" s="77">
        <f t="shared" si="36"/>
        <v>1.6</v>
      </c>
      <c r="S139" s="82">
        <f t="shared" si="37"/>
        <v>0.8</v>
      </c>
      <c r="T139" s="77">
        <f>IF('Indicator Data'!AB141="No data","x",ROUND(IF('Indicator Data'!AB141&gt;T$195,10,IF('Indicator Data'!AB141&lt;T$194,0,10-(T$195-'Indicator Data'!AB141)/(T$195-T$194)*10)),1))</f>
        <v>1.4</v>
      </c>
      <c r="U139" s="77">
        <f>IF('Indicator Data'!AA141="No data","x",ROUND(IF('Indicator Data'!AA141&gt;U$195,10,IF('Indicator Data'!AA141&lt;U$194,0,10-(U$195-'Indicator Data'!AA141)/(U$195-U$194)*10)),1))</f>
        <v>0.5</v>
      </c>
      <c r="V139" s="77" t="str">
        <f>IF('Indicator Data'!AD141="No data","x",ROUND(IF('Indicator Data'!AD141&gt;V$195,10,IF('Indicator Data'!AD141&lt;V$194,0,10-(V$195-'Indicator Data'!AD141)/(V$195-V$194)*10)),1))</f>
        <v>x</v>
      </c>
      <c r="W139" s="78">
        <f t="shared" si="38"/>
        <v>1</v>
      </c>
      <c r="X139" s="77">
        <f>IF('Indicator Data'!W141="No data","x",ROUND(IF('Indicator Data'!W141&gt;X$195,10,IF('Indicator Data'!W141&lt;X$194,0,10-(X$195-'Indicator Data'!W141)/(X$195-X$194)*10)),1))</f>
        <v>0.3</v>
      </c>
      <c r="Y139" s="77" t="str">
        <f>IF('Indicator Data'!X141="No data","x",ROUND(IF('Indicator Data'!X141&gt;Y$195,10,IF('Indicator Data'!X141&lt;Y$194,0,10-(Y$195-'Indicator Data'!X141)/(Y$195-Y$194)*10)),1))</f>
        <v>x</v>
      </c>
      <c r="Z139" s="78">
        <f t="shared" si="39"/>
        <v>0.3</v>
      </c>
      <c r="AA139" s="92">
        <f>('Indicator Data'!AI141+'Indicator Data'!AH141*0.5+'Indicator Data'!AG141*0.25)/1000</f>
        <v>2.7E-2</v>
      </c>
      <c r="AB139" s="83">
        <f>AA139*1000/'Indicator Data'!BB141</f>
        <v>2.5968047952020279E-6</v>
      </c>
      <c r="AC139" s="78">
        <f t="shared" si="40"/>
        <v>0</v>
      </c>
      <c r="AD139" s="77">
        <f>IF('Indicator Data'!AM141="No data","x",ROUND(IF('Indicator Data'!AM141&lt;$AD$194,10,IF('Indicator Data'!AM141&gt;$AD$195,0,($AD$195-'Indicator Data'!AM141)/($AD$195-$AD$194)*10)),1))</f>
        <v>2.4</v>
      </c>
      <c r="AE139" s="77">
        <f>IF('Indicator Data'!AN141="No data","x",ROUND(IF('Indicator Data'!AN141&gt;$AE$195,10,IF('Indicator Data'!AN141&lt;$AE$194,0,10-($AE$195-'Indicator Data'!AN141)/($AE$195-$AE$194)*10)),1))</f>
        <v>0</v>
      </c>
      <c r="AF139" s="84">
        <f>IF('Indicator Data'!AO141="No data","x",ROUND(IF('Indicator Data'!AO141&gt;$AF$195,10,IF('Indicator Data'!AO141&lt;$AF$194,0,10-($AF$195-'Indicator Data'!AO141)/($AF$195-$AF$194)*10)),1))</f>
        <v>1.6</v>
      </c>
      <c r="AG139" s="84">
        <f>IF('Indicator Data'!AP141="No data","x",ROUND(IF('Indicator Data'!AP141&gt;$AG$195,10,IF('Indicator Data'!AP141&lt;$AG$194,0,10-($AG$195-'Indicator Data'!AP141)/($AG$195-$AG$194)*10)),1))</f>
        <v>4.5</v>
      </c>
      <c r="AH139" s="77">
        <f t="shared" si="41"/>
        <v>2.2000000000000002</v>
      </c>
      <c r="AI139" s="78">
        <f t="shared" si="42"/>
        <v>1.5</v>
      </c>
      <c r="AJ139" s="85">
        <f t="shared" si="43"/>
        <v>0.7</v>
      </c>
      <c r="AK139" s="86">
        <f t="shared" si="44"/>
        <v>0.8</v>
      </c>
    </row>
    <row r="140" spans="1:37" s="4" customFormat="1" x14ac:dyDescent="0.25">
      <c r="A140" s="131" t="s">
        <v>259</v>
      </c>
      <c r="B140" s="63" t="s">
        <v>258</v>
      </c>
      <c r="C140" s="77">
        <f>ROUND(IF('Indicator Data'!Q142="No data",IF((0.1233*LN('Indicator Data'!BA142)-0.4559)&gt;C$195,0,IF((0.1233*LN('Indicator Data'!BA142)-0.4559)&lt;C$194,10,(C$195-(0.1233*LN('Indicator Data'!BA142)-0.4559))/(C$195-C$194)*10)),IF('Indicator Data'!Q142&gt;C$195,0,IF('Indicator Data'!Q142&lt;C$194,10,(C$195-'Indicator Data'!Q142)/(C$195-C$194)*10))),1)</f>
        <v>1.5</v>
      </c>
      <c r="D140" s="77" t="str">
        <f>IF('Indicator Data'!R142="No data","x",ROUND((IF('Indicator Data'!R142&gt;D$195,10,IF('Indicator Data'!R142&lt;D$194,0,10-(D$195-'Indicator Data'!R142)/(D$195-D$194)*10))),1))</f>
        <v>x</v>
      </c>
      <c r="E140" s="78">
        <f t="shared" si="30"/>
        <v>1.5</v>
      </c>
      <c r="F140" s="77">
        <f>IF('Indicator Data'!AE142="No data","x",ROUND(IF('Indicator Data'!AE142&gt;F$195,10,IF('Indicator Data'!AE142&lt;F$194,0,10-(F$195-'Indicator Data'!AE142)/(F$195-F$194)*10)),1))</f>
        <v>7</v>
      </c>
      <c r="G140" s="77" t="str">
        <f>IF('Indicator Data'!AF142="No data","x",ROUND(IF('Indicator Data'!AF142&gt;G$195,10,IF('Indicator Data'!AF142&lt;G$194,0,10-(G$195-'Indicator Data'!AF142)/(G$195-G$194)*10)),1))</f>
        <v>x</v>
      </c>
      <c r="H140" s="78">
        <f t="shared" si="31"/>
        <v>7</v>
      </c>
      <c r="I140" s="79">
        <f>SUM(IF('Indicator Data'!S142=0,0,'Indicator Data'!S142/1000000),SUM('Indicator Data'!T142:U142))</f>
        <v>0</v>
      </c>
      <c r="J140" s="79">
        <f>I140/'Indicator Data'!BB142*1000000</f>
        <v>0</v>
      </c>
      <c r="K140" s="77">
        <f t="shared" si="32"/>
        <v>0</v>
      </c>
      <c r="L140" s="77">
        <f>IF('Indicator Data'!V142="No data","x",ROUND(IF('Indicator Data'!V142&gt;L$195,10,IF('Indicator Data'!V142&lt;L$194,0,10-(L$195-'Indicator Data'!V142)/(L$195-L$194)*10)),1))</f>
        <v>0</v>
      </c>
      <c r="M140" s="78">
        <f t="shared" si="33"/>
        <v>0</v>
      </c>
      <c r="N140" s="80">
        <f t="shared" si="34"/>
        <v>2.5</v>
      </c>
      <c r="O140" s="92">
        <f>IF(AND('Indicator Data'!AJ142="No data",'Indicator Data'!AK142="No data"),0,SUM('Indicator Data'!AJ142:AL142)/1000)</f>
        <v>0.13300000000000001</v>
      </c>
      <c r="P140" s="77">
        <f t="shared" si="35"/>
        <v>0</v>
      </c>
      <c r="Q140" s="81">
        <f>O140*1000/'Indicator Data'!BB142</f>
        <v>6.1232053368568624E-5</v>
      </c>
      <c r="R140" s="77">
        <f t="shared" si="36"/>
        <v>1.6</v>
      </c>
      <c r="S140" s="82">
        <f t="shared" si="37"/>
        <v>0.8</v>
      </c>
      <c r="T140" s="77" t="str">
        <f>IF('Indicator Data'!AB142="No data","x",ROUND(IF('Indicator Data'!AB142&gt;T$195,10,IF('Indicator Data'!AB142&lt;T$194,0,10-(T$195-'Indicator Data'!AB142)/(T$195-T$194)*10)),1))</f>
        <v>x</v>
      </c>
      <c r="U140" s="77">
        <f>IF('Indicator Data'!AA142="No data","x",ROUND(IF('Indicator Data'!AA142&gt;U$195,10,IF('Indicator Data'!AA142&lt;U$194,0,10-(U$195-'Indicator Data'!AA142)/(U$195-U$194)*10)),1))</f>
        <v>0.5</v>
      </c>
      <c r="V140" s="77" t="str">
        <f>IF('Indicator Data'!AD142="No data","x",ROUND(IF('Indicator Data'!AD142&gt;V$195,10,IF('Indicator Data'!AD142&lt;V$194,0,10-(V$195-'Indicator Data'!AD142)/(V$195-V$194)*10)),1))</f>
        <v>x</v>
      </c>
      <c r="W140" s="78">
        <f t="shared" si="38"/>
        <v>0.5</v>
      </c>
      <c r="X140" s="77">
        <f>IF('Indicator Data'!W142="No data","x",ROUND(IF('Indicator Data'!W142&gt;X$195,10,IF('Indicator Data'!W142&lt;X$194,0,10-(X$195-'Indicator Data'!W142)/(X$195-X$194)*10)),1))</f>
        <v>0.6</v>
      </c>
      <c r="Y140" s="77" t="str">
        <f>IF('Indicator Data'!X142="No data","x",ROUND(IF('Indicator Data'!X142&gt;Y$195,10,IF('Indicator Data'!X142&lt;Y$194,0,10-(Y$195-'Indicator Data'!X142)/(Y$195-Y$194)*10)),1))</f>
        <v>x</v>
      </c>
      <c r="Z140" s="78">
        <f t="shared" si="39"/>
        <v>0.6</v>
      </c>
      <c r="AA140" s="92">
        <f>('Indicator Data'!AI142+'Indicator Data'!AH142*0.5+'Indicator Data'!AG142*0.25)/1000</f>
        <v>0</v>
      </c>
      <c r="AB140" s="83">
        <f>AA140*1000/'Indicator Data'!BB142</f>
        <v>0</v>
      </c>
      <c r="AC140" s="78">
        <f t="shared" si="40"/>
        <v>0</v>
      </c>
      <c r="AD140" s="77">
        <f>IF('Indicator Data'!AM142="No data","x",ROUND(IF('Indicator Data'!AM142&lt;$AD$194,10,IF('Indicator Data'!AM142&gt;$AD$195,0,($AD$195-'Indicator Data'!AM142)/($AD$195-$AD$194)*10)),1))</f>
        <v>2.4</v>
      </c>
      <c r="AE140" s="77">
        <f>IF('Indicator Data'!AN142="No data","x",ROUND(IF('Indicator Data'!AN142&gt;$AE$195,10,IF('Indicator Data'!AN142&lt;$AE$194,0,10-($AE$195-'Indicator Data'!AN142)/($AE$195-$AE$194)*10)),1))</f>
        <v>0</v>
      </c>
      <c r="AF140" s="84">
        <f>IF('Indicator Data'!AO142="No data","x",ROUND(IF('Indicator Data'!AO142&gt;$AF$195,10,IF('Indicator Data'!AO142&lt;$AF$194,0,10-($AF$195-'Indicator Data'!AO142)/($AF$195-$AF$194)*10)),1))</f>
        <v>0.8</v>
      </c>
      <c r="AG140" s="84">
        <f>IF('Indicator Data'!AP142="No data","x",ROUND(IF('Indicator Data'!AP142&gt;$AG$195,10,IF('Indicator Data'!AP142&lt;$AG$194,0,10-($AG$195-'Indicator Data'!AP142)/($AG$195-$AG$194)*10)),1))</f>
        <v>3.2</v>
      </c>
      <c r="AH140" s="77">
        <f t="shared" si="41"/>
        <v>1.3</v>
      </c>
      <c r="AI140" s="78">
        <f t="shared" si="42"/>
        <v>1.2</v>
      </c>
      <c r="AJ140" s="85">
        <f t="shared" si="43"/>
        <v>0.6</v>
      </c>
      <c r="AK140" s="86">
        <f t="shared" si="44"/>
        <v>0.7</v>
      </c>
    </row>
    <row r="141" spans="1:37" s="4" customFormat="1" x14ac:dyDescent="0.25">
      <c r="A141" s="131" t="s">
        <v>261</v>
      </c>
      <c r="B141" s="63" t="s">
        <v>260</v>
      </c>
      <c r="C141" s="77">
        <f>ROUND(IF('Indicator Data'!Q143="No data",IF((0.1233*LN('Indicator Data'!BA143)-0.4559)&gt;C$195,0,IF((0.1233*LN('Indicator Data'!BA143)-0.4559)&lt;C$194,10,(C$195-(0.1233*LN('Indicator Data'!BA143)-0.4559))/(C$195-C$194)*10)),IF('Indicator Data'!Q143&gt;C$195,0,IF('Indicator Data'!Q143&lt;C$194,10,(C$195-'Indicator Data'!Q143)/(C$195-C$194)*10))),1)</f>
        <v>2.4</v>
      </c>
      <c r="D141" s="77" t="str">
        <f>IF('Indicator Data'!R143="No data","x",ROUND((IF('Indicator Data'!R143&gt;D$195,10,IF('Indicator Data'!R143&lt;D$194,0,10-(D$195-'Indicator Data'!R143)/(D$195-D$194)*10))),1))</f>
        <v>x</v>
      </c>
      <c r="E141" s="78">
        <f t="shared" si="30"/>
        <v>2.4</v>
      </c>
      <c r="F141" s="77">
        <f>IF('Indicator Data'!AE143="No data","x",ROUND(IF('Indicator Data'!AE143&gt;F$195,10,IF('Indicator Data'!AE143&lt;F$194,0,10-(F$195-'Indicator Data'!AE143)/(F$195-F$194)*10)),1))</f>
        <v>4.4000000000000004</v>
      </c>
      <c r="G141" s="77">
        <f>IF('Indicator Data'!AF143="No data","x",ROUND(IF('Indicator Data'!AF143&gt;G$195,10,IF('Indicator Data'!AF143&lt;G$194,0,10-(G$195-'Indicator Data'!AF143)/(G$195-G$194)*10)),1))</f>
        <v>0.6</v>
      </c>
      <c r="H141" s="78">
        <f t="shared" si="31"/>
        <v>2.5</v>
      </c>
      <c r="I141" s="79">
        <f>SUM(IF('Indicator Data'!S143=0,0,'Indicator Data'!S143/1000000),SUM('Indicator Data'!T143:U143))</f>
        <v>0.12279900000000001</v>
      </c>
      <c r="J141" s="79">
        <f>I141/'Indicator Data'!BB143*1000000</f>
        <v>6.1673961463303995E-3</v>
      </c>
      <c r="K141" s="77">
        <f t="shared" si="32"/>
        <v>0</v>
      </c>
      <c r="L141" s="77">
        <f>IF('Indicator Data'!V143="No data","x",ROUND(IF('Indicator Data'!V143&gt;L$195,10,IF('Indicator Data'!V143&lt;L$194,0,10-(L$195-'Indicator Data'!V143)/(L$195-L$194)*10)),1))</f>
        <v>0</v>
      </c>
      <c r="M141" s="78">
        <f t="shared" si="33"/>
        <v>0</v>
      </c>
      <c r="N141" s="80">
        <f t="shared" si="34"/>
        <v>1.8</v>
      </c>
      <c r="O141" s="92">
        <f>IF(AND('Indicator Data'!AJ143="No data",'Indicator Data'!AK143="No data"),0,SUM('Indicator Data'!AJ143:AL143)/1000)</f>
        <v>2.4260000000000002</v>
      </c>
      <c r="P141" s="77">
        <f t="shared" si="35"/>
        <v>1.3</v>
      </c>
      <c r="Q141" s="81">
        <f>O141*1000/'Indicator Data'!BB143</f>
        <v>1.2184222225749029E-4</v>
      </c>
      <c r="R141" s="77">
        <f t="shared" si="36"/>
        <v>1.9</v>
      </c>
      <c r="S141" s="82">
        <f t="shared" si="37"/>
        <v>1.6</v>
      </c>
      <c r="T141" s="77">
        <f>IF('Indicator Data'!AB143="No data","x",ROUND(IF('Indicator Data'!AB143&gt;T$195,10,IF('Indicator Data'!AB143&lt;T$194,0,10-(T$195-'Indicator Data'!AB143)/(T$195-T$194)*10)),1))</f>
        <v>0.2</v>
      </c>
      <c r="U141" s="77">
        <f>IF('Indicator Data'!AA143="No data","x",ROUND(IF('Indicator Data'!AA143&gt;U$195,10,IF('Indicator Data'!AA143&lt;U$194,0,10-(U$195-'Indicator Data'!AA143)/(U$195-U$194)*10)),1))</f>
        <v>1.5</v>
      </c>
      <c r="V141" s="77" t="str">
        <f>IF('Indicator Data'!AD143="No data","x",ROUND(IF('Indicator Data'!AD143&gt;V$195,10,IF('Indicator Data'!AD143&lt;V$194,0,10-(V$195-'Indicator Data'!AD143)/(V$195-V$194)*10)),1))</f>
        <v>x</v>
      </c>
      <c r="W141" s="78">
        <f t="shared" si="38"/>
        <v>0.9</v>
      </c>
      <c r="X141" s="77">
        <f>IF('Indicator Data'!W143="No data","x",ROUND(IF('Indicator Data'!W143&gt;X$195,10,IF('Indicator Data'!W143&lt;X$194,0,10-(X$195-'Indicator Data'!W143)/(X$195-X$194)*10)),1))</f>
        <v>0.9</v>
      </c>
      <c r="Y141" s="77">
        <f>IF('Indicator Data'!X143="No data","x",ROUND(IF('Indicator Data'!X143&gt;Y$195,10,IF('Indicator Data'!X143&lt;Y$194,0,10-(Y$195-'Indicator Data'!X143)/(Y$195-Y$194)*10)),1))</f>
        <v>0.8</v>
      </c>
      <c r="Z141" s="78">
        <f t="shared" si="39"/>
        <v>0.9</v>
      </c>
      <c r="AA141" s="92">
        <f>('Indicator Data'!AI143+'Indicator Data'!AH143*0.5+'Indicator Data'!AG143*0.25)/1000</f>
        <v>1.90225</v>
      </c>
      <c r="AB141" s="83">
        <f>AA141*1000/'Indicator Data'!BB143</f>
        <v>9.5537661702106713E-5</v>
      </c>
      <c r="AC141" s="78">
        <f t="shared" si="40"/>
        <v>0</v>
      </c>
      <c r="AD141" s="77">
        <f>IF('Indicator Data'!AM143="No data","x",ROUND(IF('Indicator Data'!AM143&lt;$AD$194,10,IF('Indicator Data'!AM143&gt;$AD$195,0,($AD$195-'Indicator Data'!AM143)/($AD$195-$AD$194)*10)),1))</f>
        <v>1.7</v>
      </c>
      <c r="AE141" s="77">
        <f>IF('Indicator Data'!AN143="No data","x",ROUND(IF('Indicator Data'!AN143&gt;$AE$195,10,IF('Indicator Data'!AN143&lt;$AE$194,0,10-($AE$195-'Indicator Data'!AN143)/($AE$195-$AE$194)*10)),1))</f>
        <v>0</v>
      </c>
      <c r="AF141" s="84">
        <f>IF('Indicator Data'!AO143="No data","x",ROUND(IF('Indicator Data'!AO143&gt;$AF$195,10,IF('Indicator Data'!AO143&lt;$AF$194,0,10-($AF$195-'Indicator Data'!AO143)/($AF$195-$AF$194)*10)),1))</f>
        <v>3</v>
      </c>
      <c r="AG141" s="84">
        <f>IF('Indicator Data'!AP143="No data","x",ROUND(IF('Indicator Data'!AP143&gt;$AG$195,10,IF('Indicator Data'!AP143&lt;$AG$194,0,10-($AG$195-'Indicator Data'!AP143)/($AG$195-$AG$194)*10)),1))</f>
        <v>2.2000000000000002</v>
      </c>
      <c r="AH141" s="77">
        <f t="shared" si="41"/>
        <v>2.8</v>
      </c>
      <c r="AI141" s="78">
        <f t="shared" si="42"/>
        <v>1.5</v>
      </c>
      <c r="AJ141" s="85">
        <f t="shared" si="43"/>
        <v>0.8</v>
      </c>
      <c r="AK141" s="86">
        <f t="shared" si="44"/>
        <v>1.2</v>
      </c>
    </row>
    <row r="142" spans="1:37" s="4" customFormat="1" x14ac:dyDescent="0.25">
      <c r="A142" s="131" t="s">
        <v>377</v>
      </c>
      <c r="B142" s="63" t="s">
        <v>262</v>
      </c>
      <c r="C142" s="77">
        <f>ROUND(IF('Indicator Data'!Q144="No data",IF((0.1233*LN('Indicator Data'!BA144)-0.4559)&gt;C$195,0,IF((0.1233*LN('Indicator Data'!BA144)-0.4559)&lt;C$194,10,(C$195-(0.1233*LN('Indicator Data'!BA144)-0.4559))/(C$195-C$194)*10)),IF('Indicator Data'!Q144&gt;C$195,0,IF('Indicator Data'!Q144&lt;C$194,10,(C$195-'Indicator Data'!Q144)/(C$195-C$194)*10))),1)</f>
        <v>2.2999999999999998</v>
      </c>
      <c r="D142" s="77" t="str">
        <f>IF('Indicator Data'!R144="No data","x",ROUND((IF('Indicator Data'!R144&gt;D$195,10,IF('Indicator Data'!R144&lt;D$194,0,10-(D$195-'Indicator Data'!R144)/(D$195-D$194)*10))),1))</f>
        <v>x</v>
      </c>
      <c r="E142" s="78">
        <f t="shared" si="30"/>
        <v>2.2999999999999998</v>
      </c>
      <c r="F142" s="77">
        <f>IF('Indicator Data'!AE144="No data","x",ROUND(IF('Indicator Data'!AE144&gt;F$195,10,IF('Indicator Data'!AE144&lt;F$194,0,10-(F$195-'Indicator Data'!AE144)/(F$195-F$194)*10)),1))</f>
        <v>3.7</v>
      </c>
      <c r="G142" s="77">
        <f>IF('Indicator Data'!AF144="No data","x",ROUND(IF('Indicator Data'!AF144&gt;G$195,10,IF('Indicator Data'!AF144&lt;G$194,0,10-(G$195-'Indicator Data'!AF144)/(G$195-G$194)*10)),1))</f>
        <v>3.7</v>
      </c>
      <c r="H142" s="78">
        <f t="shared" si="31"/>
        <v>3.7</v>
      </c>
      <c r="I142" s="79">
        <f>SUM(IF('Indicator Data'!S144=0,0,'Indicator Data'!S144/1000000),SUM('Indicator Data'!T144:U144))</f>
        <v>13.144505000000001</v>
      </c>
      <c r="J142" s="79">
        <f>I142/'Indicator Data'!BB144*1000000</f>
        <v>9.1395803664213487E-2</v>
      </c>
      <c r="K142" s="77">
        <f t="shared" si="32"/>
        <v>0</v>
      </c>
      <c r="L142" s="77">
        <f>IF('Indicator Data'!V144="No data","x",ROUND(IF('Indicator Data'!V144&gt;L$195,10,IF('Indicator Data'!V144&lt;L$194,0,10-(L$195-'Indicator Data'!V144)/(L$195-L$194)*10)),1))</f>
        <v>0</v>
      </c>
      <c r="M142" s="78">
        <f t="shared" si="33"/>
        <v>0</v>
      </c>
      <c r="N142" s="80">
        <f t="shared" si="34"/>
        <v>2.1</v>
      </c>
      <c r="O142" s="92">
        <f>IF(AND('Indicator Data'!AJ144="No data",'Indicator Data'!AK144="No data"),0,SUM('Indicator Data'!AJ144:AL144)/1000)</f>
        <v>340.69099999999997</v>
      </c>
      <c r="P142" s="77">
        <f t="shared" si="35"/>
        <v>8.4</v>
      </c>
      <c r="Q142" s="81">
        <f>O142*1000/'Indicator Data'!BB144</f>
        <v>2.368877926263831E-3</v>
      </c>
      <c r="R142" s="77">
        <f t="shared" si="36"/>
        <v>3.9</v>
      </c>
      <c r="S142" s="82">
        <f t="shared" si="37"/>
        <v>6.2</v>
      </c>
      <c r="T142" s="77">
        <f>IF('Indicator Data'!AB144="No data","x",ROUND(IF('Indicator Data'!AB144&gt;T$195,10,IF('Indicator Data'!AB144&lt;T$194,0,10-(T$195-'Indicator Data'!AB144)/(T$195-T$194)*10)),1))</f>
        <v>2.2000000000000002</v>
      </c>
      <c r="U142" s="77">
        <f>IF('Indicator Data'!AA144="No data","x",ROUND(IF('Indicator Data'!AA144&gt;U$195,10,IF('Indicator Data'!AA144&lt;U$194,0,10-(U$195-'Indicator Data'!AA144)/(U$195-U$194)*10)),1))</f>
        <v>1.5</v>
      </c>
      <c r="V142" s="77" t="str">
        <f>IF('Indicator Data'!AD144="No data","x",ROUND(IF('Indicator Data'!AD144&gt;V$195,10,IF('Indicator Data'!AD144&lt;V$194,0,10-(V$195-'Indicator Data'!AD144)/(V$195-V$194)*10)),1))</f>
        <v>x</v>
      </c>
      <c r="W142" s="78">
        <f t="shared" si="38"/>
        <v>1.9</v>
      </c>
      <c r="X142" s="77">
        <f>IF('Indicator Data'!W144="No data","x",ROUND(IF('Indicator Data'!W144&gt;X$195,10,IF('Indicator Data'!W144&lt;X$194,0,10-(X$195-'Indicator Data'!W144)/(X$195-X$194)*10)),1))</f>
        <v>0.7</v>
      </c>
      <c r="Y142" s="77" t="str">
        <f>IF('Indicator Data'!X144="No data","x",ROUND(IF('Indicator Data'!X144&gt;Y$195,10,IF('Indicator Data'!X144&lt;Y$194,0,10-(Y$195-'Indicator Data'!X144)/(Y$195-Y$194)*10)),1))</f>
        <v>x</v>
      </c>
      <c r="Z142" s="78">
        <f t="shared" si="39"/>
        <v>0.7</v>
      </c>
      <c r="AA142" s="92">
        <f>('Indicator Data'!AI144+'Indicator Data'!AH144*0.5+'Indicator Data'!AG144*0.25)/1000</f>
        <v>21.999500000000001</v>
      </c>
      <c r="AB142" s="83">
        <f>AA142*1000/'Indicator Data'!BB144</f>
        <v>1.5296597191836927E-4</v>
      </c>
      <c r="AC142" s="78">
        <f t="shared" si="40"/>
        <v>0</v>
      </c>
      <c r="AD142" s="77">
        <f>IF('Indicator Data'!AM144="No data","x",ROUND(IF('Indicator Data'!AM144&lt;$AD$194,10,IF('Indicator Data'!AM144&gt;$AD$195,0,($AD$195-'Indicator Data'!AM144)/($AD$195-$AD$194)*10)),1))</f>
        <v>1.9</v>
      </c>
      <c r="AE142" s="77">
        <f>IF('Indicator Data'!AN144="No data","x",ROUND(IF('Indicator Data'!AN144&gt;$AE$195,10,IF('Indicator Data'!AN144&lt;$AE$194,0,10-($AE$195-'Indicator Data'!AN144)/($AE$195-$AE$194)*10)),1))</f>
        <v>0</v>
      </c>
      <c r="AF142" s="84">
        <f>IF('Indicator Data'!AO144="No data","x",ROUND(IF('Indicator Data'!AO144&gt;$AF$195,10,IF('Indicator Data'!AO144&lt;$AF$194,0,10-($AF$195-'Indicator Data'!AO144)/($AF$195-$AF$194)*10)),1))</f>
        <v>3.7</v>
      </c>
      <c r="AG142" s="84">
        <f>IF('Indicator Data'!AP144="No data","x",ROUND(IF('Indicator Data'!AP144&gt;$AG$195,10,IF('Indicator Data'!AP144&lt;$AG$194,0,10-($AG$195-'Indicator Data'!AP144)/($AG$195-$AG$194)*10)),1))</f>
        <v>2.6</v>
      </c>
      <c r="AH142" s="77">
        <f t="shared" si="41"/>
        <v>3.5</v>
      </c>
      <c r="AI142" s="78">
        <f t="shared" si="42"/>
        <v>1.8</v>
      </c>
      <c r="AJ142" s="85">
        <f t="shared" si="43"/>
        <v>1.1000000000000001</v>
      </c>
      <c r="AK142" s="86">
        <f t="shared" si="44"/>
        <v>4.0999999999999996</v>
      </c>
    </row>
    <row r="143" spans="1:37" s="4" customFormat="1" x14ac:dyDescent="0.25">
      <c r="A143" s="131" t="s">
        <v>264</v>
      </c>
      <c r="B143" s="63" t="s">
        <v>263</v>
      </c>
      <c r="C143" s="77">
        <f>ROUND(IF('Indicator Data'!Q145="No data",IF((0.1233*LN('Indicator Data'!BA145)-0.4559)&gt;C$195,0,IF((0.1233*LN('Indicator Data'!BA145)-0.4559)&lt;C$194,10,(C$195-(0.1233*LN('Indicator Data'!BA145)-0.4559))/(C$195-C$194)*10)),IF('Indicator Data'!Q145&gt;C$195,0,IF('Indicator Data'!Q145&lt;C$194,10,(C$195-'Indicator Data'!Q145)/(C$195-C$194)*10))),1)</f>
        <v>7.2</v>
      </c>
      <c r="D143" s="77">
        <f>IF('Indicator Data'!R145="No data","x",ROUND((IF('Indicator Data'!R145&gt;D$195,10,IF('Indicator Data'!R145&lt;D$194,0,10-(D$195-'Indicator Data'!R145)/(D$195-D$194)*10))),1))</f>
        <v>6.7</v>
      </c>
      <c r="E143" s="78">
        <f t="shared" si="30"/>
        <v>7</v>
      </c>
      <c r="F143" s="77">
        <f>IF('Indicator Data'!AE145="No data","x",ROUND(IF('Indicator Data'!AE145&gt;F$195,10,IF('Indicator Data'!AE145&lt;F$194,0,10-(F$195-'Indicator Data'!AE145)/(F$195-F$194)*10)),1))</f>
        <v>5.3</v>
      </c>
      <c r="G143" s="77">
        <f>IF('Indicator Data'!AF145="No data","x",ROUND(IF('Indicator Data'!AF145&gt;G$195,10,IF('Indicator Data'!AF145&lt;G$194,0,10-(G$195-'Indicator Data'!AF145)/(G$195-G$194)*10)),1))</f>
        <v>6.5</v>
      </c>
      <c r="H143" s="78">
        <f t="shared" si="31"/>
        <v>5.9</v>
      </c>
      <c r="I143" s="79">
        <f>SUM(IF('Indicator Data'!S145=0,0,'Indicator Data'!S145/1000000),SUM('Indicator Data'!T145:U145))</f>
        <v>2059.4275360000001</v>
      </c>
      <c r="J143" s="79">
        <f>I143/'Indicator Data'!BB145*1000000</f>
        <v>181.58264306870387</v>
      </c>
      <c r="K143" s="77">
        <f t="shared" si="32"/>
        <v>3.6</v>
      </c>
      <c r="L143" s="77">
        <f>IF('Indicator Data'!V145="No data","x",ROUND(IF('Indicator Data'!V145&gt;L$195,10,IF('Indicator Data'!V145&lt;L$194,0,10-(L$195-'Indicator Data'!V145)/(L$195-L$194)*10)),1))</f>
        <v>9.8000000000000007</v>
      </c>
      <c r="M143" s="78">
        <f t="shared" si="33"/>
        <v>6.7</v>
      </c>
      <c r="N143" s="80">
        <f t="shared" si="34"/>
        <v>6.7</v>
      </c>
      <c r="O143" s="92">
        <f>IF(AND('Indicator Data'!AJ145="No data",'Indicator Data'!AK145="No data"),0,SUM('Indicator Data'!AJ145:AL145)/1000)</f>
        <v>152.08500000000001</v>
      </c>
      <c r="P143" s="77">
        <f t="shared" si="35"/>
        <v>7.3</v>
      </c>
      <c r="Q143" s="81">
        <f>O143*1000/'Indicator Data'!BB145</f>
        <v>1.340954988139181E-2</v>
      </c>
      <c r="R143" s="77">
        <f t="shared" si="36"/>
        <v>6.1</v>
      </c>
      <c r="S143" s="82">
        <f t="shared" si="37"/>
        <v>6.7</v>
      </c>
      <c r="T143" s="77">
        <f>IF('Indicator Data'!AB145="No data","x",ROUND(IF('Indicator Data'!AB145&gt;T$195,10,IF('Indicator Data'!AB145&lt;T$194,0,10-(T$195-'Indicator Data'!AB145)/(T$195-T$194)*10)),1))</f>
        <v>5.6</v>
      </c>
      <c r="U143" s="77">
        <f>IF('Indicator Data'!AA145="No data","x",ROUND(IF('Indicator Data'!AA145&gt;U$195,10,IF('Indicator Data'!AA145&lt;U$194,0,10-(U$195-'Indicator Data'!AA145)/(U$195-U$194)*10)),1))</f>
        <v>1.1000000000000001</v>
      </c>
      <c r="V143" s="77">
        <f>IF('Indicator Data'!AD145="No data","x",ROUND(IF('Indicator Data'!AD145&gt;V$195,10,IF('Indicator Data'!AD145&lt;V$194,0,10-(V$195-'Indicator Data'!AD145)/(V$195-V$194)*10)),1))</f>
        <v>3.3</v>
      </c>
      <c r="W143" s="78">
        <f t="shared" si="38"/>
        <v>3.3</v>
      </c>
      <c r="X143" s="77">
        <f>IF('Indicator Data'!W145="No data","x",ROUND(IF('Indicator Data'!W145&gt;X$195,10,IF('Indicator Data'!W145&lt;X$194,0,10-(X$195-'Indicator Data'!W145)/(X$195-X$194)*10)),1))</f>
        <v>3.2</v>
      </c>
      <c r="Y143" s="77">
        <f>IF('Indicator Data'!X145="No data","x",ROUND(IF('Indicator Data'!X145&gt;Y$195,10,IF('Indicator Data'!X145&lt;Y$194,0,10-(Y$195-'Indicator Data'!X145)/(Y$195-Y$194)*10)),1))</f>
        <v>2.6</v>
      </c>
      <c r="Z143" s="78">
        <f t="shared" si="39"/>
        <v>2.9</v>
      </c>
      <c r="AA143" s="92">
        <f>('Indicator Data'!AI145+'Indicator Data'!AH145*0.5+'Indicator Data'!AG145*0.25)/1000</f>
        <v>3.431</v>
      </c>
      <c r="AB143" s="83">
        <f>AA143*1000/'Indicator Data'!BB145</f>
        <v>3.0251613007893809E-4</v>
      </c>
      <c r="AC143" s="78">
        <f t="shared" si="40"/>
        <v>0</v>
      </c>
      <c r="AD143" s="77">
        <f>IF('Indicator Data'!AM145="No data","x",ROUND(IF('Indicator Data'!AM145&lt;$AD$194,10,IF('Indicator Data'!AM145&gt;$AD$195,0,($AD$195-'Indicator Data'!AM145)/($AD$195-$AD$194)*10)),1))</f>
        <v>6</v>
      </c>
      <c r="AE143" s="77">
        <f>IF('Indicator Data'!AN145="No data","x",ROUND(IF('Indicator Data'!AN145&gt;$AE$195,10,IF('Indicator Data'!AN145&lt;$AE$194,0,10-($AE$195-'Indicator Data'!AN145)/($AE$195-$AE$194)*10)),1))</f>
        <v>8.9</v>
      </c>
      <c r="AF143" s="84">
        <f>IF('Indicator Data'!AO145="No data","x",ROUND(IF('Indicator Data'!AO145&gt;$AF$195,10,IF('Indicator Data'!AO145&lt;$AF$194,0,10-($AF$195-'Indicator Data'!AO145)/($AF$195-$AF$194)*10)),1))</f>
        <v>8.5</v>
      </c>
      <c r="AG143" s="84">
        <f>IF('Indicator Data'!AP145="No data","x",ROUND(IF('Indicator Data'!AP145&gt;$AG$195,10,IF('Indicator Data'!AP145&lt;$AG$194,0,10-($AG$195-'Indicator Data'!AP145)/($AG$195-$AG$194)*10)),1))</f>
        <v>5.3</v>
      </c>
      <c r="AH143" s="77">
        <f t="shared" si="41"/>
        <v>7.9</v>
      </c>
      <c r="AI143" s="78">
        <f t="shared" si="42"/>
        <v>7.6</v>
      </c>
      <c r="AJ143" s="85">
        <f t="shared" si="43"/>
        <v>4</v>
      </c>
      <c r="AK143" s="86">
        <f t="shared" si="44"/>
        <v>5.5</v>
      </c>
    </row>
    <row r="144" spans="1:37" s="4" customFormat="1" x14ac:dyDescent="0.25">
      <c r="A144" s="131" t="s">
        <v>266</v>
      </c>
      <c r="B144" s="63" t="s">
        <v>265</v>
      </c>
      <c r="C144" s="77">
        <f>ROUND(IF('Indicator Data'!Q146="No data",IF((0.1233*LN('Indicator Data'!BA146)-0.4559)&gt;C$195,0,IF((0.1233*LN('Indicator Data'!BA146)-0.4559)&lt;C$194,10,(C$195-(0.1233*LN('Indicator Data'!BA146)-0.4559))/(C$195-C$194)*10)),IF('Indicator Data'!Q146&gt;C$195,0,IF('Indicator Data'!Q146&lt;C$194,10,(C$195-'Indicator Data'!Q146)/(C$195-C$194)*10))),1)</f>
        <v>3</v>
      </c>
      <c r="D144" s="77" t="str">
        <f>IF('Indicator Data'!R146="No data","x",ROUND((IF('Indicator Data'!R146&gt;D$195,10,IF('Indicator Data'!R146&lt;D$194,0,10-(D$195-'Indicator Data'!R146)/(D$195-D$194)*10))),1))</f>
        <v>x</v>
      </c>
      <c r="E144" s="78">
        <f t="shared" si="30"/>
        <v>3</v>
      </c>
      <c r="F144" s="77" t="str">
        <f>IF('Indicator Data'!AE146="No data","x",ROUND(IF('Indicator Data'!AE146&gt;F$195,10,IF('Indicator Data'!AE146&lt;F$194,0,10-(F$195-'Indicator Data'!AE146)/(F$195-F$194)*10)),1))</f>
        <v>x</v>
      </c>
      <c r="G144" s="77" t="str">
        <f>IF('Indicator Data'!AF146="No data","x",ROUND(IF('Indicator Data'!AF146&gt;G$195,10,IF('Indicator Data'!AF146&lt;G$194,0,10-(G$195-'Indicator Data'!AF146)/(G$195-G$194)*10)),1))</f>
        <v>x</v>
      </c>
      <c r="H144" s="78" t="str">
        <f t="shared" si="31"/>
        <v>x</v>
      </c>
      <c r="I144" s="79">
        <f>SUM(IF('Indicator Data'!S146=0,0,'Indicator Data'!S146/1000000),SUM('Indicator Data'!T146:U146))</f>
        <v>51.230000000000004</v>
      </c>
      <c r="J144" s="79">
        <f>I144/'Indicator Data'!BB146*1000000</f>
        <v>932.40390215492141</v>
      </c>
      <c r="K144" s="77">
        <f t="shared" si="32"/>
        <v>10</v>
      </c>
      <c r="L144" s="77">
        <f>IF('Indicator Data'!V146="No data","x",ROUND(IF('Indicator Data'!V146&gt;L$195,10,IF('Indicator Data'!V146&lt;L$194,0,10-(L$195-'Indicator Data'!V146)/(L$195-L$194)*10)),1))</f>
        <v>2.6</v>
      </c>
      <c r="M144" s="78">
        <f t="shared" si="33"/>
        <v>6.3</v>
      </c>
      <c r="N144" s="80">
        <f t="shared" si="34"/>
        <v>4.0999999999999996</v>
      </c>
      <c r="O144" s="92">
        <f>IF(AND('Indicator Data'!AJ146="No data",'Indicator Data'!AK146="No data"),0,SUM('Indicator Data'!AJ146:AL146)/1000)</f>
        <v>1E-3</v>
      </c>
      <c r="P144" s="77">
        <f t="shared" si="35"/>
        <v>0</v>
      </c>
      <c r="Q144" s="81">
        <f>O144*1000/'Indicator Data'!BB146</f>
        <v>1.8200349446709377E-5</v>
      </c>
      <c r="R144" s="77">
        <f t="shared" si="36"/>
        <v>0</v>
      </c>
      <c r="S144" s="82">
        <f t="shared" si="37"/>
        <v>0</v>
      </c>
      <c r="T144" s="77" t="str">
        <f>IF('Indicator Data'!AB146="No data","x",ROUND(IF('Indicator Data'!AB146&gt;T$195,10,IF('Indicator Data'!AB146&lt;T$194,0,10-(T$195-'Indicator Data'!AB146)/(T$195-T$194)*10)),1))</f>
        <v>x</v>
      </c>
      <c r="U144" s="77">
        <f>IF('Indicator Data'!AA146="No data","x",ROUND(IF('Indicator Data'!AA146&gt;U$195,10,IF('Indicator Data'!AA146&lt;U$194,0,10-(U$195-'Indicator Data'!AA146)/(U$195-U$194)*10)),1))</f>
        <v>0.1</v>
      </c>
      <c r="V144" s="77" t="str">
        <f>IF('Indicator Data'!AD146="No data","x",ROUND(IF('Indicator Data'!AD146&gt;V$195,10,IF('Indicator Data'!AD146&lt;V$194,0,10-(V$195-'Indicator Data'!AD146)/(V$195-V$194)*10)),1))</f>
        <v>x</v>
      </c>
      <c r="W144" s="78">
        <f t="shared" si="38"/>
        <v>0.1</v>
      </c>
      <c r="X144" s="77">
        <f>IF('Indicator Data'!W146="No data","x",ROUND(IF('Indicator Data'!W146&gt;X$195,10,IF('Indicator Data'!W146&lt;X$194,0,10-(X$195-'Indicator Data'!W146)/(X$195-X$194)*10)),1))</f>
        <v>0.8</v>
      </c>
      <c r="Y144" s="77" t="str">
        <f>IF('Indicator Data'!X146="No data","x",ROUND(IF('Indicator Data'!X146&gt;Y$195,10,IF('Indicator Data'!X146&lt;Y$194,0,10-(Y$195-'Indicator Data'!X146)/(Y$195-Y$194)*10)),1))</f>
        <v>x</v>
      </c>
      <c r="Z144" s="78">
        <f t="shared" si="39"/>
        <v>0.8</v>
      </c>
      <c r="AA144" s="92">
        <f>('Indicator Data'!AI146+'Indicator Data'!AH146*0.5+'Indicator Data'!AG146*0.25)/1000</f>
        <v>0</v>
      </c>
      <c r="AB144" s="83">
        <f>AA144*1000/'Indicator Data'!BB146</f>
        <v>0</v>
      </c>
      <c r="AC144" s="78">
        <f t="shared" si="40"/>
        <v>0</v>
      </c>
      <c r="AD144" s="77">
        <f>IF('Indicator Data'!AM146="No data","x",ROUND(IF('Indicator Data'!AM146&lt;$AD$194,10,IF('Indicator Data'!AM146&gt;$AD$195,0,($AD$195-'Indicator Data'!AM146)/($AD$195-$AD$194)*10)),1))</f>
        <v>3.9</v>
      </c>
      <c r="AE144" s="77">
        <f>IF('Indicator Data'!AN146="No data","x",ROUND(IF('Indicator Data'!AN146&gt;$AE$195,10,IF('Indicator Data'!AN146&lt;$AE$194,0,10-($AE$195-'Indicator Data'!AN146)/($AE$195-$AE$194)*10)),1))</f>
        <v>0.4</v>
      </c>
      <c r="AF144" s="84">
        <f>IF('Indicator Data'!AO146="No data","x",ROUND(IF('Indicator Data'!AO146&gt;$AF$195,10,IF('Indicator Data'!AO146&lt;$AF$194,0,10-($AF$195-'Indicator Data'!AO146)/($AF$195-$AF$194)*10)),1))</f>
        <v>2.1</v>
      </c>
      <c r="AG144" s="84" t="str">
        <f>IF('Indicator Data'!AP146="No data","x",ROUND(IF('Indicator Data'!AP146&gt;$AG$195,10,IF('Indicator Data'!AP146&lt;$AG$194,0,10-($AG$195-'Indicator Data'!AP146)/($AG$195-$AG$194)*10)),1))</f>
        <v>x</v>
      </c>
      <c r="AH144" s="77">
        <f t="shared" si="41"/>
        <v>2.1</v>
      </c>
      <c r="AI144" s="78">
        <f t="shared" si="42"/>
        <v>2.1</v>
      </c>
      <c r="AJ144" s="85">
        <f t="shared" si="43"/>
        <v>0.8</v>
      </c>
      <c r="AK144" s="86">
        <f t="shared" si="44"/>
        <v>0.4</v>
      </c>
    </row>
    <row r="145" spans="1:37" s="4" customFormat="1" x14ac:dyDescent="0.25">
      <c r="A145" s="131" t="s">
        <v>268</v>
      </c>
      <c r="B145" s="63" t="s">
        <v>267</v>
      </c>
      <c r="C145" s="77">
        <f>ROUND(IF('Indicator Data'!Q147="No data",IF((0.1233*LN('Indicator Data'!BA147)-0.4559)&gt;C$195,0,IF((0.1233*LN('Indicator Data'!BA147)-0.4559)&lt;C$194,10,(C$195-(0.1233*LN('Indicator Data'!BA147)-0.4559))/(C$195-C$194)*10)),IF('Indicator Data'!Q147&gt;C$195,0,IF('Indicator Data'!Q147&lt;C$194,10,(C$195-'Indicator Data'!Q147)/(C$195-C$194)*10))),1)</f>
        <v>3.4</v>
      </c>
      <c r="D145" s="77">
        <f>IF('Indicator Data'!R147="No data","x",ROUND((IF('Indicator Data'!R147&gt;D$195,10,IF('Indicator Data'!R147&lt;D$194,0,10-(D$195-'Indicator Data'!R147)/(D$195-D$194)*10))),1))</f>
        <v>0</v>
      </c>
      <c r="E145" s="78">
        <f t="shared" si="30"/>
        <v>1.9</v>
      </c>
      <c r="F145" s="77" t="str">
        <f>IF('Indicator Data'!AE147="No data","x",ROUND(IF('Indicator Data'!AE147&gt;F$195,10,IF('Indicator Data'!AE147&lt;F$194,0,10-(F$195-'Indicator Data'!AE147)/(F$195-F$194)*10)),1))</f>
        <v>x</v>
      </c>
      <c r="G145" s="77" t="str">
        <f>IF('Indicator Data'!AF147="No data","x",ROUND(IF('Indicator Data'!AF147&gt;G$195,10,IF('Indicator Data'!AF147&lt;G$194,0,10-(G$195-'Indicator Data'!AF147)/(G$195-G$194)*10)),1))</f>
        <v>x</v>
      </c>
      <c r="H145" s="78" t="str">
        <f t="shared" si="31"/>
        <v>x</v>
      </c>
      <c r="I145" s="79">
        <f>SUM(IF('Indicator Data'!S147=0,0,'Indicator Data'!S147/1000000),SUM('Indicator Data'!T147:U147))</f>
        <v>51.238053999999998</v>
      </c>
      <c r="J145" s="79">
        <f>I145/'Indicator Data'!BB147*1000000</f>
        <v>279.00598437202206</v>
      </c>
      <c r="K145" s="77">
        <f t="shared" si="32"/>
        <v>5.6</v>
      </c>
      <c r="L145" s="77">
        <f>IF('Indicator Data'!V147="No data","x",ROUND(IF('Indicator Data'!V147&gt;L$195,10,IF('Indicator Data'!V147&lt;L$194,0,10-(L$195-'Indicator Data'!V147)/(L$195-L$194)*10)),1))</f>
        <v>1.2</v>
      </c>
      <c r="M145" s="78">
        <f t="shared" si="33"/>
        <v>3.4</v>
      </c>
      <c r="N145" s="80">
        <f t="shared" si="34"/>
        <v>2.4</v>
      </c>
      <c r="O145" s="92">
        <f>IF(AND('Indicator Data'!AJ147="No data",'Indicator Data'!AK147="No data"),0,SUM('Indicator Data'!AJ147:AL147)/1000)</f>
        <v>2E-3</v>
      </c>
      <c r="P145" s="77">
        <f t="shared" si="35"/>
        <v>0</v>
      </c>
      <c r="Q145" s="81">
        <f>O145*1000/'Indicator Data'!BB147</f>
        <v>1.0890576928312777E-5</v>
      </c>
      <c r="R145" s="77">
        <f t="shared" si="36"/>
        <v>0</v>
      </c>
      <c r="S145" s="82">
        <f t="shared" si="37"/>
        <v>0</v>
      </c>
      <c r="T145" s="77" t="str">
        <f>IF('Indicator Data'!AB147="No data","x",ROUND(IF('Indicator Data'!AB147&gt;T$195,10,IF('Indicator Data'!AB147&lt;T$194,0,10-(T$195-'Indicator Data'!AB147)/(T$195-T$194)*10)),1))</f>
        <v>x</v>
      </c>
      <c r="U145" s="77">
        <f>IF('Indicator Data'!AA147="No data","x",ROUND(IF('Indicator Data'!AA147&gt;U$195,10,IF('Indicator Data'!AA147&lt;U$194,0,10-(U$195-'Indicator Data'!AA147)/(U$195-U$194)*10)),1))</f>
        <v>0.2</v>
      </c>
      <c r="V145" s="77" t="str">
        <f>IF('Indicator Data'!AD147="No data","x",ROUND(IF('Indicator Data'!AD147&gt;V$195,10,IF('Indicator Data'!AD147&lt;V$194,0,10-(V$195-'Indicator Data'!AD147)/(V$195-V$194)*10)),1))</f>
        <v>x</v>
      </c>
      <c r="W145" s="78">
        <f t="shared" si="38"/>
        <v>0.2</v>
      </c>
      <c r="X145" s="77">
        <f>IF('Indicator Data'!W147="No data","x",ROUND(IF('Indicator Data'!W147&gt;X$195,10,IF('Indicator Data'!W147&lt;X$194,0,10-(X$195-'Indicator Data'!W147)/(X$195-X$194)*10)),1))</f>
        <v>1.1000000000000001</v>
      </c>
      <c r="Y145" s="77" t="str">
        <f>IF('Indicator Data'!X147="No data","x",ROUND(IF('Indicator Data'!X147&gt;Y$195,10,IF('Indicator Data'!X147&lt;Y$194,0,10-(Y$195-'Indicator Data'!X147)/(Y$195-Y$194)*10)),1))</f>
        <v>x</v>
      </c>
      <c r="Z145" s="78">
        <f t="shared" si="39"/>
        <v>1.1000000000000001</v>
      </c>
      <c r="AA145" s="92">
        <f>('Indicator Data'!AI147+'Indicator Data'!AH147*0.5+'Indicator Data'!AG147*0.25)/1000</f>
        <v>0</v>
      </c>
      <c r="AB145" s="83">
        <f>AA145*1000/'Indicator Data'!BB147</f>
        <v>0</v>
      </c>
      <c r="AC145" s="78">
        <f t="shared" si="40"/>
        <v>0</v>
      </c>
      <c r="AD145" s="77">
        <f>IF('Indicator Data'!AM147="No data","x",ROUND(IF('Indicator Data'!AM147&lt;$AD$194,10,IF('Indicator Data'!AM147&gt;$AD$195,0,($AD$195-'Indicator Data'!AM147)/($AD$195-$AD$194)*10)),1))</f>
        <v>3.9</v>
      </c>
      <c r="AE145" s="77">
        <f>IF('Indicator Data'!AN147="No data","x",ROUND(IF('Indicator Data'!AN147&gt;$AE$195,10,IF('Indicator Data'!AN147&lt;$AE$194,0,10-($AE$195-'Indicator Data'!AN147)/($AE$195-$AE$194)*10)),1))</f>
        <v>0.4</v>
      </c>
      <c r="AF145" s="84">
        <f>IF('Indicator Data'!AO147="No data","x",ROUND(IF('Indicator Data'!AO147&gt;$AF$195,10,IF('Indicator Data'!AO147&lt;$AF$194,0,10-($AF$195-'Indicator Data'!AO147)/($AF$195-$AF$194)*10)),1))</f>
        <v>2.7</v>
      </c>
      <c r="AG145" s="84">
        <f>IF('Indicator Data'!AP147="No data","x",ROUND(IF('Indicator Data'!AP147&gt;$AG$195,10,IF('Indicator Data'!AP147&lt;$AG$194,0,10-($AG$195-'Indicator Data'!AP147)/($AG$195-$AG$194)*10)),1))</f>
        <v>6.2</v>
      </c>
      <c r="AH145" s="77">
        <f t="shared" si="41"/>
        <v>3.4</v>
      </c>
      <c r="AI145" s="78">
        <f t="shared" si="42"/>
        <v>2.6</v>
      </c>
      <c r="AJ145" s="85">
        <f t="shared" si="43"/>
        <v>1</v>
      </c>
      <c r="AK145" s="86">
        <f t="shared" si="44"/>
        <v>0.5</v>
      </c>
    </row>
    <row r="146" spans="1:37" s="4" customFormat="1" x14ac:dyDescent="0.25">
      <c r="A146" s="131" t="s">
        <v>270</v>
      </c>
      <c r="B146" s="63" t="s">
        <v>269</v>
      </c>
      <c r="C146" s="77">
        <f>ROUND(IF('Indicator Data'!Q148="No data",IF((0.1233*LN('Indicator Data'!BA148)-0.4559)&gt;C$195,0,IF((0.1233*LN('Indicator Data'!BA148)-0.4559)&lt;C$194,10,(C$195-(0.1233*LN('Indicator Data'!BA148)-0.4559))/(C$195-C$194)*10)),IF('Indicator Data'!Q148&gt;C$195,0,IF('Indicator Data'!Q148&lt;C$194,10,(C$195-'Indicator Data'!Q148)/(C$195-C$194)*10))),1)</f>
        <v>3.5</v>
      </c>
      <c r="D146" s="77" t="str">
        <f>IF('Indicator Data'!R148="No data","x",ROUND((IF('Indicator Data'!R148&gt;D$195,10,IF('Indicator Data'!R148&lt;D$194,0,10-(D$195-'Indicator Data'!R148)/(D$195-D$194)*10))),1))</f>
        <v>x</v>
      </c>
      <c r="E146" s="78">
        <f t="shared" si="30"/>
        <v>3.5</v>
      </c>
      <c r="F146" s="77" t="str">
        <f>IF('Indicator Data'!AE148="No data","x",ROUND(IF('Indicator Data'!AE148&gt;F$195,10,IF('Indicator Data'!AE148&lt;F$194,0,10-(F$195-'Indicator Data'!AE148)/(F$195-F$194)*10)),1))</f>
        <v>x</v>
      </c>
      <c r="G146" s="77" t="str">
        <f>IF('Indicator Data'!AF148="No data","x",ROUND(IF('Indicator Data'!AF148&gt;G$195,10,IF('Indicator Data'!AF148&lt;G$194,0,10-(G$195-'Indicator Data'!AF148)/(G$195-G$194)*10)),1))</f>
        <v>x</v>
      </c>
      <c r="H146" s="78" t="str">
        <f t="shared" si="31"/>
        <v>x</v>
      </c>
      <c r="I146" s="79">
        <f>SUM(IF('Indicator Data'!S148=0,0,'Indicator Data'!S148/1000000),SUM('Indicator Data'!T148:U148))</f>
        <v>17.720784999999999</v>
      </c>
      <c r="J146" s="79">
        <f>I146/'Indicator Data'!BB148*1000000</f>
        <v>162.04082845647403</v>
      </c>
      <c r="K146" s="77">
        <f t="shared" si="32"/>
        <v>3.2</v>
      </c>
      <c r="L146" s="77">
        <f>IF('Indicator Data'!V148="No data","x",ROUND(IF('Indicator Data'!V148&gt;L$195,10,IF('Indicator Data'!V148&lt;L$194,0,10-(L$195-'Indicator Data'!V148)/(L$195-L$194)*10)),1))</f>
        <v>0.7</v>
      </c>
      <c r="M146" s="78">
        <f t="shared" si="33"/>
        <v>2</v>
      </c>
      <c r="N146" s="80">
        <f t="shared" si="34"/>
        <v>3</v>
      </c>
      <c r="O146" s="92">
        <f>IF(AND('Indicator Data'!AJ148="No data",'Indicator Data'!AK148="No data"),0,SUM('Indicator Data'!AJ148:AL148)/1000)</f>
        <v>0</v>
      </c>
      <c r="P146" s="77">
        <f t="shared" si="35"/>
        <v>0</v>
      </c>
      <c r="Q146" s="81">
        <f>O146*1000/'Indicator Data'!BB148</f>
        <v>0</v>
      </c>
      <c r="R146" s="77">
        <f t="shared" si="36"/>
        <v>0</v>
      </c>
      <c r="S146" s="82">
        <f t="shared" si="37"/>
        <v>0</v>
      </c>
      <c r="T146" s="77" t="str">
        <f>IF('Indicator Data'!AB148="No data","x",ROUND(IF('Indicator Data'!AB148&gt;T$195,10,IF('Indicator Data'!AB148&lt;T$194,0,10-(T$195-'Indicator Data'!AB148)/(T$195-T$194)*10)),1))</f>
        <v>x</v>
      </c>
      <c r="U146" s="77">
        <f>IF('Indicator Data'!AA148="No data","x",ROUND(IF('Indicator Data'!AA148&gt;U$195,10,IF('Indicator Data'!AA148&lt;U$194,0,10-(U$195-'Indicator Data'!AA148)/(U$195-U$194)*10)),1))</f>
        <v>0.4</v>
      </c>
      <c r="V146" s="77" t="str">
        <f>IF('Indicator Data'!AD148="No data","x",ROUND(IF('Indicator Data'!AD148&gt;V$195,10,IF('Indicator Data'!AD148&lt;V$194,0,10-(V$195-'Indicator Data'!AD148)/(V$195-V$194)*10)),1))</f>
        <v>x</v>
      </c>
      <c r="W146" s="78">
        <f t="shared" si="38"/>
        <v>0.4</v>
      </c>
      <c r="X146" s="77">
        <f>IF('Indicator Data'!W148="No data","x",ROUND(IF('Indicator Data'!W148&gt;X$195,10,IF('Indicator Data'!W148&lt;X$194,0,10-(X$195-'Indicator Data'!W148)/(X$195-X$194)*10)),1))</f>
        <v>1.4</v>
      </c>
      <c r="Y146" s="77" t="str">
        <f>IF('Indicator Data'!X148="No data","x",ROUND(IF('Indicator Data'!X148&gt;Y$195,10,IF('Indicator Data'!X148&lt;Y$194,0,10-(Y$195-'Indicator Data'!X148)/(Y$195-Y$194)*10)),1))</f>
        <v>x</v>
      </c>
      <c r="Z146" s="78">
        <f t="shared" si="39"/>
        <v>1.4</v>
      </c>
      <c r="AA146" s="92">
        <f>('Indicator Data'!AI148+'Indicator Data'!AH148*0.5+'Indicator Data'!AG148*0.25)/1000</f>
        <v>0</v>
      </c>
      <c r="AB146" s="83">
        <f>AA146*1000/'Indicator Data'!BB148</f>
        <v>0</v>
      </c>
      <c r="AC146" s="78">
        <f t="shared" si="40"/>
        <v>0</v>
      </c>
      <c r="AD146" s="77">
        <f>IF('Indicator Data'!AM148="No data","x",ROUND(IF('Indicator Data'!AM148&lt;$AD$194,10,IF('Indicator Data'!AM148&gt;$AD$195,0,($AD$195-'Indicator Data'!AM148)/($AD$195-$AD$194)*10)),1))</f>
        <v>3.9</v>
      </c>
      <c r="AE146" s="77">
        <f>IF('Indicator Data'!AN148="No data","x",ROUND(IF('Indicator Data'!AN148&gt;$AE$195,10,IF('Indicator Data'!AN148&lt;$AE$194,0,10-($AE$195-'Indicator Data'!AN148)/($AE$195-$AE$194)*10)),1))</f>
        <v>0.4</v>
      </c>
      <c r="AF146" s="84">
        <f>IF('Indicator Data'!AO148="No data","x",ROUND(IF('Indicator Data'!AO148&gt;$AF$195,10,IF('Indicator Data'!AO148&lt;$AF$194,0,10-($AF$195-'Indicator Data'!AO148)/($AF$195-$AF$194)*10)),1))</f>
        <v>2.7</v>
      </c>
      <c r="AG146" s="84">
        <f>IF('Indicator Data'!AP148="No data","x",ROUND(IF('Indicator Data'!AP148&gt;$AG$195,10,IF('Indicator Data'!AP148&lt;$AG$194,0,10-($AG$195-'Indicator Data'!AP148)/($AG$195-$AG$194)*10)),1))</f>
        <v>2.4</v>
      </c>
      <c r="AH146" s="77">
        <f t="shared" si="41"/>
        <v>2.6</v>
      </c>
      <c r="AI146" s="78">
        <f t="shared" si="42"/>
        <v>2.2999999999999998</v>
      </c>
      <c r="AJ146" s="85">
        <f t="shared" si="43"/>
        <v>1.1000000000000001</v>
      </c>
      <c r="AK146" s="86">
        <f t="shared" si="44"/>
        <v>0.6</v>
      </c>
    </row>
    <row r="147" spans="1:37" s="4" customFormat="1" x14ac:dyDescent="0.25">
      <c r="A147" s="131" t="s">
        <v>272</v>
      </c>
      <c r="B147" s="63" t="s">
        <v>271</v>
      </c>
      <c r="C147" s="77">
        <f>ROUND(IF('Indicator Data'!Q149="No data",IF((0.1233*LN('Indicator Data'!BA149)-0.4559)&gt;C$195,0,IF((0.1233*LN('Indicator Data'!BA149)-0.4559)&lt;C$194,10,(C$195-(0.1233*LN('Indicator Data'!BA149)-0.4559))/(C$195-C$194)*10)),IF('Indicator Data'!Q149&gt;C$195,0,IF('Indicator Data'!Q149&lt;C$194,10,(C$195-'Indicator Data'!Q149)/(C$195-C$194)*10))),1)</f>
        <v>3.8</v>
      </c>
      <c r="D147" s="77" t="str">
        <f>IF('Indicator Data'!R149="No data","x",ROUND((IF('Indicator Data'!R149&gt;D$195,10,IF('Indicator Data'!R149&lt;D$194,0,10-(D$195-'Indicator Data'!R149)/(D$195-D$194)*10))),1))</f>
        <v>x</v>
      </c>
      <c r="E147" s="78">
        <f t="shared" si="30"/>
        <v>3.8</v>
      </c>
      <c r="F147" s="77">
        <f>IF('Indicator Data'!AE149="No data","x",ROUND(IF('Indicator Data'!AE149&gt;F$195,10,IF('Indicator Data'!AE149&lt;F$194,0,10-(F$195-'Indicator Data'!AE149)/(F$195-F$194)*10)),1))</f>
        <v>6.1</v>
      </c>
      <c r="G147" s="77" t="str">
        <f>IF('Indicator Data'!AF149="No data","x",ROUND(IF('Indicator Data'!AF149&gt;G$195,10,IF('Indicator Data'!AF149&lt;G$194,0,10-(G$195-'Indicator Data'!AF149)/(G$195-G$194)*10)),1))</f>
        <v>x</v>
      </c>
      <c r="H147" s="78">
        <f t="shared" si="31"/>
        <v>6.1</v>
      </c>
      <c r="I147" s="79">
        <f>SUM(IF('Indicator Data'!S149=0,0,'Indicator Data'!S149/1000000),SUM('Indicator Data'!T149:U149))</f>
        <v>240.34108600000002</v>
      </c>
      <c r="J147" s="79">
        <f>I147/'Indicator Data'!BB149*1000000</f>
        <v>1252.7878547785972</v>
      </c>
      <c r="K147" s="77">
        <f t="shared" si="32"/>
        <v>10</v>
      </c>
      <c r="L147" s="77">
        <f>IF('Indicator Data'!V149="No data","x",ROUND(IF('Indicator Data'!V149&gt;L$195,10,IF('Indicator Data'!V149&lt;L$194,0,10-(L$195-'Indicator Data'!V149)/(L$195-L$194)*10)),1))</f>
        <v>10</v>
      </c>
      <c r="M147" s="78">
        <f t="shared" si="33"/>
        <v>10</v>
      </c>
      <c r="N147" s="80">
        <f t="shared" si="34"/>
        <v>5.9</v>
      </c>
      <c r="O147" s="92">
        <f>IF(AND('Indicator Data'!AJ149="No data",'Indicator Data'!AK149="No data"),0,SUM('Indicator Data'!AJ149:AL149)/1000)</f>
        <v>0</v>
      </c>
      <c r="P147" s="77">
        <f t="shared" si="35"/>
        <v>0</v>
      </c>
      <c r="Q147" s="81">
        <f>O147*1000/'Indicator Data'!BB149</f>
        <v>0</v>
      </c>
      <c r="R147" s="77">
        <f t="shared" si="36"/>
        <v>0</v>
      </c>
      <c r="S147" s="82">
        <f t="shared" si="37"/>
        <v>0</v>
      </c>
      <c r="T147" s="77" t="str">
        <f>IF('Indicator Data'!AB149="No data","x",ROUND(IF('Indicator Data'!AB149&gt;T$195,10,IF('Indicator Data'!AB149&lt;T$194,0,10-(T$195-'Indicator Data'!AB149)/(T$195-T$194)*10)),1))</f>
        <v>x</v>
      </c>
      <c r="U147" s="77">
        <f>IF('Indicator Data'!AA149="No data","x",ROUND(IF('Indicator Data'!AA149&gt;U$195,10,IF('Indicator Data'!AA149&lt;U$194,0,10-(U$195-'Indicator Data'!AA149)/(U$195-U$194)*10)),1))</f>
        <v>0.3</v>
      </c>
      <c r="V147" s="77" t="str">
        <f>IF('Indicator Data'!AD149="No data","x",ROUND(IF('Indicator Data'!AD149&gt;V$195,10,IF('Indicator Data'!AD149&lt;V$194,0,10-(V$195-'Indicator Data'!AD149)/(V$195-V$194)*10)),1))</f>
        <v>x</v>
      </c>
      <c r="W147" s="78">
        <f t="shared" si="38"/>
        <v>0.3</v>
      </c>
      <c r="X147" s="77">
        <f>IF('Indicator Data'!W149="No data","x",ROUND(IF('Indicator Data'!W149&gt;X$195,10,IF('Indicator Data'!W149&lt;X$194,0,10-(X$195-'Indicator Data'!W149)/(X$195-X$194)*10)),1))</f>
        <v>1.3</v>
      </c>
      <c r="Y147" s="77" t="str">
        <f>IF('Indicator Data'!X149="No data","x",ROUND(IF('Indicator Data'!X149&gt;Y$195,10,IF('Indicator Data'!X149&lt;Y$194,0,10-(Y$195-'Indicator Data'!X149)/(Y$195-Y$194)*10)),1))</f>
        <v>x</v>
      </c>
      <c r="Z147" s="78">
        <f t="shared" si="39"/>
        <v>1.3</v>
      </c>
      <c r="AA147" s="92">
        <f>('Indicator Data'!AI149+'Indicator Data'!AH149*0.5+'Indicator Data'!AG149*0.25)/1000</f>
        <v>0</v>
      </c>
      <c r="AB147" s="83">
        <f>AA147*1000/'Indicator Data'!BB149</f>
        <v>0</v>
      </c>
      <c r="AC147" s="78">
        <f t="shared" si="40"/>
        <v>0</v>
      </c>
      <c r="AD147" s="77">
        <f>IF('Indicator Data'!AM149="No data","x",ROUND(IF('Indicator Data'!AM149&lt;$AD$194,10,IF('Indicator Data'!AM149&gt;$AD$195,0,($AD$195-'Indicator Data'!AM149)/($AD$195-$AD$194)*10)),1))</f>
        <v>2.9</v>
      </c>
      <c r="AE147" s="77">
        <f>IF('Indicator Data'!AN149="No data","x",ROUND(IF('Indicator Data'!AN149&gt;$AE$195,10,IF('Indicator Data'!AN149&lt;$AE$194,0,10-($AE$195-'Indicator Data'!AN149)/($AE$195-$AE$194)*10)),1))</f>
        <v>0</v>
      </c>
      <c r="AF147" s="84" t="str">
        <f>IF('Indicator Data'!AO149="No data","x",ROUND(IF('Indicator Data'!AO149&gt;$AF$195,10,IF('Indicator Data'!AO149&lt;$AF$194,0,10-($AF$195-'Indicator Data'!AO149)/($AF$195-$AF$194)*10)),1))</f>
        <v>x</v>
      </c>
      <c r="AG147" s="84" t="str">
        <f>IF('Indicator Data'!AP149="No data","x",ROUND(IF('Indicator Data'!AP149&gt;$AG$195,10,IF('Indicator Data'!AP149&lt;$AG$194,0,10-($AG$195-'Indicator Data'!AP149)/($AG$195-$AG$194)*10)),1))</f>
        <v>x</v>
      </c>
      <c r="AH147" s="77" t="str">
        <f t="shared" si="41"/>
        <v>x</v>
      </c>
      <c r="AI147" s="78">
        <f t="shared" si="42"/>
        <v>1.5</v>
      </c>
      <c r="AJ147" s="85">
        <f t="shared" si="43"/>
        <v>0.8</v>
      </c>
      <c r="AK147" s="86">
        <f t="shared" si="44"/>
        <v>0.4</v>
      </c>
    </row>
    <row r="148" spans="1:37" s="4" customFormat="1" x14ac:dyDescent="0.25">
      <c r="A148" s="131" t="s">
        <v>274</v>
      </c>
      <c r="B148" s="63" t="s">
        <v>273</v>
      </c>
      <c r="C148" s="77">
        <f>ROUND(IF('Indicator Data'!Q150="No data",IF((0.1233*LN('Indicator Data'!BA150)-0.4559)&gt;C$195,0,IF((0.1233*LN('Indicator Data'!BA150)-0.4559)&lt;C$194,10,(C$195-(0.1233*LN('Indicator Data'!BA150)-0.4559))/(C$195-C$194)*10)),IF('Indicator Data'!Q150&gt;C$195,0,IF('Indicator Data'!Q150&lt;C$194,10,(C$195-'Indicator Data'!Q150)/(C$195-C$194)*10))),1)</f>
        <v>6.1</v>
      </c>
      <c r="D148" s="77">
        <f>IF('Indicator Data'!R150="No data","x",ROUND((IF('Indicator Data'!R150&gt;D$195,10,IF('Indicator Data'!R150&lt;D$194,0,10-(D$195-'Indicator Data'!R150)/(D$195-D$194)*10))),1))</f>
        <v>3.7</v>
      </c>
      <c r="E148" s="78">
        <f t="shared" si="30"/>
        <v>5</v>
      </c>
      <c r="F148" s="77" t="str">
        <f>IF('Indicator Data'!AE150="No data","x",ROUND(IF('Indicator Data'!AE150&gt;F$195,10,IF('Indicator Data'!AE150&lt;F$194,0,10-(F$195-'Indicator Data'!AE150)/(F$195-F$194)*10)),1))</f>
        <v>x</v>
      </c>
      <c r="G148" s="77">
        <f>IF('Indicator Data'!AF150="No data","x",ROUND(IF('Indicator Data'!AF150&gt;G$195,10,IF('Indicator Data'!AF150&lt;G$194,0,10-(G$195-'Indicator Data'!AF150)/(G$195-G$194)*10)),1))</f>
        <v>2.2000000000000002</v>
      </c>
      <c r="H148" s="78">
        <f t="shared" si="31"/>
        <v>2.2000000000000002</v>
      </c>
      <c r="I148" s="79">
        <f>SUM(IF('Indicator Data'!S150=0,0,'Indicator Data'!S150/1000000),SUM('Indicator Data'!T150:U150))</f>
        <v>100.53999999999999</v>
      </c>
      <c r="J148" s="79">
        <f>I148/'Indicator Data'!BB150*1000000</f>
        <v>539.54556675360357</v>
      </c>
      <c r="K148" s="77">
        <f t="shared" si="32"/>
        <v>10</v>
      </c>
      <c r="L148" s="77">
        <f>IF('Indicator Data'!V150="No data","x",ROUND(IF('Indicator Data'!V150&gt;L$195,10,IF('Indicator Data'!V150&lt;L$194,0,10-(L$195-'Indicator Data'!V150)/(L$195-L$194)*10)),1))</f>
        <v>10</v>
      </c>
      <c r="M148" s="78">
        <f t="shared" si="33"/>
        <v>10</v>
      </c>
      <c r="N148" s="80">
        <f t="shared" si="34"/>
        <v>5.6</v>
      </c>
      <c r="O148" s="92">
        <f>IF(AND('Indicator Data'!AJ150="No data",'Indicator Data'!AK150="No data"),0,SUM('Indicator Data'!AJ150:AL150)/1000)</f>
        <v>0</v>
      </c>
      <c r="P148" s="77">
        <f t="shared" si="35"/>
        <v>0</v>
      </c>
      <c r="Q148" s="81">
        <f>O148*1000/'Indicator Data'!BB150</f>
        <v>0</v>
      </c>
      <c r="R148" s="77">
        <f t="shared" si="36"/>
        <v>0</v>
      </c>
      <c r="S148" s="82">
        <f t="shared" si="37"/>
        <v>0</v>
      </c>
      <c r="T148" s="77">
        <f>IF('Indicator Data'!AB150="No data","x",ROUND(IF('Indicator Data'!AB150&gt;T$195,10,IF('Indicator Data'!AB150&lt;T$194,0,10-(T$195-'Indicator Data'!AB150)/(T$195-T$194)*10)),1))</f>
        <v>1.6</v>
      </c>
      <c r="U148" s="77">
        <f>IF('Indicator Data'!AA150="No data","x",ROUND(IF('Indicator Data'!AA150&gt;U$195,10,IF('Indicator Data'!AA150&lt;U$194,0,10-(U$195-'Indicator Data'!AA150)/(U$195-U$194)*10)),1))</f>
        <v>1.8</v>
      </c>
      <c r="V148" s="77">
        <f>IF('Indicator Data'!AD150="No data","x",ROUND(IF('Indicator Data'!AD150&gt;V$195,10,IF('Indicator Data'!AD150&lt;V$194,0,10-(V$195-'Indicator Data'!AD150)/(V$195-V$194)*10)),1))</f>
        <v>0.7</v>
      </c>
      <c r="W148" s="78">
        <f t="shared" si="38"/>
        <v>1.4</v>
      </c>
      <c r="X148" s="77">
        <f>IF('Indicator Data'!W150="No data","x",ROUND(IF('Indicator Data'!W150&gt;X$195,10,IF('Indicator Data'!W150&lt;X$194,0,10-(X$195-'Indicator Data'!W150)/(X$195-X$194)*10)),1))</f>
        <v>3.6</v>
      </c>
      <c r="Y148" s="77">
        <f>IF('Indicator Data'!X150="No data","x",ROUND(IF('Indicator Data'!X150&gt;Y$195,10,IF('Indicator Data'!X150&lt;Y$194,0,10-(Y$195-'Indicator Data'!X150)/(Y$195-Y$194)*10)),1))</f>
        <v>3.2</v>
      </c>
      <c r="Z148" s="78">
        <f t="shared" si="39"/>
        <v>3.4</v>
      </c>
      <c r="AA148" s="92">
        <f>('Indicator Data'!AI150+'Indicator Data'!AH150*0.5+'Indicator Data'!AG150*0.25)/1000</f>
        <v>0</v>
      </c>
      <c r="AB148" s="83">
        <f>AA148*1000/'Indicator Data'!BB150</f>
        <v>0</v>
      </c>
      <c r="AC148" s="78">
        <f t="shared" si="40"/>
        <v>0</v>
      </c>
      <c r="AD148" s="77">
        <f>IF('Indicator Data'!AM150="No data","x",ROUND(IF('Indicator Data'!AM150&lt;$AD$194,10,IF('Indicator Data'!AM150&gt;$AD$195,0,($AD$195-'Indicator Data'!AM150)/($AD$195-$AD$194)*10)),1))</f>
        <v>4.0999999999999996</v>
      </c>
      <c r="AE148" s="77">
        <f>IF('Indicator Data'!AN150="No data","x",ROUND(IF('Indicator Data'!AN150&gt;$AE$195,10,IF('Indicator Data'!AN150&lt;$AE$194,0,10-($AE$195-'Indicator Data'!AN150)/($AE$195-$AE$194)*10)),1))</f>
        <v>0.5</v>
      </c>
      <c r="AF148" s="84">
        <f>IF('Indicator Data'!AO150="No data","x",ROUND(IF('Indicator Data'!AO150&gt;$AF$195,10,IF('Indicator Data'!AO150&lt;$AF$194,0,10-($AF$195-'Indicator Data'!AO150)/($AF$195-$AF$194)*10)),1))</f>
        <v>9</v>
      </c>
      <c r="AG148" s="84" t="str">
        <f>IF('Indicator Data'!AP150="No data","x",ROUND(IF('Indicator Data'!AP150&gt;$AG$195,10,IF('Indicator Data'!AP150&lt;$AG$194,0,10-($AG$195-'Indicator Data'!AP150)/($AG$195-$AG$194)*10)),1))</f>
        <v>x</v>
      </c>
      <c r="AH148" s="77">
        <f t="shared" si="41"/>
        <v>9</v>
      </c>
      <c r="AI148" s="78">
        <f t="shared" si="42"/>
        <v>4.5</v>
      </c>
      <c r="AJ148" s="85">
        <f t="shared" si="43"/>
        <v>2.5</v>
      </c>
      <c r="AK148" s="86">
        <f t="shared" si="44"/>
        <v>1.3</v>
      </c>
    </row>
    <row r="149" spans="1:37" s="4" customFormat="1" x14ac:dyDescent="0.25">
      <c r="A149" s="131" t="s">
        <v>276</v>
      </c>
      <c r="B149" s="63" t="s">
        <v>275</v>
      </c>
      <c r="C149" s="77">
        <f>ROUND(IF('Indicator Data'!Q151="No data",IF((0.1233*LN('Indicator Data'!BA151)-0.4559)&gt;C$195,0,IF((0.1233*LN('Indicator Data'!BA151)-0.4559)&lt;C$194,10,(C$195-(0.1233*LN('Indicator Data'!BA151)-0.4559))/(C$195-C$194)*10)),IF('Indicator Data'!Q151&gt;C$195,0,IF('Indicator Data'!Q151&lt;C$194,10,(C$195-'Indicator Data'!Q151)/(C$195-C$194)*10))),1)</f>
        <v>1.7</v>
      </c>
      <c r="D149" s="77" t="str">
        <f>IF('Indicator Data'!R151="No data","x",ROUND((IF('Indicator Data'!R151&gt;D$195,10,IF('Indicator Data'!R151&lt;D$194,0,10-(D$195-'Indicator Data'!R151)/(D$195-D$194)*10))),1))</f>
        <v>x</v>
      </c>
      <c r="E149" s="78">
        <f t="shared" si="30"/>
        <v>1.7</v>
      </c>
      <c r="F149" s="77">
        <f>IF('Indicator Data'!AE151="No data","x",ROUND(IF('Indicator Data'!AE151&gt;F$195,10,IF('Indicator Data'!AE151&lt;F$194,0,10-(F$195-'Indicator Data'!AE151)/(F$195-F$194)*10)),1))</f>
        <v>3.8</v>
      </c>
      <c r="G149" s="77" t="str">
        <f>IF('Indicator Data'!AF151="No data","x",ROUND(IF('Indicator Data'!AF151&gt;G$195,10,IF('Indicator Data'!AF151&lt;G$194,0,10-(G$195-'Indicator Data'!AF151)/(G$195-G$194)*10)),1))</f>
        <v>x</v>
      </c>
      <c r="H149" s="78">
        <f t="shared" si="31"/>
        <v>3.8</v>
      </c>
      <c r="I149" s="79">
        <f>SUM(IF('Indicator Data'!S151=0,0,'Indicator Data'!S151/1000000),SUM('Indicator Data'!T151:U151))</f>
        <v>0</v>
      </c>
      <c r="J149" s="79">
        <f>I149/'Indicator Data'!BB151*1000000</f>
        <v>0</v>
      </c>
      <c r="K149" s="77">
        <f t="shared" si="32"/>
        <v>0</v>
      </c>
      <c r="L149" s="77">
        <f>IF('Indicator Data'!V151="No data","x",ROUND(IF('Indicator Data'!V151&gt;L$195,10,IF('Indicator Data'!V151&lt;L$194,0,10-(L$195-'Indicator Data'!V151)/(L$195-L$194)*10)),1))</f>
        <v>0</v>
      </c>
      <c r="M149" s="78">
        <f t="shared" si="33"/>
        <v>0</v>
      </c>
      <c r="N149" s="80">
        <f t="shared" si="34"/>
        <v>1.8</v>
      </c>
      <c r="O149" s="92">
        <f>IF(AND('Indicator Data'!AJ151="No data",'Indicator Data'!AK151="No data"),0,SUM('Indicator Data'!AJ151:AL151)/1000)</f>
        <v>40.091000000000001</v>
      </c>
      <c r="P149" s="77">
        <f t="shared" si="35"/>
        <v>5.3</v>
      </c>
      <c r="Q149" s="81">
        <f>O149*1000/'Indicator Data'!BB151</f>
        <v>1.2980086085383979E-3</v>
      </c>
      <c r="R149" s="77">
        <f t="shared" si="36"/>
        <v>3.4</v>
      </c>
      <c r="S149" s="82">
        <f t="shared" si="37"/>
        <v>4.4000000000000004</v>
      </c>
      <c r="T149" s="77" t="str">
        <f>IF('Indicator Data'!AB151="No data","x",ROUND(IF('Indicator Data'!AB151&gt;T$195,10,IF('Indicator Data'!AB151&lt;T$194,0,10-(T$195-'Indicator Data'!AB151)/(T$195-T$194)*10)),1))</f>
        <v>x</v>
      </c>
      <c r="U149" s="77">
        <f>IF('Indicator Data'!AA151="No data","x",ROUND(IF('Indicator Data'!AA151&gt;U$195,10,IF('Indicator Data'!AA151&lt;U$194,0,10-(U$195-'Indicator Data'!AA151)/(U$195-U$194)*10)),1))</f>
        <v>0.2</v>
      </c>
      <c r="V149" s="77">
        <f>IF('Indicator Data'!AD151="No data","x",ROUND(IF('Indicator Data'!AD151&gt;V$195,10,IF('Indicator Data'!AD151&lt;V$194,0,10-(V$195-'Indicator Data'!AD151)/(V$195-V$194)*10)),1))</f>
        <v>0</v>
      </c>
      <c r="W149" s="78">
        <f t="shared" si="38"/>
        <v>0.1</v>
      </c>
      <c r="X149" s="77">
        <f>IF('Indicator Data'!W151="No data","x",ROUND(IF('Indicator Data'!W151&gt;X$195,10,IF('Indicator Data'!W151&lt;X$194,0,10-(X$195-'Indicator Data'!W151)/(X$195-X$194)*10)),1))</f>
        <v>1.1000000000000001</v>
      </c>
      <c r="Y149" s="77">
        <f>IF('Indicator Data'!X151="No data","x",ROUND(IF('Indicator Data'!X151&gt;Y$195,10,IF('Indicator Data'!X151&lt;Y$194,0,10-(Y$195-'Indicator Data'!X151)/(Y$195-Y$194)*10)),1))</f>
        <v>1.2</v>
      </c>
      <c r="Z149" s="78">
        <f t="shared" si="39"/>
        <v>1.2</v>
      </c>
      <c r="AA149" s="92">
        <f>('Indicator Data'!AI151+'Indicator Data'!AH151*0.5+'Indicator Data'!AG151*0.25)/1000</f>
        <v>0</v>
      </c>
      <c r="AB149" s="83">
        <f>AA149*1000/'Indicator Data'!BB151</f>
        <v>0</v>
      </c>
      <c r="AC149" s="78">
        <f t="shared" si="40"/>
        <v>0</v>
      </c>
      <c r="AD149" s="77">
        <f>IF('Indicator Data'!AM151="No data","x",ROUND(IF('Indicator Data'!AM151&lt;$AD$194,10,IF('Indicator Data'!AM151&gt;$AD$195,0,($AD$195-'Indicator Data'!AM151)/($AD$195-$AD$194)*10)),1))</f>
        <v>1.7</v>
      </c>
      <c r="AE149" s="77">
        <f>IF('Indicator Data'!AN151="No data","x",ROUND(IF('Indicator Data'!AN151&gt;$AE$195,10,IF('Indicator Data'!AN151&lt;$AE$194,0,10-($AE$195-'Indicator Data'!AN151)/($AE$195-$AE$194)*10)),1))</f>
        <v>0</v>
      </c>
      <c r="AF149" s="84">
        <f>IF('Indicator Data'!AO151="No data","x",ROUND(IF('Indicator Data'!AO151&gt;$AF$195,10,IF('Indicator Data'!AO151&lt;$AF$194,0,10-($AF$195-'Indicator Data'!AO151)/($AF$195-$AF$194)*10)),1))</f>
        <v>2.1</v>
      </c>
      <c r="AG149" s="84">
        <f>IF('Indicator Data'!AP151="No data","x",ROUND(IF('Indicator Data'!AP151&gt;$AG$195,10,IF('Indicator Data'!AP151&lt;$AG$194,0,10-($AG$195-'Indicator Data'!AP151)/($AG$195-$AG$194)*10)),1))</f>
        <v>1.9</v>
      </c>
      <c r="AH149" s="77">
        <f t="shared" si="41"/>
        <v>2.1</v>
      </c>
      <c r="AI149" s="78">
        <f t="shared" si="42"/>
        <v>1.3</v>
      </c>
      <c r="AJ149" s="85">
        <f t="shared" si="43"/>
        <v>0.7</v>
      </c>
      <c r="AK149" s="86">
        <f t="shared" si="44"/>
        <v>2.8</v>
      </c>
    </row>
    <row r="150" spans="1:37" s="4" customFormat="1" x14ac:dyDescent="0.25">
      <c r="A150" s="131" t="s">
        <v>278</v>
      </c>
      <c r="B150" s="63" t="s">
        <v>277</v>
      </c>
      <c r="C150" s="77">
        <f>ROUND(IF('Indicator Data'!Q152="No data",IF((0.1233*LN('Indicator Data'!BA152)-0.4559)&gt;C$195,0,IF((0.1233*LN('Indicator Data'!BA152)-0.4559)&lt;C$194,10,(C$195-(0.1233*LN('Indicator Data'!BA152)-0.4559))/(C$195-C$194)*10)),IF('Indicator Data'!Q152&gt;C$195,0,IF('Indicator Data'!Q152&lt;C$194,10,(C$195-'Indicator Data'!Q152)/(C$195-C$194)*10))),1)</f>
        <v>7.4</v>
      </c>
      <c r="D150" s="77">
        <f>IF('Indicator Data'!R152="No data","x",ROUND((IF('Indicator Data'!R152&gt;D$195,10,IF('Indicator Data'!R152&lt;D$194,0,10-(D$195-'Indicator Data'!R152)/(D$195-D$194)*10))),1))</f>
        <v>5.0999999999999996</v>
      </c>
      <c r="E150" s="78">
        <f t="shared" si="30"/>
        <v>6.4</v>
      </c>
      <c r="F150" s="77">
        <f>IF('Indicator Data'!AE152="No data","x",ROUND(IF('Indicator Data'!AE152&gt;F$195,10,IF('Indicator Data'!AE152&lt;F$194,0,10-(F$195-'Indicator Data'!AE152)/(F$195-F$194)*10)),1))</f>
        <v>7</v>
      </c>
      <c r="G150" s="77">
        <f>IF('Indicator Data'!AF152="No data","x",ROUND(IF('Indicator Data'!AF152&gt;G$195,10,IF('Indicator Data'!AF152&lt;G$194,0,10-(G$195-'Indicator Data'!AF152)/(G$195-G$194)*10)),1))</f>
        <v>3.8</v>
      </c>
      <c r="H150" s="78">
        <f t="shared" si="31"/>
        <v>5.4</v>
      </c>
      <c r="I150" s="79">
        <f>SUM(IF('Indicator Data'!S152=0,0,'Indicator Data'!S152/1000000),SUM('Indicator Data'!T152:U152))</f>
        <v>2152.4128190000001</v>
      </c>
      <c r="J150" s="79">
        <f>I150/'Indicator Data'!BB152*1000000</f>
        <v>146.69650416079489</v>
      </c>
      <c r="K150" s="77">
        <f t="shared" si="32"/>
        <v>2.9</v>
      </c>
      <c r="L150" s="77">
        <f>IF('Indicator Data'!V152="No data","x",ROUND(IF('Indicator Data'!V152&gt;L$195,10,IF('Indicator Data'!V152&lt;L$194,0,10-(L$195-'Indicator Data'!V152)/(L$195-L$194)*10)),1))</f>
        <v>4.5</v>
      </c>
      <c r="M150" s="78">
        <f t="shared" si="33"/>
        <v>3.7</v>
      </c>
      <c r="N150" s="80">
        <f t="shared" si="34"/>
        <v>5.5</v>
      </c>
      <c r="O150" s="92">
        <f>IF(AND('Indicator Data'!AJ152="No data",'Indicator Data'!AK152="No data"),0,SUM('Indicator Data'!AJ152:AL152)/1000)</f>
        <v>38.304000000000002</v>
      </c>
      <c r="P150" s="77">
        <f t="shared" si="35"/>
        <v>5.3</v>
      </c>
      <c r="Q150" s="81">
        <f>O150*1000/'Indicator Data'!BB152</f>
        <v>2.6105879159303998E-3</v>
      </c>
      <c r="R150" s="77">
        <f t="shared" si="36"/>
        <v>4</v>
      </c>
      <c r="S150" s="82">
        <f t="shared" si="37"/>
        <v>4.7</v>
      </c>
      <c r="T150" s="77">
        <f>IF('Indicator Data'!AB152="No data","x",ROUND(IF('Indicator Data'!AB152&gt;T$195,10,IF('Indicator Data'!AB152&lt;T$194,0,10-(T$195-'Indicator Data'!AB152)/(T$195-T$194)*10)),1))</f>
        <v>1</v>
      </c>
      <c r="U150" s="77">
        <f>IF('Indicator Data'!AA152="No data","x",ROUND(IF('Indicator Data'!AA152&gt;U$195,10,IF('Indicator Data'!AA152&lt;U$194,0,10-(U$195-'Indicator Data'!AA152)/(U$195-U$194)*10)),1))</f>
        <v>2.5</v>
      </c>
      <c r="V150" s="77">
        <f>IF('Indicator Data'!AD152="No data","x",ROUND(IF('Indicator Data'!AD152&gt;V$195,10,IF('Indicator Data'!AD152&lt;V$194,0,10-(V$195-'Indicator Data'!AD152)/(V$195-V$194)*10)),1))</f>
        <v>6.9</v>
      </c>
      <c r="W150" s="78">
        <f t="shared" si="38"/>
        <v>3.5</v>
      </c>
      <c r="X150" s="77">
        <f>IF('Indicator Data'!W152="No data","x",ROUND(IF('Indicator Data'!W152&gt;X$195,10,IF('Indicator Data'!W152&lt;X$194,0,10-(X$195-'Indicator Data'!W152)/(X$195-X$194)*10)),1))</f>
        <v>3.6</v>
      </c>
      <c r="Y150" s="77">
        <f>IF('Indicator Data'!X152="No data","x",ROUND(IF('Indicator Data'!X152&gt;Y$195,10,IF('Indicator Data'!X152&lt;Y$194,0,10-(Y$195-'Indicator Data'!X152)/(Y$195-Y$194)*10)),1))</f>
        <v>2.6</v>
      </c>
      <c r="Z150" s="78">
        <f t="shared" si="39"/>
        <v>3.1</v>
      </c>
      <c r="AA150" s="92">
        <f>('Indicator Data'!AI152+'Indicator Data'!AH152*0.5+'Indicator Data'!AG152*0.25)/1000</f>
        <v>360.678</v>
      </c>
      <c r="AB150" s="83">
        <f>AA150*1000/'Indicator Data'!BB152</f>
        <v>2.4581809428308916E-2</v>
      </c>
      <c r="AC150" s="78">
        <f t="shared" si="40"/>
        <v>2.5</v>
      </c>
      <c r="AD150" s="77">
        <f>IF('Indicator Data'!AM152="No data","x",ROUND(IF('Indicator Data'!AM152&lt;$AD$194,10,IF('Indicator Data'!AM152&gt;$AD$195,0,($AD$195-'Indicator Data'!AM152)/($AD$195-$AD$194)*10)),1))</f>
        <v>6.8</v>
      </c>
      <c r="AE150" s="77">
        <f>IF('Indicator Data'!AN152="No data","x",ROUND(IF('Indicator Data'!AN152&gt;$AE$195,10,IF('Indicator Data'!AN152&lt;$AE$194,0,10-($AE$195-'Indicator Data'!AN152)/($AE$195-$AE$194)*10)),1))</f>
        <v>6.5</v>
      </c>
      <c r="AF150" s="84">
        <f>IF('Indicator Data'!AO152="No data","x",ROUND(IF('Indicator Data'!AO152&gt;$AF$195,10,IF('Indicator Data'!AO152&lt;$AF$194,0,10-($AF$195-'Indicator Data'!AO152)/($AF$195-$AF$194)*10)),1))</f>
        <v>8.1999999999999993</v>
      </c>
      <c r="AG150" s="84">
        <f>IF('Indicator Data'!AP152="No data","x",ROUND(IF('Indicator Data'!AP152&gt;$AG$195,10,IF('Indicator Data'!AP152&lt;$AG$194,0,10-($AG$195-'Indicator Data'!AP152)/($AG$195-$AG$194)*10)),1))</f>
        <v>4.4000000000000004</v>
      </c>
      <c r="AH150" s="77">
        <f t="shared" si="41"/>
        <v>7.4</v>
      </c>
      <c r="AI150" s="78">
        <f t="shared" si="42"/>
        <v>6.9</v>
      </c>
      <c r="AJ150" s="85">
        <f t="shared" si="43"/>
        <v>4.3</v>
      </c>
      <c r="AK150" s="86">
        <f t="shared" si="44"/>
        <v>4.5</v>
      </c>
    </row>
    <row r="151" spans="1:37" s="4" customFormat="1" x14ac:dyDescent="0.25">
      <c r="A151" s="131" t="s">
        <v>280</v>
      </c>
      <c r="B151" s="63" t="s">
        <v>279</v>
      </c>
      <c r="C151" s="77">
        <f>ROUND(IF('Indicator Data'!Q153="No data",IF((0.1233*LN('Indicator Data'!BA153)-0.4559)&gt;C$195,0,IF((0.1233*LN('Indicator Data'!BA153)-0.4559)&lt;C$194,10,(C$195-(0.1233*LN('Indicator Data'!BA153)-0.4559))/(C$195-C$194)*10)),IF('Indicator Data'!Q153&gt;C$195,0,IF('Indicator Data'!Q153&lt;C$194,10,(C$195-'Indicator Data'!Q153)/(C$195-C$194)*10))),1)</f>
        <v>2.8</v>
      </c>
      <c r="D151" s="77">
        <f>IF('Indicator Data'!R153="No data","x",ROUND((IF('Indicator Data'!R153&gt;D$195,10,IF('Indicator Data'!R153&lt;D$194,0,10-(D$195-'Indicator Data'!R153)/(D$195-D$194)*10))),1))</f>
        <v>0</v>
      </c>
      <c r="E151" s="78">
        <f t="shared" si="30"/>
        <v>1.5</v>
      </c>
      <c r="F151" s="77">
        <f>IF('Indicator Data'!AE153="No data","x",ROUND(IF('Indicator Data'!AE153&gt;F$195,10,IF('Indicator Data'!AE153&lt;F$194,0,10-(F$195-'Indicator Data'!AE153)/(F$195-F$194)*10)),1))</f>
        <v>2.2999999999999998</v>
      </c>
      <c r="G151" s="77">
        <f>IF('Indicator Data'!AF153="No data","x",ROUND(IF('Indicator Data'!AF153&gt;G$195,10,IF('Indicator Data'!AF153&lt;G$194,0,10-(G$195-'Indicator Data'!AF153)/(G$195-G$194)*10)),1))</f>
        <v>1.2</v>
      </c>
      <c r="H151" s="78">
        <f t="shared" si="31"/>
        <v>1.8</v>
      </c>
      <c r="I151" s="79">
        <f>SUM(IF('Indicator Data'!S153=0,0,'Indicator Data'!S153/1000000),SUM('Indicator Data'!T153:U153))</f>
        <v>1909.0828839999999</v>
      </c>
      <c r="J151" s="79">
        <f>I151/'Indicator Data'!BB153*1000000</f>
        <v>267.77504226145493</v>
      </c>
      <c r="K151" s="77">
        <f t="shared" si="32"/>
        <v>5.4</v>
      </c>
      <c r="L151" s="77">
        <f>IF('Indicator Data'!V153="No data","x",ROUND(IF('Indicator Data'!V153&gt;L$195,10,IF('Indicator Data'!V153&lt;L$194,0,10-(L$195-'Indicator Data'!V153)/(L$195-L$194)*10)),1))</f>
        <v>1.2</v>
      </c>
      <c r="M151" s="78">
        <f t="shared" si="33"/>
        <v>3.3</v>
      </c>
      <c r="N151" s="80">
        <f t="shared" si="34"/>
        <v>2</v>
      </c>
      <c r="O151" s="92">
        <f>IF(AND('Indicator Data'!AJ153="No data",'Indicator Data'!AK153="No data"),0,SUM('Indicator Data'!AJ153:AL153)/1000)</f>
        <v>132.68199999999999</v>
      </c>
      <c r="P151" s="77">
        <f t="shared" si="35"/>
        <v>7.1</v>
      </c>
      <c r="Q151" s="81">
        <f>O151*1000/'Indicator Data'!BB153</f>
        <v>1.8610469170878784E-2</v>
      </c>
      <c r="R151" s="77">
        <f t="shared" si="36"/>
        <v>6.6</v>
      </c>
      <c r="S151" s="82">
        <f t="shared" si="37"/>
        <v>6.9</v>
      </c>
      <c r="T151" s="77">
        <f>IF('Indicator Data'!AB153="No data","x",ROUND(IF('Indicator Data'!AB153&gt;T$195,10,IF('Indicator Data'!AB153&lt;T$194,0,10-(T$195-'Indicator Data'!AB153)/(T$195-T$194)*10)),1))</f>
        <v>0.2</v>
      </c>
      <c r="U151" s="77">
        <f>IF('Indicator Data'!AA153="No data","x",ROUND(IF('Indicator Data'!AA153&gt;U$195,10,IF('Indicator Data'!AA153&lt;U$194,0,10-(U$195-'Indicator Data'!AA153)/(U$195-U$194)*10)),1))</f>
        <v>0.4</v>
      </c>
      <c r="V151" s="77" t="str">
        <f>IF('Indicator Data'!AD153="No data","x",ROUND(IF('Indicator Data'!AD153&gt;V$195,10,IF('Indicator Data'!AD153&lt;V$194,0,10-(V$195-'Indicator Data'!AD153)/(V$195-V$194)*10)),1))</f>
        <v>x</v>
      </c>
      <c r="W151" s="78">
        <f t="shared" si="38"/>
        <v>0.3</v>
      </c>
      <c r="X151" s="77">
        <f>IF('Indicator Data'!W153="No data","x",ROUND(IF('Indicator Data'!W153&gt;X$195,10,IF('Indicator Data'!W153&lt;X$194,0,10-(X$195-'Indicator Data'!W153)/(X$195-X$194)*10)),1))</f>
        <v>0.5</v>
      </c>
      <c r="Y151" s="77">
        <f>IF('Indicator Data'!X153="No data","x",ROUND(IF('Indicator Data'!X153&gt;Y$195,10,IF('Indicator Data'!X153&lt;Y$194,0,10-(Y$195-'Indicator Data'!X153)/(Y$195-Y$194)*10)),1))</f>
        <v>0.4</v>
      </c>
      <c r="Z151" s="78">
        <f t="shared" si="39"/>
        <v>0.5</v>
      </c>
      <c r="AA151" s="92">
        <f>('Indicator Data'!AI153+'Indicator Data'!AH153*0.5+'Indicator Data'!AG153*0.25)/1000</f>
        <v>807.25</v>
      </c>
      <c r="AB151" s="83">
        <f>AA151*1000/'Indicator Data'!BB153</f>
        <v>0.11322787746786979</v>
      </c>
      <c r="AC151" s="78">
        <f t="shared" si="40"/>
        <v>10</v>
      </c>
      <c r="AD151" s="77">
        <f>IF('Indicator Data'!AM153="No data","x",ROUND(IF('Indicator Data'!AM153&lt;$AD$194,10,IF('Indicator Data'!AM153&gt;$AD$195,0,($AD$195-'Indicator Data'!AM153)/($AD$195-$AD$194)*10)),1))</f>
        <v>5.6</v>
      </c>
      <c r="AE151" s="77">
        <f>IF('Indicator Data'!AN153="No data","x",ROUND(IF('Indicator Data'!AN153&gt;$AE$195,10,IF('Indicator Data'!AN153&lt;$AE$194,0,10-($AE$195-'Indicator Data'!AN153)/($AE$195-$AE$194)*10)),1))</f>
        <v>0</v>
      </c>
      <c r="AF151" s="84">
        <f>IF('Indicator Data'!AO153="No data","x",ROUND(IF('Indicator Data'!AO153&gt;$AF$195,10,IF('Indicator Data'!AO153&lt;$AF$194,0,10-($AF$195-'Indicator Data'!AO153)/($AF$195-$AF$194)*10)),1))</f>
        <v>3.3</v>
      </c>
      <c r="AG151" s="84">
        <f>IF('Indicator Data'!AP153="No data","x",ROUND(IF('Indicator Data'!AP153&gt;$AG$195,10,IF('Indicator Data'!AP153&lt;$AG$194,0,10-($AG$195-'Indicator Data'!AP153)/($AG$195-$AG$194)*10)),1))</f>
        <v>4.3</v>
      </c>
      <c r="AH151" s="77">
        <f t="shared" si="41"/>
        <v>3.5</v>
      </c>
      <c r="AI151" s="78">
        <f t="shared" si="42"/>
        <v>3</v>
      </c>
      <c r="AJ151" s="85">
        <f t="shared" si="43"/>
        <v>5.4</v>
      </c>
      <c r="AK151" s="86">
        <f t="shared" si="44"/>
        <v>6.2</v>
      </c>
    </row>
    <row r="152" spans="1:37" s="4" customFormat="1" x14ac:dyDescent="0.25">
      <c r="A152" s="131" t="s">
        <v>282</v>
      </c>
      <c r="B152" s="63" t="s">
        <v>281</v>
      </c>
      <c r="C152" s="77">
        <f>ROUND(IF('Indicator Data'!Q154="No data",IF((0.1233*LN('Indicator Data'!BA154)-0.4559)&gt;C$195,0,IF((0.1233*LN('Indicator Data'!BA154)-0.4559)&lt;C$194,10,(C$195-(0.1233*LN('Indicator Data'!BA154)-0.4559))/(C$195-C$194)*10)),IF('Indicator Data'!Q154&gt;C$195,0,IF('Indicator Data'!Q154&lt;C$194,10,(C$195-'Indicator Data'!Q154)/(C$195-C$194)*10))),1)</f>
        <v>2.7</v>
      </c>
      <c r="D152" s="77" t="str">
        <f>IF('Indicator Data'!R154="No data","x",ROUND((IF('Indicator Data'!R154&gt;D$195,10,IF('Indicator Data'!R154&lt;D$194,0,10-(D$195-'Indicator Data'!R154)/(D$195-D$194)*10))),1))</f>
        <v>x</v>
      </c>
      <c r="E152" s="78">
        <f t="shared" si="30"/>
        <v>2.7</v>
      </c>
      <c r="F152" s="77" t="str">
        <f>IF('Indicator Data'!AE154="No data","x",ROUND(IF('Indicator Data'!AE154&gt;F$195,10,IF('Indicator Data'!AE154&lt;F$194,0,10-(F$195-'Indicator Data'!AE154)/(F$195-F$194)*10)),1))</f>
        <v>x</v>
      </c>
      <c r="G152" s="77" t="str">
        <f>IF('Indicator Data'!AF154="No data","x",ROUND(IF('Indicator Data'!AF154&gt;G$195,10,IF('Indicator Data'!AF154&lt;G$194,0,10-(G$195-'Indicator Data'!AF154)/(G$195-G$194)*10)),1))</f>
        <v>x</v>
      </c>
      <c r="H152" s="78" t="str">
        <f t="shared" si="31"/>
        <v>x</v>
      </c>
      <c r="I152" s="79">
        <f>SUM(IF('Indicator Data'!S154=0,0,'Indicator Data'!S154/1000000),SUM('Indicator Data'!T154:U154))</f>
        <v>60.73</v>
      </c>
      <c r="J152" s="79">
        <f>I152/'Indicator Data'!BB154*1000000</f>
        <v>663.52730371697658</v>
      </c>
      <c r="K152" s="77">
        <f t="shared" si="32"/>
        <v>10</v>
      </c>
      <c r="L152" s="77">
        <f>IF('Indicator Data'!V154="No data","x",ROUND(IF('Indicator Data'!V154&gt;L$195,10,IF('Indicator Data'!V154&lt;L$194,0,10-(L$195-'Indicator Data'!V154)/(L$195-L$194)*10)),1))</f>
        <v>1.3</v>
      </c>
      <c r="M152" s="78">
        <f t="shared" si="33"/>
        <v>5.7</v>
      </c>
      <c r="N152" s="80">
        <f t="shared" si="34"/>
        <v>3.7</v>
      </c>
      <c r="O152" s="92">
        <f>IF(AND('Indicator Data'!AJ154="No data",'Indicator Data'!AK154="No data"),0,SUM('Indicator Data'!AJ154:AL154)/1000)</f>
        <v>0</v>
      </c>
      <c r="P152" s="77">
        <f t="shared" si="35"/>
        <v>0</v>
      </c>
      <c r="Q152" s="81">
        <f>O152*1000/'Indicator Data'!BB154</f>
        <v>0</v>
      </c>
      <c r="R152" s="77">
        <f t="shared" si="36"/>
        <v>0</v>
      </c>
      <c r="S152" s="82">
        <f t="shared" si="37"/>
        <v>0</v>
      </c>
      <c r="T152" s="77" t="str">
        <f>IF('Indicator Data'!AB154="No data","x",ROUND(IF('Indicator Data'!AB154&gt;T$195,10,IF('Indicator Data'!AB154&lt;T$194,0,10-(T$195-'Indicator Data'!AB154)/(T$195-T$194)*10)),1))</f>
        <v>x</v>
      </c>
      <c r="U152" s="77">
        <f>IF('Indicator Data'!AA154="No data","x",ROUND(IF('Indicator Data'!AA154&gt;U$195,10,IF('Indicator Data'!AA154&lt;U$194,0,10-(U$195-'Indicator Data'!AA154)/(U$195-U$194)*10)),1))</f>
        <v>0.5</v>
      </c>
      <c r="V152" s="77" t="str">
        <f>IF('Indicator Data'!AD154="No data","x",ROUND(IF('Indicator Data'!AD154&gt;V$195,10,IF('Indicator Data'!AD154&lt;V$194,0,10-(V$195-'Indicator Data'!AD154)/(V$195-V$194)*10)),1))</f>
        <v>x</v>
      </c>
      <c r="W152" s="78">
        <f t="shared" si="38"/>
        <v>0.5</v>
      </c>
      <c r="X152" s="77">
        <f>IF('Indicator Data'!W154="No data","x",ROUND(IF('Indicator Data'!W154&gt;X$195,10,IF('Indicator Data'!W154&lt;X$194,0,10-(X$195-'Indicator Data'!W154)/(X$195-X$194)*10)),1))</f>
        <v>1</v>
      </c>
      <c r="Y152" s="77" t="str">
        <f>IF('Indicator Data'!X154="No data","x",ROUND(IF('Indicator Data'!X154&gt;Y$195,10,IF('Indicator Data'!X154&lt;Y$194,0,10-(Y$195-'Indicator Data'!X154)/(Y$195-Y$194)*10)),1))</f>
        <v>x</v>
      </c>
      <c r="Z152" s="78">
        <f t="shared" si="39"/>
        <v>1</v>
      </c>
      <c r="AA152" s="92">
        <f>('Indicator Data'!AI154+'Indicator Data'!AH154*0.5+'Indicator Data'!AG154*0.25)/1000</f>
        <v>2.9674999999999998</v>
      </c>
      <c r="AB152" s="83">
        <f>AA152*1000/'Indicator Data'!BB154</f>
        <v>3.2422481043637874E-2</v>
      </c>
      <c r="AC152" s="78">
        <f t="shared" si="40"/>
        <v>3.2</v>
      </c>
      <c r="AD152" s="77">
        <f>IF('Indicator Data'!AM154="No data","x",ROUND(IF('Indicator Data'!AM154&lt;$AD$194,10,IF('Indicator Data'!AM154&gt;$AD$195,0,($AD$195-'Indicator Data'!AM154)/($AD$195-$AD$194)*10)),1))</f>
        <v>2.8</v>
      </c>
      <c r="AE152" s="77">
        <f>IF('Indicator Data'!AN154="No data","x",ROUND(IF('Indicator Data'!AN154&gt;$AE$195,10,IF('Indicator Data'!AN154&lt;$AE$194,0,10-($AE$195-'Indicator Data'!AN154)/($AE$195-$AE$194)*10)),1))</f>
        <v>0</v>
      </c>
      <c r="AF152" s="84">
        <f>IF('Indicator Data'!AO154="No data","x",ROUND(IF('Indicator Data'!AO154&gt;$AF$195,10,IF('Indicator Data'!AO154&lt;$AF$194,0,10-($AF$195-'Indicator Data'!AO154)/($AF$195-$AF$194)*10)),1))</f>
        <v>6.3</v>
      </c>
      <c r="AG152" s="84">
        <f>IF('Indicator Data'!AP154="No data","x",ROUND(IF('Indicator Data'!AP154&gt;$AG$195,10,IF('Indicator Data'!AP154&lt;$AG$194,0,10-($AG$195-'Indicator Data'!AP154)/($AG$195-$AG$194)*10)),1))</f>
        <v>3.6</v>
      </c>
      <c r="AH152" s="77">
        <f t="shared" si="41"/>
        <v>5.8</v>
      </c>
      <c r="AI152" s="78">
        <f t="shared" si="42"/>
        <v>2.9</v>
      </c>
      <c r="AJ152" s="85">
        <f t="shared" si="43"/>
        <v>2</v>
      </c>
      <c r="AK152" s="86">
        <f t="shared" si="44"/>
        <v>1</v>
      </c>
    </row>
    <row r="153" spans="1:37" s="4" customFormat="1" x14ac:dyDescent="0.25">
      <c r="A153" s="131" t="s">
        <v>284</v>
      </c>
      <c r="B153" s="63" t="s">
        <v>283</v>
      </c>
      <c r="C153" s="77">
        <f>ROUND(IF('Indicator Data'!Q155="No data",IF((0.1233*LN('Indicator Data'!BA155)-0.4559)&gt;C$195,0,IF((0.1233*LN('Indicator Data'!BA155)-0.4559)&lt;C$194,10,(C$195-(0.1233*LN('Indicator Data'!BA155)-0.4559))/(C$195-C$194)*10)),IF('Indicator Data'!Q155&gt;C$195,0,IF('Indicator Data'!Q155&lt;C$194,10,(C$195-'Indicator Data'!Q155)/(C$195-C$194)*10))),1)</f>
        <v>8.3000000000000007</v>
      </c>
      <c r="D153" s="77">
        <f>IF('Indicator Data'!R155="No data","x",ROUND((IF('Indicator Data'!R155&gt;D$195,10,IF('Indicator Data'!R155&lt;D$194,0,10-(D$195-'Indicator Data'!R155)/(D$195-D$194)*10))),1))</f>
        <v>8</v>
      </c>
      <c r="E153" s="78">
        <f t="shared" si="30"/>
        <v>8.1999999999999993</v>
      </c>
      <c r="F153" s="77">
        <f>IF('Indicator Data'!AE155="No data","x",ROUND(IF('Indicator Data'!AE155&gt;F$195,10,IF('Indicator Data'!AE155&lt;F$194,0,10-(F$195-'Indicator Data'!AE155)/(F$195-F$194)*10)),1))</f>
        <v>8.6999999999999993</v>
      </c>
      <c r="G153" s="77">
        <f>IF('Indicator Data'!AF155="No data","x",ROUND(IF('Indicator Data'!AF155&gt;G$195,10,IF('Indicator Data'!AF155&lt;G$194,0,10-(G$195-'Indicator Data'!AF155)/(G$195-G$194)*10)),1))</f>
        <v>2.6</v>
      </c>
      <c r="H153" s="78">
        <f t="shared" si="31"/>
        <v>5.7</v>
      </c>
      <c r="I153" s="79">
        <f>SUM(IF('Indicator Data'!S155=0,0,'Indicator Data'!S155/1000000),SUM('Indicator Data'!T155:U155))</f>
        <v>1625.462505</v>
      </c>
      <c r="J153" s="79">
        <f>I153/'Indicator Data'!BB155*1000000</f>
        <v>257.37151750728788</v>
      </c>
      <c r="K153" s="77">
        <f t="shared" si="32"/>
        <v>5.0999999999999996</v>
      </c>
      <c r="L153" s="77">
        <f>IF('Indicator Data'!V155="No data","x",ROUND(IF('Indicator Data'!V155&gt;L$195,10,IF('Indicator Data'!V155&lt;L$194,0,10-(L$195-'Indicator Data'!V155)/(L$195-L$194)*10)),1))</f>
        <v>6.6</v>
      </c>
      <c r="M153" s="78">
        <f t="shared" si="33"/>
        <v>5.9</v>
      </c>
      <c r="N153" s="80">
        <f t="shared" si="34"/>
        <v>7</v>
      </c>
      <c r="O153" s="92">
        <f>IF(AND('Indicator Data'!AJ155="No data",'Indicator Data'!AK155="No data"),0,SUM('Indicator Data'!AJ155:AL155)/1000)</f>
        <v>1.371</v>
      </c>
      <c r="P153" s="77">
        <f t="shared" si="35"/>
        <v>0.5</v>
      </c>
      <c r="Q153" s="81">
        <f>O153*1000/'Indicator Data'!BB155</f>
        <v>2.1708058439803363E-4</v>
      </c>
      <c r="R153" s="77">
        <f t="shared" si="36"/>
        <v>2.2000000000000002</v>
      </c>
      <c r="S153" s="82">
        <f t="shared" si="37"/>
        <v>1.4</v>
      </c>
      <c r="T153" s="77">
        <f>IF('Indicator Data'!AB155="No data","x",ROUND(IF('Indicator Data'!AB155&gt;T$195,10,IF('Indicator Data'!AB155&lt;T$194,0,10-(T$195-'Indicator Data'!AB155)/(T$195-T$194)*10)),1))</f>
        <v>2.8</v>
      </c>
      <c r="U153" s="77">
        <f>IF('Indicator Data'!AA155="No data","x",ROUND(IF('Indicator Data'!AA155&gt;U$195,10,IF('Indicator Data'!AA155&lt;U$194,0,10-(U$195-'Indicator Data'!AA155)/(U$195-U$194)*10)),1))</f>
        <v>5.6</v>
      </c>
      <c r="V153" s="77">
        <f>IF('Indicator Data'!AD155="No data","x",ROUND(IF('Indicator Data'!AD155&gt;V$195,10,IF('Indicator Data'!AD155&lt;V$194,0,10-(V$195-'Indicator Data'!AD155)/(V$195-V$194)*10)),1))</f>
        <v>8.6</v>
      </c>
      <c r="W153" s="78">
        <f t="shared" si="38"/>
        <v>5.7</v>
      </c>
      <c r="X153" s="77">
        <f>IF('Indicator Data'!W155="No data","x",ROUND(IF('Indicator Data'!W155&gt;X$195,10,IF('Indicator Data'!W155&lt;X$194,0,10-(X$195-'Indicator Data'!W155)/(X$195-X$194)*10)),1))</f>
        <v>9.3000000000000007</v>
      </c>
      <c r="Y153" s="77">
        <f>IF('Indicator Data'!X155="No data","x",ROUND(IF('Indicator Data'!X155&gt;Y$195,10,IF('Indicator Data'!X155&lt;Y$194,0,10-(Y$195-'Indicator Data'!X155)/(Y$195-Y$194)*10)),1))</f>
        <v>4</v>
      </c>
      <c r="Z153" s="78">
        <f t="shared" si="39"/>
        <v>6.7</v>
      </c>
      <c r="AA153" s="92">
        <f>('Indicator Data'!AI155+'Indicator Data'!AH155*0.5+'Indicator Data'!AG155*0.25)/1000</f>
        <v>36.709000000000003</v>
      </c>
      <c r="AB153" s="83">
        <f>AA153*1000/'Indicator Data'!BB155</f>
        <v>5.8124078575254685E-3</v>
      </c>
      <c r="AC153" s="78">
        <f t="shared" si="40"/>
        <v>0.6</v>
      </c>
      <c r="AD153" s="77">
        <f>IF('Indicator Data'!AM155="No data","x",ROUND(IF('Indicator Data'!AM155&lt;$AD$194,10,IF('Indicator Data'!AM155&gt;$AD$195,0,($AD$195-'Indicator Data'!AM155)/($AD$195-$AD$194)*10)),1))</f>
        <v>5.2</v>
      </c>
      <c r="AE153" s="77">
        <f>IF('Indicator Data'!AN155="No data","x",ROUND(IF('Indicator Data'!AN155&gt;$AE$195,10,IF('Indicator Data'!AN155&lt;$AE$194,0,10-($AE$195-'Indicator Data'!AN155)/($AE$195-$AE$194)*10)),1))</f>
        <v>5.8</v>
      </c>
      <c r="AF153" s="84">
        <f>IF('Indicator Data'!AO155="No data","x",ROUND(IF('Indicator Data'!AO155&gt;$AF$195,10,IF('Indicator Data'!AO155&lt;$AF$194,0,10-($AF$195-'Indicator Data'!AO155)/($AF$195-$AF$194)*10)),1))</f>
        <v>6.5</v>
      </c>
      <c r="AG153" s="84">
        <f>IF('Indicator Data'!AP155="No data","x",ROUND(IF('Indicator Data'!AP155&gt;$AG$195,10,IF('Indicator Data'!AP155&lt;$AG$194,0,10-($AG$195-'Indicator Data'!AP155)/($AG$195-$AG$194)*10)),1))</f>
        <v>1.7</v>
      </c>
      <c r="AH153" s="77">
        <f t="shared" si="41"/>
        <v>5.5</v>
      </c>
      <c r="AI153" s="78">
        <f t="shared" si="42"/>
        <v>5.5</v>
      </c>
      <c r="AJ153" s="85">
        <f t="shared" si="43"/>
        <v>5</v>
      </c>
      <c r="AK153" s="86">
        <f t="shared" si="44"/>
        <v>3.4</v>
      </c>
    </row>
    <row r="154" spans="1:37" s="4" customFormat="1" x14ac:dyDescent="0.25">
      <c r="A154" s="131" t="s">
        <v>286</v>
      </c>
      <c r="B154" s="63" t="s">
        <v>285</v>
      </c>
      <c r="C154" s="77">
        <f>ROUND(IF('Indicator Data'!Q156="No data",IF((0.1233*LN('Indicator Data'!BA156)-0.4559)&gt;C$195,0,IF((0.1233*LN('Indicator Data'!BA156)-0.4559)&lt;C$194,10,(C$195-(0.1233*LN('Indicator Data'!BA156)-0.4559))/(C$195-C$194)*10)),IF('Indicator Data'!Q156&gt;C$195,0,IF('Indicator Data'!Q156&lt;C$194,10,(C$195-'Indicator Data'!Q156)/(C$195-C$194)*10))),1)</f>
        <v>0.6</v>
      </c>
      <c r="D154" s="77" t="str">
        <f>IF('Indicator Data'!R156="No data","x",ROUND((IF('Indicator Data'!R156&gt;D$195,10,IF('Indicator Data'!R156&lt;D$194,0,10-(D$195-'Indicator Data'!R156)/(D$195-D$194)*10))),1))</f>
        <v>x</v>
      </c>
      <c r="E154" s="78">
        <f t="shared" si="30"/>
        <v>0.6</v>
      </c>
      <c r="F154" s="77">
        <f>IF('Indicator Data'!AE156="No data","x",ROUND(IF('Indicator Data'!AE156&gt;F$195,10,IF('Indicator Data'!AE156&lt;F$194,0,10-(F$195-'Indicator Data'!AE156)/(F$195-F$194)*10)),1))</f>
        <v>1.2</v>
      </c>
      <c r="G154" s="77" t="str">
        <f>IF('Indicator Data'!AF156="No data","x",ROUND(IF('Indicator Data'!AF156&gt;G$195,10,IF('Indicator Data'!AF156&lt;G$194,0,10-(G$195-'Indicator Data'!AF156)/(G$195-G$194)*10)),1))</f>
        <v>x</v>
      </c>
      <c r="H154" s="78">
        <f t="shared" si="31"/>
        <v>1.2</v>
      </c>
      <c r="I154" s="79">
        <f>SUM(IF('Indicator Data'!S156=0,0,'Indicator Data'!S156/1000000),SUM('Indicator Data'!T156:U156))</f>
        <v>0</v>
      </c>
      <c r="J154" s="79">
        <f>I154/'Indicator Data'!BB156*1000000</f>
        <v>0</v>
      </c>
      <c r="K154" s="77">
        <f t="shared" si="32"/>
        <v>0</v>
      </c>
      <c r="L154" s="77">
        <f>IF('Indicator Data'!V156="No data","x",ROUND(IF('Indicator Data'!V156&gt;L$195,10,IF('Indicator Data'!V156&lt;L$194,0,10-(L$195-'Indicator Data'!V156)/(L$195-L$194)*10)),1))</f>
        <v>0</v>
      </c>
      <c r="M154" s="78">
        <f t="shared" si="33"/>
        <v>0</v>
      </c>
      <c r="N154" s="80">
        <f t="shared" si="34"/>
        <v>0.6</v>
      </c>
      <c r="O154" s="92">
        <f>IF(AND('Indicator Data'!AJ156="No data",'Indicator Data'!AK156="No data"),0,SUM('Indicator Data'!AJ156:AL156)/1000)</f>
        <v>0</v>
      </c>
      <c r="P154" s="77">
        <f t="shared" si="35"/>
        <v>0</v>
      </c>
      <c r="Q154" s="81">
        <f>O154*1000/'Indicator Data'!BB156</f>
        <v>0</v>
      </c>
      <c r="R154" s="77">
        <f t="shared" si="36"/>
        <v>0</v>
      </c>
      <c r="S154" s="82">
        <f t="shared" si="37"/>
        <v>0</v>
      </c>
      <c r="T154" s="77">
        <f>IF('Indicator Data'!AB156="No data","x",ROUND(IF('Indicator Data'!AB156&gt;T$195,10,IF('Indicator Data'!AB156&lt;T$194,0,10-(T$195-'Indicator Data'!AB156)/(T$195-T$194)*10)),1))</f>
        <v>0.2</v>
      </c>
      <c r="U154" s="77">
        <f>IF('Indicator Data'!AA156="No data","x",ROUND(IF('Indicator Data'!AA156&gt;U$195,10,IF('Indicator Data'!AA156&lt;U$194,0,10-(U$195-'Indicator Data'!AA156)/(U$195-U$194)*10)),1))</f>
        <v>0.9</v>
      </c>
      <c r="V154" s="77" t="str">
        <f>IF('Indicator Data'!AD156="No data","x",ROUND(IF('Indicator Data'!AD156&gt;V$195,10,IF('Indicator Data'!AD156&lt;V$194,0,10-(V$195-'Indicator Data'!AD156)/(V$195-V$194)*10)),1))</f>
        <v>x</v>
      </c>
      <c r="W154" s="78">
        <f t="shared" si="38"/>
        <v>0.6</v>
      </c>
      <c r="X154" s="77">
        <f>IF('Indicator Data'!W156="No data","x",ROUND(IF('Indicator Data'!W156&gt;X$195,10,IF('Indicator Data'!W156&lt;X$194,0,10-(X$195-'Indicator Data'!W156)/(X$195-X$194)*10)),1))</f>
        <v>0.2</v>
      </c>
      <c r="Y154" s="77" t="str">
        <f>IF('Indicator Data'!X156="No data","x",ROUND(IF('Indicator Data'!X156&gt;Y$195,10,IF('Indicator Data'!X156&lt;Y$194,0,10-(Y$195-'Indicator Data'!X156)/(Y$195-Y$194)*10)),1))</f>
        <v>x</v>
      </c>
      <c r="Z154" s="78">
        <f t="shared" si="39"/>
        <v>0.2</v>
      </c>
      <c r="AA154" s="92">
        <f>('Indicator Data'!AI156+'Indicator Data'!AH156*0.5+'Indicator Data'!AG156*0.25)/1000</f>
        <v>0</v>
      </c>
      <c r="AB154" s="83">
        <f>AA154*1000/'Indicator Data'!BB156</f>
        <v>0</v>
      </c>
      <c r="AC154" s="78">
        <f t="shared" si="40"/>
        <v>0</v>
      </c>
      <c r="AD154" s="77">
        <f>IF('Indicator Data'!AM156="No data","x",ROUND(IF('Indicator Data'!AM156&lt;$AD$194,10,IF('Indicator Data'!AM156&gt;$AD$195,0,($AD$195-'Indicator Data'!AM156)/($AD$195-$AD$194)*10)),1))</f>
        <v>2.7</v>
      </c>
      <c r="AE154" s="77">
        <f>IF('Indicator Data'!AN156="No data","x",ROUND(IF('Indicator Data'!AN156&gt;$AE$195,10,IF('Indicator Data'!AN156&lt;$AE$194,0,10-($AE$195-'Indicator Data'!AN156)/($AE$195-$AE$194)*10)),1))</f>
        <v>0</v>
      </c>
      <c r="AF154" s="84">
        <f>IF('Indicator Data'!AO156="No data","x",ROUND(IF('Indicator Data'!AO156&gt;$AF$195,10,IF('Indicator Data'!AO156&lt;$AF$194,0,10-($AF$195-'Indicator Data'!AO156)/($AF$195-$AF$194)*10)),1))</f>
        <v>0</v>
      </c>
      <c r="AG154" s="84">
        <f>IF('Indicator Data'!AP156="No data","x",ROUND(IF('Indicator Data'!AP156&gt;$AG$195,10,IF('Indicator Data'!AP156&lt;$AG$194,0,10-($AG$195-'Indicator Data'!AP156)/($AG$195-$AG$194)*10)),1))</f>
        <v>2</v>
      </c>
      <c r="AH154" s="77">
        <f t="shared" si="41"/>
        <v>0.4</v>
      </c>
      <c r="AI154" s="78">
        <f t="shared" si="42"/>
        <v>1</v>
      </c>
      <c r="AJ154" s="85">
        <f t="shared" si="43"/>
        <v>0.5</v>
      </c>
      <c r="AK154" s="86">
        <f t="shared" si="44"/>
        <v>0.3</v>
      </c>
    </row>
    <row r="155" spans="1:37" s="4" customFormat="1" x14ac:dyDescent="0.25">
      <c r="A155" s="131" t="s">
        <v>288</v>
      </c>
      <c r="B155" s="63" t="s">
        <v>287</v>
      </c>
      <c r="C155" s="77">
        <f>ROUND(IF('Indicator Data'!Q157="No data",IF((0.1233*LN('Indicator Data'!BA157)-0.4559)&gt;C$195,0,IF((0.1233*LN('Indicator Data'!BA157)-0.4559)&lt;C$194,10,(C$195-(0.1233*LN('Indicator Data'!BA157)-0.4559))/(C$195-C$194)*10)),IF('Indicator Data'!Q157&gt;C$195,0,IF('Indicator Data'!Q157&lt;C$194,10,(C$195-'Indicator Data'!Q157)/(C$195-C$194)*10))),1)</f>
        <v>1.6</v>
      </c>
      <c r="D155" s="77" t="str">
        <f>IF('Indicator Data'!R157="No data","x",ROUND((IF('Indicator Data'!R157&gt;D$195,10,IF('Indicator Data'!R157&lt;D$194,0,10-(D$195-'Indicator Data'!R157)/(D$195-D$194)*10))),1))</f>
        <v>x</v>
      </c>
      <c r="E155" s="78">
        <f t="shared" si="30"/>
        <v>1.6</v>
      </c>
      <c r="F155" s="77">
        <f>IF('Indicator Data'!AE157="No data","x",ROUND(IF('Indicator Data'!AE157&gt;F$195,10,IF('Indicator Data'!AE157&lt;F$194,0,10-(F$195-'Indicator Data'!AE157)/(F$195-F$194)*10)),1))</f>
        <v>2.2000000000000002</v>
      </c>
      <c r="G155" s="77">
        <f>IF('Indicator Data'!AF157="No data","x",ROUND(IF('Indicator Data'!AF157&gt;G$195,10,IF('Indicator Data'!AF157&lt;G$194,0,10-(G$195-'Indicator Data'!AF157)/(G$195-G$194)*10)),1))</f>
        <v>0.4</v>
      </c>
      <c r="H155" s="78">
        <f t="shared" si="31"/>
        <v>1.3</v>
      </c>
      <c r="I155" s="79">
        <f>SUM(IF('Indicator Data'!S157=0,0,'Indicator Data'!S157/1000000),SUM('Indicator Data'!T157:U157))</f>
        <v>0.29851499999999997</v>
      </c>
      <c r="J155" s="79">
        <f>I155/'Indicator Data'!BB157*1000000</f>
        <v>5.5091754073908927E-2</v>
      </c>
      <c r="K155" s="77">
        <f t="shared" si="32"/>
        <v>0</v>
      </c>
      <c r="L155" s="77">
        <f>IF('Indicator Data'!V157="No data","x",ROUND(IF('Indicator Data'!V157&gt;L$195,10,IF('Indicator Data'!V157&lt;L$194,0,10-(L$195-'Indicator Data'!V157)/(L$195-L$194)*10)),1))</f>
        <v>0</v>
      </c>
      <c r="M155" s="78">
        <f t="shared" si="33"/>
        <v>0</v>
      </c>
      <c r="N155" s="80">
        <f t="shared" si="34"/>
        <v>1.1000000000000001</v>
      </c>
      <c r="O155" s="92">
        <f>IF(AND('Indicator Data'!AJ157="No data",'Indicator Data'!AK157="No data"),0,SUM('Indicator Data'!AJ157:AL157)/1000)</f>
        <v>0.79900000000000004</v>
      </c>
      <c r="P155" s="77">
        <f t="shared" si="35"/>
        <v>0</v>
      </c>
      <c r="Q155" s="81">
        <f>O155*1000/'Indicator Data'!BB157</f>
        <v>1.4745762023701735E-4</v>
      </c>
      <c r="R155" s="77">
        <f t="shared" si="36"/>
        <v>2</v>
      </c>
      <c r="S155" s="82">
        <f t="shared" si="37"/>
        <v>1</v>
      </c>
      <c r="T155" s="77">
        <f>IF('Indicator Data'!AB157="No data","x",ROUND(IF('Indicator Data'!AB157&gt;T$195,10,IF('Indicator Data'!AB157&lt;T$194,0,10-(T$195-'Indicator Data'!AB157)/(T$195-T$194)*10)),1))</f>
        <v>0.2</v>
      </c>
      <c r="U155" s="77">
        <f>IF('Indicator Data'!AA157="No data","x",ROUND(IF('Indicator Data'!AA157&gt;U$195,10,IF('Indicator Data'!AA157&lt;U$194,0,10-(U$195-'Indicator Data'!AA157)/(U$195-U$194)*10)),1))</f>
        <v>0.1</v>
      </c>
      <c r="V155" s="77" t="str">
        <f>IF('Indicator Data'!AD157="No data","x",ROUND(IF('Indicator Data'!AD157&gt;V$195,10,IF('Indicator Data'!AD157&lt;V$194,0,10-(V$195-'Indicator Data'!AD157)/(V$195-V$194)*10)),1))</f>
        <v>x</v>
      </c>
      <c r="W155" s="78">
        <f t="shared" si="38"/>
        <v>0.2</v>
      </c>
      <c r="X155" s="77">
        <f>IF('Indicator Data'!W157="No data","x",ROUND(IF('Indicator Data'!W157&gt;X$195,10,IF('Indicator Data'!W157&lt;X$194,0,10-(X$195-'Indicator Data'!W157)/(X$195-X$194)*10)),1))</f>
        <v>0.6</v>
      </c>
      <c r="Y155" s="77" t="str">
        <f>IF('Indicator Data'!X157="No data","x",ROUND(IF('Indicator Data'!X157&gt;Y$195,10,IF('Indicator Data'!X157&lt;Y$194,0,10-(Y$195-'Indicator Data'!X157)/(Y$195-Y$194)*10)),1))</f>
        <v>x</v>
      </c>
      <c r="Z155" s="78">
        <f t="shared" si="39"/>
        <v>0.6</v>
      </c>
      <c r="AA155" s="92">
        <f>('Indicator Data'!AI157+'Indicator Data'!AH157*0.5+'Indicator Data'!AG157*0.25)/1000</f>
        <v>0</v>
      </c>
      <c r="AB155" s="83">
        <f>AA155*1000/'Indicator Data'!BB157</f>
        <v>0</v>
      </c>
      <c r="AC155" s="78">
        <f t="shared" si="40"/>
        <v>0</v>
      </c>
      <c r="AD155" s="77">
        <f>IF('Indicator Data'!AM157="No data","x",ROUND(IF('Indicator Data'!AM157&lt;$AD$194,10,IF('Indicator Data'!AM157&gt;$AD$195,0,($AD$195-'Indicator Data'!AM157)/($AD$195-$AD$194)*10)),1))</f>
        <v>4.8</v>
      </c>
      <c r="AE155" s="77">
        <f>IF('Indicator Data'!AN157="No data","x",ROUND(IF('Indicator Data'!AN157&gt;$AE$195,10,IF('Indicator Data'!AN157&lt;$AE$194,0,10-($AE$195-'Indicator Data'!AN157)/($AE$195-$AE$194)*10)),1))</f>
        <v>0</v>
      </c>
      <c r="AF155" s="84">
        <f>IF('Indicator Data'!AO157="No data","x",ROUND(IF('Indicator Data'!AO157&gt;$AF$195,10,IF('Indicator Data'!AO157&lt;$AF$194,0,10-($AF$195-'Indicator Data'!AO157)/($AF$195-$AF$194)*10)),1))</f>
        <v>1.8</v>
      </c>
      <c r="AG155" s="84">
        <f>IF('Indicator Data'!AP157="No data","x",ROUND(IF('Indicator Data'!AP157&gt;$AG$195,10,IF('Indicator Data'!AP157&lt;$AG$194,0,10-($AG$195-'Indicator Data'!AP157)/($AG$195-$AG$194)*10)),1))</f>
        <v>4.5999999999999996</v>
      </c>
      <c r="AH155" s="77">
        <f t="shared" si="41"/>
        <v>2.4</v>
      </c>
      <c r="AI155" s="78">
        <f t="shared" si="42"/>
        <v>2.4</v>
      </c>
      <c r="AJ155" s="85">
        <f t="shared" si="43"/>
        <v>0.8</v>
      </c>
      <c r="AK155" s="86">
        <f t="shared" si="44"/>
        <v>0.9</v>
      </c>
    </row>
    <row r="156" spans="1:37" s="4" customFormat="1" x14ac:dyDescent="0.25">
      <c r="A156" s="131" t="s">
        <v>290</v>
      </c>
      <c r="B156" s="63" t="s">
        <v>289</v>
      </c>
      <c r="C156" s="77">
        <f>ROUND(IF('Indicator Data'!Q158="No data",IF((0.1233*LN('Indicator Data'!BA158)-0.4559)&gt;C$195,0,IF((0.1233*LN('Indicator Data'!BA158)-0.4559)&lt;C$194,10,(C$195-(0.1233*LN('Indicator Data'!BA158)-0.4559))/(C$195-C$194)*10)),IF('Indicator Data'!Q158&gt;C$195,0,IF('Indicator Data'!Q158&lt;C$194,10,(C$195-'Indicator Data'!Q158)/(C$195-C$194)*10))),1)</f>
        <v>1.1000000000000001</v>
      </c>
      <c r="D156" s="77" t="str">
        <f>IF('Indicator Data'!R158="No data","x",ROUND((IF('Indicator Data'!R158&gt;D$195,10,IF('Indicator Data'!R158&lt;D$194,0,10-(D$195-'Indicator Data'!R158)/(D$195-D$194)*10))),1))</f>
        <v>x</v>
      </c>
      <c r="E156" s="78">
        <f t="shared" si="30"/>
        <v>1.1000000000000001</v>
      </c>
      <c r="F156" s="77">
        <f>IF('Indicator Data'!AE158="No data","x",ROUND(IF('Indicator Data'!AE158&gt;F$195,10,IF('Indicator Data'!AE158&lt;F$194,0,10-(F$195-'Indicator Data'!AE158)/(F$195-F$194)*10)),1))</f>
        <v>0.2</v>
      </c>
      <c r="G156" s="77">
        <f>IF('Indicator Data'!AF158="No data","x",ROUND(IF('Indicator Data'!AF158&gt;G$195,10,IF('Indicator Data'!AF158&lt;G$194,0,10-(G$195-'Indicator Data'!AF158)/(G$195-G$194)*10)),1))</f>
        <v>0</v>
      </c>
      <c r="H156" s="78">
        <f t="shared" si="31"/>
        <v>0.1</v>
      </c>
      <c r="I156" s="79">
        <f>SUM(IF('Indicator Data'!S158=0,0,'Indicator Data'!S158/1000000),SUM('Indicator Data'!T158:U158))</f>
        <v>0.1</v>
      </c>
      <c r="J156" s="79">
        <f>I156/'Indicator Data'!BB158*1000000</f>
        <v>4.8491478592466948E-2</v>
      </c>
      <c r="K156" s="77">
        <f t="shared" si="32"/>
        <v>0</v>
      </c>
      <c r="L156" s="77">
        <f>IF('Indicator Data'!V158="No data","x",ROUND(IF('Indicator Data'!V158&gt;L$195,10,IF('Indicator Data'!V158&lt;L$194,0,10-(L$195-'Indicator Data'!V158)/(L$195-L$194)*10)),1))</f>
        <v>0</v>
      </c>
      <c r="M156" s="78">
        <f t="shared" si="33"/>
        <v>0</v>
      </c>
      <c r="N156" s="80">
        <f t="shared" si="34"/>
        <v>0.6</v>
      </c>
      <c r="O156" s="92">
        <f>IF(AND('Indicator Data'!AJ158="No data",'Indicator Data'!AK158="No data"),0,SUM('Indicator Data'!AJ158:AL158)/1000)</f>
        <v>0.28299999999999997</v>
      </c>
      <c r="P156" s="77">
        <f t="shared" si="35"/>
        <v>0</v>
      </c>
      <c r="Q156" s="81">
        <f>O156*1000/'Indicator Data'!BB158</f>
        <v>1.3723088441668145E-4</v>
      </c>
      <c r="R156" s="77">
        <f t="shared" si="36"/>
        <v>2</v>
      </c>
      <c r="S156" s="82">
        <f t="shared" si="37"/>
        <v>1</v>
      </c>
      <c r="T156" s="77">
        <f>IF('Indicator Data'!AB158="No data","x",ROUND(IF('Indicator Data'!AB158&gt;T$195,10,IF('Indicator Data'!AB158&lt;T$194,0,10-(T$195-'Indicator Data'!AB158)/(T$195-T$194)*10)),1))</f>
        <v>0.2</v>
      </c>
      <c r="U156" s="77">
        <f>IF('Indicator Data'!AA158="No data","x",ROUND(IF('Indicator Data'!AA158&gt;U$195,10,IF('Indicator Data'!AA158&lt;U$194,0,10-(U$195-'Indicator Data'!AA158)/(U$195-U$194)*10)),1))</f>
        <v>0.1</v>
      </c>
      <c r="V156" s="77" t="str">
        <f>IF('Indicator Data'!AD158="No data","x",ROUND(IF('Indicator Data'!AD158&gt;V$195,10,IF('Indicator Data'!AD158&lt;V$194,0,10-(V$195-'Indicator Data'!AD158)/(V$195-V$194)*10)),1))</f>
        <v>x</v>
      </c>
      <c r="W156" s="78">
        <f t="shared" si="38"/>
        <v>0.2</v>
      </c>
      <c r="X156" s="77">
        <f>IF('Indicator Data'!W158="No data","x",ROUND(IF('Indicator Data'!W158&gt;X$195,10,IF('Indicator Data'!W158&lt;X$194,0,10-(X$195-'Indicator Data'!W158)/(X$195-X$194)*10)),1))</f>
        <v>0.2</v>
      </c>
      <c r="Y156" s="77" t="str">
        <f>IF('Indicator Data'!X158="No data","x",ROUND(IF('Indicator Data'!X158&gt;Y$195,10,IF('Indicator Data'!X158&lt;Y$194,0,10-(Y$195-'Indicator Data'!X158)/(Y$195-Y$194)*10)),1))</f>
        <v>x</v>
      </c>
      <c r="Z156" s="78">
        <f t="shared" si="39"/>
        <v>0.2</v>
      </c>
      <c r="AA156" s="92">
        <f>('Indicator Data'!AI158+'Indicator Data'!AH158*0.5+'Indicator Data'!AG158*0.25)/1000</f>
        <v>26.274999999999999</v>
      </c>
      <c r="AB156" s="83">
        <f>AA156*1000/'Indicator Data'!BB158</f>
        <v>1.274113600017069E-2</v>
      </c>
      <c r="AC156" s="78">
        <f t="shared" si="40"/>
        <v>1.3</v>
      </c>
      <c r="AD156" s="77">
        <f>IF('Indicator Data'!AM158="No data","x",ROUND(IF('Indicator Data'!AM158&lt;$AD$194,10,IF('Indicator Data'!AM158&gt;$AD$195,0,($AD$195-'Indicator Data'!AM158)/($AD$195-$AD$194)*10)),1))</f>
        <v>3.3</v>
      </c>
      <c r="AE156" s="77">
        <f>IF('Indicator Data'!AN158="No data","x",ROUND(IF('Indicator Data'!AN158&gt;$AE$195,10,IF('Indicator Data'!AN158&lt;$AE$194,0,10-($AE$195-'Indicator Data'!AN158)/($AE$195-$AE$194)*10)),1))</f>
        <v>0</v>
      </c>
      <c r="AF156" s="84">
        <f>IF('Indicator Data'!AO158="No data","x",ROUND(IF('Indicator Data'!AO158&gt;$AF$195,10,IF('Indicator Data'!AO158&lt;$AF$194,0,10-($AF$195-'Indicator Data'!AO158)/($AF$195-$AF$194)*10)),1))</f>
        <v>1.3</v>
      </c>
      <c r="AG156" s="84">
        <f>IF('Indicator Data'!AP158="No data","x",ROUND(IF('Indicator Data'!AP158&gt;$AG$195,10,IF('Indicator Data'!AP158&lt;$AG$194,0,10-($AG$195-'Indicator Data'!AP158)/($AG$195-$AG$194)*10)),1))</f>
        <v>4.7</v>
      </c>
      <c r="AH156" s="77">
        <f t="shared" si="41"/>
        <v>2</v>
      </c>
      <c r="AI156" s="78">
        <f t="shared" si="42"/>
        <v>1.8</v>
      </c>
      <c r="AJ156" s="85">
        <f t="shared" si="43"/>
        <v>0.9</v>
      </c>
      <c r="AK156" s="86">
        <f t="shared" si="44"/>
        <v>1</v>
      </c>
    </row>
    <row r="157" spans="1:37" s="4" customFormat="1" x14ac:dyDescent="0.25">
      <c r="A157" s="131" t="s">
        <v>292</v>
      </c>
      <c r="B157" s="63" t="s">
        <v>291</v>
      </c>
      <c r="C157" s="77">
        <f>ROUND(IF('Indicator Data'!Q159="No data",IF((0.1233*LN('Indicator Data'!BA159)-0.4559)&gt;C$195,0,IF((0.1233*LN('Indicator Data'!BA159)-0.4559)&lt;C$194,10,(C$195-(0.1233*LN('Indicator Data'!BA159)-0.4559))/(C$195-C$194)*10)),IF('Indicator Data'!Q159&gt;C$195,0,IF('Indicator Data'!Q159&lt;C$194,10,(C$195-'Indicator Data'!Q159)/(C$195-C$194)*10))),1)</f>
        <v>6.8</v>
      </c>
      <c r="D157" s="77" t="str">
        <f>IF('Indicator Data'!R159="No data","x",ROUND((IF('Indicator Data'!R159&gt;D$195,10,IF('Indicator Data'!R159&lt;D$194,0,10-(D$195-'Indicator Data'!R159)/(D$195-D$194)*10))),1))</f>
        <v>x</v>
      </c>
      <c r="E157" s="78">
        <f t="shared" si="30"/>
        <v>6.8</v>
      </c>
      <c r="F157" s="77" t="str">
        <f>IF('Indicator Data'!AE159="No data","x",ROUND(IF('Indicator Data'!AE159&gt;F$195,10,IF('Indicator Data'!AE159&lt;F$194,0,10-(F$195-'Indicator Data'!AE159)/(F$195-F$194)*10)),1))</f>
        <v>x</v>
      </c>
      <c r="G157" s="77" t="str">
        <f>IF('Indicator Data'!AF159="No data","x",ROUND(IF('Indicator Data'!AF159&gt;G$195,10,IF('Indicator Data'!AF159&lt;G$194,0,10-(G$195-'Indicator Data'!AF159)/(G$195-G$194)*10)),1))</f>
        <v>x</v>
      </c>
      <c r="H157" s="78" t="str">
        <f t="shared" si="31"/>
        <v>x</v>
      </c>
      <c r="I157" s="79">
        <f>SUM(IF('Indicator Data'!S159=0,0,'Indicator Data'!S159/1000000),SUM('Indicator Data'!T159:U159))</f>
        <v>605.716857</v>
      </c>
      <c r="J157" s="79">
        <f>I157/'Indicator Data'!BB159*1000000</f>
        <v>1058.6290759231069</v>
      </c>
      <c r="K157" s="77">
        <f t="shared" si="32"/>
        <v>10</v>
      </c>
      <c r="L157" s="77">
        <f>IF('Indicator Data'!V159="No data","x",ROUND(IF('Indicator Data'!V159&gt;L$195,10,IF('Indicator Data'!V159&lt;L$194,0,10-(L$195-'Indicator Data'!V159)/(L$195-L$194)*10)),1))</f>
        <v>10</v>
      </c>
      <c r="M157" s="78">
        <f t="shared" si="33"/>
        <v>10</v>
      </c>
      <c r="N157" s="80">
        <f t="shared" si="34"/>
        <v>7.9</v>
      </c>
      <c r="O157" s="92">
        <f>IF(AND('Indicator Data'!AJ159="No data",'Indicator Data'!AK159="No data"),0,SUM('Indicator Data'!AJ159:AL159)/1000)</f>
        <v>3.0000000000000001E-3</v>
      </c>
      <c r="P157" s="77">
        <f t="shared" si="35"/>
        <v>0</v>
      </c>
      <c r="Q157" s="81">
        <f>O157*1000/'Indicator Data'!BB159</f>
        <v>5.2431877882660956E-6</v>
      </c>
      <c r="R157" s="77">
        <f t="shared" si="36"/>
        <v>0</v>
      </c>
      <c r="S157" s="82">
        <f t="shared" si="37"/>
        <v>0</v>
      </c>
      <c r="T157" s="77" t="str">
        <f>IF('Indicator Data'!AB159="No data","x",ROUND(IF('Indicator Data'!AB159&gt;T$195,10,IF('Indicator Data'!AB159&lt;T$194,0,10-(T$195-'Indicator Data'!AB159)/(T$195-T$194)*10)),1))</f>
        <v>x</v>
      </c>
      <c r="U157" s="77">
        <f>IF('Indicator Data'!AA159="No data","x",ROUND(IF('Indicator Data'!AA159&gt;U$195,10,IF('Indicator Data'!AA159&lt;U$194,0,10-(U$195-'Indicator Data'!AA159)/(U$195-U$194)*10)),1))</f>
        <v>1.6</v>
      </c>
      <c r="V157" s="77">
        <f>IF('Indicator Data'!AD159="No data","x",ROUND(IF('Indicator Data'!AD159&gt;V$195,10,IF('Indicator Data'!AD159&lt;V$194,0,10-(V$195-'Indicator Data'!AD159)/(V$195-V$194)*10)),1))</f>
        <v>1.6</v>
      </c>
      <c r="W157" s="78">
        <f t="shared" si="38"/>
        <v>1.6</v>
      </c>
      <c r="X157" s="77">
        <f>IF('Indicator Data'!W159="No data","x",ROUND(IF('Indicator Data'!W159&gt;X$195,10,IF('Indicator Data'!W159&lt;X$194,0,10-(X$195-'Indicator Data'!W159)/(X$195-X$194)*10)),1))</f>
        <v>2.2000000000000002</v>
      </c>
      <c r="Y157" s="77">
        <f>IF('Indicator Data'!X159="No data","x",ROUND(IF('Indicator Data'!X159&gt;Y$195,10,IF('Indicator Data'!X159&lt;Y$194,0,10-(Y$195-'Indicator Data'!X159)/(Y$195-Y$194)*10)),1))</f>
        <v>2.6</v>
      </c>
      <c r="Z157" s="78">
        <f t="shared" si="39"/>
        <v>2.4</v>
      </c>
      <c r="AA157" s="92">
        <f>('Indicator Data'!AI159+'Indicator Data'!AH159*0.5+'Indicator Data'!AG159*0.25)/1000</f>
        <v>57.232250000000001</v>
      </c>
      <c r="AB157" s="83">
        <f>AA157*1000/'Indicator Data'!BB159</f>
        <v>0.10002647809833075</v>
      </c>
      <c r="AC157" s="78">
        <f t="shared" si="40"/>
        <v>10</v>
      </c>
      <c r="AD157" s="77">
        <f>IF('Indicator Data'!AM159="No data","x",ROUND(IF('Indicator Data'!AM159&lt;$AD$194,10,IF('Indicator Data'!AM159&gt;$AD$195,0,($AD$195-'Indicator Data'!AM159)/($AD$195-$AD$194)*10)),1))</f>
        <v>4.8</v>
      </c>
      <c r="AE157" s="77">
        <f>IF('Indicator Data'!AN159="No data","x",ROUND(IF('Indicator Data'!AN159&gt;$AE$195,10,IF('Indicator Data'!AN159&lt;$AE$194,0,10-($AE$195-'Indicator Data'!AN159)/($AE$195-$AE$194)*10)),1))</f>
        <v>2.1</v>
      </c>
      <c r="AF157" s="84" t="str">
        <f>IF('Indicator Data'!AO159="No data","x",ROUND(IF('Indicator Data'!AO159&gt;$AF$195,10,IF('Indicator Data'!AO159&lt;$AF$194,0,10-($AF$195-'Indicator Data'!AO159)/($AF$195-$AF$194)*10)),1))</f>
        <v>x</v>
      </c>
      <c r="AG157" s="84" t="str">
        <f>IF('Indicator Data'!AP159="No data","x",ROUND(IF('Indicator Data'!AP159&gt;$AG$195,10,IF('Indicator Data'!AP159&lt;$AG$194,0,10-($AG$195-'Indicator Data'!AP159)/($AG$195-$AG$194)*10)),1))</f>
        <v>x</v>
      </c>
      <c r="AH157" s="77" t="str">
        <f t="shared" si="41"/>
        <v>x</v>
      </c>
      <c r="AI157" s="78">
        <f t="shared" si="42"/>
        <v>3.5</v>
      </c>
      <c r="AJ157" s="85">
        <f t="shared" si="43"/>
        <v>6</v>
      </c>
      <c r="AK157" s="86">
        <f t="shared" si="44"/>
        <v>3.6</v>
      </c>
    </row>
    <row r="158" spans="1:37" s="4" customFormat="1" x14ac:dyDescent="0.25">
      <c r="A158" s="131" t="s">
        <v>294</v>
      </c>
      <c r="B158" s="63" t="s">
        <v>293</v>
      </c>
      <c r="C158" s="77">
        <f>ROUND(IF('Indicator Data'!Q160="No data",IF((0.1233*LN('Indicator Data'!BA160)-0.4559)&gt;C$195,0,IF((0.1233*LN('Indicator Data'!BA160)-0.4559)&lt;C$194,10,(C$195-(0.1233*LN('Indicator Data'!BA160)-0.4559))/(C$195-C$194)*10)),IF('Indicator Data'!Q160&gt;C$195,0,IF('Indicator Data'!Q160&lt;C$194,10,(C$195-'Indicator Data'!Q160)/(C$195-C$194)*10))),1)</f>
        <v>9.5</v>
      </c>
      <c r="D158" s="77">
        <f>IF('Indicator Data'!R160="No data","x",ROUND((IF('Indicator Data'!R160&gt;D$195,10,IF('Indicator Data'!R160&lt;D$194,0,10-(D$195-'Indicator Data'!R160)/(D$195-D$194)*10))),1))</f>
        <v>10</v>
      </c>
      <c r="E158" s="78">
        <f t="shared" si="30"/>
        <v>9.8000000000000007</v>
      </c>
      <c r="F158" s="77" t="str">
        <f>IF('Indicator Data'!AE160="No data","x",ROUND(IF('Indicator Data'!AE160&gt;F$195,10,IF('Indicator Data'!AE160&lt;F$194,0,10-(F$195-'Indicator Data'!AE160)/(F$195-F$194)*10)),1))</f>
        <v>x</v>
      </c>
      <c r="G158" s="77" t="str">
        <f>IF('Indicator Data'!AF160="No data","x",ROUND(IF('Indicator Data'!AF160&gt;G$195,10,IF('Indicator Data'!AF160&lt;G$194,0,10-(G$195-'Indicator Data'!AF160)/(G$195-G$194)*10)),1))</f>
        <v>x</v>
      </c>
      <c r="H158" s="78" t="str">
        <f t="shared" si="31"/>
        <v>x</v>
      </c>
      <c r="I158" s="79">
        <f>SUM(IF('Indicator Data'!S160=0,0,'Indicator Data'!S160/1000000),SUM('Indicator Data'!T160:U160))</f>
        <v>4140.0075120000001</v>
      </c>
      <c r="J158" s="79">
        <f>I158/'Indicator Data'!BB160*1000000</f>
        <v>393.62779668952021</v>
      </c>
      <c r="K158" s="77">
        <f t="shared" si="32"/>
        <v>7.9</v>
      </c>
      <c r="L158" s="77">
        <f>IF('Indicator Data'!V160="No data","x",ROUND(IF('Indicator Data'!V160&gt;L$195,10,IF('Indicator Data'!V160&lt;L$194,0,10-(L$195-'Indicator Data'!V160)/(L$195-L$194)*10)),1))</f>
        <v>0</v>
      </c>
      <c r="M158" s="78">
        <f t="shared" si="33"/>
        <v>4</v>
      </c>
      <c r="N158" s="80">
        <f t="shared" si="34"/>
        <v>7.9</v>
      </c>
      <c r="O158" s="92">
        <f>IF(AND('Indicator Data'!AJ160="No data",'Indicator Data'!AK160="No data"),0,SUM('Indicator Data'!AJ160:AL160)/1000)</f>
        <v>1161.124</v>
      </c>
      <c r="P158" s="77">
        <f t="shared" si="35"/>
        <v>10</v>
      </c>
      <c r="Q158" s="81">
        <f>O158*1000/'Indicator Data'!BB160</f>
        <v>0.11039851509412489</v>
      </c>
      <c r="R158" s="77">
        <f t="shared" si="36"/>
        <v>10</v>
      </c>
      <c r="S158" s="82">
        <f t="shared" si="37"/>
        <v>10</v>
      </c>
      <c r="T158" s="77">
        <f>IF('Indicator Data'!AB160="No data","x",ROUND(IF('Indicator Data'!AB160&gt;T$195,10,IF('Indicator Data'!AB160&lt;T$194,0,10-(T$195-'Indicator Data'!AB160)/(T$195-T$194)*10)),1))</f>
        <v>1</v>
      </c>
      <c r="U158" s="77">
        <f>IF('Indicator Data'!AA160="No data","x",ROUND(IF('Indicator Data'!AA160&gt;U$195,10,IF('Indicator Data'!AA160&lt;U$194,0,10-(U$195-'Indicator Data'!AA160)/(U$195-U$194)*10)),1))</f>
        <v>5</v>
      </c>
      <c r="V158" s="77">
        <f>IF('Indicator Data'!AD160="No data","x",ROUND(IF('Indicator Data'!AD160&gt;V$195,10,IF('Indicator Data'!AD160&lt;V$194,0,10-(V$195-'Indicator Data'!AD160)/(V$195-V$194)*10)),1))</f>
        <v>5.4</v>
      </c>
      <c r="W158" s="78">
        <f t="shared" si="38"/>
        <v>3.8</v>
      </c>
      <c r="X158" s="77">
        <f>IF('Indicator Data'!W160="No data","x",ROUND(IF('Indicator Data'!W160&gt;X$195,10,IF('Indicator Data'!W160&lt;X$194,0,10-(X$195-'Indicator Data'!W160)/(X$195-X$194)*10)),1))</f>
        <v>10</v>
      </c>
      <c r="Y158" s="77">
        <f>IF('Indicator Data'!X160="No data","x",ROUND(IF('Indicator Data'!X160&gt;Y$195,10,IF('Indicator Data'!X160&lt;Y$194,0,10-(Y$195-'Indicator Data'!X160)/(Y$195-Y$194)*10)),1))</f>
        <v>7.3</v>
      </c>
      <c r="Z158" s="78">
        <f t="shared" si="39"/>
        <v>8.6999999999999993</v>
      </c>
      <c r="AA158" s="92">
        <f>('Indicator Data'!AI160+'Indicator Data'!AH160*0.5+'Indicator Data'!AG160*0.25)/1000</f>
        <v>1114.296</v>
      </c>
      <c r="AB158" s="83">
        <f>AA158*1000/'Indicator Data'!BB160</f>
        <v>0.10594615542812222</v>
      </c>
      <c r="AC158" s="78">
        <f t="shared" si="40"/>
        <v>10</v>
      </c>
      <c r="AD158" s="77">
        <f>IF('Indicator Data'!AM160="No data","x",ROUND(IF('Indicator Data'!AM160&lt;$AD$194,10,IF('Indicator Data'!AM160&gt;$AD$195,0,($AD$195-'Indicator Data'!AM160)/($AD$195-$AD$194)*10)),1))</f>
        <v>6.8</v>
      </c>
      <c r="AE158" s="77">
        <f>IF('Indicator Data'!AN160="No data","x",ROUND(IF('Indicator Data'!AN160&gt;$AE$195,10,IF('Indicator Data'!AN160&lt;$AE$194,0,10-($AE$195-'Indicator Data'!AN160)/($AE$195-$AE$194)*10)),1))</f>
        <v>9</v>
      </c>
      <c r="AF158" s="84" t="str">
        <f>IF('Indicator Data'!AO160="No data","x",ROUND(IF('Indicator Data'!AO160&gt;$AF$195,10,IF('Indicator Data'!AO160&lt;$AF$194,0,10-($AF$195-'Indicator Data'!AO160)/($AF$195-$AF$194)*10)),1))</f>
        <v>x</v>
      </c>
      <c r="AG158" s="84" t="str">
        <f>IF('Indicator Data'!AP160="No data","x",ROUND(IF('Indicator Data'!AP160&gt;$AG$195,10,IF('Indicator Data'!AP160&lt;$AG$194,0,10-($AG$195-'Indicator Data'!AP160)/($AG$195-$AG$194)*10)),1))</f>
        <v>x</v>
      </c>
      <c r="AH158" s="77" t="str">
        <f t="shared" si="41"/>
        <v>x</v>
      </c>
      <c r="AI158" s="78">
        <f t="shared" si="42"/>
        <v>7.9</v>
      </c>
      <c r="AJ158" s="85">
        <f t="shared" si="43"/>
        <v>8.3000000000000007</v>
      </c>
      <c r="AK158" s="86">
        <f t="shared" si="44"/>
        <v>9.3000000000000007</v>
      </c>
    </row>
    <row r="159" spans="1:37" s="4" customFormat="1" x14ac:dyDescent="0.25">
      <c r="A159" s="131" t="s">
        <v>296</v>
      </c>
      <c r="B159" s="63" t="s">
        <v>295</v>
      </c>
      <c r="C159" s="77">
        <f>ROUND(IF('Indicator Data'!Q161="No data",IF((0.1233*LN('Indicator Data'!BA161)-0.4559)&gt;C$195,0,IF((0.1233*LN('Indicator Data'!BA161)-0.4559)&lt;C$194,10,(C$195-(0.1233*LN('Indicator Data'!BA161)-0.4559))/(C$195-C$194)*10)),IF('Indicator Data'!Q161&gt;C$195,0,IF('Indicator Data'!Q161&lt;C$194,10,(C$195-'Indicator Data'!Q161)/(C$195-C$194)*10))),1)</f>
        <v>4.4000000000000004</v>
      </c>
      <c r="D159" s="77">
        <f>IF('Indicator Data'!R161="No data","x",ROUND((IF('Indicator Data'!R161&gt;D$195,10,IF('Indicator Data'!R161&lt;D$194,0,10-(D$195-'Indicator Data'!R161)/(D$195-D$194)*10))),1))</f>
        <v>0</v>
      </c>
      <c r="E159" s="78">
        <f t="shared" si="30"/>
        <v>2.5</v>
      </c>
      <c r="F159" s="77">
        <f>IF('Indicator Data'!AE161="No data","x",ROUND(IF('Indicator Data'!AE161&gt;F$195,10,IF('Indicator Data'!AE161&lt;F$194,0,10-(F$195-'Indicator Data'!AE161)/(F$195-F$194)*10)),1))</f>
        <v>5.4</v>
      </c>
      <c r="G159" s="77">
        <f>IF('Indicator Data'!AF161="No data","x",ROUND(IF('Indicator Data'!AF161&gt;G$195,10,IF('Indicator Data'!AF161&lt;G$194,0,10-(G$195-'Indicator Data'!AF161)/(G$195-G$194)*10)),1))</f>
        <v>10</v>
      </c>
      <c r="H159" s="78">
        <f t="shared" si="31"/>
        <v>7.7</v>
      </c>
      <c r="I159" s="79">
        <f>SUM(IF('Indicator Data'!S161=0,0,'Indicator Data'!S161/1000000),SUM('Indicator Data'!T161:U161))</f>
        <v>2375.1366899999998</v>
      </c>
      <c r="J159" s="79">
        <f>I159/'Indicator Data'!BB161*1000000</f>
        <v>43.982422894639065</v>
      </c>
      <c r="K159" s="77">
        <f t="shared" si="32"/>
        <v>0.9</v>
      </c>
      <c r="L159" s="77">
        <f>IF('Indicator Data'!V161="No data","x",ROUND(IF('Indicator Data'!V161&gt;L$195,10,IF('Indicator Data'!V161&lt;L$194,0,10-(L$195-'Indicator Data'!V161)/(L$195-L$194)*10)),1))</f>
        <v>0.2</v>
      </c>
      <c r="M159" s="78">
        <f t="shared" si="33"/>
        <v>0.6</v>
      </c>
      <c r="N159" s="80">
        <f t="shared" si="34"/>
        <v>3.3</v>
      </c>
      <c r="O159" s="92">
        <f>IF(AND('Indicator Data'!AJ161="No data",'Indicator Data'!AK161="No data"),0,SUM('Indicator Data'!AJ161:AL161)/1000)</f>
        <v>114.512</v>
      </c>
      <c r="P159" s="77">
        <f t="shared" si="35"/>
        <v>6.9</v>
      </c>
      <c r="Q159" s="81">
        <f>O159*1000/'Indicator Data'!BB161</f>
        <v>2.1205159398682478E-3</v>
      </c>
      <c r="R159" s="77">
        <f t="shared" si="36"/>
        <v>3.8</v>
      </c>
      <c r="S159" s="82">
        <f t="shared" si="37"/>
        <v>5.4</v>
      </c>
      <c r="T159" s="77">
        <f>IF('Indicator Data'!AB161="No data","x",ROUND(IF('Indicator Data'!AB161&gt;T$195,10,IF('Indicator Data'!AB161&lt;T$194,0,10-(T$195-'Indicator Data'!AB161)/(T$195-T$194)*10)),1))</f>
        <v>10</v>
      </c>
      <c r="U159" s="77">
        <f>IF('Indicator Data'!AA161="No data","x",ROUND(IF('Indicator Data'!AA161&gt;U$195,10,IF('Indicator Data'!AA161&lt;U$194,0,10-(U$195-'Indicator Data'!AA161)/(U$195-U$194)*10)),1))</f>
        <v>10</v>
      </c>
      <c r="V159" s="77">
        <f>IF('Indicator Data'!AD161="No data","x",ROUND(IF('Indicator Data'!AD161&gt;V$195,10,IF('Indicator Data'!AD161&lt;V$194,0,10-(V$195-'Indicator Data'!AD161)/(V$195-V$194)*10)),1))</f>
        <v>0</v>
      </c>
      <c r="W159" s="78">
        <f t="shared" si="38"/>
        <v>6.7</v>
      </c>
      <c r="X159" s="77">
        <f>IF('Indicator Data'!W161="No data","x",ROUND(IF('Indicator Data'!W161&gt;X$195,10,IF('Indicator Data'!W161&lt;X$194,0,10-(X$195-'Indicator Data'!W161)/(X$195-X$194)*10)),1))</f>
        <v>3.1</v>
      </c>
      <c r="Y159" s="77">
        <f>IF('Indicator Data'!X161="No data","x",ROUND(IF('Indicator Data'!X161&gt;Y$195,10,IF('Indicator Data'!X161&lt;Y$194,0,10-(Y$195-'Indicator Data'!X161)/(Y$195-Y$194)*10)),1))</f>
        <v>1.9</v>
      </c>
      <c r="Z159" s="78">
        <f t="shared" si="39"/>
        <v>2.5</v>
      </c>
      <c r="AA159" s="92">
        <f>('Indicator Data'!AI161+'Indicator Data'!AH161*0.5+'Indicator Data'!AG161*0.25)/1000</f>
        <v>2705.3110000000001</v>
      </c>
      <c r="AB159" s="83">
        <f>AA159*1000/'Indicator Data'!BB161</f>
        <v>5.0096540954667715E-2</v>
      </c>
      <c r="AC159" s="78">
        <f t="shared" si="40"/>
        <v>5</v>
      </c>
      <c r="AD159" s="77">
        <f>IF('Indicator Data'!AM161="No data","x",ROUND(IF('Indicator Data'!AM161&lt;$AD$194,10,IF('Indicator Data'!AM161&gt;$AD$195,0,($AD$195-'Indicator Data'!AM161)/($AD$195-$AD$194)*10)),1))</f>
        <v>2.5</v>
      </c>
      <c r="AE159" s="77">
        <f>IF('Indicator Data'!AN161="No data","x",ROUND(IF('Indicator Data'!AN161&gt;$AE$195,10,IF('Indicator Data'!AN161&lt;$AE$194,0,10-($AE$195-'Indicator Data'!AN161)/($AE$195-$AE$194)*10)),1))</f>
        <v>0</v>
      </c>
      <c r="AF159" s="84">
        <f>IF('Indicator Data'!AO161="No data","x",ROUND(IF('Indicator Data'!AO161&gt;$AF$195,10,IF('Indicator Data'!AO161&lt;$AF$194,0,10-($AF$195-'Indicator Data'!AO161)/($AF$195-$AF$194)*10)),1))</f>
        <v>2.2999999999999998</v>
      </c>
      <c r="AG159" s="84">
        <f>IF('Indicator Data'!AP161="No data","x",ROUND(IF('Indicator Data'!AP161&gt;$AG$195,10,IF('Indicator Data'!AP161&lt;$AG$194,0,10-($AG$195-'Indicator Data'!AP161)/($AG$195-$AG$194)*10)),1))</f>
        <v>3.1</v>
      </c>
      <c r="AH159" s="77">
        <f t="shared" si="41"/>
        <v>2.5</v>
      </c>
      <c r="AI159" s="78">
        <f t="shared" si="42"/>
        <v>1.7</v>
      </c>
      <c r="AJ159" s="85">
        <f t="shared" si="43"/>
        <v>4.3</v>
      </c>
      <c r="AK159" s="86">
        <f t="shared" si="44"/>
        <v>4.9000000000000004</v>
      </c>
    </row>
    <row r="160" spans="1:37" s="4" customFormat="1" x14ac:dyDescent="0.25">
      <c r="A160" s="131" t="s">
        <v>299</v>
      </c>
      <c r="B160" s="63" t="s">
        <v>298</v>
      </c>
      <c r="C160" s="77">
        <f>ROUND(IF('Indicator Data'!Q162="No data",IF((0.1233*LN('Indicator Data'!BA162)-0.4559)&gt;C$195,0,IF((0.1233*LN('Indicator Data'!BA162)-0.4559)&lt;C$194,10,(C$195-(0.1233*LN('Indicator Data'!BA162)-0.4559))/(C$195-C$194)*10)),IF('Indicator Data'!Q162&gt;C$195,0,IF('Indicator Data'!Q162&lt;C$194,10,(C$195-'Indicator Data'!Q162)/(C$195-C$194)*10))),1)</f>
        <v>7.4</v>
      </c>
      <c r="D160" s="77">
        <f>IF('Indicator Data'!R162="No data","x",ROUND((IF('Indicator Data'!R162&gt;D$195,10,IF('Indicator Data'!R162&lt;D$194,0,10-(D$195-'Indicator Data'!R162)/(D$195-D$194)*10))),1))</f>
        <v>10</v>
      </c>
      <c r="E160" s="78">
        <f t="shared" si="30"/>
        <v>9.1</v>
      </c>
      <c r="F160" s="77" t="str">
        <f>IF('Indicator Data'!AE162="No data","x",ROUND(IF('Indicator Data'!AE162&gt;F$195,10,IF('Indicator Data'!AE162&lt;F$194,0,10-(F$195-'Indicator Data'!AE162)/(F$195-F$194)*10)),1))</f>
        <v>x</v>
      </c>
      <c r="G160" s="77" t="str">
        <f>IF('Indicator Data'!AF162="No data","x",ROUND(IF('Indicator Data'!AF162&gt;G$195,10,IF('Indicator Data'!AF162&lt;G$194,0,10-(G$195-'Indicator Data'!AF162)/(G$195-G$194)*10)),1))</f>
        <v>x</v>
      </c>
      <c r="H160" s="78" t="str">
        <f t="shared" si="31"/>
        <v>x</v>
      </c>
      <c r="I160" s="79">
        <f>SUM(IF('Indicator Data'!S162=0,0,'Indicator Data'!S162/1000000),SUM('Indicator Data'!T162:U162))</f>
        <v>7533.5706680000003</v>
      </c>
      <c r="J160" s="79">
        <f>I160/'Indicator Data'!BB162*1000000</f>
        <v>632.47874165993915</v>
      </c>
      <c r="K160" s="77">
        <f t="shared" si="32"/>
        <v>10</v>
      </c>
      <c r="L160" s="77">
        <f>IF('Indicator Data'!V162="No data","x",ROUND(IF('Indicator Data'!V162&gt;L$195,10,IF('Indicator Data'!V162&lt;L$194,0,10-(L$195-'Indicator Data'!V162)/(L$195-L$194)*10)),1))</f>
        <v>8.9</v>
      </c>
      <c r="M160" s="78">
        <f t="shared" si="33"/>
        <v>9.5</v>
      </c>
      <c r="N160" s="80">
        <f t="shared" si="34"/>
        <v>9.1999999999999993</v>
      </c>
      <c r="O160" s="92">
        <f>IF(AND('Indicator Data'!AJ162="No data",'Indicator Data'!AK162="No data"),0,SUM('Indicator Data'!AJ162:AL162)/1000)</f>
        <v>1954.048</v>
      </c>
      <c r="P160" s="77">
        <f t="shared" si="35"/>
        <v>10</v>
      </c>
      <c r="Q160" s="81">
        <f>O160*1000/'Indicator Data'!BB162</f>
        <v>0.16405153341598955</v>
      </c>
      <c r="R160" s="77">
        <f t="shared" si="36"/>
        <v>10</v>
      </c>
      <c r="S160" s="82">
        <f t="shared" si="37"/>
        <v>10</v>
      </c>
      <c r="T160" s="77">
        <f>IF('Indicator Data'!AB162="No data","x",ROUND(IF('Indicator Data'!AB162&gt;T$195,10,IF('Indicator Data'!AB162&lt;T$194,0,10-(T$195-'Indicator Data'!AB162)/(T$195-T$194)*10)),1))</f>
        <v>5.4</v>
      </c>
      <c r="U160" s="77">
        <f>IF('Indicator Data'!AA162="No data","x",ROUND(IF('Indicator Data'!AA162&gt;U$195,10,IF('Indicator Data'!AA162&lt;U$194,0,10-(U$195-'Indicator Data'!AA162)/(U$195-U$194)*10)),1))</f>
        <v>2.7</v>
      </c>
      <c r="V160" s="77" t="str">
        <f>IF('Indicator Data'!AD162="No data","x",ROUND(IF('Indicator Data'!AD162&gt;V$195,10,IF('Indicator Data'!AD162&lt;V$194,0,10-(V$195-'Indicator Data'!AD162)/(V$195-V$194)*10)),1))</f>
        <v>x</v>
      </c>
      <c r="W160" s="78">
        <f t="shared" si="38"/>
        <v>4.0999999999999996</v>
      </c>
      <c r="X160" s="77">
        <f>IF('Indicator Data'!W162="No data","x",ROUND(IF('Indicator Data'!W162&gt;X$195,10,IF('Indicator Data'!W162&lt;X$194,0,10-(X$195-'Indicator Data'!W162)/(X$195-X$194)*10)),1))</f>
        <v>7.1</v>
      </c>
      <c r="Y160" s="77">
        <f>IF('Indicator Data'!X162="No data","x",ROUND(IF('Indicator Data'!X162&gt;Y$195,10,IF('Indicator Data'!X162&lt;Y$194,0,10-(Y$195-'Indicator Data'!X162)/(Y$195-Y$194)*10)),1))</f>
        <v>2.8</v>
      </c>
      <c r="Z160" s="78">
        <f t="shared" si="39"/>
        <v>5</v>
      </c>
      <c r="AA160" s="92">
        <f>('Indicator Data'!AI162+'Indicator Data'!AH162*0.5+'Indicator Data'!AG162*0.25)/1000</f>
        <v>4.9610000000000003</v>
      </c>
      <c r="AB160" s="83">
        <f>AA160*1000/'Indicator Data'!BB162</f>
        <v>4.1649931694447839E-4</v>
      </c>
      <c r="AC160" s="78">
        <f t="shared" si="40"/>
        <v>0</v>
      </c>
      <c r="AD160" s="77">
        <f>IF('Indicator Data'!AM162="No data","x",ROUND(IF('Indicator Data'!AM162&lt;$AD$194,10,IF('Indicator Data'!AM162&gt;$AD$195,0,($AD$195-'Indicator Data'!AM162)/($AD$195-$AD$194)*10)),1))</f>
        <v>8.4</v>
      </c>
      <c r="AE160" s="77">
        <f>IF('Indicator Data'!AN162="No data","x",ROUND(IF('Indicator Data'!AN162&gt;$AE$195,10,IF('Indicator Data'!AN162&lt;$AE$194,0,10-($AE$195-'Indicator Data'!AN162)/($AE$195-$AE$194)*10)),1))</f>
        <v>10</v>
      </c>
      <c r="AF160" s="84" t="str">
        <f>IF('Indicator Data'!AO162="No data","x",ROUND(IF('Indicator Data'!AO162&gt;$AF$195,10,IF('Indicator Data'!AO162&lt;$AF$194,0,10-($AF$195-'Indicator Data'!AO162)/($AF$195-$AF$194)*10)),1))</f>
        <v>x</v>
      </c>
      <c r="AG160" s="84" t="str">
        <f>IF('Indicator Data'!AP162="No data","x",ROUND(IF('Indicator Data'!AP162&gt;$AG$195,10,IF('Indicator Data'!AP162&lt;$AG$194,0,10-($AG$195-'Indicator Data'!AP162)/($AG$195-$AG$194)*10)),1))</f>
        <v>x</v>
      </c>
      <c r="AH160" s="77" t="str">
        <f t="shared" si="41"/>
        <v>x</v>
      </c>
      <c r="AI160" s="78">
        <f t="shared" si="42"/>
        <v>9.1999999999999993</v>
      </c>
      <c r="AJ160" s="85">
        <f t="shared" si="43"/>
        <v>5.6</v>
      </c>
      <c r="AK160" s="86">
        <f t="shared" si="44"/>
        <v>8.6</v>
      </c>
    </row>
    <row r="161" spans="1:37" s="4" customFormat="1" x14ac:dyDescent="0.25">
      <c r="A161" s="131" t="s">
        <v>301</v>
      </c>
      <c r="B161" s="63" t="s">
        <v>300</v>
      </c>
      <c r="C161" s="77">
        <f>ROUND(IF('Indicator Data'!Q163="No data",IF((0.1233*LN('Indicator Data'!BA163)-0.4559)&gt;C$195,0,IF((0.1233*LN('Indicator Data'!BA163)-0.4559)&lt;C$194,10,(C$195-(0.1233*LN('Indicator Data'!BA163)-0.4559))/(C$195-C$194)*10)),IF('Indicator Data'!Q163&gt;C$195,0,IF('Indicator Data'!Q163&lt;C$194,10,(C$195-'Indicator Data'!Q163)/(C$195-C$194)*10))),1)</f>
        <v>1.1000000000000001</v>
      </c>
      <c r="D161" s="77" t="str">
        <f>IF('Indicator Data'!R163="No data","x",ROUND((IF('Indicator Data'!R163&gt;D$195,10,IF('Indicator Data'!R163&lt;D$194,0,10-(D$195-'Indicator Data'!R163)/(D$195-D$194)*10))),1))</f>
        <v>x</v>
      </c>
      <c r="E161" s="78">
        <f t="shared" si="30"/>
        <v>1.1000000000000001</v>
      </c>
      <c r="F161" s="77">
        <f>IF('Indicator Data'!AE163="No data","x",ROUND(IF('Indicator Data'!AE163&gt;F$195,10,IF('Indicator Data'!AE163&lt;F$194,0,10-(F$195-'Indicator Data'!AE163)/(F$195-F$194)*10)),1))</f>
        <v>1.3</v>
      </c>
      <c r="G161" s="77">
        <f>IF('Indicator Data'!AF163="No data","x",ROUND(IF('Indicator Data'!AF163&gt;G$195,10,IF('Indicator Data'!AF163&lt;G$194,0,10-(G$195-'Indicator Data'!AF163)/(G$195-G$194)*10)),1))</f>
        <v>2.7</v>
      </c>
      <c r="H161" s="78">
        <f t="shared" si="31"/>
        <v>2</v>
      </c>
      <c r="I161" s="79">
        <f>SUM(IF('Indicator Data'!S163=0,0,'Indicator Data'!S163/1000000),SUM('Indicator Data'!T163:U163))</f>
        <v>1.530883</v>
      </c>
      <c r="J161" s="79">
        <f>I161/'Indicator Data'!BB163*1000000</f>
        <v>3.298989755325981E-2</v>
      </c>
      <c r="K161" s="77">
        <f t="shared" si="32"/>
        <v>0</v>
      </c>
      <c r="L161" s="77">
        <f>IF('Indicator Data'!V163="No data","x",ROUND(IF('Indicator Data'!V163&gt;L$195,10,IF('Indicator Data'!V163&lt;L$194,0,10-(L$195-'Indicator Data'!V163)/(L$195-L$194)*10)),1))</f>
        <v>0</v>
      </c>
      <c r="M161" s="78">
        <f t="shared" si="33"/>
        <v>0</v>
      </c>
      <c r="N161" s="80">
        <f t="shared" si="34"/>
        <v>1.1000000000000001</v>
      </c>
      <c r="O161" s="92">
        <f>IF(AND('Indicator Data'!AJ163="No data",'Indicator Data'!AK163="No data"),0,SUM('Indicator Data'!AJ163:AL163)/1000)</f>
        <v>5.798</v>
      </c>
      <c r="P161" s="77">
        <f t="shared" si="35"/>
        <v>2.5</v>
      </c>
      <c r="Q161" s="81">
        <f>O161*1000/'Indicator Data'!BB163</f>
        <v>1.2494450981152729E-4</v>
      </c>
      <c r="R161" s="77">
        <f t="shared" si="36"/>
        <v>1.9</v>
      </c>
      <c r="S161" s="82">
        <f t="shared" si="37"/>
        <v>2.2000000000000002</v>
      </c>
      <c r="T161" s="77">
        <f>IF('Indicator Data'!AB163="No data","x",ROUND(IF('Indicator Data'!AB163&gt;T$195,10,IF('Indicator Data'!AB163&lt;T$194,0,10-(T$195-'Indicator Data'!AB163)/(T$195-T$194)*10)),1))</f>
        <v>0.8</v>
      </c>
      <c r="U161" s="77">
        <f>IF('Indicator Data'!AA163="No data","x",ROUND(IF('Indicator Data'!AA163&gt;U$195,10,IF('Indicator Data'!AA163&lt;U$194,0,10-(U$195-'Indicator Data'!AA163)/(U$195-U$194)*10)),1))</f>
        <v>0.2</v>
      </c>
      <c r="V161" s="77" t="str">
        <f>IF('Indicator Data'!AD163="No data","x",ROUND(IF('Indicator Data'!AD163&gt;V$195,10,IF('Indicator Data'!AD163&lt;V$194,0,10-(V$195-'Indicator Data'!AD163)/(V$195-V$194)*10)),1))</f>
        <v>x</v>
      </c>
      <c r="W161" s="78">
        <f t="shared" si="38"/>
        <v>0.5</v>
      </c>
      <c r="X161" s="77">
        <f>IF('Indicator Data'!W163="No data","x",ROUND(IF('Indicator Data'!W163&gt;X$195,10,IF('Indicator Data'!W163&lt;X$194,0,10-(X$195-'Indicator Data'!W163)/(X$195-X$194)*10)),1))</f>
        <v>0.3</v>
      </c>
      <c r="Y161" s="77" t="str">
        <f>IF('Indicator Data'!X163="No data","x",ROUND(IF('Indicator Data'!X163&gt;Y$195,10,IF('Indicator Data'!X163&lt;Y$194,0,10-(Y$195-'Indicator Data'!X163)/(Y$195-Y$194)*10)),1))</f>
        <v>x</v>
      </c>
      <c r="Z161" s="78">
        <f t="shared" si="39"/>
        <v>0.3</v>
      </c>
      <c r="AA161" s="92">
        <f>('Indicator Data'!AI163+'Indicator Data'!AH163*0.5+'Indicator Data'!AG163*0.25)/1000</f>
        <v>0.3</v>
      </c>
      <c r="AB161" s="83">
        <f>AA161*1000/'Indicator Data'!BB163</f>
        <v>6.4648763269158658E-6</v>
      </c>
      <c r="AC161" s="78">
        <f t="shared" si="40"/>
        <v>0</v>
      </c>
      <c r="AD161" s="77">
        <f>IF('Indicator Data'!AM163="No data","x",ROUND(IF('Indicator Data'!AM163&lt;$AD$194,10,IF('Indicator Data'!AM163&gt;$AD$195,0,($AD$195-'Indicator Data'!AM163)/($AD$195-$AD$194)*10)),1))</f>
        <v>3.5</v>
      </c>
      <c r="AE161" s="77">
        <f>IF('Indicator Data'!AN163="No data","x",ROUND(IF('Indicator Data'!AN163&gt;$AE$195,10,IF('Indicator Data'!AN163&lt;$AE$194,0,10-($AE$195-'Indicator Data'!AN163)/($AE$195-$AE$194)*10)),1))</f>
        <v>0</v>
      </c>
      <c r="AF161" s="84">
        <f>IF('Indicator Data'!AO163="No data","x",ROUND(IF('Indicator Data'!AO163&gt;$AF$195,10,IF('Indicator Data'!AO163&lt;$AF$194,0,10-($AF$195-'Indicator Data'!AO163)/($AF$195-$AF$194)*10)),1))</f>
        <v>1.1000000000000001</v>
      </c>
      <c r="AG161" s="84">
        <f>IF('Indicator Data'!AP163="No data","x",ROUND(IF('Indicator Data'!AP163&gt;$AG$195,10,IF('Indicator Data'!AP163&lt;$AG$194,0,10-($AG$195-'Indicator Data'!AP163)/($AG$195-$AG$194)*10)),1))</f>
        <v>4.2</v>
      </c>
      <c r="AH161" s="77">
        <f t="shared" si="41"/>
        <v>1.7</v>
      </c>
      <c r="AI161" s="78">
        <f t="shared" si="42"/>
        <v>1.7</v>
      </c>
      <c r="AJ161" s="85">
        <f t="shared" si="43"/>
        <v>0.6</v>
      </c>
      <c r="AK161" s="86">
        <f t="shared" si="44"/>
        <v>1.4</v>
      </c>
    </row>
    <row r="162" spans="1:37" s="4" customFormat="1" x14ac:dyDescent="0.25">
      <c r="A162" s="131" t="s">
        <v>303</v>
      </c>
      <c r="B162" s="63" t="s">
        <v>302</v>
      </c>
      <c r="C162" s="77">
        <f>ROUND(IF('Indicator Data'!Q164="No data",IF((0.1233*LN('Indicator Data'!BA164)-0.4559)&gt;C$195,0,IF((0.1233*LN('Indicator Data'!BA164)-0.4559)&lt;C$194,10,(C$195-(0.1233*LN('Indicator Data'!BA164)-0.4559))/(C$195-C$194)*10)),IF('Indicator Data'!Q164&gt;C$195,0,IF('Indicator Data'!Q164&lt;C$194,10,(C$195-'Indicator Data'!Q164)/(C$195-C$194)*10))),1)</f>
        <v>3</v>
      </c>
      <c r="D162" s="77" t="str">
        <f>IF('Indicator Data'!R164="No data","x",ROUND((IF('Indicator Data'!R164&gt;D$195,10,IF('Indicator Data'!R164&lt;D$194,0,10-(D$195-'Indicator Data'!R164)/(D$195-D$194)*10))),1))</f>
        <v>x</v>
      </c>
      <c r="E162" s="78">
        <f t="shared" si="30"/>
        <v>3</v>
      </c>
      <c r="F162" s="77">
        <f>IF('Indicator Data'!AE164="No data","x",ROUND(IF('Indicator Data'!AE164&gt;F$195,10,IF('Indicator Data'!AE164&lt;F$194,0,10-(F$195-'Indicator Data'!AE164)/(F$195-F$194)*10)),1))</f>
        <v>4.9000000000000004</v>
      </c>
      <c r="G162" s="77">
        <f>IF('Indicator Data'!AF164="No data","x",ROUND(IF('Indicator Data'!AF164&gt;G$195,10,IF('Indicator Data'!AF164&lt;G$194,0,10-(G$195-'Indicator Data'!AF164)/(G$195-G$194)*10)),1))</f>
        <v>2.9</v>
      </c>
      <c r="H162" s="78">
        <f t="shared" si="31"/>
        <v>3.9</v>
      </c>
      <c r="I162" s="79">
        <f>SUM(IF('Indicator Data'!S164=0,0,'Indicator Data'!S164/1000000),SUM('Indicator Data'!T164:U164))</f>
        <v>921.79670699999997</v>
      </c>
      <c r="J162" s="79">
        <f>I162/'Indicator Data'!BB164*1000000</f>
        <v>44.662857066718352</v>
      </c>
      <c r="K162" s="77">
        <f t="shared" si="32"/>
        <v>0.9</v>
      </c>
      <c r="L162" s="77">
        <f>IF('Indicator Data'!V164="No data","x",ROUND(IF('Indicator Data'!V164&gt;L$195,10,IF('Indicator Data'!V164&lt;L$194,0,10-(L$195-'Indicator Data'!V164)/(L$195-L$194)*10)),1))</f>
        <v>0.4</v>
      </c>
      <c r="M162" s="78">
        <f t="shared" si="33"/>
        <v>0.7</v>
      </c>
      <c r="N162" s="80">
        <f t="shared" si="34"/>
        <v>2.7</v>
      </c>
      <c r="O162" s="92">
        <f>IF(AND('Indicator Data'!AJ164="No data",'Indicator Data'!AK164="No data"),0,SUM('Indicator Data'!AJ164:AL164)/1000)</f>
        <v>74.778999999999996</v>
      </c>
      <c r="P162" s="77">
        <f t="shared" si="35"/>
        <v>6.2</v>
      </c>
      <c r="Q162" s="81">
        <f>O162*1000/'Indicator Data'!BB164</f>
        <v>3.6231891079994186E-3</v>
      </c>
      <c r="R162" s="77">
        <f t="shared" si="36"/>
        <v>4.4000000000000004</v>
      </c>
      <c r="S162" s="82">
        <f t="shared" si="37"/>
        <v>5.3</v>
      </c>
      <c r="T162" s="77">
        <f>IF('Indicator Data'!AB164="No data","x",ROUND(IF('Indicator Data'!AB164&gt;T$195,10,IF('Indicator Data'!AB164&lt;T$194,0,10-(T$195-'Indicator Data'!AB164)/(T$195-T$194)*10)),1))</f>
        <v>0.2</v>
      </c>
      <c r="U162" s="77">
        <f>IF('Indicator Data'!AA164="No data","x",ROUND(IF('Indicator Data'!AA164&gt;U$195,10,IF('Indicator Data'!AA164&lt;U$194,0,10-(U$195-'Indicator Data'!AA164)/(U$195-U$194)*10)),1))</f>
        <v>1.2</v>
      </c>
      <c r="V162" s="77">
        <f>IF('Indicator Data'!AD164="No data","x",ROUND(IF('Indicator Data'!AD164&gt;V$195,10,IF('Indicator Data'!AD164&lt;V$194,0,10-(V$195-'Indicator Data'!AD164)/(V$195-V$194)*10)),1))</f>
        <v>0</v>
      </c>
      <c r="W162" s="78">
        <f t="shared" si="38"/>
        <v>0.5</v>
      </c>
      <c r="X162" s="77">
        <f>IF('Indicator Data'!W164="No data","x",ROUND(IF('Indicator Data'!W164&gt;X$195,10,IF('Indicator Data'!W164&lt;X$194,0,10-(X$195-'Indicator Data'!W164)/(X$195-X$194)*10)),1))</f>
        <v>0.8</v>
      </c>
      <c r="Y162" s="77">
        <f>IF('Indicator Data'!X164="No data","x",ROUND(IF('Indicator Data'!X164&gt;Y$195,10,IF('Indicator Data'!X164&lt;Y$194,0,10-(Y$195-'Indicator Data'!X164)/(Y$195-Y$194)*10)),1))</f>
        <v>4.8</v>
      </c>
      <c r="Z162" s="78">
        <f t="shared" si="39"/>
        <v>2.8</v>
      </c>
      <c r="AA162" s="92">
        <f>('Indicator Data'!AI164+'Indicator Data'!AH164*0.5+'Indicator Data'!AG164*0.25)/1000</f>
        <v>1557.46225</v>
      </c>
      <c r="AB162" s="83">
        <f>AA162*1000/'Indicator Data'!BB164</f>
        <v>7.5462098454382481E-2</v>
      </c>
      <c r="AC162" s="78">
        <f t="shared" si="40"/>
        <v>7.5</v>
      </c>
      <c r="AD162" s="77">
        <f>IF('Indicator Data'!AM164="No data","x",ROUND(IF('Indicator Data'!AM164&lt;$AD$194,10,IF('Indicator Data'!AM164&gt;$AD$195,0,($AD$195-'Indicator Data'!AM164)/($AD$195-$AD$194)*10)),1))</f>
        <v>4.7</v>
      </c>
      <c r="AE162" s="77">
        <f>IF('Indicator Data'!AN164="No data","x",ROUND(IF('Indicator Data'!AN164&gt;$AE$195,10,IF('Indicator Data'!AN164&lt;$AE$194,0,10-($AE$195-'Indicator Data'!AN164)/($AE$195-$AE$194)*10)),1))</f>
        <v>5.7</v>
      </c>
      <c r="AF162" s="84">
        <f>IF('Indicator Data'!AO164="No data","x",ROUND(IF('Indicator Data'!AO164&gt;$AF$195,10,IF('Indicator Data'!AO164&lt;$AF$194,0,10-($AF$195-'Indicator Data'!AO164)/($AF$195-$AF$194)*10)),1))</f>
        <v>6.5</v>
      </c>
      <c r="AG162" s="84">
        <f>IF('Indicator Data'!AP164="No data","x",ROUND(IF('Indicator Data'!AP164&gt;$AG$195,10,IF('Indicator Data'!AP164&lt;$AG$194,0,10-($AG$195-'Indicator Data'!AP164)/($AG$195-$AG$194)*10)),1))</f>
        <v>4.2</v>
      </c>
      <c r="AH162" s="77">
        <f t="shared" si="41"/>
        <v>6</v>
      </c>
      <c r="AI162" s="78">
        <f t="shared" si="42"/>
        <v>5.5</v>
      </c>
      <c r="AJ162" s="85">
        <f t="shared" si="43"/>
        <v>4.5999999999999996</v>
      </c>
      <c r="AK162" s="86">
        <f t="shared" si="44"/>
        <v>5</v>
      </c>
    </row>
    <row r="163" spans="1:37" s="4" customFormat="1" x14ac:dyDescent="0.25">
      <c r="A163" s="131" t="s">
        <v>305</v>
      </c>
      <c r="B163" s="63" t="s">
        <v>304</v>
      </c>
      <c r="C163" s="77">
        <f>ROUND(IF('Indicator Data'!Q165="No data",IF((0.1233*LN('Indicator Data'!BA165)-0.4559)&gt;C$195,0,IF((0.1233*LN('Indicator Data'!BA165)-0.4559)&lt;C$194,10,(C$195-(0.1233*LN('Indicator Data'!BA165)-0.4559))/(C$195-C$194)*10)),IF('Indicator Data'!Q165&gt;C$195,0,IF('Indicator Data'!Q165&lt;C$194,10,(C$195-'Indicator Data'!Q165)/(C$195-C$194)*10))),1)</f>
        <v>7.2</v>
      </c>
      <c r="D163" s="77">
        <f>IF('Indicator Data'!R165="No data","x",ROUND((IF('Indicator Data'!R165&gt;D$195,10,IF('Indicator Data'!R165&lt;D$194,0,10-(D$195-'Indicator Data'!R165)/(D$195-D$194)*10))),1))</f>
        <v>5.3</v>
      </c>
      <c r="E163" s="78">
        <f t="shared" si="30"/>
        <v>6.3</v>
      </c>
      <c r="F163" s="77">
        <f>IF('Indicator Data'!AE165="No data","x",ROUND(IF('Indicator Data'!AE165&gt;F$195,10,IF('Indicator Data'!AE165&lt;F$194,0,10-(F$195-'Indicator Data'!AE165)/(F$195-F$194)*10)),1))</f>
        <v>7.9</v>
      </c>
      <c r="G163" s="77">
        <f>IF('Indicator Data'!AF165="No data","x",ROUND(IF('Indicator Data'!AF165&gt;G$195,10,IF('Indicator Data'!AF165&lt;G$194,0,10-(G$195-'Indicator Data'!AF165)/(G$195-G$194)*10)),1))</f>
        <v>2.6</v>
      </c>
      <c r="H163" s="78">
        <f t="shared" si="31"/>
        <v>5.3</v>
      </c>
      <c r="I163" s="79">
        <f>SUM(IF('Indicator Data'!S165=0,0,'Indicator Data'!S165/1000000),SUM('Indicator Data'!T165:U165))</f>
        <v>4150.1819409999998</v>
      </c>
      <c r="J163" s="79">
        <f>I163/'Indicator Data'!BB165*1000000</f>
        <v>105.46768116367784</v>
      </c>
      <c r="K163" s="77">
        <f t="shared" si="32"/>
        <v>2.1</v>
      </c>
      <c r="L163" s="77">
        <f>IF('Indicator Data'!V165="No data","x",ROUND(IF('Indicator Data'!V165&gt;L$195,10,IF('Indicator Data'!V165&lt;L$194,0,10-(L$195-'Indicator Data'!V165)/(L$195-L$194)*10)),1))</f>
        <v>1.2</v>
      </c>
      <c r="M163" s="78">
        <f t="shared" si="33"/>
        <v>1.7</v>
      </c>
      <c r="N163" s="80">
        <f t="shared" si="34"/>
        <v>4.9000000000000004</v>
      </c>
      <c r="O163" s="92">
        <f>IF(AND('Indicator Data'!AJ165="No data",'Indicator Data'!AK165="No data"),0,SUM('Indicator Data'!AJ165:AL165)/1000)</f>
        <v>3467.9380000000001</v>
      </c>
      <c r="P163" s="77">
        <f t="shared" si="35"/>
        <v>10</v>
      </c>
      <c r="Q163" s="81">
        <f>O163*1000/'Indicator Data'!BB165</f>
        <v>8.8129962608644738E-2</v>
      </c>
      <c r="R163" s="77">
        <f t="shared" si="36"/>
        <v>9.6</v>
      </c>
      <c r="S163" s="82">
        <f t="shared" si="37"/>
        <v>9.8000000000000007</v>
      </c>
      <c r="T163" s="77">
        <f>IF('Indicator Data'!AB165="No data","x",ROUND(IF('Indicator Data'!AB165&gt;T$195,10,IF('Indicator Data'!AB165&lt;T$194,0,10-(T$195-'Indicator Data'!AB165)/(T$195-T$194)*10)),1))</f>
        <v>0.4</v>
      </c>
      <c r="U163" s="77">
        <f>IF('Indicator Data'!AA165="No data","x",ROUND(IF('Indicator Data'!AA165&gt;U$195,10,IF('Indicator Data'!AA165&lt;U$194,0,10-(U$195-'Indicator Data'!AA165)/(U$195-U$194)*10)),1))</f>
        <v>1.7</v>
      </c>
      <c r="V163" s="77">
        <f>IF('Indicator Data'!AD165="No data","x",ROUND(IF('Indicator Data'!AD165&gt;V$195,10,IF('Indicator Data'!AD165&lt;V$194,0,10-(V$195-'Indicator Data'!AD165)/(V$195-V$194)*10)),1))</f>
        <v>8.8000000000000007</v>
      </c>
      <c r="W163" s="78">
        <f t="shared" si="38"/>
        <v>3.6</v>
      </c>
      <c r="X163" s="77">
        <f>IF('Indicator Data'!W165="No data","x",ROUND(IF('Indicator Data'!W165&gt;X$195,10,IF('Indicator Data'!W165&lt;X$194,0,10-(X$195-'Indicator Data'!W165)/(X$195-X$194)*10)),1))</f>
        <v>5.4</v>
      </c>
      <c r="Y163" s="77">
        <f>IF('Indicator Data'!X165="No data","x",ROUND(IF('Indicator Data'!X165&gt;Y$195,10,IF('Indicator Data'!X165&lt;Y$194,0,10-(Y$195-'Indicator Data'!X165)/(Y$195-Y$194)*10)),1))</f>
        <v>7.3</v>
      </c>
      <c r="Z163" s="78">
        <f t="shared" si="39"/>
        <v>6.4</v>
      </c>
      <c r="AA163" s="92">
        <f>('Indicator Data'!AI165+'Indicator Data'!AH165*0.5+'Indicator Data'!AG165*0.25)/1000</f>
        <v>983.27149999999995</v>
      </c>
      <c r="AB163" s="83">
        <f>AA163*1000/'Indicator Data'!BB165</f>
        <v>2.4987667175464506E-2</v>
      </c>
      <c r="AC163" s="78">
        <f t="shared" si="40"/>
        <v>2.5</v>
      </c>
      <c r="AD163" s="77">
        <f>IF('Indicator Data'!AM165="No data","x",ROUND(IF('Indicator Data'!AM165&lt;$AD$194,10,IF('Indicator Data'!AM165&gt;$AD$195,0,($AD$195-'Indicator Data'!AM165)/($AD$195-$AD$194)*10)),1))</f>
        <v>5.7</v>
      </c>
      <c r="AE163" s="77">
        <f>IF('Indicator Data'!AN165="No data","x",ROUND(IF('Indicator Data'!AN165&gt;$AE$195,10,IF('Indicator Data'!AN165&lt;$AE$194,0,10-($AE$195-'Indicator Data'!AN165)/($AE$195-$AE$194)*10)),1))</f>
        <v>6.4</v>
      </c>
      <c r="AF163" s="84" t="str">
        <f>IF('Indicator Data'!AO165="No data","x",ROUND(IF('Indicator Data'!AO165&gt;$AF$195,10,IF('Indicator Data'!AO165&lt;$AF$194,0,10-($AF$195-'Indicator Data'!AO165)/($AF$195-$AF$194)*10)),1))</f>
        <v>x</v>
      </c>
      <c r="AG163" s="84" t="str">
        <f>IF('Indicator Data'!AP165="No data","x",ROUND(IF('Indicator Data'!AP165&gt;$AG$195,10,IF('Indicator Data'!AP165&lt;$AG$194,0,10-($AG$195-'Indicator Data'!AP165)/($AG$195-$AG$194)*10)),1))</f>
        <v>x</v>
      </c>
      <c r="AH163" s="77" t="str">
        <f t="shared" si="41"/>
        <v>x</v>
      </c>
      <c r="AI163" s="78">
        <f t="shared" si="42"/>
        <v>6.1</v>
      </c>
      <c r="AJ163" s="85">
        <f t="shared" si="43"/>
        <v>4.9000000000000004</v>
      </c>
      <c r="AK163" s="86">
        <f t="shared" si="44"/>
        <v>8.3000000000000007</v>
      </c>
    </row>
    <row r="164" spans="1:37" s="4" customFormat="1" x14ac:dyDescent="0.25">
      <c r="A164" s="131" t="s">
        <v>307</v>
      </c>
      <c r="B164" s="63" t="s">
        <v>306</v>
      </c>
      <c r="C164" s="77">
        <f>ROUND(IF('Indicator Data'!Q166="No data",IF((0.1233*LN('Indicator Data'!BA166)-0.4559)&gt;C$195,0,IF((0.1233*LN('Indicator Data'!BA166)-0.4559)&lt;C$194,10,(C$195-(0.1233*LN('Indicator Data'!BA166)-0.4559))/(C$195-C$194)*10)),IF('Indicator Data'!Q166&gt;C$195,0,IF('Indicator Data'!Q166&lt;C$194,10,(C$195-'Indicator Data'!Q166)/(C$195-C$194)*10))),1)</f>
        <v>3.6</v>
      </c>
      <c r="D164" s="77">
        <f>IF('Indicator Data'!R166="No data","x",ROUND((IF('Indicator Data'!R166&gt;D$195,10,IF('Indicator Data'!R166&lt;D$194,0,10-(D$195-'Indicator Data'!R166)/(D$195-D$194)*10))),1))</f>
        <v>0</v>
      </c>
      <c r="E164" s="78">
        <f t="shared" si="30"/>
        <v>2</v>
      </c>
      <c r="F164" s="77">
        <f>IF('Indicator Data'!AE166="No data","x",ROUND(IF('Indicator Data'!AE166&gt;F$195,10,IF('Indicator Data'!AE166&lt;F$194,0,10-(F$195-'Indicator Data'!AE166)/(F$195-F$194)*10)),1))</f>
        <v>6.2</v>
      </c>
      <c r="G164" s="77" t="str">
        <f>IF('Indicator Data'!AF166="No data","x",ROUND(IF('Indicator Data'!AF166&gt;G$195,10,IF('Indicator Data'!AF166&lt;G$194,0,10-(G$195-'Indicator Data'!AF166)/(G$195-G$194)*10)),1))</f>
        <v>x</v>
      </c>
      <c r="H164" s="78">
        <f t="shared" si="31"/>
        <v>6.2</v>
      </c>
      <c r="I164" s="79">
        <f>SUM(IF('Indicator Data'!S166=0,0,'Indicator Data'!S166/1000000),SUM('Indicator Data'!T166:U166))</f>
        <v>69.27000000000001</v>
      </c>
      <c r="J164" s="79">
        <f>I164/'Indicator Data'!BB166*1000000</f>
        <v>128.69532260222056</v>
      </c>
      <c r="K164" s="77">
        <f t="shared" si="32"/>
        <v>2.6</v>
      </c>
      <c r="L164" s="77">
        <f>IF('Indicator Data'!V166="No data","x",ROUND(IF('Indicator Data'!V166&gt;L$195,10,IF('Indicator Data'!V166&lt;L$194,0,10-(L$195-'Indicator Data'!V166)/(L$195-L$194)*10)),1))</f>
        <v>0.4</v>
      </c>
      <c r="M164" s="78">
        <f t="shared" si="33"/>
        <v>1.5</v>
      </c>
      <c r="N164" s="80">
        <f t="shared" si="34"/>
        <v>2.9</v>
      </c>
      <c r="O164" s="92">
        <f>IF(AND('Indicator Data'!AJ166="No data",'Indicator Data'!AK166="No data"),0,SUM('Indicator Data'!AJ166:AL166)/1000)</f>
        <v>1E-3</v>
      </c>
      <c r="P164" s="77">
        <f t="shared" si="35"/>
        <v>0</v>
      </c>
      <c r="Q164" s="81">
        <f>O164*1000/'Indicator Data'!BB166</f>
        <v>1.8578796391254589E-6</v>
      </c>
      <c r="R164" s="77">
        <f t="shared" si="36"/>
        <v>0</v>
      </c>
      <c r="S164" s="82">
        <f t="shared" si="37"/>
        <v>0</v>
      </c>
      <c r="T164" s="77">
        <f>IF('Indicator Data'!AB166="No data","x",ROUND(IF('Indicator Data'!AB166&gt;T$195,10,IF('Indicator Data'!AB166&lt;T$194,0,10-(T$195-'Indicator Data'!AB166)/(T$195-T$194)*10)),1))</f>
        <v>2</v>
      </c>
      <c r="U164" s="77">
        <f>IF('Indicator Data'!AA166="No data","x",ROUND(IF('Indicator Data'!AA166&gt;U$195,10,IF('Indicator Data'!AA166&lt;U$194,0,10-(U$195-'Indicator Data'!AA166)/(U$195-U$194)*10)),1))</f>
        <v>0.7</v>
      </c>
      <c r="V164" s="77">
        <f>IF('Indicator Data'!AD166="No data","x",ROUND(IF('Indicator Data'!AD166&gt;V$195,10,IF('Indicator Data'!AD166&lt;V$194,0,10-(V$195-'Indicator Data'!AD166)/(V$195-V$194)*10)),1))</f>
        <v>0.1</v>
      </c>
      <c r="W164" s="78">
        <f t="shared" si="38"/>
        <v>0.9</v>
      </c>
      <c r="X164" s="77">
        <f>IF('Indicator Data'!W166="No data","x",ROUND(IF('Indicator Data'!W166&gt;X$195,10,IF('Indicator Data'!W166&lt;X$194,0,10-(X$195-'Indicator Data'!W166)/(X$195-X$194)*10)),1))</f>
        <v>1.6</v>
      </c>
      <c r="Y164" s="77">
        <f>IF('Indicator Data'!X166="No data","x",ROUND(IF('Indicator Data'!X166&gt;Y$195,10,IF('Indicator Data'!X166&lt;Y$194,0,10-(Y$195-'Indicator Data'!X166)/(Y$195-Y$194)*10)),1))</f>
        <v>1.7</v>
      </c>
      <c r="Z164" s="78">
        <f t="shared" si="39"/>
        <v>1.7</v>
      </c>
      <c r="AA164" s="92">
        <f>('Indicator Data'!AI166+'Indicator Data'!AH166*0.5+'Indicator Data'!AG166*0.25)/1000</f>
        <v>0</v>
      </c>
      <c r="AB164" s="83">
        <f>AA164*1000/'Indicator Data'!BB166</f>
        <v>0</v>
      </c>
      <c r="AC164" s="78">
        <f t="shared" si="40"/>
        <v>0</v>
      </c>
      <c r="AD164" s="77">
        <f>IF('Indicator Data'!AM166="No data","x",ROUND(IF('Indicator Data'!AM166&lt;$AD$194,10,IF('Indicator Data'!AM166&gt;$AD$195,0,($AD$195-'Indicator Data'!AM166)/($AD$195-$AD$194)*10)),1))</f>
        <v>4.5</v>
      </c>
      <c r="AE164" s="77">
        <f>IF('Indicator Data'!AN166="No data","x",ROUND(IF('Indicator Data'!AN166&gt;$AE$195,10,IF('Indicator Data'!AN166&lt;$AE$194,0,10-($AE$195-'Indicator Data'!AN166)/($AE$195-$AE$194)*10)),1))</f>
        <v>1</v>
      </c>
      <c r="AF164" s="84">
        <f>IF('Indicator Data'!AO166="No data","x",ROUND(IF('Indicator Data'!AO166&gt;$AF$195,10,IF('Indicator Data'!AO166&lt;$AF$194,0,10-($AF$195-'Indicator Data'!AO166)/($AF$195-$AF$194)*10)),1))</f>
        <v>5.8</v>
      </c>
      <c r="AG164" s="84">
        <f>IF('Indicator Data'!AP166="No data","x",ROUND(IF('Indicator Data'!AP166&gt;$AG$195,10,IF('Indicator Data'!AP166&lt;$AG$194,0,10-($AG$195-'Indicator Data'!AP166)/($AG$195-$AG$194)*10)),1))</f>
        <v>4.9000000000000004</v>
      </c>
      <c r="AH164" s="77">
        <f t="shared" si="41"/>
        <v>5.6</v>
      </c>
      <c r="AI164" s="78">
        <f t="shared" si="42"/>
        <v>3.7</v>
      </c>
      <c r="AJ164" s="85">
        <f t="shared" si="43"/>
        <v>1.7</v>
      </c>
      <c r="AK164" s="86">
        <f t="shared" si="44"/>
        <v>0.9</v>
      </c>
    </row>
    <row r="165" spans="1:37" s="4" customFormat="1" x14ac:dyDescent="0.25">
      <c r="A165" s="131" t="s">
        <v>309</v>
      </c>
      <c r="B165" s="63" t="s">
        <v>308</v>
      </c>
      <c r="C165" s="77">
        <f>ROUND(IF('Indicator Data'!Q167="No data",IF((0.1233*LN('Indicator Data'!BA167)-0.4559)&gt;C$195,0,IF((0.1233*LN('Indicator Data'!BA167)-0.4559)&lt;C$194,10,(C$195-(0.1233*LN('Indicator Data'!BA167)-0.4559))/(C$195-C$194)*10)),IF('Indicator Data'!Q167&gt;C$195,0,IF('Indicator Data'!Q167&lt;C$194,10,(C$195-'Indicator Data'!Q167)/(C$195-C$194)*10))),1)</f>
        <v>6.5</v>
      </c>
      <c r="D165" s="77">
        <f>IF('Indicator Data'!R167="No data","x",ROUND((IF('Indicator Data'!R167&gt;D$195,10,IF('Indicator Data'!R167&lt;D$194,0,10-(D$195-'Indicator Data'!R167)/(D$195-D$194)*10))),1))</f>
        <v>1.4</v>
      </c>
      <c r="E165" s="78">
        <f t="shared" si="30"/>
        <v>4.4000000000000004</v>
      </c>
      <c r="F165" s="77">
        <f>IF('Indicator Data'!AE167="No data","x",ROUND(IF('Indicator Data'!AE167&gt;F$195,10,IF('Indicator Data'!AE167&lt;F$194,0,10-(F$195-'Indicator Data'!AE167)/(F$195-F$194)*10)),1))</f>
        <v>7.4</v>
      </c>
      <c r="G165" s="77">
        <f>IF('Indicator Data'!AF167="No data","x",ROUND(IF('Indicator Data'!AF167&gt;G$195,10,IF('Indicator Data'!AF167&lt;G$194,0,10-(G$195-'Indicator Data'!AF167)/(G$195-G$194)*10)),1))</f>
        <v>6.6</v>
      </c>
      <c r="H165" s="78">
        <f t="shared" si="31"/>
        <v>7</v>
      </c>
      <c r="I165" s="79">
        <f>SUM(IF('Indicator Data'!S167=0,0,'Indicator Data'!S167/1000000),SUM('Indicator Data'!T167:U167))</f>
        <v>216.88121000000001</v>
      </c>
      <c r="J165" s="79">
        <f>I165/'Indicator Data'!BB167*1000000</f>
        <v>170.89209620585103</v>
      </c>
      <c r="K165" s="77">
        <f t="shared" si="32"/>
        <v>3.4</v>
      </c>
      <c r="L165" s="77">
        <f>IF('Indicator Data'!V167="No data","x",ROUND(IF('Indicator Data'!V167&gt;L$195,10,IF('Indicator Data'!V167&lt;L$194,0,10-(L$195-'Indicator Data'!V167)/(L$195-L$194)*10)),1))</f>
        <v>2.4</v>
      </c>
      <c r="M165" s="78">
        <f t="shared" si="33"/>
        <v>2.9</v>
      </c>
      <c r="N165" s="80">
        <f t="shared" si="34"/>
        <v>4.7</v>
      </c>
      <c r="O165" s="92">
        <f>IF(AND('Indicator Data'!AJ167="No data",'Indicator Data'!AK167="No data"),0,SUM('Indicator Data'!AJ167:AL167)/1000)</f>
        <v>0.53900000000000003</v>
      </c>
      <c r="P165" s="77">
        <f t="shared" si="35"/>
        <v>0</v>
      </c>
      <c r="Q165" s="81">
        <f>O165*1000/'Indicator Data'!BB167</f>
        <v>4.247064088906259E-4</v>
      </c>
      <c r="R165" s="77">
        <f t="shared" si="36"/>
        <v>2.6</v>
      </c>
      <c r="S165" s="82">
        <f t="shared" si="37"/>
        <v>1.3</v>
      </c>
      <c r="T165" s="77">
        <f>IF('Indicator Data'!AB167="No data","x",ROUND(IF('Indicator Data'!AB167&gt;T$195,10,IF('Indicator Data'!AB167&lt;T$194,0,10-(T$195-'Indicator Data'!AB167)/(T$195-T$194)*10)),1))</f>
        <v>10</v>
      </c>
      <c r="U165" s="77">
        <f>IF('Indicator Data'!AA167="No data","x",ROUND(IF('Indicator Data'!AA167&gt;U$195,10,IF('Indicator Data'!AA167&lt;U$194,0,10-(U$195-'Indicator Data'!AA167)/(U$195-U$194)*10)),1))</f>
        <v>10</v>
      </c>
      <c r="V165" s="77">
        <f>IF('Indicator Data'!AD167="No data","x",ROUND(IF('Indicator Data'!AD167&gt;V$195,10,IF('Indicator Data'!AD167&lt;V$194,0,10-(V$195-'Indicator Data'!AD167)/(V$195-V$194)*10)),1))</f>
        <v>0</v>
      </c>
      <c r="W165" s="78">
        <f t="shared" si="38"/>
        <v>6.7</v>
      </c>
      <c r="X165" s="77">
        <f>IF('Indicator Data'!W167="No data","x",ROUND(IF('Indicator Data'!W167&gt;X$195,10,IF('Indicator Data'!W167&lt;X$194,0,10-(X$195-'Indicator Data'!W167)/(X$195-X$194)*10)),1))</f>
        <v>4.7</v>
      </c>
      <c r="Y165" s="77">
        <f>IF('Indicator Data'!X167="No data","x",ROUND(IF('Indicator Data'!X167&gt;Y$195,10,IF('Indicator Data'!X167&lt;Y$194,0,10-(Y$195-'Indicator Data'!X167)/(Y$195-Y$194)*10)),1))</f>
        <v>1.6</v>
      </c>
      <c r="Z165" s="78">
        <f t="shared" si="39"/>
        <v>3.2</v>
      </c>
      <c r="AA165" s="92">
        <f>('Indicator Data'!AI167+'Indicator Data'!AH167*0.5+'Indicator Data'!AG167*0.25)/1000</f>
        <v>0.2</v>
      </c>
      <c r="AB165" s="83">
        <f>AA165*1000/'Indicator Data'!BB167</f>
        <v>1.5759050422657733E-4</v>
      </c>
      <c r="AC165" s="78">
        <f t="shared" si="40"/>
        <v>0</v>
      </c>
      <c r="AD165" s="77">
        <f>IF('Indicator Data'!AM167="No data","x",ROUND(IF('Indicator Data'!AM167&lt;$AD$194,10,IF('Indicator Data'!AM167&gt;$AD$195,0,($AD$195-'Indicator Data'!AM167)/($AD$195-$AD$194)*10)),1))</f>
        <v>6.9</v>
      </c>
      <c r="AE165" s="77">
        <f>IF('Indicator Data'!AN167="No data","x",ROUND(IF('Indicator Data'!AN167&gt;$AE$195,10,IF('Indicator Data'!AN167&lt;$AE$194,0,10-($AE$195-'Indicator Data'!AN167)/($AE$195-$AE$194)*10)),1))</f>
        <v>7.3</v>
      </c>
      <c r="AF165" s="84" t="str">
        <f>IF('Indicator Data'!AO167="No data","x",ROUND(IF('Indicator Data'!AO167&gt;$AF$195,10,IF('Indicator Data'!AO167&lt;$AF$194,0,10-($AF$195-'Indicator Data'!AO167)/($AF$195-$AF$194)*10)),1))</f>
        <v>x</v>
      </c>
      <c r="AG165" s="84" t="str">
        <f>IF('Indicator Data'!AP167="No data","x",ROUND(IF('Indicator Data'!AP167&gt;$AG$195,10,IF('Indicator Data'!AP167&lt;$AG$194,0,10-($AG$195-'Indicator Data'!AP167)/($AG$195-$AG$194)*10)),1))</f>
        <v>x</v>
      </c>
      <c r="AH165" s="77" t="str">
        <f t="shared" si="41"/>
        <v>x</v>
      </c>
      <c r="AI165" s="78">
        <f t="shared" si="42"/>
        <v>7.1</v>
      </c>
      <c r="AJ165" s="85">
        <f t="shared" si="43"/>
        <v>4.8</v>
      </c>
      <c r="AK165" s="86">
        <f t="shared" si="44"/>
        <v>3.2</v>
      </c>
    </row>
    <row r="166" spans="1:37" s="4" customFormat="1" x14ac:dyDescent="0.25">
      <c r="A166" s="131" t="s">
        <v>311</v>
      </c>
      <c r="B166" s="63" t="s">
        <v>310</v>
      </c>
      <c r="C166" s="77">
        <f>ROUND(IF('Indicator Data'!Q168="No data",IF((0.1233*LN('Indicator Data'!BA168)-0.4559)&gt;C$195,0,IF((0.1233*LN('Indicator Data'!BA168)-0.4559)&lt;C$194,10,(C$195-(0.1233*LN('Indicator Data'!BA168)-0.4559))/(C$195-C$194)*10)),IF('Indicator Data'!Q168&gt;C$195,0,IF('Indicator Data'!Q168&lt;C$194,10,(C$195-'Indicator Data'!Q168)/(C$195-C$194)*10))),1)</f>
        <v>0.7</v>
      </c>
      <c r="D166" s="77" t="str">
        <f>IF('Indicator Data'!R168="No data","x",ROUND((IF('Indicator Data'!R168&gt;D$195,10,IF('Indicator Data'!R168&lt;D$194,0,10-(D$195-'Indicator Data'!R168)/(D$195-D$194)*10))),1))</f>
        <v>x</v>
      </c>
      <c r="E166" s="78">
        <f t="shared" si="30"/>
        <v>0.7</v>
      </c>
      <c r="F166" s="77">
        <f>IF('Indicator Data'!AE168="No data","x",ROUND(IF('Indicator Data'!AE168&gt;F$195,10,IF('Indicator Data'!AE168&lt;F$194,0,10-(F$195-'Indicator Data'!AE168)/(F$195-F$194)*10)),1))</f>
        <v>0.7</v>
      </c>
      <c r="G166" s="77">
        <f>IF('Indicator Data'!AF168="No data","x",ROUND(IF('Indicator Data'!AF168&gt;G$195,10,IF('Indicator Data'!AF168&lt;G$194,0,10-(G$195-'Indicator Data'!AF168)/(G$195-G$194)*10)),1))</f>
        <v>0.3</v>
      </c>
      <c r="H166" s="78">
        <f t="shared" si="31"/>
        <v>0.5</v>
      </c>
      <c r="I166" s="79">
        <f>SUM(IF('Indicator Data'!S168=0,0,'Indicator Data'!S168/1000000),SUM('Indicator Data'!T168:U168))</f>
        <v>0</v>
      </c>
      <c r="J166" s="79">
        <f>I166/'Indicator Data'!BB168*1000000</f>
        <v>0</v>
      </c>
      <c r="K166" s="77">
        <f t="shared" si="32"/>
        <v>0</v>
      </c>
      <c r="L166" s="77">
        <f>IF('Indicator Data'!V168="No data","x",ROUND(IF('Indicator Data'!V168&gt;L$195,10,IF('Indicator Data'!V168&lt;L$194,0,10-(L$195-'Indicator Data'!V168)/(L$195-L$194)*10)),1))</f>
        <v>0</v>
      </c>
      <c r="M166" s="78">
        <f t="shared" si="33"/>
        <v>0</v>
      </c>
      <c r="N166" s="80">
        <f t="shared" si="34"/>
        <v>0.5</v>
      </c>
      <c r="O166" s="92">
        <f>IF(AND('Indicator Data'!AJ168="No data",'Indicator Data'!AK168="No data"),0,SUM('Indicator Data'!AJ168:AL168)/1000)</f>
        <v>142.20699999999999</v>
      </c>
      <c r="P166" s="77">
        <f t="shared" si="35"/>
        <v>7.2</v>
      </c>
      <c r="Q166" s="81">
        <f>O166*1000/'Indicator Data'!BB168</f>
        <v>1.4676318984721177E-2</v>
      </c>
      <c r="R166" s="77">
        <f t="shared" si="36"/>
        <v>6.2</v>
      </c>
      <c r="S166" s="82">
        <f t="shared" si="37"/>
        <v>6.7</v>
      </c>
      <c r="T166" s="77">
        <f>IF('Indicator Data'!AB168="No data","x",ROUND(IF('Indicator Data'!AB168&gt;T$195,10,IF('Indicator Data'!AB168&lt;T$194,0,10-(T$195-'Indicator Data'!AB168)/(T$195-T$194)*10)),1))</f>
        <v>0.4</v>
      </c>
      <c r="U166" s="77">
        <f>IF('Indicator Data'!AA168="No data","x",ROUND(IF('Indicator Data'!AA168&gt;U$195,10,IF('Indicator Data'!AA168&lt;U$194,0,10-(U$195-'Indicator Data'!AA168)/(U$195-U$194)*10)),1))</f>
        <v>0.1</v>
      </c>
      <c r="V166" s="77" t="str">
        <f>IF('Indicator Data'!AD168="No data","x",ROUND(IF('Indicator Data'!AD168&gt;V$195,10,IF('Indicator Data'!AD168&lt;V$194,0,10-(V$195-'Indicator Data'!AD168)/(V$195-V$194)*10)),1))</f>
        <v>x</v>
      </c>
      <c r="W166" s="78">
        <f t="shared" si="38"/>
        <v>0.3</v>
      </c>
      <c r="X166" s="77">
        <f>IF('Indicator Data'!W168="No data","x",ROUND(IF('Indicator Data'!W168&gt;X$195,10,IF('Indicator Data'!W168&lt;X$194,0,10-(X$195-'Indicator Data'!W168)/(X$195-X$194)*10)),1))</f>
        <v>0.2</v>
      </c>
      <c r="Y166" s="77" t="str">
        <f>IF('Indicator Data'!X168="No data","x",ROUND(IF('Indicator Data'!X168&gt;Y$195,10,IF('Indicator Data'!X168&lt;Y$194,0,10-(Y$195-'Indicator Data'!X168)/(Y$195-Y$194)*10)),1))</f>
        <v>x</v>
      </c>
      <c r="Z166" s="78">
        <f t="shared" si="39"/>
        <v>0.2</v>
      </c>
      <c r="AA166" s="92">
        <f>('Indicator Data'!AI168+'Indicator Data'!AH168*0.5+'Indicator Data'!AG168*0.25)/1000</f>
        <v>0</v>
      </c>
      <c r="AB166" s="83">
        <f>AA166*1000/'Indicator Data'!BB168</f>
        <v>0</v>
      </c>
      <c r="AC166" s="78">
        <f t="shared" si="40"/>
        <v>0</v>
      </c>
      <c r="AD166" s="77">
        <f>IF('Indicator Data'!AM168="No data","x",ROUND(IF('Indicator Data'!AM168&lt;$AD$194,10,IF('Indicator Data'!AM168&gt;$AD$195,0,($AD$195-'Indicator Data'!AM168)/($AD$195-$AD$194)*10)),1))</f>
        <v>3.2</v>
      </c>
      <c r="AE166" s="77">
        <f>IF('Indicator Data'!AN168="No data","x",ROUND(IF('Indicator Data'!AN168&gt;$AE$195,10,IF('Indicator Data'!AN168&lt;$AE$194,0,10-($AE$195-'Indicator Data'!AN168)/($AE$195-$AE$194)*10)),1))</f>
        <v>0</v>
      </c>
      <c r="AF166" s="84">
        <f>IF('Indicator Data'!AO168="No data","x",ROUND(IF('Indicator Data'!AO168&gt;$AF$195,10,IF('Indicator Data'!AO168&lt;$AF$194,0,10-($AF$195-'Indicator Data'!AO168)/($AF$195-$AF$194)*10)),1))</f>
        <v>0.5</v>
      </c>
      <c r="AG166" s="84">
        <f>IF('Indicator Data'!AP168="No data","x",ROUND(IF('Indicator Data'!AP168&gt;$AG$195,10,IF('Indicator Data'!AP168&lt;$AG$194,0,10-($AG$195-'Indicator Data'!AP168)/($AG$195-$AG$194)*10)),1))</f>
        <v>3.4</v>
      </c>
      <c r="AH166" s="77">
        <f t="shared" si="41"/>
        <v>1.1000000000000001</v>
      </c>
      <c r="AI166" s="78">
        <f t="shared" si="42"/>
        <v>1.4</v>
      </c>
      <c r="AJ166" s="85">
        <f t="shared" si="43"/>
        <v>0.5</v>
      </c>
      <c r="AK166" s="86">
        <f t="shared" si="44"/>
        <v>4.3</v>
      </c>
    </row>
    <row r="167" spans="1:37" s="4" customFormat="1" x14ac:dyDescent="0.25">
      <c r="A167" s="131" t="s">
        <v>313</v>
      </c>
      <c r="B167" s="63" t="s">
        <v>312</v>
      </c>
      <c r="C167" s="77">
        <f>ROUND(IF('Indicator Data'!Q169="No data",IF((0.1233*LN('Indicator Data'!BA169)-0.4559)&gt;C$195,0,IF((0.1233*LN('Indicator Data'!BA169)-0.4559)&lt;C$194,10,(C$195-(0.1233*LN('Indicator Data'!BA169)-0.4559))/(C$195-C$194)*10)),IF('Indicator Data'!Q169&gt;C$195,0,IF('Indicator Data'!Q169&lt;C$194,10,(C$195-'Indicator Data'!Q169)/(C$195-C$194)*10))),1)</f>
        <v>0.3</v>
      </c>
      <c r="D167" s="77" t="str">
        <f>IF('Indicator Data'!R169="No data","x",ROUND((IF('Indicator Data'!R169&gt;D$195,10,IF('Indicator Data'!R169&lt;D$194,0,10-(D$195-'Indicator Data'!R169)/(D$195-D$194)*10))),1))</f>
        <v>x</v>
      </c>
      <c r="E167" s="78">
        <f t="shared" si="30"/>
        <v>0.3</v>
      </c>
      <c r="F167" s="77">
        <f>IF('Indicator Data'!AE169="No data","x",ROUND(IF('Indicator Data'!AE169&gt;F$195,10,IF('Indicator Data'!AE169&lt;F$194,0,10-(F$195-'Indicator Data'!AE169)/(F$195-F$194)*10)),1))</f>
        <v>0.4</v>
      </c>
      <c r="G167" s="77">
        <f>IF('Indicator Data'!AF169="No data","x",ROUND(IF('Indicator Data'!AF169&gt;G$195,10,IF('Indicator Data'!AF169&lt;G$194,0,10-(G$195-'Indicator Data'!AF169)/(G$195-G$194)*10)),1))</f>
        <v>1.8</v>
      </c>
      <c r="H167" s="78">
        <f t="shared" si="31"/>
        <v>1.1000000000000001</v>
      </c>
      <c r="I167" s="79">
        <f>SUM(IF('Indicator Data'!S169=0,0,'Indicator Data'!S169/1000000),SUM('Indicator Data'!T169:U169))</f>
        <v>0.29615000000000002</v>
      </c>
      <c r="J167" s="79">
        <f>I167/'Indicator Data'!BB169*1000000</f>
        <v>3.6158940122431253E-2</v>
      </c>
      <c r="K167" s="77">
        <f t="shared" si="32"/>
        <v>0</v>
      </c>
      <c r="L167" s="77">
        <f>IF('Indicator Data'!V169="No data","x",ROUND(IF('Indicator Data'!V169&gt;L$195,10,IF('Indicator Data'!V169&lt;L$194,0,10-(L$195-'Indicator Data'!V169)/(L$195-L$194)*10)),1))</f>
        <v>0</v>
      </c>
      <c r="M167" s="78">
        <f t="shared" si="33"/>
        <v>0</v>
      </c>
      <c r="N167" s="80">
        <f t="shared" si="34"/>
        <v>0.4</v>
      </c>
      <c r="O167" s="92">
        <f>IF(AND('Indicator Data'!AJ169="No data",'Indicator Data'!AK169="No data"),0,SUM('Indicator Data'!AJ169:AL169)/1000)</f>
        <v>69.39</v>
      </c>
      <c r="P167" s="77">
        <f t="shared" si="35"/>
        <v>6.1</v>
      </c>
      <c r="Q167" s="81">
        <f>O167*1000/'Indicator Data'!BB169</f>
        <v>8.4722905794209179E-3</v>
      </c>
      <c r="R167" s="77">
        <f t="shared" si="36"/>
        <v>5.4</v>
      </c>
      <c r="S167" s="82">
        <f t="shared" si="37"/>
        <v>5.8</v>
      </c>
      <c r="T167" s="77">
        <f>IF('Indicator Data'!AB169="No data","x",ROUND(IF('Indicator Data'!AB169&gt;T$195,10,IF('Indicator Data'!AB169&lt;T$194,0,10-(T$195-'Indicator Data'!AB169)/(T$195-T$194)*10)),1))</f>
        <v>0.6</v>
      </c>
      <c r="U167" s="77">
        <f>IF('Indicator Data'!AA169="No data","x",ROUND(IF('Indicator Data'!AA169&gt;U$195,10,IF('Indicator Data'!AA169&lt;U$194,0,10-(U$195-'Indicator Data'!AA169)/(U$195-U$194)*10)),1))</f>
        <v>0.1</v>
      </c>
      <c r="V167" s="77" t="str">
        <f>IF('Indicator Data'!AD169="No data","x",ROUND(IF('Indicator Data'!AD169&gt;V$195,10,IF('Indicator Data'!AD169&lt;V$194,0,10-(V$195-'Indicator Data'!AD169)/(V$195-V$194)*10)),1))</f>
        <v>x</v>
      </c>
      <c r="W167" s="78">
        <f t="shared" si="38"/>
        <v>0.4</v>
      </c>
      <c r="X167" s="77">
        <f>IF('Indicator Data'!W169="No data","x",ROUND(IF('Indicator Data'!W169&gt;X$195,10,IF('Indicator Data'!W169&lt;X$194,0,10-(X$195-'Indicator Data'!W169)/(X$195-X$194)*10)),1))</f>
        <v>0.3</v>
      </c>
      <c r="Y167" s="77" t="str">
        <f>IF('Indicator Data'!X169="No data","x",ROUND(IF('Indicator Data'!X169&gt;Y$195,10,IF('Indicator Data'!X169&lt;Y$194,0,10-(Y$195-'Indicator Data'!X169)/(Y$195-Y$194)*10)),1))</f>
        <v>x</v>
      </c>
      <c r="Z167" s="78">
        <f t="shared" si="39"/>
        <v>0.3</v>
      </c>
      <c r="AA167" s="92">
        <f>('Indicator Data'!AI169+'Indicator Data'!AH169*0.5+'Indicator Data'!AG169*0.25)/1000</f>
        <v>2.1000000000000001E-2</v>
      </c>
      <c r="AB167" s="83">
        <f>AA167*1000/'Indicator Data'!BB169</f>
        <v>2.5640308714200786E-6</v>
      </c>
      <c r="AC167" s="78">
        <f t="shared" si="40"/>
        <v>0</v>
      </c>
      <c r="AD167" s="77">
        <f>IF('Indicator Data'!AM169="No data","x",ROUND(IF('Indicator Data'!AM169&lt;$AD$194,10,IF('Indicator Data'!AM169&gt;$AD$195,0,($AD$195-'Indicator Data'!AM169)/($AD$195-$AD$194)*10)),1))</f>
        <v>1.7</v>
      </c>
      <c r="AE167" s="77">
        <f>IF('Indicator Data'!AN169="No data","x",ROUND(IF('Indicator Data'!AN169&gt;$AE$195,10,IF('Indicator Data'!AN169&lt;$AE$194,0,10-($AE$195-'Indicator Data'!AN169)/($AE$195-$AE$194)*10)),1))</f>
        <v>0</v>
      </c>
      <c r="AF167" s="84">
        <f>IF('Indicator Data'!AO169="No data","x",ROUND(IF('Indicator Data'!AO169&gt;$AF$195,10,IF('Indicator Data'!AO169&lt;$AF$194,0,10-($AF$195-'Indicator Data'!AO169)/($AF$195-$AF$194)*10)),1))</f>
        <v>0.4</v>
      </c>
      <c r="AG167" s="84">
        <f>IF('Indicator Data'!AP169="No data","x",ROUND(IF('Indicator Data'!AP169&gt;$AG$195,10,IF('Indicator Data'!AP169&lt;$AG$194,0,10-($AG$195-'Indicator Data'!AP169)/($AG$195-$AG$194)*10)),1))</f>
        <v>3.3</v>
      </c>
      <c r="AH167" s="77">
        <f t="shared" si="41"/>
        <v>1</v>
      </c>
      <c r="AI167" s="78">
        <f t="shared" si="42"/>
        <v>0.9</v>
      </c>
      <c r="AJ167" s="85">
        <f t="shared" si="43"/>
        <v>0.4</v>
      </c>
      <c r="AK167" s="86">
        <f t="shared" si="44"/>
        <v>3.6</v>
      </c>
    </row>
    <row r="168" spans="1:37" s="4" customFormat="1" x14ac:dyDescent="0.25">
      <c r="A168" s="131" t="s">
        <v>884</v>
      </c>
      <c r="B168" s="63" t="s">
        <v>314</v>
      </c>
      <c r="C168" s="77">
        <f>ROUND(IF('Indicator Data'!Q170="No data",IF((0.1233*LN('Indicator Data'!BA170)-0.4559)&gt;C$195,0,IF((0.1233*LN('Indicator Data'!BA170)-0.4559)&lt;C$194,10,(C$195-(0.1233*LN('Indicator Data'!BA170)-0.4559))/(C$195-C$194)*10)),IF('Indicator Data'!Q170&gt;C$195,0,IF('Indicator Data'!Q170&lt;C$194,10,(C$195-'Indicator Data'!Q170)/(C$195-C$194)*10))),1)</f>
        <v>5.5</v>
      </c>
      <c r="D168" s="77">
        <f>IF('Indicator Data'!R170="No data","x",ROUND((IF('Indicator Data'!R170&gt;D$195,10,IF('Indicator Data'!R170&lt;D$194,0,10-(D$195-'Indicator Data'!R170)/(D$195-D$194)*10))),1))</f>
        <v>0</v>
      </c>
      <c r="E168" s="78">
        <f t="shared" si="30"/>
        <v>3.2</v>
      </c>
      <c r="F168" s="77">
        <f>IF('Indicator Data'!AE170="No data","x",ROUND(IF('Indicator Data'!AE170&gt;F$195,10,IF('Indicator Data'!AE170&lt;F$194,0,10-(F$195-'Indicator Data'!AE170)/(F$195-F$194)*10)),1))</f>
        <v>7.1</v>
      </c>
      <c r="G168" s="77">
        <f>IF('Indicator Data'!AF170="No data","x",ROUND(IF('Indicator Data'!AF170&gt;G$195,10,IF('Indicator Data'!AF170&lt;G$194,0,10-(G$195-'Indicator Data'!AF170)/(G$195-G$194)*10)),1))</f>
        <v>2.7</v>
      </c>
      <c r="H168" s="78">
        <f t="shared" si="31"/>
        <v>4.9000000000000004</v>
      </c>
      <c r="I168" s="79">
        <f>SUM(IF('Indicator Data'!S170=0,0,'Indicator Data'!S170/1000000),SUM('Indicator Data'!T170:U170))</f>
        <v>11779.491888</v>
      </c>
      <c r="J168" s="79">
        <f>I168/'Indicator Data'!BB170*1000000</f>
        <v>531.61829640126734</v>
      </c>
      <c r="K168" s="77">
        <f t="shared" si="32"/>
        <v>10</v>
      </c>
      <c r="L168" s="77">
        <f>IF('Indicator Data'!V170="No data","x",ROUND(IF('Indicator Data'!V170&gt;L$195,10,IF('Indicator Data'!V170&lt;L$194,0,10-(L$195-'Indicator Data'!V170)/(L$195-L$194)*10)),1))</f>
        <v>0</v>
      </c>
      <c r="M168" s="78">
        <f t="shared" si="33"/>
        <v>5</v>
      </c>
      <c r="N168" s="80">
        <f t="shared" si="34"/>
        <v>4.0999999999999996</v>
      </c>
      <c r="O168" s="92">
        <f>IF(AND('Indicator Data'!AJ170="No data",'Indicator Data'!AK170="No data"),0,SUM('Indicator Data'!AJ170:AL170)/1000)</f>
        <v>7313.2740000000003</v>
      </c>
      <c r="P168" s="77">
        <f t="shared" si="35"/>
        <v>10</v>
      </c>
      <c r="Q168" s="81">
        <f>O168*1000/'Indicator Data'!BB170</f>
        <v>0.33005415700114632</v>
      </c>
      <c r="R168" s="77">
        <f t="shared" si="36"/>
        <v>10</v>
      </c>
      <c r="S168" s="82">
        <f t="shared" si="37"/>
        <v>10</v>
      </c>
      <c r="T168" s="77">
        <f>IF('Indicator Data'!AB170="No data","x",ROUND(IF('Indicator Data'!AB170&gt;T$195,10,IF('Indicator Data'!AB170&lt;T$194,0,10-(T$195-'Indicator Data'!AB170)/(T$195-T$194)*10)),1))</f>
        <v>0.2</v>
      </c>
      <c r="U168" s="77">
        <f>IF('Indicator Data'!AA170="No data","x",ROUND(IF('Indicator Data'!AA170&gt;U$195,10,IF('Indicator Data'!AA170&lt;U$194,0,10-(U$195-'Indicator Data'!AA170)/(U$195-U$194)*10)),1))</f>
        <v>0.3</v>
      </c>
      <c r="V168" s="77" t="str">
        <f>IF('Indicator Data'!AD170="No data","x",ROUND(IF('Indicator Data'!AD170&gt;V$195,10,IF('Indicator Data'!AD170&lt;V$194,0,10-(V$195-'Indicator Data'!AD170)/(V$195-V$194)*10)),1))</f>
        <v>x</v>
      </c>
      <c r="W168" s="78">
        <f t="shared" si="38"/>
        <v>0.3</v>
      </c>
      <c r="X168" s="77">
        <f>IF('Indicator Data'!W170="No data","x",ROUND(IF('Indicator Data'!W170&gt;X$195,10,IF('Indicator Data'!W170&lt;X$194,0,10-(X$195-'Indicator Data'!W170)/(X$195-X$194)*10)),1))</f>
        <v>1</v>
      </c>
      <c r="Y168" s="77">
        <f>IF('Indicator Data'!X170="No data","x",ROUND(IF('Indicator Data'!X170&gt;Y$195,10,IF('Indicator Data'!X170&lt;Y$194,0,10-(Y$195-'Indicator Data'!X170)/(Y$195-Y$194)*10)),1))</f>
        <v>2.2000000000000002</v>
      </c>
      <c r="Z168" s="78">
        <f t="shared" si="39"/>
        <v>1.6</v>
      </c>
      <c r="AA168" s="92">
        <f>('Indicator Data'!AI170+'Indicator Data'!AH170*0.5+'Indicator Data'!AG170*0.25)/1000</f>
        <v>3.5</v>
      </c>
      <c r="AB168" s="83">
        <f>AA168*1000/'Indicator Data'!BB170</f>
        <v>1.5795792001010932E-4</v>
      </c>
      <c r="AC168" s="78">
        <f t="shared" si="40"/>
        <v>0</v>
      </c>
      <c r="AD168" s="77">
        <f>IF('Indicator Data'!AM170="No data","x",ROUND(IF('Indicator Data'!AM170&lt;$AD$194,10,IF('Indicator Data'!AM170&gt;$AD$195,0,($AD$195-'Indicator Data'!AM170)/($AD$195-$AD$194)*10)),1))</f>
        <v>2</v>
      </c>
      <c r="AE168" s="77">
        <f>IF('Indicator Data'!AN170="No data","x",ROUND(IF('Indicator Data'!AN170&gt;$AE$195,10,IF('Indicator Data'!AN170&lt;$AE$194,0,10-($AE$195-'Indicator Data'!AN170)/($AE$195-$AE$194)*10)),1))</f>
        <v>0</v>
      </c>
      <c r="AF168" s="84" t="str">
        <f>IF('Indicator Data'!AO170="No data","x",ROUND(IF('Indicator Data'!AO170&gt;$AF$195,10,IF('Indicator Data'!AO170&lt;$AF$194,0,10-($AF$195-'Indicator Data'!AO170)/($AF$195-$AF$194)*10)),1))</f>
        <v>x</v>
      </c>
      <c r="AG168" s="84" t="str">
        <f>IF('Indicator Data'!AP170="No data","x",ROUND(IF('Indicator Data'!AP170&gt;$AG$195,10,IF('Indicator Data'!AP170&lt;$AG$194,0,10-($AG$195-'Indicator Data'!AP170)/($AG$195-$AG$194)*10)),1))</f>
        <v>x</v>
      </c>
      <c r="AH168" s="77" t="str">
        <f t="shared" si="41"/>
        <v>x</v>
      </c>
      <c r="AI168" s="78">
        <f t="shared" si="42"/>
        <v>1</v>
      </c>
      <c r="AJ168" s="85">
        <f t="shared" si="43"/>
        <v>0.7</v>
      </c>
      <c r="AK168" s="86">
        <f t="shared" si="44"/>
        <v>7.7</v>
      </c>
    </row>
    <row r="169" spans="1:37" s="4" customFormat="1" x14ac:dyDescent="0.25">
      <c r="A169" s="131" t="s">
        <v>317</v>
      </c>
      <c r="B169" s="63" t="s">
        <v>316</v>
      </c>
      <c r="C169" s="77">
        <f>ROUND(IF('Indicator Data'!Q171="No data",IF((0.1233*LN('Indicator Data'!BA171)-0.4559)&gt;C$195,0,IF((0.1233*LN('Indicator Data'!BA171)-0.4559)&lt;C$194,10,(C$195-(0.1233*LN('Indicator Data'!BA171)-0.4559))/(C$195-C$194)*10)),IF('Indicator Data'!Q171&gt;C$195,0,IF('Indicator Data'!Q171&lt;C$194,10,(C$195-'Indicator Data'!Q171)/(C$195-C$194)*10))),1)</f>
        <v>5</v>
      </c>
      <c r="D169" s="77">
        <f>IF('Indicator Data'!R171="No data","x",ROUND((IF('Indicator Data'!R171&gt;D$195,10,IF('Indicator Data'!R171&lt;D$194,0,10-(D$195-'Indicator Data'!R171)/(D$195-D$194)*10))),1))</f>
        <v>0</v>
      </c>
      <c r="E169" s="78">
        <f t="shared" si="30"/>
        <v>2.9</v>
      </c>
      <c r="F169" s="77">
        <f>IF('Indicator Data'!AE171="No data","x",ROUND(IF('Indicator Data'!AE171&gt;F$195,10,IF('Indicator Data'!AE171&lt;F$194,0,10-(F$195-'Indicator Data'!AE171)/(F$195-F$194)*10)),1))</f>
        <v>4.8</v>
      </c>
      <c r="G169" s="77">
        <f>IF('Indicator Data'!AF171="No data","x",ROUND(IF('Indicator Data'!AF171&gt;G$195,10,IF('Indicator Data'!AF171&lt;G$194,0,10-(G$195-'Indicator Data'!AF171)/(G$195-G$194)*10)),1))</f>
        <v>1.4</v>
      </c>
      <c r="H169" s="78">
        <f t="shared" si="31"/>
        <v>3.1</v>
      </c>
      <c r="I169" s="79">
        <f>SUM(IF('Indicator Data'!S171=0,0,'Indicator Data'!S171/1000000),SUM('Indicator Data'!T171:U171))</f>
        <v>804.25454400000001</v>
      </c>
      <c r="J169" s="79">
        <f>I169/'Indicator Data'!BB171*1000000</f>
        <v>96.946727998611351</v>
      </c>
      <c r="K169" s="77">
        <f t="shared" si="32"/>
        <v>1.9</v>
      </c>
      <c r="L169" s="77">
        <f>IF('Indicator Data'!V171="No data","x",ROUND(IF('Indicator Data'!V171&gt;L$195,10,IF('Indicator Data'!V171&lt;L$194,0,10-(L$195-'Indicator Data'!V171)/(L$195-L$194)*10)),1))</f>
        <v>3</v>
      </c>
      <c r="M169" s="78">
        <f t="shared" si="33"/>
        <v>2.5</v>
      </c>
      <c r="N169" s="80">
        <f t="shared" si="34"/>
        <v>2.9</v>
      </c>
      <c r="O169" s="92">
        <f>IF(AND('Indicator Data'!AJ171="No data",'Indicator Data'!AK171="No data"),0,SUM('Indicator Data'!AJ171:AL171)/1000)</f>
        <v>1.782</v>
      </c>
      <c r="P169" s="77">
        <f t="shared" si="35"/>
        <v>0.8</v>
      </c>
      <c r="Q169" s="81">
        <f>O169*1000/'Indicator Data'!BB171</f>
        <v>2.1480645721228954E-4</v>
      </c>
      <c r="R169" s="77">
        <f t="shared" si="36"/>
        <v>2.2000000000000002</v>
      </c>
      <c r="S169" s="82">
        <f t="shared" si="37"/>
        <v>1.5</v>
      </c>
      <c r="T169" s="77">
        <f>IF('Indicator Data'!AB171="No data","x",ROUND(IF('Indicator Data'!AB171&gt;T$195,10,IF('Indicator Data'!AB171&lt;T$194,0,10-(T$195-'Indicator Data'!AB171)/(T$195-T$194)*10)),1))</f>
        <v>0.8</v>
      </c>
      <c r="U169" s="77">
        <f>IF('Indicator Data'!AA171="No data","x",ROUND(IF('Indicator Data'!AA171&gt;U$195,10,IF('Indicator Data'!AA171&lt;U$194,0,10-(U$195-'Indicator Data'!AA171)/(U$195-U$194)*10)),1))</f>
        <v>1.7</v>
      </c>
      <c r="V169" s="77">
        <f>IF('Indicator Data'!AD171="No data","x",ROUND(IF('Indicator Data'!AD171&gt;V$195,10,IF('Indicator Data'!AD171&lt;V$194,0,10-(V$195-'Indicator Data'!AD171)/(V$195-V$194)*10)),1))</f>
        <v>0</v>
      </c>
      <c r="W169" s="78">
        <f t="shared" si="38"/>
        <v>0.8</v>
      </c>
      <c r="X169" s="77">
        <f>IF('Indicator Data'!W171="No data","x",ROUND(IF('Indicator Data'!W171&gt;X$195,10,IF('Indicator Data'!W171&lt;X$194,0,10-(X$195-'Indicator Data'!W171)/(X$195-X$194)*10)),1))</f>
        <v>3.4</v>
      </c>
      <c r="Y169" s="77">
        <f>IF('Indicator Data'!X171="No data","x",ROUND(IF('Indicator Data'!X171&gt;Y$195,10,IF('Indicator Data'!X171&lt;Y$194,0,10-(Y$195-'Indicator Data'!X171)/(Y$195-Y$194)*10)),1))</f>
        <v>3</v>
      </c>
      <c r="Z169" s="78">
        <f t="shared" si="39"/>
        <v>3.2</v>
      </c>
      <c r="AA169" s="92">
        <f>('Indicator Data'!AI171+'Indicator Data'!AH171*0.5+'Indicator Data'!AG171*0.25)/1000</f>
        <v>22.389500000000002</v>
      </c>
      <c r="AB169" s="83">
        <f>AA169*1000/'Indicator Data'!BB171</f>
        <v>2.6988828135547454E-3</v>
      </c>
      <c r="AC169" s="78">
        <f t="shared" si="40"/>
        <v>0.3</v>
      </c>
      <c r="AD169" s="77">
        <f>IF('Indicator Data'!AM171="No data","x",ROUND(IF('Indicator Data'!AM171&lt;$AD$194,10,IF('Indicator Data'!AM171&gt;$AD$195,0,($AD$195-'Indicator Data'!AM171)/($AD$195-$AD$194)*10)),1))</f>
        <v>7.1</v>
      </c>
      <c r="AE169" s="77">
        <f>IF('Indicator Data'!AN171="No data","x",ROUND(IF('Indicator Data'!AN171&gt;$AE$195,10,IF('Indicator Data'!AN171&lt;$AE$194,0,10-($AE$195-'Indicator Data'!AN171)/($AE$195-$AE$194)*10)),1))</f>
        <v>9.4</v>
      </c>
      <c r="AF169" s="84" t="str">
        <f>IF('Indicator Data'!AO171="No data","x",ROUND(IF('Indicator Data'!AO171&gt;$AF$195,10,IF('Indicator Data'!AO171&lt;$AF$194,0,10-($AF$195-'Indicator Data'!AO171)/($AF$195-$AF$194)*10)),1))</f>
        <v>x</v>
      </c>
      <c r="AG169" s="84" t="str">
        <f>IF('Indicator Data'!AP171="No data","x",ROUND(IF('Indicator Data'!AP171&gt;$AG$195,10,IF('Indicator Data'!AP171&lt;$AG$194,0,10-($AG$195-'Indicator Data'!AP171)/($AG$195-$AG$194)*10)),1))</f>
        <v>x</v>
      </c>
      <c r="AH169" s="77" t="str">
        <f t="shared" si="41"/>
        <v>x</v>
      </c>
      <c r="AI169" s="78">
        <f t="shared" si="42"/>
        <v>8.3000000000000007</v>
      </c>
      <c r="AJ169" s="85">
        <f t="shared" si="43"/>
        <v>4.0999999999999996</v>
      </c>
      <c r="AK169" s="86">
        <f t="shared" si="44"/>
        <v>2.9</v>
      </c>
    </row>
    <row r="170" spans="1:37" s="4" customFormat="1" x14ac:dyDescent="0.25">
      <c r="A170" s="131" t="s">
        <v>885</v>
      </c>
      <c r="B170" s="63" t="s">
        <v>318</v>
      </c>
      <c r="C170" s="77">
        <f>ROUND(IF('Indicator Data'!Q172="No data",IF((0.1233*LN('Indicator Data'!BA172)-0.4559)&gt;C$195,0,IF((0.1233*LN('Indicator Data'!BA172)-0.4559)&lt;C$194,10,(C$195-(0.1233*LN('Indicator Data'!BA172)-0.4559))/(C$195-C$194)*10)),IF('Indicator Data'!Q172&gt;C$195,0,IF('Indicator Data'!Q172&lt;C$194,10,(C$195-'Indicator Data'!Q172)/(C$195-C$194)*10))),1)</f>
        <v>6.6</v>
      </c>
      <c r="D170" s="77">
        <f>IF('Indicator Data'!R172="No data","x",ROUND((IF('Indicator Data'!R172&gt;D$195,10,IF('Indicator Data'!R172&lt;D$194,0,10-(D$195-'Indicator Data'!R172)/(D$195-D$194)*10))),1))</f>
        <v>6.3</v>
      </c>
      <c r="E170" s="78">
        <f t="shared" si="30"/>
        <v>6.5</v>
      </c>
      <c r="F170" s="77">
        <f>IF('Indicator Data'!AE172="No data","x",ROUND(IF('Indicator Data'!AE172&gt;F$195,10,IF('Indicator Data'!AE172&lt;F$194,0,10-(F$195-'Indicator Data'!AE172)/(F$195-F$194)*10)),1))</f>
        <v>7.3</v>
      </c>
      <c r="G170" s="77">
        <f>IF('Indicator Data'!AF172="No data","x",ROUND(IF('Indicator Data'!AF172&gt;G$195,10,IF('Indicator Data'!AF172&lt;G$194,0,10-(G$195-'Indicator Data'!AF172)/(G$195-G$194)*10)),1))</f>
        <v>3.2</v>
      </c>
      <c r="H170" s="78">
        <f t="shared" si="31"/>
        <v>5.3</v>
      </c>
      <c r="I170" s="79">
        <f>SUM(IF('Indicator Data'!S172=0,0,'Indicator Data'!S172/1000000),SUM('Indicator Data'!T172:U172))</f>
        <v>6261.9699999999993</v>
      </c>
      <c r="J170" s="79">
        <f>I170/'Indicator Data'!BB172*1000000</f>
        <v>120.83468570288417</v>
      </c>
      <c r="K170" s="77">
        <f t="shared" si="32"/>
        <v>2.4</v>
      </c>
      <c r="L170" s="77">
        <f>IF('Indicator Data'!V172="No data","x",ROUND(IF('Indicator Data'!V172&gt;L$195,10,IF('Indicator Data'!V172&lt;L$194,0,10-(L$195-'Indicator Data'!V172)/(L$195-L$194)*10)),1))</f>
        <v>5.3</v>
      </c>
      <c r="M170" s="78">
        <f t="shared" si="33"/>
        <v>3.9</v>
      </c>
      <c r="N170" s="80">
        <f t="shared" si="34"/>
        <v>5.6</v>
      </c>
      <c r="O170" s="92">
        <f>IF(AND('Indicator Data'!AJ172="No data",'Indicator Data'!AK172="No data"),0,SUM('Indicator Data'!AJ172:AL172)/1000)</f>
        <v>188.655</v>
      </c>
      <c r="P170" s="77">
        <f t="shared" si="35"/>
        <v>7.6</v>
      </c>
      <c r="Q170" s="81">
        <f>O170*1000/'Indicator Data'!BB172</f>
        <v>3.6403987293579521E-3</v>
      </c>
      <c r="R170" s="77">
        <f t="shared" si="36"/>
        <v>4.4000000000000004</v>
      </c>
      <c r="S170" s="82">
        <f t="shared" si="37"/>
        <v>6</v>
      </c>
      <c r="T170" s="77">
        <f>IF('Indicator Data'!AB172="No data","x",ROUND(IF('Indicator Data'!AB172&gt;T$195,10,IF('Indicator Data'!AB172&lt;T$194,0,10-(T$195-'Indicator Data'!AB172)/(T$195-T$194)*10)),1))</f>
        <v>10</v>
      </c>
      <c r="U170" s="77">
        <f>IF('Indicator Data'!AA172="No data","x",ROUND(IF('Indicator Data'!AA172&gt;U$195,10,IF('Indicator Data'!AA172&lt;U$194,0,10-(U$195-'Indicator Data'!AA172)/(U$195-U$194)*10)),1))</f>
        <v>5.9</v>
      </c>
      <c r="V170" s="77">
        <f>IF('Indicator Data'!AD172="No data","x",ROUND(IF('Indicator Data'!AD172&gt;V$195,10,IF('Indicator Data'!AD172&lt;V$194,0,10-(V$195-'Indicator Data'!AD172)/(V$195-V$194)*10)),1))</f>
        <v>7</v>
      </c>
      <c r="W170" s="78">
        <f t="shared" si="38"/>
        <v>7.6</v>
      </c>
      <c r="X170" s="77">
        <f>IF('Indicator Data'!W172="No data","x",ROUND(IF('Indicator Data'!W172&gt;X$195,10,IF('Indicator Data'!W172&lt;X$194,0,10-(X$195-'Indicator Data'!W172)/(X$195-X$194)*10)),1))</f>
        <v>3.7</v>
      </c>
      <c r="Y170" s="77">
        <f>IF('Indicator Data'!X172="No data","x",ROUND(IF('Indicator Data'!X172&gt;Y$195,10,IF('Indicator Data'!X172&lt;Y$194,0,10-(Y$195-'Indicator Data'!X172)/(Y$195-Y$194)*10)),1))</f>
        <v>3.6</v>
      </c>
      <c r="Z170" s="78">
        <f t="shared" si="39"/>
        <v>3.7</v>
      </c>
      <c r="AA170" s="92">
        <f>('Indicator Data'!AI172+'Indicator Data'!AH172*0.5+'Indicator Data'!AG172*0.25)/1000</f>
        <v>44.816000000000003</v>
      </c>
      <c r="AB170" s="83">
        <f>AA170*1000/'Indicator Data'!BB172</f>
        <v>8.6479610641067544E-4</v>
      </c>
      <c r="AC170" s="78">
        <f t="shared" si="40"/>
        <v>0.1</v>
      </c>
      <c r="AD170" s="77">
        <f>IF('Indicator Data'!AM172="No data","x",ROUND(IF('Indicator Data'!AM172&lt;$AD$194,10,IF('Indicator Data'!AM172&gt;$AD$195,0,($AD$195-'Indicator Data'!AM172)/($AD$195-$AD$194)*10)),1))</f>
        <v>6</v>
      </c>
      <c r="AE170" s="77">
        <f>IF('Indicator Data'!AN172="No data","x",ROUND(IF('Indicator Data'!AN172&gt;$AE$195,10,IF('Indicator Data'!AN172&lt;$AE$194,0,10-($AE$195-'Indicator Data'!AN172)/($AE$195-$AE$194)*10)),1))</f>
        <v>9</v>
      </c>
      <c r="AF170" s="84">
        <f>IF('Indicator Data'!AO172="No data","x",ROUND(IF('Indicator Data'!AO172&gt;$AF$195,10,IF('Indicator Data'!AO172&lt;$AF$194,0,10-($AF$195-'Indicator Data'!AO172)/($AF$195-$AF$194)*10)),1))</f>
        <v>10</v>
      </c>
      <c r="AG170" s="84">
        <f>IF('Indicator Data'!AP172="No data","x",ROUND(IF('Indicator Data'!AP172&gt;$AG$195,10,IF('Indicator Data'!AP172&lt;$AG$194,0,10-($AG$195-'Indicator Data'!AP172)/($AG$195-$AG$194)*10)),1))</f>
        <v>2.4</v>
      </c>
      <c r="AH170" s="77">
        <f t="shared" si="41"/>
        <v>8.5</v>
      </c>
      <c r="AI170" s="78">
        <f t="shared" si="42"/>
        <v>7.8</v>
      </c>
      <c r="AJ170" s="85">
        <f t="shared" si="43"/>
        <v>5.6</v>
      </c>
      <c r="AK170" s="86">
        <f t="shared" si="44"/>
        <v>5.8</v>
      </c>
    </row>
    <row r="171" spans="1:37" s="4" customFormat="1" x14ac:dyDescent="0.25">
      <c r="A171" s="131" t="s">
        <v>320</v>
      </c>
      <c r="B171" s="63" t="s">
        <v>319</v>
      </c>
      <c r="C171" s="77">
        <f>ROUND(IF('Indicator Data'!Q173="No data",IF((0.1233*LN('Indicator Data'!BA173)-0.4559)&gt;C$195,0,IF((0.1233*LN('Indicator Data'!BA173)-0.4559)&lt;C$194,10,(C$195-(0.1233*LN('Indicator Data'!BA173)-0.4559))/(C$195-C$194)*10)),IF('Indicator Data'!Q173&gt;C$195,0,IF('Indicator Data'!Q173&lt;C$194,10,(C$195-'Indicator Data'!Q173)/(C$195-C$194)*10))),1)</f>
        <v>3.4</v>
      </c>
      <c r="D171" s="77">
        <f>IF('Indicator Data'!R173="No data","x",ROUND((IF('Indicator Data'!R173&gt;D$195,10,IF('Indicator Data'!R173&lt;D$194,0,10-(D$195-'Indicator Data'!R173)/(D$195-D$194)*10))),1))</f>
        <v>0</v>
      </c>
      <c r="E171" s="78">
        <f t="shared" si="30"/>
        <v>1.9</v>
      </c>
      <c r="F171" s="77">
        <f>IF('Indicator Data'!AE173="No data","x",ROUND(IF('Indicator Data'!AE173&gt;F$195,10,IF('Indicator Data'!AE173&lt;F$194,0,10-(F$195-'Indicator Data'!AE173)/(F$195-F$194)*10)),1))</f>
        <v>5.0999999999999996</v>
      </c>
      <c r="G171" s="77">
        <f>IF('Indicator Data'!AF173="No data","x",ROUND(IF('Indicator Data'!AF173&gt;G$195,10,IF('Indicator Data'!AF173&lt;G$194,0,10-(G$195-'Indicator Data'!AF173)/(G$195-G$194)*10)),1))</f>
        <v>3.6</v>
      </c>
      <c r="H171" s="78">
        <f t="shared" si="31"/>
        <v>4.4000000000000004</v>
      </c>
      <c r="I171" s="79">
        <f>SUM(IF('Indicator Data'!S173=0,0,'Indicator Data'!S173/1000000),SUM('Indicator Data'!T173:U173))</f>
        <v>11.187259000000012</v>
      </c>
      <c r="J171" s="79">
        <f>I171/'Indicator Data'!BB173*1000000</f>
        <v>0.16518416803620536</v>
      </c>
      <c r="K171" s="77">
        <f t="shared" si="32"/>
        <v>0</v>
      </c>
      <c r="L171" s="77">
        <f>IF('Indicator Data'!V173="No data","x",ROUND(IF('Indicator Data'!V173&gt;L$195,10,IF('Indicator Data'!V173&lt;L$194,0,10-(L$195-'Indicator Data'!V173)/(L$195-L$194)*10)),1))</f>
        <v>0</v>
      </c>
      <c r="M171" s="78">
        <f t="shared" si="33"/>
        <v>0</v>
      </c>
      <c r="N171" s="80">
        <f t="shared" si="34"/>
        <v>2.1</v>
      </c>
      <c r="O171" s="92">
        <f>IF(AND('Indicator Data'!AJ173="No data",'Indicator Data'!AK173="No data"),0,SUM('Indicator Data'!AJ173:AL173)/1000)</f>
        <v>145.37200000000001</v>
      </c>
      <c r="P171" s="77">
        <f t="shared" si="35"/>
        <v>7.2</v>
      </c>
      <c r="Q171" s="81">
        <f>O171*1000/'Indicator Data'!BB173</f>
        <v>2.1464733118057981E-3</v>
      </c>
      <c r="R171" s="77">
        <f t="shared" si="36"/>
        <v>3.9</v>
      </c>
      <c r="S171" s="82">
        <f t="shared" si="37"/>
        <v>5.6</v>
      </c>
      <c r="T171" s="77">
        <f>IF('Indicator Data'!AB173="No data","x",ROUND(IF('Indicator Data'!AB173&gt;T$195,10,IF('Indicator Data'!AB173&lt;T$194,0,10-(T$195-'Indicator Data'!AB173)/(T$195-T$194)*10)),1))</f>
        <v>2.2000000000000002</v>
      </c>
      <c r="U171" s="77">
        <f>IF('Indicator Data'!AA173="No data","x",ROUND(IF('Indicator Data'!AA173&gt;U$195,10,IF('Indicator Data'!AA173&lt;U$194,0,10-(U$195-'Indicator Data'!AA173)/(U$195-U$194)*10)),1))</f>
        <v>3.1</v>
      </c>
      <c r="V171" s="77">
        <f>IF('Indicator Data'!AD173="No data","x",ROUND(IF('Indicator Data'!AD173&gt;V$195,10,IF('Indicator Data'!AD173&lt;V$194,0,10-(V$195-'Indicator Data'!AD173)/(V$195-V$194)*10)),1))</f>
        <v>0</v>
      </c>
      <c r="W171" s="78">
        <f t="shared" si="38"/>
        <v>1.8</v>
      </c>
      <c r="X171" s="77">
        <f>IF('Indicator Data'!W173="No data","x",ROUND(IF('Indicator Data'!W173&gt;X$195,10,IF('Indicator Data'!W173&lt;X$194,0,10-(X$195-'Indicator Data'!W173)/(X$195-X$194)*10)),1))</f>
        <v>0.9</v>
      </c>
      <c r="Y171" s="77">
        <f>IF('Indicator Data'!X173="No data","x",ROUND(IF('Indicator Data'!X173&gt;Y$195,10,IF('Indicator Data'!X173&lt;Y$194,0,10-(Y$195-'Indicator Data'!X173)/(Y$195-Y$194)*10)),1))</f>
        <v>1.6</v>
      </c>
      <c r="Z171" s="78">
        <f t="shared" si="39"/>
        <v>1.3</v>
      </c>
      <c r="AA171" s="92">
        <f>('Indicator Data'!AI173+'Indicator Data'!AH173*0.5+'Indicator Data'!AG173*0.25)/1000</f>
        <v>575.40549999999996</v>
      </c>
      <c r="AB171" s="83">
        <f>AA171*1000/'Indicator Data'!BB173</f>
        <v>8.4960828028524827E-3</v>
      </c>
      <c r="AC171" s="78">
        <f t="shared" si="40"/>
        <v>0.8</v>
      </c>
      <c r="AD171" s="77">
        <f>IF('Indicator Data'!AM173="No data","x",ROUND(IF('Indicator Data'!AM173&lt;$AD$194,10,IF('Indicator Data'!AM173&gt;$AD$195,0,($AD$195-'Indicator Data'!AM173)/($AD$195-$AD$194)*10)),1))</f>
        <v>4.5</v>
      </c>
      <c r="AE171" s="77">
        <f>IF('Indicator Data'!AN173="No data","x",ROUND(IF('Indicator Data'!AN173&gt;$AE$195,10,IF('Indicator Data'!AN173&lt;$AE$194,0,10-($AE$195-'Indicator Data'!AN173)/($AE$195-$AE$194)*10)),1))</f>
        <v>0.8</v>
      </c>
      <c r="AF171" s="84">
        <f>IF('Indicator Data'!AO173="No data","x",ROUND(IF('Indicator Data'!AO173&gt;$AF$195,10,IF('Indicator Data'!AO173&lt;$AF$194,0,10-($AF$195-'Indicator Data'!AO173)/($AF$195-$AF$194)*10)),1))</f>
        <v>3.9</v>
      </c>
      <c r="AG171" s="84">
        <f>IF('Indicator Data'!AP173="No data","x",ROUND(IF('Indicator Data'!AP173&gt;$AG$195,10,IF('Indicator Data'!AP173&lt;$AG$194,0,10-($AG$195-'Indicator Data'!AP173)/($AG$195-$AG$194)*10)),1))</f>
        <v>1.4</v>
      </c>
      <c r="AH171" s="77">
        <f t="shared" si="41"/>
        <v>3.4</v>
      </c>
      <c r="AI171" s="78">
        <f t="shared" si="42"/>
        <v>2.9</v>
      </c>
      <c r="AJ171" s="85">
        <f t="shared" si="43"/>
        <v>1.7</v>
      </c>
      <c r="AK171" s="86">
        <f t="shared" si="44"/>
        <v>3.9</v>
      </c>
    </row>
    <row r="172" spans="1:37" s="4" customFormat="1" x14ac:dyDescent="0.25">
      <c r="A172" s="131" t="s">
        <v>993</v>
      </c>
      <c r="B172" s="63" t="s">
        <v>187</v>
      </c>
      <c r="C172" s="77">
        <f>ROUND(IF('Indicator Data'!Q174="No data",IF((0.1233*LN('Indicator Data'!BA174)-0.4559)&gt;C$195,0,IF((0.1233*LN('Indicator Data'!BA174)-0.4559)&lt;C$194,10,(C$195-(0.1233*LN('Indicator Data'!BA174)-0.4559))/(C$195-C$194)*10)),IF('Indicator Data'!Q174&gt;C$195,0,IF('Indicator Data'!Q174&lt;C$194,10,(C$195-'Indicator Data'!Q174)/(C$195-C$194)*10))),1)</f>
        <v>3.1</v>
      </c>
      <c r="D172" s="77">
        <f>IF('Indicator Data'!R174="No data","x",ROUND((IF('Indicator Data'!R174&gt;D$195,10,IF('Indicator Data'!R174&lt;D$194,0,10-(D$195-'Indicator Data'!R174)/(D$195-D$194)*10))),1))</f>
        <v>0</v>
      </c>
      <c r="E172" s="78">
        <f t="shared" si="30"/>
        <v>1.7</v>
      </c>
      <c r="F172" s="77">
        <f>IF('Indicator Data'!AE174="No data","x",ROUND(IF('Indicator Data'!AE174&gt;F$195,10,IF('Indicator Data'!AE174&lt;F$194,0,10-(F$195-'Indicator Data'!AE174)/(F$195-F$194)*10)),1))</f>
        <v>2.2000000000000002</v>
      </c>
      <c r="G172" s="77">
        <f>IF('Indicator Data'!AF174="No data","x",ROUND(IF('Indicator Data'!AF174&gt;G$195,10,IF('Indicator Data'!AF174&lt;G$194,0,10-(G$195-'Indicator Data'!AF174)/(G$195-G$194)*10)),1))</f>
        <v>4.8</v>
      </c>
      <c r="H172" s="78">
        <f t="shared" si="31"/>
        <v>3.5</v>
      </c>
      <c r="I172" s="79">
        <f>SUM(IF('Indicator Data'!S174=0,0,'Indicator Data'!S174/1000000),SUM('Indicator Data'!T174:U174))</f>
        <v>401.38</v>
      </c>
      <c r="J172" s="79">
        <f>I172/'Indicator Data'!BB174*1000000</f>
        <v>193.37789822342668</v>
      </c>
      <c r="K172" s="77">
        <f t="shared" si="32"/>
        <v>3.9</v>
      </c>
      <c r="L172" s="77">
        <f>IF('Indicator Data'!V174="No data","x",ROUND(IF('Indicator Data'!V174&gt;L$195,10,IF('Indicator Data'!V174&lt;L$194,0,10-(L$195-'Indicator Data'!V174)/(L$195-L$194)*10)),1))</f>
        <v>1.6</v>
      </c>
      <c r="M172" s="78">
        <f t="shared" si="33"/>
        <v>2.8</v>
      </c>
      <c r="N172" s="80">
        <f t="shared" si="34"/>
        <v>2.4</v>
      </c>
      <c r="O172" s="92">
        <f>IF(AND('Indicator Data'!AJ174="No data",'Indicator Data'!AK174="No data"),0,SUM('Indicator Data'!AJ174:AL174)/1000)</f>
        <v>0.82799999999999996</v>
      </c>
      <c r="P172" s="77">
        <f t="shared" si="35"/>
        <v>0</v>
      </c>
      <c r="Q172" s="81">
        <f>O172*1000/'Indicator Data'!BB174</f>
        <v>3.9891598915989159E-4</v>
      </c>
      <c r="R172" s="77">
        <f t="shared" si="36"/>
        <v>2.5</v>
      </c>
      <c r="S172" s="82">
        <f t="shared" si="37"/>
        <v>1.3</v>
      </c>
      <c r="T172" s="77">
        <f>IF('Indicator Data'!AB174="No data","x",ROUND(IF('Indicator Data'!AB174&gt;T$195,10,IF('Indicator Data'!AB174&lt;T$194,0,10-(T$195-'Indicator Data'!AB174)/(T$195-T$194)*10)),1))</f>
        <v>0.2</v>
      </c>
      <c r="U172" s="77">
        <f>IF('Indicator Data'!AA174="No data","x",ROUND(IF('Indicator Data'!AA174&gt;U$195,10,IF('Indicator Data'!AA174&lt;U$194,0,10-(U$195-'Indicator Data'!AA174)/(U$195-U$194)*10)),1))</f>
        <v>0.3</v>
      </c>
      <c r="V172" s="77" t="str">
        <f>IF('Indicator Data'!AD174="No data","x",ROUND(IF('Indicator Data'!AD174&gt;V$195,10,IF('Indicator Data'!AD174&lt;V$194,0,10-(V$195-'Indicator Data'!AD174)/(V$195-V$194)*10)),1))</f>
        <v>x</v>
      </c>
      <c r="W172" s="78">
        <f t="shared" si="38"/>
        <v>0.3</v>
      </c>
      <c r="X172" s="77">
        <f>IF('Indicator Data'!W174="No data","x",ROUND(IF('Indicator Data'!W174&gt;X$195,10,IF('Indicator Data'!W174&lt;X$194,0,10-(X$195-'Indicator Data'!W174)/(X$195-X$194)*10)),1))</f>
        <v>0.4</v>
      </c>
      <c r="Y172" s="77">
        <f>IF('Indicator Data'!X174="No data","x",ROUND(IF('Indicator Data'!X174&gt;Y$195,10,IF('Indicator Data'!X174&lt;Y$194,0,10-(Y$195-'Indicator Data'!X174)/(Y$195-Y$194)*10)),1))</f>
        <v>0.4</v>
      </c>
      <c r="Z172" s="78">
        <f t="shared" si="39"/>
        <v>0.4</v>
      </c>
      <c r="AA172" s="92">
        <f>('Indicator Data'!AI174+'Indicator Data'!AH174*0.5+'Indicator Data'!AG174*0.25)/1000</f>
        <v>107.26600000000001</v>
      </c>
      <c r="AB172" s="83">
        <f>AA172*1000/'Indicator Data'!BB174</f>
        <v>5.1678891900030111E-2</v>
      </c>
      <c r="AC172" s="78">
        <f t="shared" si="40"/>
        <v>5.2</v>
      </c>
      <c r="AD172" s="77">
        <f>IF('Indicator Data'!AM174="No data","x",ROUND(IF('Indicator Data'!AM174&lt;$AD$194,10,IF('Indicator Data'!AM174&gt;$AD$195,0,($AD$195-'Indicator Data'!AM174)/($AD$195-$AD$194)*10)),1))</f>
        <v>4.0999999999999996</v>
      </c>
      <c r="AE172" s="77">
        <f>IF('Indicator Data'!AN174="No data","x",ROUND(IF('Indicator Data'!AN174&gt;$AE$195,10,IF('Indicator Data'!AN174&lt;$AE$194,0,10-($AE$195-'Indicator Data'!AN174)/($AE$195-$AE$194)*10)),1))</f>
        <v>0</v>
      </c>
      <c r="AF172" s="84">
        <f>IF('Indicator Data'!AO174="No data","x",ROUND(IF('Indicator Data'!AO174&gt;$AF$195,10,IF('Indicator Data'!AO174&lt;$AF$194,0,10-($AF$195-'Indicator Data'!AO174)/($AF$195-$AF$194)*10)),1))</f>
        <v>4.5</v>
      </c>
      <c r="AG172" s="84">
        <f>IF('Indicator Data'!AP174="No data","x",ROUND(IF('Indicator Data'!AP174&gt;$AG$195,10,IF('Indicator Data'!AP174&lt;$AG$194,0,10-($AG$195-'Indicator Data'!AP174)/($AG$195-$AG$194)*10)),1))</f>
        <v>4</v>
      </c>
      <c r="AH172" s="77">
        <f t="shared" si="41"/>
        <v>4.4000000000000004</v>
      </c>
      <c r="AI172" s="78">
        <f t="shared" si="42"/>
        <v>2.8</v>
      </c>
      <c r="AJ172" s="85">
        <f t="shared" si="43"/>
        <v>2.4</v>
      </c>
      <c r="AK172" s="86">
        <f t="shared" si="44"/>
        <v>1.9</v>
      </c>
    </row>
    <row r="173" spans="1:37" s="4" customFormat="1" x14ac:dyDescent="0.25">
      <c r="A173" s="131" t="s">
        <v>373</v>
      </c>
      <c r="B173" s="63" t="s">
        <v>91</v>
      </c>
      <c r="C173" s="77">
        <f>ROUND(IF('Indicator Data'!Q175="No data",IF((0.1233*LN('Indicator Data'!BA175)-0.4559)&gt;C$195,0,IF((0.1233*LN('Indicator Data'!BA175)-0.4559)&lt;C$194,10,(C$195-(0.1233*LN('Indicator Data'!BA175)-0.4559))/(C$195-C$194)*10)),IF('Indicator Data'!Q175&gt;C$195,0,IF('Indicator Data'!Q175&lt;C$194,10,(C$195-'Indicator Data'!Q175)/(C$195-C$194)*10))),1)</f>
        <v>5.5</v>
      </c>
      <c r="D173" s="77">
        <f>IF('Indicator Data'!R175="No data","x",ROUND((IF('Indicator Data'!R175&gt;D$195,10,IF('Indicator Data'!R175&lt;D$194,0,10-(D$195-'Indicator Data'!R175)/(D$195-D$194)*10))),1))</f>
        <v>6</v>
      </c>
      <c r="E173" s="78">
        <f t="shared" si="30"/>
        <v>5.8</v>
      </c>
      <c r="F173" s="77" t="str">
        <f>IF('Indicator Data'!AE175="No data","x",ROUND(IF('Indicator Data'!AE175&gt;F$195,10,IF('Indicator Data'!AE175&lt;F$194,0,10-(F$195-'Indicator Data'!AE175)/(F$195-F$194)*10)),1))</f>
        <v>x</v>
      </c>
      <c r="G173" s="77">
        <f>IF('Indicator Data'!AF175="No data","x",ROUND(IF('Indicator Data'!AF175&gt;G$195,10,IF('Indicator Data'!AF175&lt;G$194,0,10-(G$195-'Indicator Data'!AF175)/(G$195-G$194)*10)),1))</f>
        <v>1.4</v>
      </c>
      <c r="H173" s="78">
        <f t="shared" si="31"/>
        <v>1.4</v>
      </c>
      <c r="I173" s="79">
        <f>SUM(IF('Indicator Data'!S175=0,0,'Indicator Data'!S175/1000000),SUM('Indicator Data'!T175:U175))</f>
        <v>549.64335900000003</v>
      </c>
      <c r="J173" s="79">
        <f>I173/'Indicator Data'!BB175*1000000</f>
        <v>453.46108800625689</v>
      </c>
      <c r="K173" s="77">
        <f t="shared" si="32"/>
        <v>9.1</v>
      </c>
      <c r="L173" s="77">
        <f>IF('Indicator Data'!V175="No data","x",ROUND(IF('Indicator Data'!V175&gt;L$195,10,IF('Indicator Data'!V175&lt;L$194,0,10-(L$195-'Indicator Data'!V175)/(L$195-L$194)*10)),1))</f>
        <v>3.2</v>
      </c>
      <c r="M173" s="78">
        <f t="shared" si="33"/>
        <v>6.2</v>
      </c>
      <c r="N173" s="80">
        <f t="shared" si="34"/>
        <v>4.8</v>
      </c>
      <c r="O173" s="92">
        <f>IF(AND('Indicator Data'!AJ175="No data",'Indicator Data'!AK175="No data"),0,SUM('Indicator Data'!AJ175:AL175)/1000)</f>
        <v>0.9</v>
      </c>
      <c r="P173" s="77">
        <f t="shared" si="35"/>
        <v>0</v>
      </c>
      <c r="Q173" s="81">
        <f>O173*1000/'Indicator Data'!BB175</f>
        <v>7.4250870591457681E-4</v>
      </c>
      <c r="R173" s="77">
        <f t="shared" si="36"/>
        <v>3</v>
      </c>
      <c r="S173" s="82">
        <f t="shared" si="37"/>
        <v>1.5</v>
      </c>
      <c r="T173" s="77" t="str">
        <f>IF('Indicator Data'!AB175="No data","x",ROUND(IF('Indicator Data'!AB175&gt;T$195,10,IF('Indicator Data'!AB175&lt;T$194,0,10-(T$195-'Indicator Data'!AB175)/(T$195-T$194)*10)),1))</f>
        <v>x</v>
      </c>
      <c r="U173" s="77">
        <f>IF('Indicator Data'!AA175="No data","x",ROUND(IF('Indicator Data'!AA175&gt;U$195,10,IF('Indicator Data'!AA175&lt;U$194,0,10-(U$195-'Indicator Data'!AA175)/(U$195-U$194)*10)),1))</f>
        <v>9.1</v>
      </c>
      <c r="V173" s="77">
        <f>IF('Indicator Data'!AD175="No data","x",ROUND(IF('Indicator Data'!AD175&gt;V$195,10,IF('Indicator Data'!AD175&lt;V$194,0,10-(V$195-'Indicator Data'!AD175)/(V$195-V$194)*10)),1))</f>
        <v>9</v>
      </c>
      <c r="W173" s="78">
        <f t="shared" si="38"/>
        <v>9.1</v>
      </c>
      <c r="X173" s="77">
        <f>IF('Indicator Data'!W175="No data","x",ROUND(IF('Indicator Data'!W175&gt;X$195,10,IF('Indicator Data'!W175&lt;X$194,0,10-(X$195-'Indicator Data'!W175)/(X$195-X$194)*10)),1))</f>
        <v>4</v>
      </c>
      <c r="Y173" s="77">
        <f>IF('Indicator Data'!X175="No data","x",ROUND(IF('Indicator Data'!X175&gt;Y$195,10,IF('Indicator Data'!X175&lt;Y$194,0,10-(Y$195-'Indicator Data'!X175)/(Y$195-Y$194)*10)),1))</f>
        <v>10</v>
      </c>
      <c r="Z173" s="78">
        <f t="shared" si="39"/>
        <v>7</v>
      </c>
      <c r="AA173" s="92">
        <f>('Indicator Data'!AI175+'Indicator Data'!AH175*0.5+'Indicator Data'!AG175*0.25)/1000</f>
        <v>9.8500000000000004E-2</v>
      </c>
      <c r="AB173" s="83">
        <f>AA173*1000/'Indicator Data'!BB175</f>
        <v>8.126345281398425E-5</v>
      </c>
      <c r="AC173" s="78">
        <f t="shared" si="40"/>
        <v>0</v>
      </c>
      <c r="AD173" s="77">
        <f>IF('Indicator Data'!AM175="No data","x",ROUND(IF('Indicator Data'!AM175&lt;$AD$194,10,IF('Indicator Data'!AM175&gt;$AD$195,0,($AD$195-'Indicator Data'!AM175)/($AD$195-$AD$194)*10)),1))</f>
        <v>5.9</v>
      </c>
      <c r="AE173" s="77">
        <f>IF('Indicator Data'!AN175="No data","x",ROUND(IF('Indicator Data'!AN175&gt;$AE$195,10,IF('Indicator Data'!AN175&lt;$AE$194,0,10-($AE$195-'Indicator Data'!AN175)/($AE$195-$AE$194)*10)),1))</f>
        <v>7.3</v>
      </c>
      <c r="AF173" s="84" t="str">
        <f>IF('Indicator Data'!AO175="No data","x",ROUND(IF('Indicator Data'!AO175&gt;$AF$195,10,IF('Indicator Data'!AO175&lt;$AF$194,0,10-($AF$195-'Indicator Data'!AO175)/($AF$195-$AF$194)*10)),1))</f>
        <v>x</v>
      </c>
      <c r="AG173" s="84" t="str">
        <f>IF('Indicator Data'!AP175="No data","x",ROUND(IF('Indicator Data'!AP175&gt;$AG$195,10,IF('Indicator Data'!AP175&lt;$AG$194,0,10-($AG$195-'Indicator Data'!AP175)/($AG$195-$AG$194)*10)),1))</f>
        <v>x</v>
      </c>
      <c r="AH173" s="77" t="str">
        <f t="shared" si="41"/>
        <v>x</v>
      </c>
      <c r="AI173" s="78">
        <f t="shared" si="42"/>
        <v>6.6</v>
      </c>
      <c r="AJ173" s="85">
        <f t="shared" si="43"/>
        <v>6.6</v>
      </c>
      <c r="AK173" s="86">
        <f t="shared" si="44"/>
        <v>4.5</v>
      </c>
    </row>
    <row r="174" spans="1:37" s="4" customFormat="1" x14ac:dyDescent="0.25">
      <c r="A174" s="131" t="s">
        <v>322</v>
      </c>
      <c r="B174" s="63" t="s">
        <v>321</v>
      </c>
      <c r="C174" s="77">
        <f>ROUND(IF('Indicator Data'!Q176="No data",IF((0.1233*LN('Indicator Data'!BA176)-0.4559)&gt;C$195,0,IF((0.1233*LN('Indicator Data'!BA176)-0.4559)&lt;C$194,10,(C$195-(0.1233*LN('Indicator Data'!BA176)-0.4559))/(C$195-C$194)*10)),IF('Indicator Data'!Q176&gt;C$195,0,IF('Indicator Data'!Q176&lt;C$194,10,(C$195-'Indicator Data'!Q176)/(C$195-C$194)*10))),1)</f>
        <v>7.2</v>
      </c>
      <c r="D174" s="77">
        <f>IF('Indicator Data'!R176="No data","x",ROUND((IF('Indicator Data'!R176&gt;D$195,10,IF('Indicator Data'!R176&lt;D$194,0,10-(D$195-'Indicator Data'!R176)/(D$195-D$194)*10))),1))</f>
        <v>4.3</v>
      </c>
      <c r="E174" s="78">
        <f t="shared" si="30"/>
        <v>5.9</v>
      </c>
      <c r="F174" s="77">
        <f>IF('Indicator Data'!AE176="No data","x",ROUND(IF('Indicator Data'!AE176&gt;F$195,10,IF('Indicator Data'!AE176&lt;F$194,0,10-(F$195-'Indicator Data'!AE176)/(F$195-F$194)*10)),1))</f>
        <v>7.8</v>
      </c>
      <c r="G174" s="77">
        <f>IF('Indicator Data'!AF176="No data","x",ROUND(IF('Indicator Data'!AF176&gt;G$195,10,IF('Indicator Data'!AF176&lt;G$194,0,10-(G$195-'Indicator Data'!AF176)/(G$195-G$194)*10)),1))</f>
        <v>5.2</v>
      </c>
      <c r="H174" s="78">
        <f t="shared" si="31"/>
        <v>6.5</v>
      </c>
      <c r="I174" s="79">
        <f>SUM(IF('Indicator Data'!S176=0,0,'Indicator Data'!S176/1000000),SUM('Indicator Data'!T176:U176))</f>
        <v>468.13486800000004</v>
      </c>
      <c r="J174" s="79">
        <f>I174/'Indicator Data'!BB176*1000000</f>
        <v>65.79397661023367</v>
      </c>
      <c r="K174" s="77">
        <f t="shared" si="32"/>
        <v>1.3</v>
      </c>
      <c r="L174" s="77">
        <f>IF('Indicator Data'!V176="No data","x",ROUND(IF('Indicator Data'!V176&gt;L$195,10,IF('Indicator Data'!V176&lt;L$194,0,10-(L$195-'Indicator Data'!V176)/(L$195-L$194)*10)),1))</f>
        <v>4</v>
      </c>
      <c r="M174" s="78">
        <f t="shared" si="33"/>
        <v>2.7</v>
      </c>
      <c r="N174" s="80">
        <f t="shared" si="34"/>
        <v>5.3</v>
      </c>
      <c r="O174" s="92">
        <f>IF(AND('Indicator Data'!AJ176="No data",'Indicator Data'!AK176="No data"),0,SUM('Indicator Data'!AJ176:AL176)/1000)</f>
        <v>23.376999999999999</v>
      </c>
      <c r="P174" s="77">
        <f t="shared" si="35"/>
        <v>4.5999999999999996</v>
      </c>
      <c r="Q174" s="81">
        <f>O174*1000/'Indicator Data'!BB176</f>
        <v>3.2855185467992793E-3</v>
      </c>
      <c r="R174" s="77">
        <f t="shared" si="36"/>
        <v>4.3</v>
      </c>
      <c r="S174" s="82">
        <f t="shared" si="37"/>
        <v>4.5</v>
      </c>
      <c r="T174" s="77">
        <f>IF('Indicator Data'!AB176="No data","x",ROUND(IF('Indicator Data'!AB176&gt;T$195,10,IF('Indicator Data'!AB176&lt;T$194,0,10-(T$195-'Indicator Data'!AB176)/(T$195-T$194)*10)),1))</f>
        <v>4.8</v>
      </c>
      <c r="U174" s="77">
        <f>IF('Indicator Data'!AA176="No data","x",ROUND(IF('Indicator Data'!AA176&gt;U$195,10,IF('Indicator Data'!AA176&lt;U$194,0,10-(U$195-'Indicator Data'!AA176)/(U$195-U$194)*10)),1))</f>
        <v>1.1000000000000001</v>
      </c>
      <c r="V174" s="77">
        <f>IF('Indicator Data'!AD176="No data","x",ROUND(IF('Indicator Data'!AD176&gt;V$195,10,IF('Indicator Data'!AD176&lt;V$194,0,10-(V$195-'Indicator Data'!AD176)/(V$195-V$194)*10)),1))</f>
        <v>7.3</v>
      </c>
      <c r="W174" s="78">
        <f t="shared" si="38"/>
        <v>4.4000000000000004</v>
      </c>
      <c r="X174" s="77">
        <f>IF('Indicator Data'!W176="No data","x",ROUND(IF('Indicator Data'!W176&gt;X$195,10,IF('Indicator Data'!W176&lt;X$194,0,10-(X$195-'Indicator Data'!W176)/(X$195-X$194)*10)),1))</f>
        <v>6</v>
      </c>
      <c r="Y174" s="77">
        <f>IF('Indicator Data'!X176="No data","x",ROUND(IF('Indicator Data'!X176&gt;Y$195,10,IF('Indicator Data'!X176&lt;Y$194,0,10-(Y$195-'Indicator Data'!X176)/(Y$195-Y$194)*10)),1))</f>
        <v>4.5999999999999996</v>
      </c>
      <c r="Z174" s="78">
        <f t="shared" si="39"/>
        <v>5.3</v>
      </c>
      <c r="AA174" s="92">
        <f>('Indicator Data'!AI176+'Indicator Data'!AH176*0.5+'Indicator Data'!AG176*0.25)/1000</f>
        <v>0</v>
      </c>
      <c r="AB174" s="83">
        <f>AA174*1000/'Indicator Data'!BB176</f>
        <v>0</v>
      </c>
      <c r="AC174" s="78">
        <f t="shared" si="40"/>
        <v>0</v>
      </c>
      <c r="AD174" s="77">
        <f>IF('Indicator Data'!AM176="No data","x",ROUND(IF('Indicator Data'!AM176&lt;$AD$194,10,IF('Indicator Data'!AM176&gt;$AD$195,0,($AD$195-'Indicator Data'!AM176)/($AD$195-$AD$194)*10)),1))</f>
        <v>3.7</v>
      </c>
      <c r="AE174" s="77">
        <f>IF('Indicator Data'!AN176="No data","x",ROUND(IF('Indicator Data'!AN176&gt;$AE$195,10,IF('Indicator Data'!AN176&lt;$AE$194,0,10-($AE$195-'Indicator Data'!AN176)/($AE$195-$AE$194)*10)),1))</f>
        <v>2.1</v>
      </c>
      <c r="AF174" s="84">
        <f>IF('Indicator Data'!AO176="No data","x",ROUND(IF('Indicator Data'!AO176&gt;$AF$195,10,IF('Indicator Data'!AO176&lt;$AF$194,0,10-($AF$195-'Indicator Data'!AO176)/($AF$195-$AF$194)*10)),1))</f>
        <v>6.5</v>
      </c>
      <c r="AG174" s="84">
        <f>IF('Indicator Data'!AP176="No data","x",ROUND(IF('Indicator Data'!AP176&gt;$AG$195,10,IF('Indicator Data'!AP176&lt;$AG$194,0,10-($AG$195-'Indicator Data'!AP176)/($AG$195-$AG$194)*10)),1))</f>
        <v>7.8</v>
      </c>
      <c r="AH174" s="77">
        <f t="shared" si="41"/>
        <v>6.8</v>
      </c>
      <c r="AI174" s="78">
        <f t="shared" si="42"/>
        <v>4.2</v>
      </c>
      <c r="AJ174" s="85">
        <f t="shared" si="43"/>
        <v>3.7</v>
      </c>
      <c r="AK174" s="86">
        <f t="shared" si="44"/>
        <v>4.0999999999999996</v>
      </c>
    </row>
    <row r="175" spans="1:37" s="4" customFormat="1" x14ac:dyDescent="0.25">
      <c r="A175" s="131" t="s">
        <v>324</v>
      </c>
      <c r="B175" s="63" t="s">
        <v>323</v>
      </c>
      <c r="C175" s="77">
        <f>ROUND(IF('Indicator Data'!Q177="No data",IF((0.1233*LN('Indicator Data'!BA177)-0.4559)&gt;C$195,0,IF((0.1233*LN('Indicator Data'!BA177)-0.4559)&lt;C$194,10,(C$195-(0.1233*LN('Indicator Data'!BA177)-0.4559))/(C$195-C$194)*10)),IF('Indicator Data'!Q177&gt;C$195,0,IF('Indicator Data'!Q177&lt;C$194,10,(C$195-'Indicator Data'!Q177)/(C$195-C$194)*10))),1)</f>
        <v>3.6</v>
      </c>
      <c r="D175" s="77" t="str">
        <f>IF('Indicator Data'!R177="No data","x",ROUND((IF('Indicator Data'!R177&gt;D$195,10,IF('Indicator Data'!R177&lt;D$194,0,10-(D$195-'Indicator Data'!R177)/(D$195-D$194)*10))),1))</f>
        <v>x</v>
      </c>
      <c r="E175" s="78">
        <f t="shared" si="30"/>
        <v>3.6</v>
      </c>
      <c r="F175" s="77">
        <f>IF('Indicator Data'!AE177="No data","x",ROUND(IF('Indicator Data'!AE177&gt;F$195,10,IF('Indicator Data'!AE177&lt;F$194,0,10-(F$195-'Indicator Data'!AE177)/(F$195-F$194)*10)),1))</f>
        <v>8.9</v>
      </c>
      <c r="G175" s="77" t="str">
        <f>IF('Indicator Data'!AF177="No data","x",ROUND(IF('Indicator Data'!AF177&gt;G$195,10,IF('Indicator Data'!AF177&lt;G$194,0,10-(G$195-'Indicator Data'!AF177)/(G$195-G$194)*10)),1))</f>
        <v>x</v>
      </c>
      <c r="H175" s="78">
        <f t="shared" si="31"/>
        <v>8.9</v>
      </c>
      <c r="I175" s="79">
        <f>SUM(IF('Indicator Data'!S177=0,0,'Indicator Data'!S177/1000000),SUM('Indicator Data'!T177:U177))</f>
        <v>161.13923600000001</v>
      </c>
      <c r="J175" s="79">
        <f>I175/'Indicator Data'!BB177*1000000</f>
        <v>1526.1420642888263</v>
      </c>
      <c r="K175" s="77">
        <f t="shared" si="32"/>
        <v>10</v>
      </c>
      <c r="L175" s="77">
        <f>IF('Indicator Data'!V177="No data","x",ROUND(IF('Indicator Data'!V177&gt;L$195,10,IF('Indicator Data'!V177&lt;L$194,0,10-(L$195-'Indicator Data'!V177)/(L$195-L$194)*10)),1))</f>
        <v>10</v>
      </c>
      <c r="M175" s="78">
        <f t="shared" si="33"/>
        <v>10</v>
      </c>
      <c r="N175" s="80">
        <f t="shared" si="34"/>
        <v>6.5</v>
      </c>
      <c r="O175" s="92">
        <f>IF(AND('Indicator Data'!AJ177="No data",'Indicator Data'!AK177="No data"),0,SUM('Indicator Data'!AJ177:AL177)/1000)</f>
        <v>0</v>
      </c>
      <c r="P175" s="77">
        <f t="shared" si="35"/>
        <v>0</v>
      </c>
      <c r="Q175" s="81">
        <f>O175*1000/'Indicator Data'!BB177</f>
        <v>0</v>
      </c>
      <c r="R175" s="77">
        <f t="shared" si="36"/>
        <v>0</v>
      </c>
      <c r="S175" s="82">
        <f t="shared" si="37"/>
        <v>0</v>
      </c>
      <c r="T175" s="77" t="str">
        <f>IF('Indicator Data'!AB177="No data","x",ROUND(IF('Indicator Data'!AB177&gt;T$195,10,IF('Indicator Data'!AB177&lt;T$194,0,10-(T$195-'Indicator Data'!AB177)/(T$195-T$194)*10)),1))</f>
        <v>x</v>
      </c>
      <c r="U175" s="77">
        <f>IF('Indicator Data'!AA177="No data","x",ROUND(IF('Indicator Data'!AA177&gt;U$195,10,IF('Indicator Data'!AA177&lt;U$194,0,10-(U$195-'Indicator Data'!AA177)/(U$195-U$194)*10)),1))</f>
        <v>0.3</v>
      </c>
      <c r="V175" s="77" t="str">
        <f>IF('Indicator Data'!AD177="No data","x",ROUND(IF('Indicator Data'!AD177&gt;V$195,10,IF('Indicator Data'!AD177&lt;V$194,0,10-(V$195-'Indicator Data'!AD177)/(V$195-V$194)*10)),1))</f>
        <v>x</v>
      </c>
      <c r="W175" s="78">
        <f t="shared" si="38"/>
        <v>0.3</v>
      </c>
      <c r="X175" s="77">
        <f>IF('Indicator Data'!W177="No data","x",ROUND(IF('Indicator Data'!W177&gt;X$195,10,IF('Indicator Data'!W177&lt;X$194,0,10-(X$195-'Indicator Data'!W177)/(X$195-X$194)*10)),1))</f>
        <v>1.3</v>
      </c>
      <c r="Y175" s="77" t="str">
        <f>IF('Indicator Data'!X177="No data","x",ROUND(IF('Indicator Data'!X177&gt;Y$195,10,IF('Indicator Data'!X177&lt;Y$194,0,10-(Y$195-'Indicator Data'!X177)/(Y$195-Y$194)*10)),1))</f>
        <v>x</v>
      </c>
      <c r="Z175" s="78">
        <f t="shared" si="39"/>
        <v>1.3</v>
      </c>
      <c r="AA175" s="92">
        <f>('Indicator Data'!AI177+'Indicator Data'!AH177*0.5+'Indicator Data'!AG177*0.25)/1000</f>
        <v>2.0070000000000001</v>
      </c>
      <c r="AB175" s="83">
        <f>AA175*1000/'Indicator Data'!BB177</f>
        <v>1.9008201844941567E-2</v>
      </c>
      <c r="AC175" s="78">
        <f t="shared" si="40"/>
        <v>1.9</v>
      </c>
      <c r="AD175" s="77">
        <f>IF('Indicator Data'!AM177="No data","x",ROUND(IF('Indicator Data'!AM177&lt;$AD$194,10,IF('Indicator Data'!AM177&gt;$AD$195,0,($AD$195-'Indicator Data'!AM177)/($AD$195-$AD$194)*10)),1))</f>
        <v>4.8</v>
      </c>
      <c r="AE175" s="77">
        <f>IF('Indicator Data'!AN177="No data","x",ROUND(IF('Indicator Data'!AN177&gt;$AE$195,10,IF('Indicator Data'!AN177&lt;$AE$194,0,10-($AE$195-'Indicator Data'!AN177)/($AE$195-$AE$194)*10)),1))</f>
        <v>3.1</v>
      </c>
      <c r="AF175" s="84" t="str">
        <f>IF('Indicator Data'!AO177="No data","x",ROUND(IF('Indicator Data'!AO177&gt;$AF$195,10,IF('Indicator Data'!AO177&lt;$AF$194,0,10-($AF$195-'Indicator Data'!AO177)/($AF$195-$AF$194)*10)),1))</f>
        <v>x</v>
      </c>
      <c r="AG175" s="84" t="str">
        <f>IF('Indicator Data'!AP177="No data","x",ROUND(IF('Indicator Data'!AP177&gt;$AG$195,10,IF('Indicator Data'!AP177&lt;$AG$194,0,10-($AG$195-'Indicator Data'!AP177)/($AG$195-$AG$194)*10)),1))</f>
        <v>x</v>
      </c>
      <c r="AH175" s="77" t="str">
        <f t="shared" si="41"/>
        <v>x</v>
      </c>
      <c r="AI175" s="78">
        <f t="shared" si="42"/>
        <v>4</v>
      </c>
      <c r="AJ175" s="85">
        <f t="shared" si="43"/>
        <v>2</v>
      </c>
      <c r="AK175" s="86">
        <f t="shared" si="44"/>
        <v>1</v>
      </c>
    </row>
    <row r="176" spans="1:37" s="4" customFormat="1" x14ac:dyDescent="0.25">
      <c r="A176" s="131" t="s">
        <v>326</v>
      </c>
      <c r="B176" s="63" t="s">
        <v>325</v>
      </c>
      <c r="C176" s="77">
        <f>ROUND(IF('Indicator Data'!Q178="No data",IF((0.1233*LN('Indicator Data'!BA178)-0.4559)&gt;C$195,0,IF((0.1233*LN('Indicator Data'!BA178)-0.4559)&lt;C$194,10,(C$195-(0.1233*LN('Indicator Data'!BA178)-0.4559))/(C$195-C$194)*10)),IF('Indicator Data'!Q178&gt;C$195,0,IF('Indicator Data'!Q178&lt;C$194,10,(C$195-'Indicator Data'!Q178)/(C$195-C$194)*10))),1)</f>
        <v>2.7</v>
      </c>
      <c r="D176" s="77">
        <f>IF('Indicator Data'!R178="No data","x",ROUND((IF('Indicator Data'!R178&gt;D$195,10,IF('Indicator Data'!R178&lt;D$194,0,10-(D$195-'Indicator Data'!R178)/(D$195-D$194)*10))),1))</f>
        <v>0</v>
      </c>
      <c r="E176" s="78">
        <f t="shared" si="30"/>
        <v>1.4</v>
      </c>
      <c r="F176" s="77">
        <f>IF('Indicator Data'!AE178="No data","x",ROUND(IF('Indicator Data'!AE178&gt;F$195,10,IF('Indicator Data'!AE178&lt;F$194,0,10-(F$195-'Indicator Data'!AE178)/(F$195-F$194)*10)),1))</f>
        <v>5</v>
      </c>
      <c r="G176" s="77" t="str">
        <f>IF('Indicator Data'!AF178="No data","x",ROUND(IF('Indicator Data'!AF178&gt;G$195,10,IF('Indicator Data'!AF178&lt;G$194,0,10-(G$195-'Indicator Data'!AF178)/(G$195-G$194)*10)),1))</f>
        <v>x</v>
      </c>
      <c r="H176" s="78">
        <f t="shared" si="31"/>
        <v>5</v>
      </c>
      <c r="I176" s="79">
        <f>SUM(IF('Indicator Data'!S178=0,0,'Indicator Data'!S178/1000000),SUM('Indicator Data'!T178:U178))</f>
        <v>0</v>
      </c>
      <c r="J176" s="79">
        <f>I176/'Indicator Data'!BB178*1000000</f>
        <v>0</v>
      </c>
      <c r="K176" s="77">
        <f t="shared" si="32"/>
        <v>0</v>
      </c>
      <c r="L176" s="77">
        <f>IF('Indicator Data'!V178="No data","x",ROUND(IF('Indicator Data'!V178&gt;L$195,10,IF('Indicator Data'!V178&lt;L$194,0,10-(L$195-'Indicator Data'!V178)/(L$195-L$194)*10)),1))</f>
        <v>0</v>
      </c>
      <c r="M176" s="78">
        <f t="shared" si="33"/>
        <v>0</v>
      </c>
      <c r="N176" s="80">
        <f t="shared" si="34"/>
        <v>2</v>
      </c>
      <c r="O176" s="92">
        <f>IF(AND('Indicator Data'!AJ178="No data",'Indicator Data'!AK178="No data"),0,SUM('Indicator Data'!AJ178:AL178)/1000)</f>
        <v>0.121</v>
      </c>
      <c r="P176" s="77">
        <f t="shared" si="35"/>
        <v>0</v>
      </c>
      <c r="Q176" s="81">
        <f>O176*1000/'Indicator Data'!BB178</f>
        <v>8.9332977970192314E-5</v>
      </c>
      <c r="R176" s="77">
        <f t="shared" si="36"/>
        <v>1.8</v>
      </c>
      <c r="S176" s="82">
        <f t="shared" si="37"/>
        <v>0.9</v>
      </c>
      <c r="T176" s="77">
        <f>IF('Indicator Data'!AB178="No data","x",ROUND(IF('Indicator Data'!AB178&gt;T$195,10,IF('Indicator Data'!AB178&lt;T$194,0,10-(T$195-'Indicator Data'!AB178)/(T$195-T$194)*10)),1))</f>
        <v>3.4</v>
      </c>
      <c r="U176" s="77">
        <f>IF('Indicator Data'!AA178="No data","x",ROUND(IF('Indicator Data'!AA178&gt;U$195,10,IF('Indicator Data'!AA178&lt;U$194,0,10-(U$195-'Indicator Data'!AA178)/(U$195-U$194)*10)),1))</f>
        <v>0.4</v>
      </c>
      <c r="V176" s="77" t="str">
        <f>IF('Indicator Data'!AD178="No data","x",ROUND(IF('Indicator Data'!AD178&gt;V$195,10,IF('Indicator Data'!AD178&lt;V$194,0,10-(V$195-'Indicator Data'!AD178)/(V$195-V$194)*10)),1))</f>
        <v>x</v>
      </c>
      <c r="W176" s="78">
        <f t="shared" si="38"/>
        <v>1.9</v>
      </c>
      <c r="X176" s="77">
        <f>IF('Indicator Data'!W178="No data","x",ROUND(IF('Indicator Data'!W178&gt;X$195,10,IF('Indicator Data'!W178&lt;X$194,0,10-(X$195-'Indicator Data'!W178)/(X$195-X$194)*10)),1))</f>
        <v>1.6</v>
      </c>
      <c r="Y176" s="77" t="str">
        <f>IF('Indicator Data'!X178="No data","x",ROUND(IF('Indicator Data'!X178&gt;Y$195,10,IF('Indicator Data'!X178&lt;Y$194,0,10-(Y$195-'Indicator Data'!X178)/(Y$195-Y$194)*10)),1))</f>
        <v>x</v>
      </c>
      <c r="Z176" s="78">
        <f t="shared" si="39"/>
        <v>1.6</v>
      </c>
      <c r="AA176" s="92">
        <f>('Indicator Data'!AI178+'Indicator Data'!AH178*0.5+'Indicator Data'!AG178*0.25)/1000</f>
        <v>0</v>
      </c>
      <c r="AB176" s="83">
        <f>AA176*1000/'Indicator Data'!BB178</f>
        <v>0</v>
      </c>
      <c r="AC176" s="78">
        <f t="shared" si="40"/>
        <v>0</v>
      </c>
      <c r="AD176" s="77">
        <f>IF('Indicator Data'!AM178="No data","x",ROUND(IF('Indicator Data'!AM178&lt;$AD$194,10,IF('Indicator Data'!AM178&gt;$AD$195,0,($AD$195-'Indicator Data'!AM178)/($AD$195-$AD$194)*10)),1))</f>
        <v>3.5</v>
      </c>
      <c r="AE176" s="77">
        <f>IF('Indicator Data'!AN178="No data","x",ROUND(IF('Indicator Data'!AN178&gt;$AE$195,10,IF('Indicator Data'!AN178&lt;$AE$194,0,10-($AE$195-'Indicator Data'!AN178)/($AE$195-$AE$194)*10)),1))</f>
        <v>0.8</v>
      </c>
      <c r="AF176" s="84">
        <f>IF('Indicator Data'!AO178="No data","x",ROUND(IF('Indicator Data'!AO178&gt;$AF$195,10,IF('Indicator Data'!AO178&lt;$AF$194,0,10-($AF$195-'Indicator Data'!AO178)/($AF$195-$AF$194)*10)),1))</f>
        <v>3.4</v>
      </c>
      <c r="AG176" s="84">
        <f>IF('Indicator Data'!AP178="No data","x",ROUND(IF('Indicator Data'!AP178&gt;$AG$195,10,IF('Indicator Data'!AP178&lt;$AG$194,0,10-($AG$195-'Indicator Data'!AP178)/($AG$195-$AG$194)*10)),1))</f>
        <v>8.3000000000000007</v>
      </c>
      <c r="AH176" s="77">
        <f t="shared" si="41"/>
        <v>4.4000000000000004</v>
      </c>
      <c r="AI176" s="78">
        <f t="shared" si="42"/>
        <v>2.9</v>
      </c>
      <c r="AJ176" s="85">
        <f t="shared" si="43"/>
        <v>1.7</v>
      </c>
      <c r="AK176" s="86">
        <f t="shared" si="44"/>
        <v>1.3</v>
      </c>
    </row>
    <row r="177" spans="1:37" s="4" customFormat="1" x14ac:dyDescent="0.25">
      <c r="A177" s="131" t="s">
        <v>328</v>
      </c>
      <c r="B177" s="63" t="s">
        <v>327</v>
      </c>
      <c r="C177" s="77">
        <f>ROUND(IF('Indicator Data'!Q179="No data",IF((0.1233*LN('Indicator Data'!BA179)-0.4559)&gt;C$195,0,IF((0.1233*LN('Indicator Data'!BA179)-0.4559)&lt;C$194,10,(C$195-(0.1233*LN('Indicator Data'!BA179)-0.4559))/(C$195-C$194)*10)),IF('Indicator Data'!Q179&gt;C$195,0,IF('Indicator Data'!Q179&lt;C$194,10,(C$195-'Indicator Data'!Q179)/(C$195-C$194)*10))),1)</f>
        <v>3.5</v>
      </c>
      <c r="D177" s="77">
        <f>IF('Indicator Data'!R179="No data","x",ROUND((IF('Indicator Data'!R179&gt;D$195,10,IF('Indicator Data'!R179&lt;D$194,0,10-(D$195-'Indicator Data'!R179)/(D$195-D$194)*10))),1))</f>
        <v>0</v>
      </c>
      <c r="E177" s="78">
        <f t="shared" si="30"/>
        <v>1.9</v>
      </c>
      <c r="F177" s="77">
        <f>IF('Indicator Data'!AE179="No data","x",ROUND(IF('Indicator Data'!AE179&gt;F$195,10,IF('Indicator Data'!AE179&lt;F$194,0,10-(F$195-'Indicator Data'!AE179)/(F$195-F$194)*10)),1))</f>
        <v>3.2</v>
      </c>
      <c r="G177" s="77">
        <f>IF('Indicator Data'!AF179="No data","x",ROUND(IF('Indicator Data'!AF179&gt;G$195,10,IF('Indicator Data'!AF179&lt;G$194,0,10-(G$195-'Indicator Data'!AF179)/(G$195-G$194)*10)),1))</f>
        <v>2.7</v>
      </c>
      <c r="H177" s="78">
        <f t="shared" si="31"/>
        <v>3</v>
      </c>
      <c r="I177" s="79">
        <f>SUM(IF('Indicator Data'!S179=0,0,'Indicator Data'!S179/1000000),SUM('Indicator Data'!T179:U179))</f>
        <v>1741.8150279999998</v>
      </c>
      <c r="J177" s="79">
        <f>I177/'Indicator Data'!BB179*1000000</f>
        <v>158.39577942273064</v>
      </c>
      <c r="K177" s="77">
        <f t="shared" si="32"/>
        <v>3.2</v>
      </c>
      <c r="L177" s="77">
        <f>IF('Indicator Data'!V179="No data","x",ROUND(IF('Indicator Data'!V179&gt;L$195,10,IF('Indicator Data'!V179&lt;L$194,0,10-(L$195-'Indicator Data'!V179)/(L$195-L$194)*10)),1))</f>
        <v>1.1000000000000001</v>
      </c>
      <c r="M177" s="78">
        <f t="shared" si="33"/>
        <v>2.2000000000000002</v>
      </c>
      <c r="N177" s="80">
        <f t="shared" si="34"/>
        <v>2.2999999999999998</v>
      </c>
      <c r="O177" s="92">
        <f>IF(AND('Indicator Data'!AJ179="No data",'Indicator Data'!AK179="No data"),0,SUM('Indicator Data'!AJ179:AL179)/1000)</f>
        <v>0.82399999999999995</v>
      </c>
      <c r="P177" s="77">
        <f t="shared" si="35"/>
        <v>0</v>
      </c>
      <c r="Q177" s="81">
        <f>O177*1000/'Indicator Data'!BB179</f>
        <v>7.4932251786915949E-5</v>
      </c>
      <c r="R177" s="77">
        <f t="shared" si="36"/>
        <v>1.7</v>
      </c>
      <c r="S177" s="82">
        <f t="shared" si="37"/>
        <v>0.9</v>
      </c>
      <c r="T177" s="77">
        <f>IF('Indicator Data'!AB179="No data","x",ROUND(IF('Indicator Data'!AB179&gt;T$195,10,IF('Indicator Data'!AB179&lt;T$194,0,10-(T$195-'Indicator Data'!AB179)/(T$195-T$194)*10)),1))</f>
        <v>0.2</v>
      </c>
      <c r="U177" s="77">
        <f>IF('Indicator Data'!AA179="No data","x",ROUND(IF('Indicator Data'!AA179&gt;U$195,10,IF('Indicator Data'!AA179&lt;U$194,0,10-(U$195-'Indicator Data'!AA179)/(U$195-U$194)*10)),1))</f>
        <v>0.6</v>
      </c>
      <c r="V177" s="77" t="str">
        <f>IF('Indicator Data'!AD179="No data","x",ROUND(IF('Indicator Data'!AD179&gt;V$195,10,IF('Indicator Data'!AD179&lt;V$194,0,10-(V$195-'Indicator Data'!AD179)/(V$195-V$194)*10)),1))</f>
        <v>x</v>
      </c>
      <c r="W177" s="78">
        <f t="shared" si="38"/>
        <v>0.4</v>
      </c>
      <c r="X177" s="77">
        <f>IF('Indicator Data'!W179="No data","x",ROUND(IF('Indicator Data'!W179&gt;X$195,10,IF('Indicator Data'!W179&lt;X$194,0,10-(X$195-'Indicator Data'!W179)/(X$195-X$194)*10)),1))</f>
        <v>1.1000000000000001</v>
      </c>
      <c r="Y177" s="77">
        <f>IF('Indicator Data'!X179="No data","x",ROUND(IF('Indicator Data'!X179&gt;Y$195,10,IF('Indicator Data'!X179&lt;Y$194,0,10-(Y$195-'Indicator Data'!X179)/(Y$195-Y$194)*10)),1))</f>
        <v>0.7</v>
      </c>
      <c r="Z177" s="78">
        <f t="shared" si="39"/>
        <v>0.9</v>
      </c>
      <c r="AA177" s="92">
        <f>('Indicator Data'!AI179+'Indicator Data'!AH179*0.5+'Indicator Data'!AG179*0.25)/1000</f>
        <v>0</v>
      </c>
      <c r="AB177" s="83">
        <f>AA177*1000/'Indicator Data'!BB179</f>
        <v>0</v>
      </c>
      <c r="AC177" s="78">
        <f t="shared" si="40"/>
        <v>0</v>
      </c>
      <c r="AD177" s="77">
        <f>IF('Indicator Data'!AM179="No data","x",ROUND(IF('Indicator Data'!AM179&lt;$AD$194,10,IF('Indicator Data'!AM179&gt;$AD$195,0,($AD$195-'Indicator Data'!AM179)/($AD$195-$AD$194)*10)),1))</f>
        <v>0.3</v>
      </c>
      <c r="AE177" s="77">
        <f>IF('Indicator Data'!AN179="No data","x",ROUND(IF('Indicator Data'!AN179&gt;$AE$195,10,IF('Indicator Data'!AN179&lt;$AE$194,0,10-($AE$195-'Indicator Data'!AN179)/($AE$195-$AE$194)*10)),1))</f>
        <v>0</v>
      </c>
      <c r="AF177" s="84">
        <f>IF('Indicator Data'!AO179="No data","x",ROUND(IF('Indicator Data'!AO179&gt;$AF$195,10,IF('Indicator Data'!AO179&lt;$AF$194,0,10-($AF$195-'Indicator Data'!AO179)/($AF$195-$AF$194)*10)),1))</f>
        <v>3.2</v>
      </c>
      <c r="AG177" s="84">
        <f>IF('Indicator Data'!AP179="No data","x",ROUND(IF('Indicator Data'!AP179&gt;$AG$195,10,IF('Indicator Data'!AP179&lt;$AG$194,0,10-($AG$195-'Indicator Data'!AP179)/($AG$195-$AG$194)*10)),1))</f>
        <v>2.4</v>
      </c>
      <c r="AH177" s="77">
        <f t="shared" si="41"/>
        <v>3</v>
      </c>
      <c r="AI177" s="78">
        <f t="shared" si="42"/>
        <v>1.1000000000000001</v>
      </c>
      <c r="AJ177" s="85">
        <f t="shared" si="43"/>
        <v>0.6</v>
      </c>
      <c r="AK177" s="86">
        <f t="shared" si="44"/>
        <v>0.8</v>
      </c>
    </row>
    <row r="178" spans="1:37" s="4" customFormat="1" x14ac:dyDescent="0.25">
      <c r="A178" s="131" t="s">
        <v>330</v>
      </c>
      <c r="B178" s="63" t="s">
        <v>329</v>
      </c>
      <c r="C178" s="77">
        <f>ROUND(IF('Indicator Data'!Q180="No data",IF((0.1233*LN('Indicator Data'!BA180)-0.4559)&gt;C$195,0,IF((0.1233*LN('Indicator Data'!BA180)-0.4559)&lt;C$194,10,(C$195-(0.1233*LN('Indicator Data'!BA180)-0.4559))/(C$195-C$194)*10)),IF('Indicator Data'!Q180&gt;C$195,0,IF('Indicator Data'!Q180&lt;C$194,10,(C$195-'Indicator Data'!Q180)/(C$195-C$194)*10))),1)</f>
        <v>2.9</v>
      </c>
      <c r="D178" s="77" t="str">
        <f>IF('Indicator Data'!R180="No data","x",ROUND((IF('Indicator Data'!R180&gt;D$195,10,IF('Indicator Data'!R180&lt;D$194,0,10-(D$195-'Indicator Data'!R180)/(D$195-D$194)*10))),1))</f>
        <v>x</v>
      </c>
      <c r="E178" s="78">
        <f t="shared" si="30"/>
        <v>2.9</v>
      </c>
      <c r="F178" s="77">
        <f>IF('Indicator Data'!AE180="No data","x",ROUND(IF('Indicator Data'!AE180&gt;F$195,10,IF('Indicator Data'!AE180&lt;F$194,0,10-(F$195-'Indicator Data'!AE180)/(F$195-F$194)*10)),1))</f>
        <v>4.8</v>
      </c>
      <c r="G178" s="77">
        <f>IF('Indicator Data'!AF180="No data","x",ROUND(IF('Indicator Data'!AF180&gt;G$195,10,IF('Indicator Data'!AF180&lt;G$194,0,10-(G$195-'Indicator Data'!AF180)/(G$195-G$194)*10)),1))</f>
        <v>3.8</v>
      </c>
      <c r="H178" s="78">
        <f t="shared" si="31"/>
        <v>4.3</v>
      </c>
      <c r="I178" s="79">
        <f>SUM(IF('Indicator Data'!S180=0,0,'Indicator Data'!S180/1000000),SUM('Indicator Data'!T180:U180))</f>
        <v>7175.4658120000004</v>
      </c>
      <c r="J178" s="79">
        <f>I178/'Indicator Data'!BB180*1000000</f>
        <v>94.498137131324469</v>
      </c>
      <c r="K178" s="77">
        <f t="shared" si="32"/>
        <v>1.9</v>
      </c>
      <c r="L178" s="77">
        <f>IF('Indicator Data'!V180="No data","x",ROUND(IF('Indicator Data'!V180&gt;L$195,10,IF('Indicator Data'!V180&lt;L$194,0,10-(L$195-'Indicator Data'!V180)/(L$195-L$194)*10)),1))</f>
        <v>0.2</v>
      </c>
      <c r="M178" s="78">
        <f t="shared" si="33"/>
        <v>1.1000000000000001</v>
      </c>
      <c r="N178" s="80">
        <f t="shared" si="34"/>
        <v>2.8</v>
      </c>
      <c r="O178" s="92">
        <f>IF(AND('Indicator Data'!AJ180="No data",'Indicator Data'!AK180="No data"),0,SUM('Indicator Data'!AJ180:AL180)/1000)</f>
        <v>3703.3820000000001</v>
      </c>
      <c r="P178" s="77">
        <f t="shared" si="35"/>
        <v>10</v>
      </c>
      <c r="Q178" s="81">
        <f>O178*1000/'Indicator Data'!BB180</f>
        <v>4.8772122849559563E-2</v>
      </c>
      <c r="R178" s="77">
        <f t="shared" si="36"/>
        <v>8.3000000000000007</v>
      </c>
      <c r="S178" s="82">
        <f t="shared" si="37"/>
        <v>9.1999999999999993</v>
      </c>
      <c r="T178" s="77">
        <f>IF('Indicator Data'!AB180="No data","x",ROUND(IF('Indicator Data'!AB180&gt;T$195,10,IF('Indicator Data'!AB180&lt;T$194,0,10-(T$195-'Indicator Data'!AB180)/(T$195-T$194)*10)),1))</f>
        <v>0.2</v>
      </c>
      <c r="U178" s="77">
        <f>IF('Indicator Data'!AA180="No data","x",ROUND(IF('Indicator Data'!AA180&gt;U$195,10,IF('Indicator Data'!AA180&lt;U$194,0,10-(U$195-'Indicator Data'!AA180)/(U$195-U$194)*10)),1))</f>
        <v>0.3</v>
      </c>
      <c r="V178" s="77">
        <f>IF('Indicator Data'!AD180="No data","x",ROUND(IF('Indicator Data'!AD180&gt;V$195,10,IF('Indicator Data'!AD180&lt;V$194,0,10-(V$195-'Indicator Data'!AD180)/(V$195-V$194)*10)),1))</f>
        <v>0</v>
      </c>
      <c r="W178" s="78">
        <f t="shared" si="38"/>
        <v>0.2</v>
      </c>
      <c r="X178" s="77">
        <f>IF('Indicator Data'!W180="No data","x",ROUND(IF('Indicator Data'!W180&gt;X$195,10,IF('Indicator Data'!W180&lt;X$194,0,10-(X$195-'Indicator Data'!W180)/(X$195-X$194)*10)),1))</f>
        <v>1</v>
      </c>
      <c r="Y178" s="77">
        <f>IF('Indicator Data'!X180="No data","x",ROUND(IF('Indicator Data'!X180&gt;Y$195,10,IF('Indicator Data'!X180&lt;Y$194,0,10-(Y$195-'Indicator Data'!X180)/(Y$195-Y$194)*10)),1))</f>
        <v>0.4</v>
      </c>
      <c r="Z178" s="78">
        <f t="shared" si="39"/>
        <v>0.7</v>
      </c>
      <c r="AA178" s="92">
        <f>('Indicator Data'!AI180+'Indicator Data'!AH180*0.5+'Indicator Data'!AG180*0.25)/1000</f>
        <v>0.16200000000000001</v>
      </c>
      <c r="AB178" s="83">
        <f>AA178*1000/'Indicator Data'!BB180</f>
        <v>2.1334779673359784E-6</v>
      </c>
      <c r="AC178" s="78">
        <f t="shared" si="40"/>
        <v>0</v>
      </c>
      <c r="AD178" s="77">
        <f>IF('Indicator Data'!AM180="No data","x",ROUND(IF('Indicator Data'!AM180&lt;$AD$194,10,IF('Indicator Data'!AM180&gt;$AD$195,0,($AD$195-'Indicator Data'!AM180)/($AD$195-$AD$194)*10)),1))</f>
        <v>0</v>
      </c>
      <c r="AE178" s="77">
        <f>IF('Indicator Data'!AN180="No data","x",ROUND(IF('Indicator Data'!AN180&gt;$AE$195,10,IF('Indicator Data'!AN180&lt;$AE$194,0,10-($AE$195-'Indicator Data'!AN180)/($AE$195-$AE$194)*10)),1))</f>
        <v>0</v>
      </c>
      <c r="AF178" s="84">
        <f>IF('Indicator Data'!AO180="No data","x",ROUND(IF('Indicator Data'!AO180&gt;$AF$195,10,IF('Indicator Data'!AO180&lt;$AF$194,0,10-($AF$195-'Indicator Data'!AO180)/($AF$195-$AF$194)*10)),1))</f>
        <v>3.1</v>
      </c>
      <c r="AG178" s="84">
        <f>IF('Indicator Data'!AP180="No data","x",ROUND(IF('Indicator Data'!AP180&gt;$AG$195,10,IF('Indicator Data'!AP180&lt;$AG$194,0,10-($AG$195-'Indicator Data'!AP180)/($AG$195-$AG$194)*10)),1))</f>
        <v>6.5</v>
      </c>
      <c r="AH178" s="77">
        <f t="shared" si="41"/>
        <v>3.8</v>
      </c>
      <c r="AI178" s="78">
        <f t="shared" si="42"/>
        <v>1.3</v>
      </c>
      <c r="AJ178" s="85">
        <f t="shared" si="43"/>
        <v>0.6</v>
      </c>
      <c r="AK178" s="86">
        <f t="shared" si="44"/>
        <v>6.6</v>
      </c>
    </row>
    <row r="179" spans="1:37" s="4" customFormat="1" x14ac:dyDescent="0.25">
      <c r="A179" s="131" t="s">
        <v>332</v>
      </c>
      <c r="B179" s="63" t="s">
        <v>331</v>
      </c>
      <c r="C179" s="77">
        <f>ROUND(IF('Indicator Data'!Q181="No data",IF((0.1233*LN('Indicator Data'!BA181)-0.4559)&gt;C$195,0,IF((0.1233*LN('Indicator Data'!BA181)-0.4559)&lt;C$194,10,(C$195-(0.1233*LN('Indicator Data'!BA181)-0.4559))/(C$195-C$194)*10)),IF('Indicator Data'!Q181&gt;C$195,0,IF('Indicator Data'!Q181&lt;C$194,10,(C$195-'Indicator Data'!Q181)/(C$195-C$194)*10))),1)</f>
        <v>4</v>
      </c>
      <c r="D179" s="77" t="str">
        <f>IF('Indicator Data'!R181="No data","x",ROUND((IF('Indicator Data'!R181&gt;D$195,10,IF('Indicator Data'!R181&lt;D$194,0,10-(D$195-'Indicator Data'!R181)/(D$195-D$194)*10))),1))</f>
        <v>x</v>
      </c>
      <c r="E179" s="78">
        <f t="shared" si="30"/>
        <v>4</v>
      </c>
      <c r="F179" s="77" t="str">
        <f>IF('Indicator Data'!AE181="No data","x",ROUND(IF('Indicator Data'!AE181&gt;F$195,10,IF('Indicator Data'!AE181&lt;F$194,0,10-(F$195-'Indicator Data'!AE181)/(F$195-F$194)*10)),1))</f>
        <v>x</v>
      </c>
      <c r="G179" s="77" t="str">
        <f>IF('Indicator Data'!AF181="No data","x",ROUND(IF('Indicator Data'!AF181&gt;G$195,10,IF('Indicator Data'!AF181&lt;G$194,0,10-(G$195-'Indicator Data'!AF181)/(G$195-G$194)*10)),1))</f>
        <v>x</v>
      </c>
      <c r="H179" s="78" t="str">
        <f t="shared" si="31"/>
        <v>x</v>
      </c>
      <c r="I179" s="79">
        <f>SUM(IF('Indicator Data'!S181=0,0,'Indicator Data'!S181/1000000),SUM('Indicator Data'!T181:U181))</f>
        <v>74.63</v>
      </c>
      <c r="J179" s="79">
        <f>I179/'Indicator Data'!BB181*1000000</f>
        <v>14.06206073724918</v>
      </c>
      <c r="K179" s="77">
        <f t="shared" si="32"/>
        <v>0.3</v>
      </c>
      <c r="L179" s="77">
        <f>IF('Indicator Data'!V181="No data","x",ROUND(IF('Indicator Data'!V181&gt;L$195,10,IF('Indicator Data'!V181&lt;L$194,0,10-(L$195-'Indicator Data'!V181)/(L$195-L$194)*10)),1))</f>
        <v>0.1</v>
      </c>
      <c r="M179" s="78">
        <f t="shared" si="33"/>
        <v>0.2</v>
      </c>
      <c r="N179" s="80">
        <f t="shared" si="34"/>
        <v>2.7</v>
      </c>
      <c r="O179" s="92">
        <f>IF(AND('Indicator Data'!AJ181="No data",'Indicator Data'!AK181="No data"),0,SUM('Indicator Data'!AJ181:AL181)/1000)</f>
        <v>4.0270000000000001</v>
      </c>
      <c r="P179" s="77">
        <f t="shared" si="35"/>
        <v>2</v>
      </c>
      <c r="Q179" s="81">
        <f>O179*1000/'Indicator Data'!BB181</f>
        <v>7.587822402372028E-4</v>
      </c>
      <c r="R179" s="77">
        <f t="shared" si="36"/>
        <v>3</v>
      </c>
      <c r="S179" s="82">
        <f t="shared" si="37"/>
        <v>2.5</v>
      </c>
      <c r="T179" s="77" t="str">
        <f>IF('Indicator Data'!AB181="No data","x",ROUND(IF('Indicator Data'!AB181&gt;T$195,10,IF('Indicator Data'!AB181&lt;T$194,0,10-(T$195-'Indicator Data'!AB181)/(T$195-T$194)*10)),1))</f>
        <v>x</v>
      </c>
      <c r="U179" s="77">
        <f>IF('Indicator Data'!AA181="No data","x",ROUND(IF('Indicator Data'!AA181&gt;U$195,10,IF('Indicator Data'!AA181&lt;U$194,0,10-(U$195-'Indicator Data'!AA181)/(U$195-U$194)*10)),1))</f>
        <v>1.2</v>
      </c>
      <c r="V179" s="77">
        <f>IF('Indicator Data'!AD181="No data","x",ROUND(IF('Indicator Data'!AD181&gt;V$195,10,IF('Indicator Data'!AD181&lt;V$194,0,10-(V$195-'Indicator Data'!AD181)/(V$195-V$194)*10)),1))</f>
        <v>0</v>
      </c>
      <c r="W179" s="78">
        <f t="shared" si="38"/>
        <v>0.6</v>
      </c>
      <c r="X179" s="77">
        <f>IF('Indicator Data'!W181="No data","x",ROUND(IF('Indicator Data'!W181&gt;X$195,10,IF('Indicator Data'!W181&lt;X$194,0,10-(X$195-'Indicator Data'!W181)/(X$195-X$194)*10)),1))</f>
        <v>4</v>
      </c>
      <c r="Y179" s="77" t="str">
        <f>IF('Indicator Data'!X181="No data","x",ROUND(IF('Indicator Data'!X181&gt;Y$195,10,IF('Indicator Data'!X181&lt;Y$194,0,10-(Y$195-'Indicator Data'!X181)/(Y$195-Y$194)*10)),1))</f>
        <v>x</v>
      </c>
      <c r="Z179" s="78">
        <f t="shared" si="39"/>
        <v>4</v>
      </c>
      <c r="AA179" s="92">
        <f>('Indicator Data'!AI181+'Indicator Data'!AH181*0.5+'Indicator Data'!AG181*0.25)/1000</f>
        <v>0</v>
      </c>
      <c r="AB179" s="83">
        <f>AA179*1000/'Indicator Data'!BB181</f>
        <v>0</v>
      </c>
      <c r="AC179" s="78">
        <f t="shared" si="40"/>
        <v>0</v>
      </c>
      <c r="AD179" s="77">
        <f>IF('Indicator Data'!AM181="No data","x",ROUND(IF('Indicator Data'!AM181&lt;$AD$194,10,IF('Indicator Data'!AM181&gt;$AD$195,0,($AD$195-'Indicator Data'!AM181)/($AD$195-$AD$194)*10)),1))</f>
        <v>2.8</v>
      </c>
      <c r="AE179" s="77">
        <f>IF('Indicator Data'!AN181="No data","x",ROUND(IF('Indicator Data'!AN181&gt;$AE$195,10,IF('Indicator Data'!AN181&lt;$AE$194,0,10-($AE$195-'Indicator Data'!AN181)/($AE$195-$AE$194)*10)),1))</f>
        <v>0</v>
      </c>
      <c r="AF179" s="84" t="str">
        <f>IF('Indicator Data'!AO181="No data","x",ROUND(IF('Indicator Data'!AO181&gt;$AF$195,10,IF('Indicator Data'!AO181&lt;$AF$194,0,10-($AF$195-'Indicator Data'!AO181)/($AF$195-$AF$194)*10)),1))</f>
        <v>x</v>
      </c>
      <c r="AG179" s="84" t="str">
        <f>IF('Indicator Data'!AP181="No data","x",ROUND(IF('Indicator Data'!AP181&gt;$AG$195,10,IF('Indicator Data'!AP181&lt;$AG$194,0,10-($AG$195-'Indicator Data'!AP181)/($AG$195-$AG$194)*10)),1))</f>
        <v>x</v>
      </c>
      <c r="AH179" s="77" t="str">
        <f t="shared" si="41"/>
        <v>x</v>
      </c>
      <c r="AI179" s="78">
        <f t="shared" si="42"/>
        <v>1.4</v>
      </c>
      <c r="AJ179" s="85">
        <f t="shared" si="43"/>
        <v>1.6</v>
      </c>
      <c r="AK179" s="86">
        <f t="shared" si="44"/>
        <v>2.1</v>
      </c>
    </row>
    <row r="180" spans="1:37" s="4" customFormat="1" x14ac:dyDescent="0.25">
      <c r="A180" s="131" t="s">
        <v>334</v>
      </c>
      <c r="B180" s="63" t="s">
        <v>333</v>
      </c>
      <c r="C180" s="77">
        <f>ROUND(IF('Indicator Data'!Q182="No data",IF((0.1233*LN('Indicator Data'!BA182)-0.4559)&gt;C$195,0,IF((0.1233*LN('Indicator Data'!BA182)-0.4559)&lt;C$194,10,(C$195-(0.1233*LN('Indicator Data'!BA182)-0.4559))/(C$195-C$194)*10)),IF('Indicator Data'!Q182&gt;C$195,0,IF('Indicator Data'!Q182&lt;C$194,10,(C$195-'Indicator Data'!Q182)/(C$195-C$194)*10))),1)</f>
        <v>6.2</v>
      </c>
      <c r="D180" s="77" t="str">
        <f>IF('Indicator Data'!R182="No data","x",ROUND((IF('Indicator Data'!R182&gt;D$195,10,IF('Indicator Data'!R182&lt;D$194,0,10-(D$195-'Indicator Data'!R182)/(D$195-D$194)*10))),1))</f>
        <v>x</v>
      </c>
      <c r="E180" s="78">
        <f t="shared" si="30"/>
        <v>6.2</v>
      </c>
      <c r="F180" s="77" t="str">
        <f>IF('Indicator Data'!AE182="No data","x",ROUND(IF('Indicator Data'!AE182&gt;F$195,10,IF('Indicator Data'!AE182&lt;F$194,0,10-(F$195-'Indicator Data'!AE182)/(F$195-F$194)*10)),1))</f>
        <v>x</v>
      </c>
      <c r="G180" s="77" t="str">
        <f>IF('Indicator Data'!AF182="No data","x",ROUND(IF('Indicator Data'!AF182&gt;G$195,10,IF('Indicator Data'!AF182&lt;G$194,0,10-(G$195-'Indicator Data'!AF182)/(G$195-G$194)*10)),1))</f>
        <v>x</v>
      </c>
      <c r="H180" s="78" t="str">
        <f t="shared" si="31"/>
        <v>x</v>
      </c>
      <c r="I180" s="79">
        <f>SUM(IF('Indicator Data'!S182=0,0,'Indicator Data'!S182/1000000),SUM('Indicator Data'!T182:U182))</f>
        <v>51.861283999999998</v>
      </c>
      <c r="J180" s="79">
        <f>I180/'Indicator Data'!BB182*1000000</f>
        <v>5242.2201556656219</v>
      </c>
      <c r="K180" s="77">
        <f t="shared" si="32"/>
        <v>10</v>
      </c>
      <c r="L180" s="77">
        <f>IF('Indicator Data'!V182="No data","x",ROUND(IF('Indicator Data'!V182&gt;L$195,10,IF('Indicator Data'!V182&lt;L$194,0,10-(L$195-'Indicator Data'!V182)/(L$195-L$194)*10)),1))</f>
        <v>10</v>
      </c>
      <c r="M180" s="78">
        <f t="shared" si="33"/>
        <v>10</v>
      </c>
      <c r="N180" s="80">
        <f t="shared" si="34"/>
        <v>7.5</v>
      </c>
      <c r="O180" s="92">
        <f>IF(AND('Indicator Data'!AJ182="No data",'Indicator Data'!AK182="No data"),0,SUM('Indicator Data'!AJ182:AL182)/1000)</f>
        <v>0</v>
      </c>
      <c r="P180" s="77">
        <f t="shared" si="35"/>
        <v>0</v>
      </c>
      <c r="Q180" s="81">
        <f>O180*1000/'Indicator Data'!BB182</f>
        <v>0</v>
      </c>
      <c r="R180" s="77">
        <f t="shared" si="36"/>
        <v>0</v>
      </c>
      <c r="S180" s="82">
        <f t="shared" si="37"/>
        <v>0</v>
      </c>
      <c r="T180" s="77" t="str">
        <f>IF('Indicator Data'!AB182="No data","x",ROUND(IF('Indicator Data'!AB182&gt;T$195,10,IF('Indicator Data'!AB182&lt;T$194,0,10-(T$195-'Indicator Data'!AB182)/(T$195-T$194)*10)),1))</f>
        <v>x</v>
      </c>
      <c r="U180" s="77">
        <f>IF('Indicator Data'!AA182="No data","x",ROUND(IF('Indicator Data'!AA182&gt;U$195,10,IF('Indicator Data'!AA182&lt;U$194,0,10-(U$195-'Indicator Data'!AA182)/(U$195-U$194)*10)),1))</f>
        <v>3.5</v>
      </c>
      <c r="V180" s="77" t="str">
        <f>IF('Indicator Data'!AD182="No data","x",ROUND(IF('Indicator Data'!AD182&gt;V$195,10,IF('Indicator Data'!AD182&lt;V$194,0,10-(V$195-'Indicator Data'!AD182)/(V$195-V$194)*10)),1))</f>
        <v>x</v>
      </c>
      <c r="W180" s="78">
        <f t="shared" si="38"/>
        <v>3.5</v>
      </c>
      <c r="X180" s="77">
        <f>IF('Indicator Data'!W182="No data","x",ROUND(IF('Indicator Data'!W182&gt;X$195,10,IF('Indicator Data'!W182&lt;X$194,0,10-(X$195-'Indicator Data'!W182)/(X$195-X$194)*10)),1))</f>
        <v>2.1</v>
      </c>
      <c r="Y180" s="77">
        <f>IF('Indicator Data'!X182="No data","x",ROUND(IF('Indicator Data'!X182&gt;Y$195,10,IF('Indicator Data'!X182&lt;Y$194,0,10-(Y$195-'Indicator Data'!X182)/(Y$195-Y$194)*10)),1))</f>
        <v>0.4</v>
      </c>
      <c r="Z180" s="78">
        <f t="shared" si="39"/>
        <v>1.3</v>
      </c>
      <c r="AA180" s="92">
        <f>('Indicator Data'!AI182+'Indicator Data'!AH182*0.5+'Indicator Data'!AG182*0.25)/1000</f>
        <v>3</v>
      </c>
      <c r="AB180" s="83">
        <f>AA180*1000/'Indicator Data'!BB182</f>
        <v>0.3032447184878197</v>
      </c>
      <c r="AC180" s="78">
        <f t="shared" si="40"/>
        <v>10</v>
      </c>
      <c r="AD180" s="77">
        <f>IF('Indicator Data'!AM182="No data","x",ROUND(IF('Indicator Data'!AM182&lt;$AD$194,10,IF('Indicator Data'!AM182&gt;$AD$195,0,($AD$195-'Indicator Data'!AM182)/($AD$195-$AD$194)*10)),1))</f>
        <v>4.8</v>
      </c>
      <c r="AE180" s="77">
        <f>IF('Indicator Data'!AN182="No data","x",ROUND(IF('Indicator Data'!AN182&gt;$AE$195,10,IF('Indicator Data'!AN182&lt;$AE$194,0,10-($AE$195-'Indicator Data'!AN182)/($AE$195-$AE$194)*10)),1))</f>
        <v>3.1</v>
      </c>
      <c r="AF180" s="84" t="str">
        <f>IF('Indicator Data'!AO182="No data","x",ROUND(IF('Indicator Data'!AO182&gt;$AF$195,10,IF('Indicator Data'!AO182&lt;$AF$194,0,10-($AF$195-'Indicator Data'!AO182)/($AF$195-$AF$194)*10)),1))</f>
        <v>x</v>
      </c>
      <c r="AG180" s="84" t="str">
        <f>IF('Indicator Data'!AP182="No data","x",ROUND(IF('Indicator Data'!AP182&gt;$AG$195,10,IF('Indicator Data'!AP182&lt;$AG$194,0,10-($AG$195-'Indicator Data'!AP182)/($AG$195-$AG$194)*10)),1))</f>
        <v>x</v>
      </c>
      <c r="AH180" s="77" t="str">
        <f t="shared" si="41"/>
        <v>x</v>
      </c>
      <c r="AI180" s="78">
        <f t="shared" si="42"/>
        <v>4</v>
      </c>
      <c r="AJ180" s="85">
        <f t="shared" si="43"/>
        <v>6.2</v>
      </c>
      <c r="AK180" s="86">
        <f t="shared" si="44"/>
        <v>3.7</v>
      </c>
    </row>
    <row r="181" spans="1:37" s="4" customFormat="1" x14ac:dyDescent="0.25">
      <c r="A181" s="131" t="s">
        <v>336</v>
      </c>
      <c r="B181" s="63" t="s">
        <v>335</v>
      </c>
      <c r="C181" s="77">
        <f>ROUND(IF('Indicator Data'!Q183="No data",IF((0.1233*LN('Indicator Data'!BA183)-0.4559)&gt;C$195,0,IF((0.1233*LN('Indicator Data'!BA183)-0.4559)&lt;C$194,10,(C$195-(0.1233*LN('Indicator Data'!BA183)-0.4559))/(C$195-C$194)*10)),IF('Indicator Data'!Q183&gt;C$195,0,IF('Indicator Data'!Q183&lt;C$194,10,(C$195-'Indicator Data'!Q183)/(C$195-C$194)*10))),1)</f>
        <v>7.2</v>
      </c>
      <c r="D181" s="77">
        <f>IF('Indicator Data'!R183="No data","x",ROUND((IF('Indicator Data'!R183&gt;D$195,10,IF('Indicator Data'!R183&lt;D$194,0,10-(D$195-'Indicator Data'!R183)/(D$195-D$194)*10))),1))</f>
        <v>6.9</v>
      </c>
      <c r="E181" s="78">
        <f t="shared" si="30"/>
        <v>7.1</v>
      </c>
      <c r="F181" s="77">
        <f>IF('Indicator Data'!AE183="No data","x",ROUND(IF('Indicator Data'!AE183&gt;F$195,10,IF('Indicator Data'!AE183&lt;F$194,0,10-(F$195-'Indicator Data'!AE183)/(F$195-F$194)*10)),1))</f>
        <v>7.2</v>
      </c>
      <c r="G181" s="77">
        <f>IF('Indicator Data'!AF183="No data","x",ROUND(IF('Indicator Data'!AF183&gt;G$195,10,IF('Indicator Data'!AF183&lt;G$194,0,10-(G$195-'Indicator Data'!AF183)/(G$195-G$194)*10)),1))</f>
        <v>4.9000000000000004</v>
      </c>
      <c r="H181" s="78">
        <f t="shared" si="31"/>
        <v>6.1</v>
      </c>
      <c r="I181" s="79">
        <f>SUM(IF('Indicator Data'!S183=0,0,'Indicator Data'!S183/1000000),SUM('Indicator Data'!T183:U183))</f>
        <v>3742.1924360000003</v>
      </c>
      <c r="J181" s="79">
        <f>I181/'Indicator Data'!BB183*1000000</f>
        <v>99.044417045858651</v>
      </c>
      <c r="K181" s="77">
        <f t="shared" si="32"/>
        <v>2</v>
      </c>
      <c r="L181" s="77">
        <f>IF('Indicator Data'!V183="No data","x",ROUND(IF('Indicator Data'!V183&gt;L$195,10,IF('Indicator Data'!V183&lt;L$194,0,10-(L$195-'Indicator Data'!V183)/(L$195-L$194)*10)),1))</f>
        <v>4.7</v>
      </c>
      <c r="M181" s="78">
        <f t="shared" si="33"/>
        <v>3.4</v>
      </c>
      <c r="N181" s="80">
        <f t="shared" si="34"/>
        <v>5.9</v>
      </c>
      <c r="O181" s="92">
        <f>IF(AND('Indicator Data'!AJ183="No data",'Indicator Data'!AK183="No data"),0,SUM('Indicator Data'!AJ183:AL183)/1000)</f>
        <v>511.399</v>
      </c>
      <c r="P181" s="77">
        <f t="shared" si="35"/>
        <v>9</v>
      </c>
      <c r="Q181" s="81">
        <f>O181*1000/'Indicator Data'!BB183</f>
        <v>1.3535171346499687E-2</v>
      </c>
      <c r="R181" s="77">
        <f t="shared" si="36"/>
        <v>6.1</v>
      </c>
      <c r="S181" s="82">
        <f t="shared" si="37"/>
        <v>7.6</v>
      </c>
      <c r="T181" s="77">
        <f>IF('Indicator Data'!AB183="No data","x",ROUND(IF('Indicator Data'!AB183&gt;T$195,10,IF('Indicator Data'!AB183&lt;T$194,0,10-(T$195-'Indicator Data'!AB183)/(T$195-T$194)*10)),1))</f>
        <v>10</v>
      </c>
      <c r="U181" s="77">
        <f>IF('Indicator Data'!AA183="No data","x",ROUND(IF('Indicator Data'!AA183&gt;U$195,10,IF('Indicator Data'!AA183&lt;U$194,0,10-(U$195-'Indicator Data'!AA183)/(U$195-U$194)*10)),1))</f>
        <v>2.9</v>
      </c>
      <c r="V181" s="77">
        <f>IF('Indicator Data'!AD183="No data","x",ROUND(IF('Indicator Data'!AD183&gt;V$195,10,IF('Indicator Data'!AD183&lt;V$194,0,10-(V$195-'Indicator Data'!AD183)/(V$195-V$194)*10)),1))</f>
        <v>10</v>
      </c>
      <c r="W181" s="78">
        <f t="shared" si="38"/>
        <v>7.6</v>
      </c>
      <c r="X181" s="77">
        <f>IF('Indicator Data'!W183="No data","x",ROUND(IF('Indicator Data'!W183&gt;X$195,10,IF('Indicator Data'!W183&lt;X$194,0,10-(X$195-'Indicator Data'!W183)/(X$195-X$194)*10)),1))</f>
        <v>4.2</v>
      </c>
      <c r="Y181" s="77">
        <f>IF('Indicator Data'!X183="No data","x",ROUND(IF('Indicator Data'!X183&gt;Y$195,10,IF('Indicator Data'!X183&lt;Y$194,0,10-(Y$195-'Indicator Data'!X183)/(Y$195-Y$194)*10)),1))</f>
        <v>3.6</v>
      </c>
      <c r="Z181" s="78">
        <f t="shared" si="39"/>
        <v>3.9</v>
      </c>
      <c r="AA181" s="92">
        <f>('Indicator Data'!AI183+'Indicator Data'!AH183*0.5+'Indicator Data'!AG183*0.25)/1000</f>
        <v>6.4152500000000003</v>
      </c>
      <c r="AB181" s="83">
        <f>AA181*1000/'Indicator Data'!BB183</f>
        <v>1.6979209576208033E-4</v>
      </c>
      <c r="AC181" s="78">
        <f t="shared" si="40"/>
        <v>0</v>
      </c>
      <c r="AD181" s="77">
        <f>IF('Indicator Data'!AM183="No data","x",ROUND(IF('Indicator Data'!AM183&lt;$AD$194,10,IF('Indicator Data'!AM183&gt;$AD$195,0,($AD$195-'Indicator Data'!AM183)/($AD$195-$AD$194)*10)),1))</f>
        <v>5.6</v>
      </c>
      <c r="AE181" s="77">
        <f>IF('Indicator Data'!AN183="No data","x",ROUND(IF('Indicator Data'!AN183&gt;$AE$195,10,IF('Indicator Data'!AN183&lt;$AE$194,0,10-($AE$195-'Indicator Data'!AN183)/($AE$195-$AE$194)*10)),1))</f>
        <v>6.8</v>
      </c>
      <c r="AF181" s="84">
        <f>IF('Indicator Data'!AO183="No data","x",ROUND(IF('Indicator Data'!AO183&gt;$AF$195,10,IF('Indicator Data'!AO183&lt;$AF$194,0,10-($AF$195-'Indicator Data'!AO183)/($AF$195-$AF$194)*10)),1))</f>
        <v>4.7</v>
      </c>
      <c r="AG181" s="84">
        <f>IF('Indicator Data'!AP183="No data","x",ROUND(IF('Indicator Data'!AP183&gt;$AG$195,10,IF('Indicator Data'!AP183&lt;$AG$194,0,10-($AG$195-'Indicator Data'!AP183)/($AG$195-$AG$194)*10)),1))</f>
        <v>10</v>
      </c>
      <c r="AH181" s="77">
        <f t="shared" si="41"/>
        <v>5.8</v>
      </c>
      <c r="AI181" s="78">
        <f t="shared" si="42"/>
        <v>6.1</v>
      </c>
      <c r="AJ181" s="85">
        <f t="shared" si="43"/>
        <v>5</v>
      </c>
      <c r="AK181" s="86">
        <f t="shared" si="44"/>
        <v>6.5</v>
      </c>
    </row>
    <row r="182" spans="1:37" s="4" customFormat="1" x14ac:dyDescent="0.25">
      <c r="A182" s="131" t="s">
        <v>338</v>
      </c>
      <c r="B182" s="63" t="s">
        <v>337</v>
      </c>
      <c r="C182" s="77">
        <f>ROUND(IF('Indicator Data'!Q184="No data",IF((0.1233*LN('Indicator Data'!BA184)-0.4559)&gt;C$195,0,IF((0.1233*LN('Indicator Data'!BA184)-0.4559)&lt;C$194,10,(C$195-(0.1233*LN('Indicator Data'!BA184)-0.4559))/(C$195-C$194)*10)),IF('Indicator Data'!Q184&gt;C$195,0,IF('Indicator Data'!Q184&lt;C$194,10,(C$195-'Indicator Data'!Q184)/(C$195-C$194)*10))),1)</f>
        <v>3.1</v>
      </c>
      <c r="D182" s="77">
        <f>IF('Indicator Data'!R184="No data","x",ROUND((IF('Indicator Data'!R184&gt;D$195,10,IF('Indicator Data'!R184&lt;D$194,0,10-(D$195-'Indicator Data'!R184)/(D$195-D$194)*10))),1))</f>
        <v>0</v>
      </c>
      <c r="E182" s="78">
        <f t="shared" si="30"/>
        <v>1.7</v>
      </c>
      <c r="F182" s="77">
        <f>IF('Indicator Data'!AE184="No data","x",ROUND(IF('Indicator Data'!AE184&gt;F$195,10,IF('Indicator Data'!AE184&lt;F$194,0,10-(F$195-'Indicator Data'!AE184)/(F$195-F$194)*10)),1))</f>
        <v>3.8</v>
      </c>
      <c r="G182" s="77">
        <f>IF('Indicator Data'!AF184="No data","x",ROUND(IF('Indicator Data'!AF184&gt;G$195,10,IF('Indicator Data'!AF184&lt;G$194,0,10-(G$195-'Indicator Data'!AF184)/(G$195-G$194)*10)),1))</f>
        <v>0</v>
      </c>
      <c r="H182" s="78">
        <f t="shared" si="31"/>
        <v>1.9</v>
      </c>
      <c r="I182" s="79">
        <f>SUM(IF('Indicator Data'!S184=0,0,'Indicator Data'!S184/1000000),SUM('Indicator Data'!T184:U184))</f>
        <v>1962.7211609999999</v>
      </c>
      <c r="J182" s="79">
        <f>I182/'Indicator Data'!BB184*1000000</f>
        <v>43.267100670371597</v>
      </c>
      <c r="K182" s="77">
        <f t="shared" si="32"/>
        <v>0.9</v>
      </c>
      <c r="L182" s="77">
        <f>IF('Indicator Data'!V184="No data","x",ROUND(IF('Indicator Data'!V184&gt;L$195,10,IF('Indicator Data'!V184&lt;L$194,0,10-(L$195-'Indicator Data'!V184)/(L$195-L$194)*10)),1))</f>
        <v>0.3</v>
      </c>
      <c r="M182" s="78">
        <f t="shared" si="33"/>
        <v>0.6</v>
      </c>
      <c r="N182" s="80">
        <f t="shared" si="34"/>
        <v>1.5</v>
      </c>
      <c r="O182" s="92">
        <f>IF(AND('Indicator Data'!AJ184="No data",'Indicator Data'!AK184="No data"),0,SUM('Indicator Data'!AJ184:AL184)/1000)</f>
        <v>1435.0319999999999</v>
      </c>
      <c r="P182" s="77">
        <f t="shared" si="35"/>
        <v>10</v>
      </c>
      <c r="Q182" s="81">
        <f>O182*1000/'Indicator Data'!BB184</f>
        <v>3.1634485449563411E-2</v>
      </c>
      <c r="R182" s="77">
        <f t="shared" si="36"/>
        <v>7.5</v>
      </c>
      <c r="S182" s="82">
        <f t="shared" si="37"/>
        <v>8.8000000000000007</v>
      </c>
      <c r="T182" s="77">
        <f>IF('Indicator Data'!AB184="No data","x",ROUND(IF('Indicator Data'!AB184&gt;T$195,10,IF('Indicator Data'!AB184&lt;T$194,0,10-(T$195-'Indicator Data'!AB184)/(T$195-T$194)*10)),1))</f>
        <v>2.4</v>
      </c>
      <c r="U182" s="77">
        <f>IF('Indicator Data'!AA184="No data","x",ROUND(IF('Indicator Data'!AA184&gt;U$195,10,IF('Indicator Data'!AA184&lt;U$194,0,10-(U$195-'Indicator Data'!AA184)/(U$195-U$194)*10)),1))</f>
        <v>1.7</v>
      </c>
      <c r="V182" s="77" t="str">
        <f>IF('Indicator Data'!AD184="No data","x",ROUND(IF('Indicator Data'!AD184&gt;V$195,10,IF('Indicator Data'!AD184&lt;V$194,0,10-(V$195-'Indicator Data'!AD184)/(V$195-V$194)*10)),1))</f>
        <v>x</v>
      </c>
      <c r="W182" s="78">
        <f t="shared" si="38"/>
        <v>2.1</v>
      </c>
      <c r="X182" s="77">
        <f>IF('Indicator Data'!W184="No data","x",ROUND(IF('Indicator Data'!W184&gt;X$195,10,IF('Indicator Data'!W184&lt;X$194,0,10-(X$195-'Indicator Data'!W184)/(X$195-X$194)*10)),1))</f>
        <v>0.7</v>
      </c>
      <c r="Y182" s="77">
        <f>IF('Indicator Data'!X184="No data","x",ROUND(IF('Indicator Data'!X184&gt;Y$195,10,IF('Indicator Data'!X184&lt;Y$194,0,10-(Y$195-'Indicator Data'!X184)/(Y$195-Y$194)*10)),1))</f>
        <v>0.2</v>
      </c>
      <c r="Z182" s="78">
        <f t="shared" si="39"/>
        <v>0.5</v>
      </c>
      <c r="AA182" s="92">
        <f>('Indicator Data'!AI184+'Indicator Data'!AH184*0.5+'Indicator Data'!AG184*0.25)/1000</f>
        <v>0</v>
      </c>
      <c r="AB182" s="83">
        <f>AA182*1000/'Indicator Data'!BB184</f>
        <v>0</v>
      </c>
      <c r="AC182" s="78">
        <f t="shared" si="40"/>
        <v>0</v>
      </c>
      <c r="AD182" s="77">
        <f>IF('Indicator Data'!AM184="No data","x",ROUND(IF('Indicator Data'!AM184&lt;$AD$194,10,IF('Indicator Data'!AM184&gt;$AD$195,0,($AD$195-'Indicator Data'!AM184)/($AD$195-$AD$194)*10)),1))</f>
        <v>3.2</v>
      </c>
      <c r="AE182" s="77">
        <f>IF('Indicator Data'!AN184="No data","x",ROUND(IF('Indicator Data'!AN184&gt;$AE$195,10,IF('Indicator Data'!AN184&lt;$AE$194,0,10-($AE$195-'Indicator Data'!AN184)/($AE$195-$AE$194)*10)),1))</f>
        <v>0</v>
      </c>
      <c r="AF182" s="84">
        <f>IF('Indicator Data'!AO184="No data","x",ROUND(IF('Indicator Data'!AO184&gt;$AF$195,10,IF('Indicator Data'!AO184&lt;$AF$194,0,10-($AF$195-'Indicator Data'!AO184)/($AF$195-$AF$194)*10)),1))</f>
        <v>4.7</v>
      </c>
      <c r="AG182" s="84">
        <f>IF('Indicator Data'!AP184="No data","x",ROUND(IF('Indicator Data'!AP184&gt;$AG$195,10,IF('Indicator Data'!AP184&lt;$AG$194,0,10-($AG$195-'Indicator Data'!AP184)/($AG$195-$AG$194)*10)),1))</f>
        <v>2</v>
      </c>
      <c r="AH182" s="77">
        <f t="shared" si="41"/>
        <v>4.2</v>
      </c>
      <c r="AI182" s="78">
        <f t="shared" si="42"/>
        <v>2.5</v>
      </c>
      <c r="AJ182" s="85">
        <f t="shared" si="43"/>
        <v>1.3</v>
      </c>
      <c r="AK182" s="86">
        <f t="shared" si="44"/>
        <v>6.3</v>
      </c>
    </row>
    <row r="183" spans="1:37" s="4" customFormat="1" x14ac:dyDescent="0.25">
      <c r="A183" s="131" t="s">
        <v>340</v>
      </c>
      <c r="B183" s="63" t="s">
        <v>339</v>
      </c>
      <c r="C183" s="77">
        <f>ROUND(IF('Indicator Data'!Q185="No data",IF((0.1233*LN('Indicator Data'!BA185)-0.4559)&gt;C$195,0,IF((0.1233*LN('Indicator Data'!BA185)-0.4559)&lt;C$194,10,(C$195-(0.1233*LN('Indicator Data'!BA185)-0.4559))/(C$195-C$194)*10)),IF('Indicator Data'!Q185&gt;C$195,0,IF('Indicator Data'!Q185&lt;C$194,10,(C$195-'Indicator Data'!Q185)/(C$195-C$194)*10))),1)</f>
        <v>1.8</v>
      </c>
      <c r="D183" s="77" t="str">
        <f>IF('Indicator Data'!R185="No data","x",ROUND((IF('Indicator Data'!R185&gt;D$195,10,IF('Indicator Data'!R185&lt;D$194,0,10-(D$195-'Indicator Data'!R185)/(D$195-D$194)*10))),1))</f>
        <v>x</v>
      </c>
      <c r="E183" s="78">
        <f t="shared" si="30"/>
        <v>1.8</v>
      </c>
      <c r="F183" s="77">
        <f>IF('Indicator Data'!AE185="No data","x",ROUND(IF('Indicator Data'!AE185&gt;F$195,10,IF('Indicator Data'!AE185&lt;F$194,0,10-(F$195-'Indicator Data'!AE185)/(F$195-F$194)*10)),1))</f>
        <v>3.1</v>
      </c>
      <c r="G183" s="77" t="str">
        <f>IF('Indicator Data'!AF185="No data","x",ROUND(IF('Indicator Data'!AF185&gt;G$195,10,IF('Indicator Data'!AF185&lt;G$194,0,10-(G$195-'Indicator Data'!AF185)/(G$195-G$194)*10)),1))</f>
        <v>x</v>
      </c>
      <c r="H183" s="78">
        <f t="shared" si="31"/>
        <v>3.1</v>
      </c>
      <c r="I183" s="79">
        <f>SUM(IF('Indicator Data'!S185=0,0,'Indicator Data'!S185/1000000),SUM('Indicator Data'!T185:U185))</f>
        <v>0.71015799999999996</v>
      </c>
      <c r="J183" s="79">
        <f>I183/'Indicator Data'!BB185*1000000</f>
        <v>7.8158390489073512E-2</v>
      </c>
      <c r="K183" s="77">
        <f t="shared" si="32"/>
        <v>0</v>
      </c>
      <c r="L183" s="77">
        <f>IF('Indicator Data'!V185="No data","x",ROUND(IF('Indicator Data'!V185&gt;L$195,10,IF('Indicator Data'!V185&lt;L$194,0,10-(L$195-'Indicator Data'!V185)/(L$195-L$194)*10)),1))</f>
        <v>0</v>
      </c>
      <c r="M183" s="78">
        <f t="shared" si="33"/>
        <v>0</v>
      </c>
      <c r="N183" s="80">
        <f t="shared" si="34"/>
        <v>1.7</v>
      </c>
      <c r="O183" s="92">
        <f>IF(AND('Indicator Data'!AJ185="No data",'Indicator Data'!AK185="No data"),0,SUM('Indicator Data'!AJ185:AL185)/1000)</f>
        <v>0.42399999999999999</v>
      </c>
      <c r="P183" s="77">
        <f t="shared" si="35"/>
        <v>0</v>
      </c>
      <c r="Q183" s="81">
        <f>O183*1000/'Indicator Data'!BB185</f>
        <v>4.6664485322093358E-5</v>
      </c>
      <c r="R183" s="77">
        <f t="shared" si="36"/>
        <v>0</v>
      </c>
      <c r="S183" s="82">
        <f t="shared" si="37"/>
        <v>0</v>
      </c>
      <c r="T183" s="77" t="str">
        <f>IF('Indicator Data'!AB185="No data","x",ROUND(IF('Indicator Data'!AB185&gt;T$195,10,IF('Indicator Data'!AB185&lt;T$194,0,10-(T$195-'Indicator Data'!AB185)/(T$195-T$194)*10)),1))</f>
        <v>x</v>
      </c>
      <c r="U183" s="77">
        <f>IF('Indicator Data'!AA185="No data","x",ROUND(IF('Indicator Data'!AA185&gt;U$195,10,IF('Indicator Data'!AA185&lt;U$194,0,10-(U$195-'Indicator Data'!AA185)/(U$195-U$194)*10)),1))</f>
        <v>0</v>
      </c>
      <c r="V183" s="77" t="str">
        <f>IF('Indicator Data'!AD185="No data","x",ROUND(IF('Indicator Data'!AD185&gt;V$195,10,IF('Indicator Data'!AD185&lt;V$194,0,10-(V$195-'Indicator Data'!AD185)/(V$195-V$194)*10)),1))</f>
        <v>x</v>
      </c>
      <c r="W183" s="78">
        <f t="shared" si="38"/>
        <v>0</v>
      </c>
      <c r="X183" s="77">
        <f>IF('Indicator Data'!W185="No data","x",ROUND(IF('Indicator Data'!W185&gt;X$195,10,IF('Indicator Data'!W185&lt;X$194,0,10-(X$195-'Indicator Data'!W185)/(X$195-X$194)*10)),1))</f>
        <v>0.5</v>
      </c>
      <c r="Y183" s="77" t="str">
        <f>IF('Indicator Data'!X185="No data","x",ROUND(IF('Indicator Data'!X185&gt;Y$195,10,IF('Indicator Data'!X185&lt;Y$194,0,10-(Y$195-'Indicator Data'!X185)/(Y$195-Y$194)*10)),1))</f>
        <v>x</v>
      </c>
      <c r="Z183" s="78">
        <f t="shared" si="39"/>
        <v>0.5</v>
      </c>
      <c r="AA183" s="92">
        <f>('Indicator Data'!AI185+'Indicator Data'!AH185*0.5+'Indicator Data'!AG185*0.25)/1000</f>
        <v>0</v>
      </c>
      <c r="AB183" s="83">
        <f>AA183*1000/'Indicator Data'!BB185</f>
        <v>0</v>
      </c>
      <c r="AC183" s="78">
        <f t="shared" si="40"/>
        <v>0</v>
      </c>
      <c r="AD183" s="77">
        <f>IF('Indicator Data'!AM185="No data","x",ROUND(IF('Indicator Data'!AM185&lt;$AD$194,10,IF('Indicator Data'!AM185&gt;$AD$195,0,($AD$195-'Indicator Data'!AM185)/($AD$195-$AD$194)*10)),1))</f>
        <v>2.4</v>
      </c>
      <c r="AE183" s="77">
        <f>IF('Indicator Data'!AN185="No data","x",ROUND(IF('Indicator Data'!AN185&gt;$AE$195,10,IF('Indicator Data'!AN185&lt;$AE$194,0,10-($AE$195-'Indicator Data'!AN185)/($AE$195-$AE$194)*10)),1))</f>
        <v>0</v>
      </c>
      <c r="AF183" s="84" t="str">
        <f>IF('Indicator Data'!AO185="No data","x",ROUND(IF('Indicator Data'!AO185&gt;$AF$195,10,IF('Indicator Data'!AO185&lt;$AF$194,0,10-($AF$195-'Indicator Data'!AO185)/($AF$195-$AF$194)*10)),1))</f>
        <v>x</v>
      </c>
      <c r="AG183" s="84" t="str">
        <f>IF('Indicator Data'!AP185="No data","x",ROUND(IF('Indicator Data'!AP185&gt;$AG$195,10,IF('Indicator Data'!AP185&lt;$AG$194,0,10-($AG$195-'Indicator Data'!AP185)/($AG$195-$AG$194)*10)),1))</f>
        <v>x</v>
      </c>
      <c r="AH183" s="77" t="str">
        <f t="shared" si="41"/>
        <v>x</v>
      </c>
      <c r="AI183" s="78">
        <f t="shared" si="42"/>
        <v>1.2</v>
      </c>
      <c r="AJ183" s="85">
        <f t="shared" si="43"/>
        <v>0.4</v>
      </c>
      <c r="AK183" s="86">
        <f t="shared" si="44"/>
        <v>0.2</v>
      </c>
    </row>
    <row r="184" spans="1:37" s="4" customFormat="1" x14ac:dyDescent="0.25">
      <c r="A184" s="131" t="s">
        <v>886</v>
      </c>
      <c r="B184" s="63" t="s">
        <v>341</v>
      </c>
      <c r="C184" s="77">
        <f>ROUND(IF('Indicator Data'!Q186="No data",IF((0.1233*LN('Indicator Data'!BA186)-0.4559)&gt;C$195,0,IF((0.1233*LN('Indicator Data'!BA186)-0.4559)&lt;C$194,10,(C$195-(0.1233*LN('Indicator Data'!BA186)-0.4559))/(C$195-C$194)*10)),IF('Indicator Data'!Q186&gt;C$195,0,IF('Indicator Data'!Q186&lt;C$194,10,(C$195-'Indicator Data'!Q186)/(C$195-C$194)*10))),1)</f>
        <v>0.7</v>
      </c>
      <c r="D184" s="77" t="str">
        <f>IF('Indicator Data'!R186="No data","x",ROUND((IF('Indicator Data'!R186&gt;D$195,10,IF('Indicator Data'!R186&lt;D$194,0,10-(D$195-'Indicator Data'!R186)/(D$195-D$194)*10))),1))</f>
        <v>x</v>
      </c>
      <c r="E184" s="78">
        <f t="shared" si="30"/>
        <v>0.7</v>
      </c>
      <c r="F184" s="77">
        <f>IF('Indicator Data'!AE186="No data","x",ROUND(IF('Indicator Data'!AE186&gt;F$195,10,IF('Indicator Data'!AE186&lt;F$194,0,10-(F$195-'Indicator Data'!AE186)/(F$195-F$194)*10)),1))</f>
        <v>2.4</v>
      </c>
      <c r="G184" s="77">
        <f>IF('Indicator Data'!AF186="No data","x",ROUND(IF('Indicator Data'!AF186&gt;G$195,10,IF('Indicator Data'!AF186&lt;G$194,0,10-(G$195-'Indicator Data'!AF186)/(G$195-G$194)*10)),1))</f>
        <v>3.3</v>
      </c>
      <c r="H184" s="78">
        <f t="shared" si="31"/>
        <v>2.9</v>
      </c>
      <c r="I184" s="79">
        <f>SUM(IF('Indicator Data'!S186=0,0,'Indicator Data'!S186/1000000),SUM('Indicator Data'!T186:U186))</f>
        <v>0</v>
      </c>
      <c r="J184" s="79">
        <f>I184/'Indicator Data'!BB186*1000000</f>
        <v>0</v>
      </c>
      <c r="K184" s="77">
        <f t="shared" si="32"/>
        <v>0</v>
      </c>
      <c r="L184" s="77">
        <f>IF('Indicator Data'!V186="No data","x",ROUND(IF('Indicator Data'!V186&gt;L$195,10,IF('Indicator Data'!V186&lt;L$194,0,10-(L$195-'Indicator Data'!V186)/(L$195-L$194)*10)),1))</f>
        <v>0</v>
      </c>
      <c r="M184" s="78">
        <f t="shared" si="33"/>
        <v>0</v>
      </c>
      <c r="N184" s="80">
        <f t="shared" si="34"/>
        <v>1.1000000000000001</v>
      </c>
      <c r="O184" s="92">
        <f>IF(AND('Indicator Data'!AJ186="No data",'Indicator Data'!AK186="No data"),0,SUM('Indicator Data'!AJ186:AL186)/1000)</f>
        <v>117.23399999999999</v>
      </c>
      <c r="P184" s="77">
        <f t="shared" si="35"/>
        <v>6.9</v>
      </c>
      <c r="Q184" s="81">
        <f>O184*1000/'Indicator Data'!BB186</f>
        <v>1.8172890512992825E-3</v>
      </c>
      <c r="R184" s="77">
        <f t="shared" si="36"/>
        <v>3.7</v>
      </c>
      <c r="S184" s="82">
        <f t="shared" si="37"/>
        <v>5.3</v>
      </c>
      <c r="T184" s="77">
        <f>IF('Indicator Data'!AB186="No data","x",ROUND(IF('Indicator Data'!AB186&gt;T$195,10,IF('Indicator Data'!AB186&lt;T$194,0,10-(T$195-'Indicator Data'!AB186)/(T$195-T$194)*10)),1))</f>
        <v>0.6</v>
      </c>
      <c r="U184" s="77">
        <f>IF('Indicator Data'!AA186="No data","x",ROUND(IF('Indicator Data'!AA186&gt;U$195,10,IF('Indicator Data'!AA186&lt;U$194,0,10-(U$195-'Indicator Data'!AA186)/(U$195-U$194)*10)),1))</f>
        <v>0.2</v>
      </c>
      <c r="V184" s="77" t="str">
        <f>IF('Indicator Data'!AD186="No data","x",ROUND(IF('Indicator Data'!AD186&gt;V$195,10,IF('Indicator Data'!AD186&lt;V$194,0,10-(V$195-'Indicator Data'!AD186)/(V$195-V$194)*10)),1))</f>
        <v>x</v>
      </c>
      <c r="W184" s="78">
        <f t="shared" si="38"/>
        <v>0.4</v>
      </c>
      <c r="X184" s="77">
        <f>IF('Indicator Data'!W186="No data","x",ROUND(IF('Indicator Data'!W186&gt;X$195,10,IF('Indicator Data'!W186&lt;X$194,0,10-(X$195-'Indicator Data'!W186)/(X$195-X$194)*10)),1))</f>
        <v>0.3</v>
      </c>
      <c r="Y184" s="77" t="str">
        <f>IF('Indicator Data'!X186="No data","x",ROUND(IF('Indicator Data'!X186&gt;Y$195,10,IF('Indicator Data'!X186&lt;Y$194,0,10-(Y$195-'Indicator Data'!X186)/(Y$195-Y$194)*10)),1))</f>
        <v>x</v>
      </c>
      <c r="Z184" s="78">
        <f t="shared" si="39"/>
        <v>0.3</v>
      </c>
      <c r="AA184" s="92">
        <f>('Indicator Data'!AI186+'Indicator Data'!AH186*0.5+'Indicator Data'!AG186*0.25)/1000</f>
        <v>72.87</v>
      </c>
      <c r="AB184" s="83">
        <f>AA184*1000/'Indicator Data'!BB186</f>
        <v>1.1295857274184853E-3</v>
      </c>
      <c r="AC184" s="78">
        <f t="shared" si="40"/>
        <v>0.1</v>
      </c>
      <c r="AD184" s="77">
        <f>IF('Indicator Data'!AM186="No data","x",ROUND(IF('Indicator Data'!AM186&lt;$AD$194,10,IF('Indicator Data'!AM186&gt;$AD$195,0,($AD$195-'Indicator Data'!AM186)/($AD$195-$AD$194)*10)),1))</f>
        <v>1.7</v>
      </c>
      <c r="AE184" s="77">
        <f>IF('Indicator Data'!AN186="No data","x",ROUND(IF('Indicator Data'!AN186&gt;$AE$195,10,IF('Indicator Data'!AN186&lt;$AE$194,0,10-($AE$195-'Indicator Data'!AN186)/($AE$195-$AE$194)*10)),1))</f>
        <v>0</v>
      </c>
      <c r="AF184" s="84">
        <f>IF('Indicator Data'!AO186="No data","x",ROUND(IF('Indicator Data'!AO186&gt;$AF$195,10,IF('Indicator Data'!AO186&lt;$AF$194,0,10-($AF$195-'Indicator Data'!AO186)/($AF$195-$AF$194)*10)),1))</f>
        <v>0.2</v>
      </c>
      <c r="AG184" s="84">
        <f>IF('Indicator Data'!AP186="No data","x",ROUND(IF('Indicator Data'!AP186&gt;$AG$195,10,IF('Indicator Data'!AP186&lt;$AG$194,0,10-($AG$195-'Indicator Data'!AP186)/($AG$195-$AG$194)*10)),1))</f>
        <v>2.5</v>
      </c>
      <c r="AH184" s="77">
        <f t="shared" si="41"/>
        <v>0.7</v>
      </c>
      <c r="AI184" s="78">
        <f t="shared" si="42"/>
        <v>0.8</v>
      </c>
      <c r="AJ184" s="85">
        <f t="shared" si="43"/>
        <v>0.4</v>
      </c>
      <c r="AK184" s="86">
        <f t="shared" si="44"/>
        <v>3.2</v>
      </c>
    </row>
    <row r="185" spans="1:37" s="4" customFormat="1" x14ac:dyDescent="0.25">
      <c r="A185" s="131" t="s">
        <v>343</v>
      </c>
      <c r="B185" s="63" t="s">
        <v>342</v>
      </c>
      <c r="C185" s="77">
        <f>ROUND(IF('Indicator Data'!Q187="No data",IF((0.1233*LN('Indicator Data'!BA187)-0.4559)&gt;C$195,0,IF((0.1233*LN('Indicator Data'!BA187)-0.4559)&lt;C$194,10,(C$195-(0.1233*LN('Indicator Data'!BA187)-0.4559))/(C$195-C$194)*10)),IF('Indicator Data'!Q187&gt;C$195,0,IF('Indicator Data'!Q187&lt;C$194,10,(C$195-'Indicator Data'!Q187)/(C$195-C$194)*10))),1)</f>
        <v>0.5</v>
      </c>
      <c r="D185" s="77" t="str">
        <f>IF('Indicator Data'!R187="No data","x",ROUND((IF('Indicator Data'!R187&gt;D$195,10,IF('Indicator Data'!R187&lt;D$194,0,10-(D$195-'Indicator Data'!R187)/(D$195-D$194)*10))),1))</f>
        <v>x</v>
      </c>
      <c r="E185" s="78">
        <f t="shared" si="30"/>
        <v>0.5</v>
      </c>
      <c r="F185" s="77">
        <f>IF('Indicator Data'!AE187="No data","x",ROUND(IF('Indicator Data'!AE187&gt;F$195,10,IF('Indicator Data'!AE187&lt;F$194,0,10-(F$195-'Indicator Data'!AE187)/(F$195-F$194)*10)),1))</f>
        <v>3.7</v>
      </c>
      <c r="G185" s="77">
        <f>IF('Indicator Data'!AF187="No data","x",ROUND(IF('Indicator Data'!AF187&gt;G$195,10,IF('Indicator Data'!AF187&lt;G$194,0,10-(G$195-'Indicator Data'!AF187)/(G$195-G$194)*10)),1))</f>
        <v>4</v>
      </c>
      <c r="H185" s="78">
        <f t="shared" si="31"/>
        <v>3.9</v>
      </c>
      <c r="I185" s="79">
        <f>SUM(IF('Indicator Data'!S187=0,0,'Indicator Data'!S187/1000000),SUM('Indicator Data'!T187:U187))</f>
        <v>0</v>
      </c>
      <c r="J185" s="79">
        <f>I185/'Indicator Data'!BB187*1000000</f>
        <v>0</v>
      </c>
      <c r="K185" s="77">
        <f t="shared" si="32"/>
        <v>0</v>
      </c>
      <c r="L185" s="77">
        <f>IF('Indicator Data'!V187="No data","x",ROUND(IF('Indicator Data'!V187&gt;L$195,10,IF('Indicator Data'!V187&lt;L$194,0,10-(L$195-'Indicator Data'!V187)/(L$195-L$194)*10)),1))</f>
        <v>0</v>
      </c>
      <c r="M185" s="78">
        <f t="shared" si="33"/>
        <v>0</v>
      </c>
      <c r="N185" s="80">
        <f t="shared" si="34"/>
        <v>1.2</v>
      </c>
      <c r="O185" s="92">
        <f>IF(AND('Indicator Data'!AJ187="No data",'Indicator Data'!AK187="No data"),0,SUM('Indicator Data'!AJ187:AL187)/1000)</f>
        <v>267.22199999999998</v>
      </c>
      <c r="P185" s="77">
        <f t="shared" si="35"/>
        <v>8.1</v>
      </c>
      <c r="Q185" s="81">
        <f>O185*1000/'Indicator Data'!BB187</f>
        <v>8.3806205624629493E-4</v>
      </c>
      <c r="R185" s="77">
        <f t="shared" si="36"/>
        <v>3.1</v>
      </c>
      <c r="S185" s="82">
        <f t="shared" si="37"/>
        <v>5.6</v>
      </c>
      <c r="T185" s="77">
        <f>IF('Indicator Data'!AB187="No data","x",ROUND(IF('Indicator Data'!AB187&gt;T$195,10,IF('Indicator Data'!AB187&lt;T$194,0,10-(T$195-'Indicator Data'!AB187)/(T$195-T$194)*10)),1))</f>
        <v>1.4</v>
      </c>
      <c r="U185" s="77">
        <f>IF('Indicator Data'!AA187="No data","x",ROUND(IF('Indicator Data'!AA187&gt;U$195,10,IF('Indicator Data'!AA187&lt;U$194,0,10-(U$195-'Indicator Data'!AA187)/(U$195-U$194)*10)),1))</f>
        <v>0.1</v>
      </c>
      <c r="V185" s="77" t="str">
        <f>IF('Indicator Data'!AD187="No data","x",ROUND(IF('Indicator Data'!AD187&gt;V$195,10,IF('Indicator Data'!AD187&lt;V$194,0,10-(V$195-'Indicator Data'!AD187)/(V$195-V$194)*10)),1))</f>
        <v>x</v>
      </c>
      <c r="W185" s="78">
        <f t="shared" si="38"/>
        <v>0.8</v>
      </c>
      <c r="X185" s="77">
        <f>IF('Indicator Data'!W187="No data","x",ROUND(IF('Indicator Data'!W187&gt;X$195,10,IF('Indicator Data'!W187&lt;X$194,0,10-(X$195-'Indicator Data'!W187)/(X$195-X$194)*10)),1))</f>
        <v>0.5</v>
      </c>
      <c r="Y185" s="77">
        <f>IF('Indicator Data'!X187="No data","x",ROUND(IF('Indicator Data'!X187&gt;Y$195,10,IF('Indicator Data'!X187&lt;Y$194,0,10-(Y$195-'Indicator Data'!X187)/(Y$195-Y$194)*10)),1))</f>
        <v>0.3</v>
      </c>
      <c r="Z185" s="78">
        <f t="shared" si="39"/>
        <v>0.4</v>
      </c>
      <c r="AA185" s="92">
        <f>('Indicator Data'!AI187+'Indicator Data'!AH187*0.5+'Indicator Data'!AG187*0.25)/1000</f>
        <v>136.19300000000001</v>
      </c>
      <c r="AB185" s="83">
        <f>AA185*1000/'Indicator Data'!BB187</f>
        <v>4.2712870057986109E-4</v>
      </c>
      <c r="AC185" s="78">
        <f t="shared" si="40"/>
        <v>0</v>
      </c>
      <c r="AD185" s="77">
        <f>IF('Indicator Data'!AM187="No data","x",ROUND(IF('Indicator Data'!AM187&lt;$AD$194,10,IF('Indicator Data'!AM187&gt;$AD$195,0,($AD$195-'Indicator Data'!AM187)/($AD$195-$AD$194)*10)),1))</f>
        <v>0.4</v>
      </c>
      <c r="AE185" s="77">
        <f>IF('Indicator Data'!AN187="No data","x",ROUND(IF('Indicator Data'!AN187&gt;$AE$195,10,IF('Indicator Data'!AN187&lt;$AE$194,0,10-($AE$195-'Indicator Data'!AN187)/($AE$195-$AE$194)*10)),1))</f>
        <v>0</v>
      </c>
      <c r="AF185" s="84">
        <f>IF('Indicator Data'!AO187="No data","x",ROUND(IF('Indicator Data'!AO187&gt;$AF$195,10,IF('Indicator Data'!AO187&lt;$AF$194,0,10-($AF$195-'Indicator Data'!AO187)/($AF$195-$AF$194)*10)),1))</f>
        <v>0</v>
      </c>
      <c r="AG185" s="84">
        <f>IF('Indicator Data'!AP187="No data","x",ROUND(IF('Indicator Data'!AP187&gt;$AG$195,10,IF('Indicator Data'!AP187&lt;$AG$194,0,10-($AG$195-'Indicator Data'!AP187)/($AG$195-$AG$194)*10)),1))</f>
        <v>0</v>
      </c>
      <c r="AH185" s="77">
        <f t="shared" si="41"/>
        <v>0</v>
      </c>
      <c r="AI185" s="78">
        <f t="shared" si="42"/>
        <v>0.1</v>
      </c>
      <c r="AJ185" s="85">
        <f t="shared" si="43"/>
        <v>0.3</v>
      </c>
      <c r="AK185" s="86">
        <f t="shared" si="44"/>
        <v>3.4</v>
      </c>
    </row>
    <row r="186" spans="1:37" s="4" customFormat="1" x14ac:dyDescent="0.25">
      <c r="A186" s="131" t="s">
        <v>345</v>
      </c>
      <c r="B186" s="63" t="s">
        <v>344</v>
      </c>
      <c r="C186" s="77">
        <f>ROUND(IF('Indicator Data'!Q188="No data",IF((0.1233*LN('Indicator Data'!BA188)-0.4559)&gt;C$195,0,IF((0.1233*LN('Indicator Data'!BA188)-0.4559)&lt;C$194,10,(C$195-(0.1233*LN('Indicator Data'!BA188)-0.4559))/(C$195-C$194)*10)),IF('Indicator Data'!Q188&gt;C$195,0,IF('Indicator Data'!Q188&lt;C$194,10,(C$195-'Indicator Data'!Q188)/(C$195-C$194)*10))),1)</f>
        <v>2.4</v>
      </c>
      <c r="D186" s="77" t="str">
        <f>IF('Indicator Data'!R188="No data","x",ROUND((IF('Indicator Data'!R188&gt;D$195,10,IF('Indicator Data'!R188&lt;D$194,0,10-(D$195-'Indicator Data'!R188)/(D$195-D$194)*10))),1))</f>
        <v>x</v>
      </c>
      <c r="E186" s="78">
        <f t="shared" si="30"/>
        <v>2.4</v>
      </c>
      <c r="F186" s="77">
        <f>IF('Indicator Data'!AE188="No data","x",ROUND(IF('Indicator Data'!AE188&gt;F$195,10,IF('Indicator Data'!AE188&lt;F$194,0,10-(F$195-'Indicator Data'!AE188)/(F$195-F$194)*10)),1))</f>
        <v>4.2</v>
      </c>
      <c r="G186" s="77">
        <f>IF('Indicator Data'!AF188="No data","x",ROUND(IF('Indicator Data'!AF188&gt;G$195,10,IF('Indicator Data'!AF188&lt;G$194,0,10-(G$195-'Indicator Data'!AF188)/(G$195-G$194)*10)),1))</f>
        <v>4.0999999999999996</v>
      </c>
      <c r="H186" s="78">
        <f t="shared" si="31"/>
        <v>4.2</v>
      </c>
      <c r="I186" s="79">
        <f>SUM(IF('Indicator Data'!S188=0,0,'Indicator Data'!S188/1000000),SUM('Indicator Data'!T188:U188))</f>
        <v>59.515999999999998</v>
      </c>
      <c r="J186" s="79">
        <f>I186/'Indicator Data'!BB188*1000000</f>
        <v>17.404802317053058</v>
      </c>
      <c r="K186" s="77">
        <f t="shared" si="32"/>
        <v>0.3</v>
      </c>
      <c r="L186" s="77">
        <f>IF('Indicator Data'!V188="No data","x",ROUND(IF('Indicator Data'!V188&gt;L$195,10,IF('Indicator Data'!V188&lt;L$194,0,10-(L$195-'Indicator Data'!V188)/(L$195-L$194)*10)),1))</f>
        <v>0</v>
      </c>
      <c r="M186" s="78">
        <f t="shared" si="33"/>
        <v>0.2</v>
      </c>
      <c r="N186" s="80">
        <f t="shared" si="34"/>
        <v>2.2999999999999998</v>
      </c>
      <c r="O186" s="92">
        <f>IF(AND('Indicator Data'!AJ188="No data",'Indicator Data'!AK188="No data"),0,SUM('Indicator Data'!AJ188:AL188)/1000)</f>
        <v>0.28899999999999998</v>
      </c>
      <c r="P186" s="77">
        <f t="shared" si="35"/>
        <v>0</v>
      </c>
      <c r="Q186" s="81">
        <f>O186*1000/'Indicator Data'!BB188</f>
        <v>8.4514884562610616E-5</v>
      </c>
      <c r="R186" s="77">
        <f t="shared" si="36"/>
        <v>1.7</v>
      </c>
      <c r="S186" s="82">
        <f t="shared" si="37"/>
        <v>0.9</v>
      </c>
      <c r="T186" s="77">
        <f>IF('Indicator Data'!AB188="No data","x",ROUND(IF('Indicator Data'!AB188&gt;T$195,10,IF('Indicator Data'!AB188&lt;T$194,0,10-(T$195-'Indicator Data'!AB188)/(T$195-T$194)*10)),1))</f>
        <v>1.4</v>
      </c>
      <c r="U186" s="77">
        <f>IF('Indicator Data'!AA188="No data","x",ROUND(IF('Indicator Data'!AA188&gt;U$195,10,IF('Indicator Data'!AA188&lt;U$194,0,10-(U$195-'Indicator Data'!AA188)/(U$195-U$194)*10)),1))</f>
        <v>0.5</v>
      </c>
      <c r="V186" s="77" t="str">
        <f>IF('Indicator Data'!AD188="No data","x",ROUND(IF('Indicator Data'!AD188&gt;V$195,10,IF('Indicator Data'!AD188&lt;V$194,0,10-(V$195-'Indicator Data'!AD188)/(V$195-V$194)*10)),1))</f>
        <v>x</v>
      </c>
      <c r="W186" s="78">
        <f t="shared" si="38"/>
        <v>1</v>
      </c>
      <c r="X186" s="77">
        <f>IF('Indicator Data'!W188="No data","x",ROUND(IF('Indicator Data'!W188&gt;X$195,10,IF('Indicator Data'!W188&lt;X$194,0,10-(X$195-'Indicator Data'!W188)/(X$195-X$194)*10)),1))</f>
        <v>0.8</v>
      </c>
      <c r="Y186" s="77">
        <f>IF('Indicator Data'!X188="No data","x",ROUND(IF('Indicator Data'!X188&gt;Y$195,10,IF('Indicator Data'!X188&lt;Y$194,0,10-(Y$195-'Indicator Data'!X188)/(Y$195-Y$194)*10)),1))</f>
        <v>1.3</v>
      </c>
      <c r="Z186" s="78">
        <f t="shared" si="39"/>
        <v>1.1000000000000001</v>
      </c>
      <c r="AA186" s="92">
        <f>('Indicator Data'!AI188+'Indicator Data'!AH188*0.5+'Indicator Data'!AG188*0.25)/1000</f>
        <v>28.326000000000001</v>
      </c>
      <c r="AB186" s="83">
        <f>AA186*1000/'Indicator Data'!BB188</f>
        <v>8.2836284433235579E-3</v>
      </c>
      <c r="AC186" s="78">
        <f t="shared" si="40"/>
        <v>0.8</v>
      </c>
      <c r="AD186" s="77">
        <f>IF('Indicator Data'!AM188="No data","x",ROUND(IF('Indicator Data'!AM188&lt;$AD$194,10,IF('Indicator Data'!AM188&gt;$AD$195,0,($AD$195-'Indicator Data'!AM188)/($AD$195-$AD$194)*10)),1))</f>
        <v>3.9</v>
      </c>
      <c r="AE186" s="77">
        <f>IF('Indicator Data'!AN188="No data","x",ROUND(IF('Indicator Data'!AN188&gt;$AE$195,10,IF('Indicator Data'!AN188&lt;$AE$194,0,10-($AE$195-'Indicator Data'!AN188)/($AE$195-$AE$194)*10)),1))</f>
        <v>0</v>
      </c>
      <c r="AF186" s="84">
        <f>IF('Indicator Data'!AO188="No data","x",ROUND(IF('Indicator Data'!AO188&gt;$AF$195,10,IF('Indicator Data'!AO188&lt;$AF$194,0,10-($AF$195-'Indicator Data'!AO188)/($AF$195-$AF$194)*10)),1))</f>
        <v>2.4</v>
      </c>
      <c r="AG186" s="84">
        <f>IF('Indicator Data'!AP188="No data","x",ROUND(IF('Indicator Data'!AP188&gt;$AG$195,10,IF('Indicator Data'!AP188&lt;$AG$194,0,10-($AG$195-'Indicator Data'!AP188)/($AG$195-$AG$194)*10)),1))</f>
        <v>3.2</v>
      </c>
      <c r="AH186" s="77">
        <f t="shared" si="41"/>
        <v>2.6</v>
      </c>
      <c r="AI186" s="78">
        <f t="shared" si="42"/>
        <v>2.2000000000000002</v>
      </c>
      <c r="AJ186" s="85">
        <f t="shared" si="43"/>
        <v>1.3</v>
      </c>
      <c r="AK186" s="86">
        <f t="shared" si="44"/>
        <v>1.1000000000000001</v>
      </c>
    </row>
    <row r="187" spans="1:37" s="4" customFormat="1" x14ac:dyDescent="0.25">
      <c r="A187" s="131" t="s">
        <v>347</v>
      </c>
      <c r="B187" s="63" t="s">
        <v>346</v>
      </c>
      <c r="C187" s="77">
        <f>ROUND(IF('Indicator Data'!Q189="No data",IF((0.1233*LN('Indicator Data'!BA189)-0.4559)&gt;C$195,0,IF((0.1233*LN('Indicator Data'!BA189)-0.4559)&lt;C$194,10,(C$195-(0.1233*LN('Indicator Data'!BA189)-0.4559))/(C$195-C$194)*10)),IF('Indicator Data'!Q189&gt;C$195,0,IF('Indicator Data'!Q189&lt;C$194,10,(C$195-'Indicator Data'!Q189)/(C$195-C$194)*10))),1)</f>
        <v>4.2</v>
      </c>
      <c r="D187" s="77">
        <f>IF('Indicator Data'!R189="No data","x",ROUND((IF('Indicator Data'!R189&gt;D$195,10,IF('Indicator Data'!R189&lt;D$194,0,10-(D$195-'Indicator Data'!R189)/(D$195-D$194)*10))),1))</f>
        <v>0</v>
      </c>
      <c r="E187" s="78">
        <f t="shared" si="30"/>
        <v>2.2999999999999998</v>
      </c>
      <c r="F187" s="77" t="str">
        <f>IF('Indicator Data'!AE189="No data","x",ROUND(IF('Indicator Data'!AE189&gt;F$195,10,IF('Indicator Data'!AE189&lt;F$194,0,10-(F$195-'Indicator Data'!AE189)/(F$195-F$194)*10)),1))</f>
        <v>x</v>
      </c>
      <c r="G187" s="77">
        <f>IF('Indicator Data'!AF189="No data","x",ROUND(IF('Indicator Data'!AF189&gt;G$195,10,IF('Indicator Data'!AF189&lt;G$194,0,10-(G$195-'Indicator Data'!AF189)/(G$195-G$194)*10)),1))</f>
        <v>2.5</v>
      </c>
      <c r="H187" s="78">
        <f t="shared" si="31"/>
        <v>2.5</v>
      </c>
      <c r="I187" s="79">
        <f>SUM(IF('Indicator Data'!S189=0,0,'Indicator Data'!S189/1000000),SUM('Indicator Data'!T189:U189))</f>
        <v>557.89898200000005</v>
      </c>
      <c r="J187" s="79">
        <f>I187/'Indicator Data'!BB189*1000000</f>
        <v>18.147482540457027</v>
      </c>
      <c r="K187" s="77">
        <f t="shared" si="32"/>
        <v>0.4</v>
      </c>
      <c r="L187" s="77">
        <f>IF('Indicator Data'!V189="No data","x",ROUND(IF('Indicator Data'!V189&gt;L$195,10,IF('Indicator Data'!V189&lt;L$194,0,10-(L$195-'Indicator Data'!V189)/(L$195-L$194)*10)),1))</f>
        <v>0.3</v>
      </c>
      <c r="M187" s="78">
        <f t="shared" si="33"/>
        <v>0.4</v>
      </c>
      <c r="N187" s="80">
        <f t="shared" si="34"/>
        <v>1.9</v>
      </c>
      <c r="O187" s="92">
        <f>IF(AND('Indicator Data'!AJ189="No data",'Indicator Data'!AK189="No data"),0,SUM('Indicator Data'!AJ189:AL189)/1000)</f>
        <v>3.5179999999999998</v>
      </c>
      <c r="P187" s="77">
        <f t="shared" si="35"/>
        <v>1.8</v>
      </c>
      <c r="Q187" s="81">
        <f>O187*1000/'Indicator Data'!BB189</f>
        <v>1.1443441489794259E-4</v>
      </c>
      <c r="R187" s="77">
        <f t="shared" si="36"/>
        <v>1.9</v>
      </c>
      <c r="S187" s="82">
        <f t="shared" si="37"/>
        <v>1.9</v>
      </c>
      <c r="T187" s="77">
        <f>IF('Indicator Data'!AB189="No data","x",ROUND(IF('Indicator Data'!AB189&gt;T$195,10,IF('Indicator Data'!AB189&lt;T$194,0,10-(T$195-'Indicator Data'!AB189)/(T$195-T$194)*10)),1))</f>
        <v>0.4</v>
      </c>
      <c r="U187" s="77">
        <f>IF('Indicator Data'!AA189="No data","x",ROUND(IF('Indicator Data'!AA189&gt;U$195,10,IF('Indicator Data'!AA189&lt;U$194,0,10-(U$195-'Indicator Data'!AA189)/(U$195-U$194)*10)),1))</f>
        <v>1.5</v>
      </c>
      <c r="V187" s="77">
        <f>IF('Indicator Data'!AD189="No data","x",ROUND(IF('Indicator Data'!AD189&gt;V$195,10,IF('Indicator Data'!AD189&lt;V$194,0,10-(V$195-'Indicator Data'!AD189)/(V$195-V$194)*10)),1))</f>
        <v>0</v>
      </c>
      <c r="W187" s="78">
        <f t="shared" si="38"/>
        <v>0.6</v>
      </c>
      <c r="X187" s="77">
        <f>IF('Indicator Data'!W189="No data","x",ROUND(IF('Indicator Data'!W189&gt;X$195,10,IF('Indicator Data'!W189&lt;X$194,0,10-(X$195-'Indicator Data'!W189)/(X$195-X$194)*10)),1))</f>
        <v>3</v>
      </c>
      <c r="Y187" s="77">
        <f>IF('Indicator Data'!X189="No data","x",ROUND(IF('Indicator Data'!X189&gt;Y$195,10,IF('Indicator Data'!X189&lt;Y$194,0,10-(Y$195-'Indicator Data'!X189)/(Y$195-Y$194)*10)),1))</f>
        <v>1</v>
      </c>
      <c r="Z187" s="78">
        <f t="shared" si="39"/>
        <v>2</v>
      </c>
      <c r="AA187" s="92">
        <f>('Indicator Data'!AI189+'Indicator Data'!AH189*0.5+'Indicator Data'!AG189*0.25)/1000</f>
        <v>0</v>
      </c>
      <c r="AB187" s="83">
        <f>AA187*1000/'Indicator Data'!BB189</f>
        <v>0</v>
      </c>
      <c r="AC187" s="78">
        <f t="shared" si="40"/>
        <v>0</v>
      </c>
      <c r="AD187" s="77">
        <f>IF('Indicator Data'!AM189="No data","x",ROUND(IF('Indicator Data'!AM189&lt;$AD$194,10,IF('Indicator Data'!AM189&gt;$AD$195,0,($AD$195-'Indicator Data'!AM189)/($AD$195-$AD$194)*10)),1))</f>
        <v>3.7</v>
      </c>
      <c r="AE187" s="77">
        <f>IF('Indicator Data'!AN189="No data","x",ROUND(IF('Indicator Data'!AN189&gt;$AE$195,10,IF('Indicator Data'!AN189&lt;$AE$194,0,10-($AE$195-'Indicator Data'!AN189)/($AE$195-$AE$194)*10)),1))</f>
        <v>0</v>
      </c>
      <c r="AF187" s="84" t="str">
        <f>IF('Indicator Data'!AO189="No data","x",ROUND(IF('Indicator Data'!AO189&gt;$AF$195,10,IF('Indicator Data'!AO189&lt;$AF$194,0,10-($AF$195-'Indicator Data'!AO189)/($AF$195-$AF$194)*10)),1))</f>
        <v>x</v>
      </c>
      <c r="AG187" s="84" t="str">
        <f>IF('Indicator Data'!AP189="No data","x",ROUND(IF('Indicator Data'!AP189&gt;$AG$195,10,IF('Indicator Data'!AP189&lt;$AG$194,0,10-($AG$195-'Indicator Data'!AP189)/($AG$195-$AG$194)*10)),1))</f>
        <v>x</v>
      </c>
      <c r="AH187" s="77" t="str">
        <f t="shared" si="41"/>
        <v>x</v>
      </c>
      <c r="AI187" s="78">
        <f t="shared" si="42"/>
        <v>1.9</v>
      </c>
      <c r="AJ187" s="85">
        <f t="shared" si="43"/>
        <v>1.2</v>
      </c>
      <c r="AK187" s="86">
        <f t="shared" si="44"/>
        <v>1.6</v>
      </c>
    </row>
    <row r="188" spans="1:37" s="4" customFormat="1" x14ac:dyDescent="0.25">
      <c r="A188" s="131" t="s">
        <v>349</v>
      </c>
      <c r="B188" s="63" t="s">
        <v>348</v>
      </c>
      <c r="C188" s="77">
        <f>ROUND(IF('Indicator Data'!Q190="No data",IF((0.1233*LN('Indicator Data'!BA190)-0.4559)&gt;C$195,0,IF((0.1233*LN('Indicator Data'!BA190)-0.4559)&lt;C$194,10,(C$195-(0.1233*LN('Indicator Data'!BA190)-0.4559))/(C$195-C$194)*10)),IF('Indicator Data'!Q190&gt;C$195,0,IF('Indicator Data'!Q190&lt;C$194,10,(C$195-'Indicator Data'!Q190)/(C$195-C$194)*10))),1)</f>
        <v>5.5</v>
      </c>
      <c r="D188" s="77">
        <f>IF('Indicator Data'!R190="No data","x",ROUND((IF('Indicator Data'!R190&gt;D$195,10,IF('Indicator Data'!R190&lt;D$194,0,10-(D$195-'Indicator Data'!R190)/(D$195-D$194)*10))),1))</f>
        <v>1.9</v>
      </c>
      <c r="E188" s="78">
        <f t="shared" si="30"/>
        <v>3.9</v>
      </c>
      <c r="F188" s="77" t="str">
        <f>IF('Indicator Data'!AE190="No data","x",ROUND(IF('Indicator Data'!AE190&gt;F$195,10,IF('Indicator Data'!AE190&lt;F$194,0,10-(F$195-'Indicator Data'!AE190)/(F$195-F$194)*10)),1))</f>
        <v>x</v>
      </c>
      <c r="G188" s="77" t="str">
        <f>IF('Indicator Data'!AF190="No data","x",ROUND(IF('Indicator Data'!AF190&gt;G$195,10,IF('Indicator Data'!AF190&lt;G$194,0,10-(G$195-'Indicator Data'!AF190)/(G$195-G$194)*10)),1))</f>
        <v>x</v>
      </c>
      <c r="H188" s="78" t="str">
        <f t="shared" si="31"/>
        <v>x</v>
      </c>
      <c r="I188" s="79">
        <f>SUM(IF('Indicator Data'!S190=0,0,'Indicator Data'!S190/1000000),SUM('Indicator Data'!T190:U190))</f>
        <v>234.32281999999998</v>
      </c>
      <c r="J188" s="79">
        <f>I188/'Indicator Data'!BB190*1000000</f>
        <v>905.13019394861772</v>
      </c>
      <c r="K188" s="77">
        <f t="shared" si="32"/>
        <v>10</v>
      </c>
      <c r="L188" s="77">
        <f>IF('Indicator Data'!V190="No data","x",ROUND(IF('Indicator Data'!V190&gt;L$195,10,IF('Indicator Data'!V190&lt;L$194,0,10-(L$195-'Indicator Data'!V190)/(L$195-L$194)*10)),1))</f>
        <v>7.9</v>
      </c>
      <c r="M188" s="78">
        <f t="shared" si="33"/>
        <v>9</v>
      </c>
      <c r="N188" s="80">
        <f t="shared" si="34"/>
        <v>5.6</v>
      </c>
      <c r="O188" s="92">
        <f>IF(AND('Indicator Data'!AJ190="No data",'Indicator Data'!AK190="No data"),0,SUM('Indicator Data'!AJ190:AL190)/1000)</f>
        <v>0</v>
      </c>
      <c r="P188" s="77">
        <f t="shared" si="35"/>
        <v>0</v>
      </c>
      <c r="Q188" s="81">
        <f>O188*1000/'Indicator Data'!BB190</f>
        <v>0</v>
      </c>
      <c r="R188" s="77">
        <f t="shared" si="36"/>
        <v>0</v>
      </c>
      <c r="S188" s="82">
        <f t="shared" si="37"/>
        <v>0</v>
      </c>
      <c r="T188" s="77" t="str">
        <f>IF('Indicator Data'!AB190="No data","x",ROUND(IF('Indicator Data'!AB190&gt;T$195,10,IF('Indicator Data'!AB190&lt;T$194,0,10-(T$195-'Indicator Data'!AB190)/(T$195-T$194)*10)),1))</f>
        <v>x</v>
      </c>
      <c r="U188" s="77">
        <f>IF('Indicator Data'!AA190="No data","x",ROUND(IF('Indicator Data'!AA190&gt;U$195,10,IF('Indicator Data'!AA190&lt;U$194,0,10-(U$195-'Indicator Data'!AA190)/(U$195-U$194)*10)),1))</f>
        <v>1.1000000000000001</v>
      </c>
      <c r="V188" s="77">
        <f>IF('Indicator Data'!AD190="No data","x",ROUND(IF('Indicator Data'!AD190&gt;V$195,10,IF('Indicator Data'!AD190&lt;V$194,0,10-(V$195-'Indicator Data'!AD190)/(V$195-V$194)*10)),1))</f>
        <v>0.6</v>
      </c>
      <c r="W188" s="78">
        <f t="shared" si="38"/>
        <v>0.9</v>
      </c>
      <c r="X188" s="77">
        <f>IF('Indicator Data'!W190="No data","x",ROUND(IF('Indicator Data'!W190&gt;X$195,10,IF('Indicator Data'!W190&lt;X$194,0,10-(X$195-'Indicator Data'!W190)/(X$195-X$194)*10)),1))</f>
        <v>2.1</v>
      </c>
      <c r="Y188" s="77">
        <f>IF('Indicator Data'!X190="No data","x",ROUND(IF('Indicator Data'!X190&gt;Y$195,10,IF('Indicator Data'!X190&lt;Y$194,0,10-(Y$195-'Indicator Data'!X190)/(Y$195-Y$194)*10)),1))</f>
        <v>2.6</v>
      </c>
      <c r="Z188" s="78">
        <f t="shared" si="39"/>
        <v>2.4</v>
      </c>
      <c r="AA188" s="92">
        <f>('Indicator Data'!AI190+'Indicator Data'!AH190*0.5+'Indicator Data'!AG190*0.25)/1000</f>
        <v>176.00299999999999</v>
      </c>
      <c r="AB188" s="83">
        <f>AA188*1000/'Indicator Data'!BB190</f>
        <v>0.67985537868457957</v>
      </c>
      <c r="AC188" s="78">
        <f t="shared" si="40"/>
        <v>10</v>
      </c>
      <c r="AD188" s="77">
        <f>IF('Indicator Data'!AM190="No data","x",ROUND(IF('Indicator Data'!AM190&lt;$AD$194,10,IF('Indicator Data'!AM190&gt;$AD$195,0,($AD$195-'Indicator Data'!AM190)/($AD$195-$AD$194)*10)),1))</f>
        <v>2.5</v>
      </c>
      <c r="AE188" s="77">
        <f>IF('Indicator Data'!AN190="No data","x",ROUND(IF('Indicator Data'!AN190&gt;$AE$195,10,IF('Indicator Data'!AN190&lt;$AE$194,0,10-($AE$195-'Indicator Data'!AN190)/($AE$195-$AE$194)*10)),1))</f>
        <v>0.5</v>
      </c>
      <c r="AF188" s="84" t="str">
        <f>IF('Indicator Data'!AO190="No data","x",ROUND(IF('Indicator Data'!AO190&gt;$AF$195,10,IF('Indicator Data'!AO190&lt;$AF$194,0,10-($AF$195-'Indicator Data'!AO190)/($AF$195-$AF$194)*10)),1))</f>
        <v>x</v>
      </c>
      <c r="AG188" s="84" t="str">
        <f>IF('Indicator Data'!AP190="No data","x",ROUND(IF('Indicator Data'!AP190&gt;$AG$195,10,IF('Indicator Data'!AP190&lt;$AG$194,0,10-($AG$195-'Indicator Data'!AP190)/($AG$195-$AG$194)*10)),1))</f>
        <v>x</v>
      </c>
      <c r="AH188" s="77" t="str">
        <f t="shared" si="41"/>
        <v>x</v>
      </c>
      <c r="AI188" s="78">
        <f t="shared" si="42"/>
        <v>1.5</v>
      </c>
      <c r="AJ188" s="85">
        <f t="shared" si="43"/>
        <v>5.6</v>
      </c>
      <c r="AK188" s="86">
        <f t="shared" si="44"/>
        <v>3.3</v>
      </c>
    </row>
    <row r="189" spans="1:37" s="4" customFormat="1" x14ac:dyDescent="0.25">
      <c r="A189" s="131" t="s">
        <v>887</v>
      </c>
      <c r="B189" s="63" t="s">
        <v>350</v>
      </c>
      <c r="C189" s="77">
        <f>ROUND(IF('Indicator Data'!Q191="No data",IF((0.1233*LN('Indicator Data'!BA191)-0.4559)&gt;C$195,0,IF((0.1233*LN('Indicator Data'!BA191)-0.4559)&lt;C$194,10,(C$195-(0.1233*LN('Indicator Data'!BA191)-0.4559))/(C$195-C$194)*10)),IF('Indicator Data'!Q191&gt;C$195,0,IF('Indicator Data'!Q191&lt;C$194,10,(C$195-'Indicator Data'!Q191)/(C$195-C$194)*10))),1)</f>
        <v>2.9</v>
      </c>
      <c r="D189" s="77" t="str">
        <f>IF('Indicator Data'!R191="No data","x",ROUND((IF('Indicator Data'!R191&gt;D$195,10,IF('Indicator Data'!R191&lt;D$194,0,10-(D$195-'Indicator Data'!R191)/(D$195-D$194)*10))),1))</f>
        <v>x</v>
      </c>
      <c r="E189" s="78">
        <f t="shared" si="30"/>
        <v>2.9</v>
      </c>
      <c r="F189" s="77">
        <f>IF('Indicator Data'!AE191="No data","x",ROUND(IF('Indicator Data'!AE191&gt;F$195,10,IF('Indicator Data'!AE191&lt;F$194,0,10-(F$195-'Indicator Data'!AE191)/(F$195-F$194)*10)),1))</f>
        <v>6.3</v>
      </c>
      <c r="G189" s="77">
        <f>IF('Indicator Data'!AF191="No data","x",ROUND(IF('Indicator Data'!AF191&gt;G$195,10,IF('Indicator Data'!AF191&lt;G$194,0,10-(G$195-'Indicator Data'!AF191)/(G$195-G$194)*10)),1))</f>
        <v>6.1</v>
      </c>
      <c r="H189" s="78">
        <f t="shared" si="31"/>
        <v>6.2</v>
      </c>
      <c r="I189" s="79">
        <f>SUM(IF('Indicator Data'!S191=0,0,'Indicator Data'!S191/1000000),SUM('Indicator Data'!T191:U191))</f>
        <v>88.007020999999995</v>
      </c>
      <c r="J189" s="79">
        <f>I189/'Indicator Data'!BB191*1000000</f>
        <v>2.867254648068009</v>
      </c>
      <c r="K189" s="77">
        <f t="shared" si="32"/>
        <v>0.1</v>
      </c>
      <c r="L189" s="77">
        <f>IF('Indicator Data'!V191="No data","x",ROUND(IF('Indicator Data'!V191&gt;L$195,10,IF('Indicator Data'!V191&lt;L$194,0,10-(L$195-'Indicator Data'!V191)/(L$195-L$194)*10)),1))</f>
        <v>0</v>
      </c>
      <c r="M189" s="78">
        <f t="shared" si="33"/>
        <v>0.1</v>
      </c>
      <c r="N189" s="80">
        <f t="shared" si="34"/>
        <v>3</v>
      </c>
      <c r="O189" s="92">
        <f>IF(AND('Indicator Data'!AJ191="No data",'Indicator Data'!AK191="No data"),0,SUM('Indicator Data'!AJ191:AL191)/1000)</f>
        <v>174.191</v>
      </c>
      <c r="P189" s="77">
        <f t="shared" si="35"/>
        <v>7.5</v>
      </c>
      <c r="Q189" s="81">
        <f>O189*1000/'Indicator Data'!BB191</f>
        <v>5.6751148797732232E-3</v>
      </c>
      <c r="R189" s="77">
        <f t="shared" si="36"/>
        <v>4.9000000000000004</v>
      </c>
      <c r="S189" s="82">
        <f t="shared" si="37"/>
        <v>6.2</v>
      </c>
      <c r="T189" s="77">
        <f>IF('Indicator Data'!AB191="No data","x",ROUND(IF('Indicator Data'!AB191&gt;T$195,10,IF('Indicator Data'!AB191&lt;T$194,0,10-(T$195-'Indicator Data'!AB191)/(T$195-T$194)*10)),1))</f>
        <v>1.2</v>
      </c>
      <c r="U189" s="77">
        <f>IF('Indicator Data'!AA191="No data","x",ROUND(IF('Indicator Data'!AA191&gt;U$195,10,IF('Indicator Data'!AA191&lt;U$194,0,10-(U$195-'Indicator Data'!AA191)/(U$195-U$194)*10)),1))</f>
        <v>0.4</v>
      </c>
      <c r="V189" s="77">
        <f>IF('Indicator Data'!AD191="No data","x",ROUND(IF('Indicator Data'!AD191&gt;V$195,10,IF('Indicator Data'!AD191&lt;V$194,0,10-(V$195-'Indicator Data'!AD191)/(V$195-V$194)*10)),1))</f>
        <v>0</v>
      </c>
      <c r="W189" s="78">
        <f t="shared" si="38"/>
        <v>0.5</v>
      </c>
      <c r="X189" s="77">
        <f>IF('Indicator Data'!W191="No data","x",ROUND(IF('Indicator Data'!W191&gt;X$195,10,IF('Indicator Data'!W191&lt;X$194,0,10-(X$195-'Indicator Data'!W191)/(X$195-X$194)*10)),1))</f>
        <v>1.1000000000000001</v>
      </c>
      <c r="Y189" s="77">
        <f>IF('Indicator Data'!X191="No data","x",ROUND(IF('Indicator Data'!X191&gt;Y$195,10,IF('Indicator Data'!X191&lt;Y$194,0,10-(Y$195-'Indicator Data'!X191)/(Y$195-Y$194)*10)),1))</f>
        <v>0.8</v>
      </c>
      <c r="Z189" s="78">
        <f t="shared" si="39"/>
        <v>1</v>
      </c>
      <c r="AA189" s="92">
        <f>('Indicator Data'!AI191+'Indicator Data'!AH191*0.5+'Indicator Data'!AG191*0.25)/1000</f>
        <v>45.296999999999997</v>
      </c>
      <c r="AB189" s="83">
        <f>AA189*1000/'Indicator Data'!BB191</f>
        <v>1.475769004765388E-3</v>
      </c>
      <c r="AC189" s="78">
        <f t="shared" si="40"/>
        <v>0.1</v>
      </c>
      <c r="AD189" s="77">
        <f>IF('Indicator Data'!AM191="No data","x",ROUND(IF('Indicator Data'!AM191&lt;$AD$194,10,IF('Indicator Data'!AM191&gt;$AD$195,0,($AD$195-'Indicator Data'!AM191)/($AD$195-$AD$194)*10)),1))</f>
        <v>2.8</v>
      </c>
      <c r="AE189" s="77">
        <f>IF('Indicator Data'!AN191="No data","x",ROUND(IF('Indicator Data'!AN191&gt;$AE$195,10,IF('Indicator Data'!AN191&lt;$AE$194,0,10-($AE$195-'Indicator Data'!AN191)/($AE$195-$AE$194)*10)),1))</f>
        <v>0</v>
      </c>
      <c r="AF189" s="84">
        <f>IF('Indicator Data'!AO191="No data","x",ROUND(IF('Indicator Data'!AO191&gt;$AF$195,10,IF('Indicator Data'!AO191&lt;$AF$194,0,10-($AF$195-'Indicator Data'!AO191)/($AF$195-$AF$194)*10)),1))</f>
        <v>3.9</v>
      </c>
      <c r="AG189" s="84">
        <f>IF('Indicator Data'!AP191="No data","x",ROUND(IF('Indicator Data'!AP191&gt;$AG$195,10,IF('Indicator Data'!AP191&lt;$AG$194,0,10-($AG$195-'Indicator Data'!AP191)/($AG$195-$AG$194)*10)),1))</f>
        <v>6.4</v>
      </c>
      <c r="AH189" s="77">
        <f t="shared" si="41"/>
        <v>4.4000000000000004</v>
      </c>
      <c r="AI189" s="78">
        <f t="shared" si="42"/>
        <v>2.4</v>
      </c>
      <c r="AJ189" s="85">
        <f t="shared" si="43"/>
        <v>1</v>
      </c>
      <c r="AK189" s="86">
        <f t="shared" si="44"/>
        <v>4.0999999999999996</v>
      </c>
    </row>
    <row r="190" spans="1:37" s="4" customFormat="1" x14ac:dyDescent="0.25">
      <c r="A190" s="131" t="s">
        <v>375</v>
      </c>
      <c r="B190" s="63" t="s">
        <v>351</v>
      </c>
      <c r="C190" s="77">
        <f>ROUND(IF('Indicator Data'!Q192="No data",IF((0.1233*LN('Indicator Data'!BA192)-0.4559)&gt;C$195,0,IF((0.1233*LN('Indicator Data'!BA192)-0.4559)&lt;C$194,10,(C$195-(0.1233*LN('Indicator Data'!BA192)-0.4559))/(C$195-C$194)*10)),IF('Indicator Data'!Q192&gt;C$195,0,IF('Indicator Data'!Q192&lt;C$194,10,(C$195-'Indicator Data'!Q192)/(C$195-C$194)*10))),1)</f>
        <v>4.4000000000000004</v>
      </c>
      <c r="D190" s="77">
        <f>IF('Indicator Data'!R192="No data","x",ROUND((IF('Indicator Data'!R192&gt;D$195,10,IF('Indicator Data'!R192&lt;D$194,0,10-(D$195-'Indicator Data'!R192)/(D$195-D$194)*10))),1))</f>
        <v>0</v>
      </c>
      <c r="E190" s="78">
        <f t="shared" si="30"/>
        <v>2.5</v>
      </c>
      <c r="F190" s="77">
        <f>IF('Indicator Data'!AE192="No data","x",ROUND(IF('Indicator Data'!AE192&gt;F$195,10,IF('Indicator Data'!AE192&lt;F$194,0,10-(F$195-'Indicator Data'!AE192)/(F$195-F$194)*10)),1))</f>
        <v>4.0999999999999996</v>
      </c>
      <c r="G190" s="77">
        <f>IF('Indicator Data'!AF192="No data","x",ROUND(IF('Indicator Data'!AF192&gt;G$195,10,IF('Indicator Data'!AF192&lt;G$194,0,10-(G$195-'Indicator Data'!AF192)/(G$195-G$194)*10)),1))</f>
        <v>2.7</v>
      </c>
      <c r="H190" s="78">
        <f t="shared" si="31"/>
        <v>3.4</v>
      </c>
      <c r="I190" s="79">
        <f>SUM(IF('Indicator Data'!S192=0,0,'Indicator Data'!S192/1000000),SUM('Indicator Data'!T192:U192))</f>
        <v>8214.8960420000003</v>
      </c>
      <c r="J190" s="79">
        <f>I190/'Indicator Data'!BB192*1000000</f>
        <v>90.542224644549762</v>
      </c>
      <c r="K190" s="77">
        <f t="shared" si="32"/>
        <v>1.8</v>
      </c>
      <c r="L190" s="77">
        <f>IF('Indicator Data'!V192="No data","x",ROUND(IF('Indicator Data'!V192&gt;L$195,10,IF('Indicator Data'!V192&lt;L$194,0,10-(L$195-'Indicator Data'!V192)/(L$195-L$194)*10)),1))</f>
        <v>1.7</v>
      </c>
      <c r="M190" s="78">
        <f t="shared" si="33"/>
        <v>1.8</v>
      </c>
      <c r="N190" s="80">
        <f t="shared" si="34"/>
        <v>2.6</v>
      </c>
      <c r="O190" s="92">
        <f>IF(AND('Indicator Data'!AJ192="No data",'Indicator Data'!AK192="No data"),0,SUM('Indicator Data'!AJ192:AL192)/1000)</f>
        <v>0</v>
      </c>
      <c r="P190" s="77">
        <f t="shared" si="35"/>
        <v>0</v>
      </c>
      <c r="Q190" s="81">
        <f>O190*1000/'Indicator Data'!BB192</f>
        <v>0</v>
      </c>
      <c r="R190" s="77">
        <f t="shared" si="36"/>
        <v>0</v>
      </c>
      <c r="S190" s="82">
        <f t="shared" si="37"/>
        <v>0</v>
      </c>
      <c r="T190" s="77">
        <f>IF('Indicator Data'!AB192="No data","x",ROUND(IF('Indicator Data'!AB192&gt;T$195,10,IF('Indicator Data'!AB192&lt;T$194,0,10-(T$195-'Indicator Data'!AB192)/(T$195-T$194)*10)),1))</f>
        <v>1</v>
      </c>
      <c r="U190" s="77">
        <f>IF('Indicator Data'!AA192="No data","x",ROUND(IF('Indicator Data'!AA192&gt;U$195,10,IF('Indicator Data'!AA192&lt;U$194,0,10-(U$195-'Indicator Data'!AA192)/(U$195-U$194)*10)),1))</f>
        <v>2.5</v>
      </c>
      <c r="V190" s="77">
        <f>IF('Indicator Data'!AD192="No data","x",ROUND(IF('Indicator Data'!AD192&gt;V$195,10,IF('Indicator Data'!AD192&lt;V$194,0,10-(V$195-'Indicator Data'!AD192)/(V$195-V$194)*10)),1))</f>
        <v>0</v>
      </c>
      <c r="W190" s="78">
        <f t="shared" si="38"/>
        <v>1.2</v>
      </c>
      <c r="X190" s="77">
        <f>IF('Indicator Data'!W192="No data","x",ROUND(IF('Indicator Data'!W192&gt;X$195,10,IF('Indicator Data'!W192&lt;X$194,0,10-(X$195-'Indicator Data'!W192)/(X$195-X$194)*10)),1))</f>
        <v>1.7</v>
      </c>
      <c r="Y190" s="77">
        <f>IF('Indicator Data'!X192="No data","x",ROUND(IF('Indicator Data'!X192&gt;Y$195,10,IF('Indicator Data'!X192&lt;Y$194,0,10-(Y$195-'Indicator Data'!X192)/(Y$195-Y$194)*10)),1))</f>
        <v>4.5</v>
      </c>
      <c r="Z190" s="78">
        <f t="shared" si="39"/>
        <v>3.1</v>
      </c>
      <c r="AA190" s="92">
        <f>('Indicator Data'!AI192+'Indicator Data'!AH192*0.5+'Indicator Data'!AG192*0.25)/1000</f>
        <v>40.505249999999997</v>
      </c>
      <c r="AB190" s="83">
        <f>AA190*1000/'Indicator Data'!BB192</f>
        <v>4.4643723134575114E-4</v>
      </c>
      <c r="AC190" s="78">
        <f t="shared" si="40"/>
        <v>0</v>
      </c>
      <c r="AD190" s="77">
        <f>IF('Indicator Data'!AM192="No data","x",ROUND(IF('Indicator Data'!AM192&lt;$AD$194,10,IF('Indicator Data'!AM192&gt;$AD$195,0,($AD$195-'Indicator Data'!AM192)/($AD$195-$AD$194)*10)),1))</f>
        <v>3.6</v>
      </c>
      <c r="AE190" s="77">
        <f>IF('Indicator Data'!AN192="No data","x",ROUND(IF('Indicator Data'!AN192&gt;$AE$195,10,IF('Indicator Data'!AN192&lt;$AE$194,0,10-($AE$195-'Indicator Data'!AN192)/($AE$195-$AE$194)*10)),1))</f>
        <v>2</v>
      </c>
      <c r="AF190" s="84" t="str">
        <f>IF('Indicator Data'!AO192="No data","x",ROUND(IF('Indicator Data'!AO192&gt;$AF$195,10,IF('Indicator Data'!AO192&lt;$AF$194,0,10-($AF$195-'Indicator Data'!AO192)/($AF$195-$AF$194)*10)),1))</f>
        <v>x</v>
      </c>
      <c r="AG190" s="84" t="str">
        <f>IF('Indicator Data'!AP192="No data","x",ROUND(IF('Indicator Data'!AP192&gt;$AG$195,10,IF('Indicator Data'!AP192&lt;$AG$194,0,10-($AG$195-'Indicator Data'!AP192)/($AG$195-$AG$194)*10)),1))</f>
        <v>x</v>
      </c>
      <c r="AH190" s="77" t="str">
        <f t="shared" si="41"/>
        <v>x</v>
      </c>
      <c r="AI190" s="78">
        <f t="shared" si="42"/>
        <v>2.8</v>
      </c>
      <c r="AJ190" s="85">
        <f t="shared" si="43"/>
        <v>1.9</v>
      </c>
      <c r="AK190" s="86">
        <f t="shared" si="44"/>
        <v>1</v>
      </c>
    </row>
    <row r="191" spans="1:37" s="4" customFormat="1" x14ac:dyDescent="0.25">
      <c r="A191" s="131" t="s">
        <v>353</v>
      </c>
      <c r="B191" s="63" t="s">
        <v>352</v>
      </c>
      <c r="C191" s="77">
        <f>ROUND(IF('Indicator Data'!Q193="No data",IF((0.1233*LN('Indicator Data'!BA193)-0.4559)&gt;C$195,0,IF((0.1233*LN('Indicator Data'!BA193)-0.4559)&lt;C$194,10,(C$195-(0.1233*LN('Indicator Data'!BA193)-0.4559))/(C$195-C$194)*10)),IF('Indicator Data'!Q193&gt;C$195,0,IF('Indicator Data'!Q193&lt;C$194,10,(C$195-'Indicator Data'!Q193)/(C$195-C$194)*10))),1)</f>
        <v>7</v>
      </c>
      <c r="D191" s="77">
        <f>IF('Indicator Data'!R193="No data","x",ROUND((IF('Indicator Data'!R193&gt;D$195,10,IF('Indicator Data'!R193&lt;D$194,0,10-(D$195-'Indicator Data'!R193)/(D$195-D$194)*10))),1))</f>
        <v>3.3</v>
      </c>
      <c r="E191" s="78">
        <f t="shared" si="30"/>
        <v>5.4</v>
      </c>
      <c r="F191" s="77">
        <f>IF('Indicator Data'!AE193="No data","x",ROUND(IF('Indicator Data'!AE193&gt;F$195,10,IF('Indicator Data'!AE193&lt;F$194,0,10-(F$195-'Indicator Data'!AE193)/(F$195-F$194)*10)),1))</f>
        <v>9.9</v>
      </c>
      <c r="G191" s="77">
        <f>IF('Indicator Data'!AF193="No data","x",ROUND(IF('Indicator Data'!AF193&gt;G$195,10,IF('Indicator Data'!AF193&lt;G$194,0,10-(G$195-'Indicator Data'!AF193)/(G$195-G$194)*10)),1))</f>
        <v>2.7</v>
      </c>
      <c r="H191" s="78">
        <f t="shared" si="31"/>
        <v>6.3</v>
      </c>
      <c r="I191" s="79">
        <f>SUM(IF('Indicator Data'!S193=0,0,'Indicator Data'!S193/1000000),SUM('Indicator Data'!T193:U193))</f>
        <v>4342.4771139999993</v>
      </c>
      <c r="J191" s="79">
        <f>I191/'Indicator Data'!BB193*1000000</f>
        <v>165.8467326742051</v>
      </c>
      <c r="K191" s="77">
        <f t="shared" si="32"/>
        <v>3.3</v>
      </c>
      <c r="L191" s="77">
        <f>IF('Indicator Data'!V193="No data","x",ROUND(IF('Indicator Data'!V193&gt;L$195,10,IF('Indicator Data'!V193&lt;L$194,0,10-(L$195-'Indicator Data'!V193)/(L$195-L$194)*10)),1))</f>
        <v>1.9</v>
      </c>
      <c r="M191" s="78">
        <f t="shared" si="33"/>
        <v>2.6</v>
      </c>
      <c r="N191" s="80">
        <f t="shared" si="34"/>
        <v>4.9000000000000004</v>
      </c>
      <c r="O191" s="92">
        <f>IF(AND('Indicator Data'!AJ193="No data",'Indicator Data'!AK193="No data"),0,SUM('Indicator Data'!AJ193:AL193)/1000)</f>
        <v>2779.7910000000002</v>
      </c>
      <c r="P191" s="77">
        <f t="shared" si="35"/>
        <v>10</v>
      </c>
      <c r="Q191" s="81">
        <f>O191*1000/'Indicator Data'!BB193</f>
        <v>0.10616503962239679</v>
      </c>
      <c r="R191" s="77">
        <f t="shared" si="36"/>
        <v>10</v>
      </c>
      <c r="S191" s="82">
        <f t="shared" si="37"/>
        <v>10</v>
      </c>
      <c r="T191" s="77">
        <f>IF('Indicator Data'!AB193="No data","x",ROUND(IF('Indicator Data'!AB193&gt;T$195,10,IF('Indicator Data'!AB193&lt;T$194,0,10-(T$195-'Indicator Data'!AB193)/(T$195-T$194)*10)),1))</f>
        <v>0.2</v>
      </c>
      <c r="U191" s="77">
        <f>IF('Indicator Data'!AA193="No data","x",ROUND(IF('Indicator Data'!AA193&gt;U$195,10,IF('Indicator Data'!AA193&lt;U$194,0,10-(U$195-'Indicator Data'!AA193)/(U$195-U$194)*10)),1))</f>
        <v>0.9</v>
      </c>
      <c r="V191" s="77">
        <f>IF('Indicator Data'!AD193="No data","x",ROUND(IF('Indicator Data'!AD193&gt;V$195,10,IF('Indicator Data'!AD193&lt;V$194,0,10-(V$195-'Indicator Data'!AD193)/(V$195-V$194)*10)),1))</f>
        <v>0.3</v>
      </c>
      <c r="W191" s="78">
        <f t="shared" si="38"/>
        <v>0.5</v>
      </c>
      <c r="X191" s="77">
        <f>IF('Indicator Data'!W193="No data","x",ROUND(IF('Indicator Data'!W193&gt;X$195,10,IF('Indicator Data'!W193&lt;X$194,0,10-(X$195-'Indicator Data'!W193)/(X$195-X$194)*10)),1))</f>
        <v>3.2</v>
      </c>
      <c r="Y191" s="77">
        <f>IF('Indicator Data'!X193="No data","x",ROUND(IF('Indicator Data'!X193&gt;Y$195,10,IF('Indicator Data'!X193&lt;Y$194,0,10-(Y$195-'Indicator Data'!X193)/(Y$195-Y$194)*10)),1))</f>
        <v>9.6</v>
      </c>
      <c r="Z191" s="78">
        <f t="shared" si="39"/>
        <v>6.4</v>
      </c>
      <c r="AA191" s="92">
        <f>('Indicator Data'!AI193+'Indicator Data'!AH193*0.5+'Indicator Data'!AG193*0.25)/1000</f>
        <v>140.364</v>
      </c>
      <c r="AB191" s="83">
        <f>AA191*1000/'Indicator Data'!BB193</f>
        <v>5.3607446104970138E-3</v>
      </c>
      <c r="AC191" s="78">
        <f t="shared" si="40"/>
        <v>0.5</v>
      </c>
      <c r="AD191" s="77">
        <f>IF('Indicator Data'!AM193="No data","x",ROUND(IF('Indicator Data'!AM193&lt;$AD$194,10,IF('Indicator Data'!AM193&gt;$AD$195,0,($AD$195-'Indicator Data'!AM193)/($AD$195-$AD$194)*10)),1))</f>
        <v>6.4</v>
      </c>
      <c r="AE191" s="77">
        <f>IF('Indicator Data'!AN193="No data","x",ROUND(IF('Indicator Data'!AN193&gt;$AE$195,10,IF('Indicator Data'!AN193&lt;$AE$194,0,10-($AE$195-'Indicator Data'!AN193)/($AE$195-$AE$194)*10)),1))</f>
        <v>7</v>
      </c>
      <c r="AF191" s="84">
        <f>IF('Indicator Data'!AO193="No data","x",ROUND(IF('Indicator Data'!AO193&gt;$AF$195,10,IF('Indicator Data'!AO193&lt;$AF$194,0,10-($AF$195-'Indicator Data'!AO193)/($AF$195-$AF$194)*10)),1))</f>
        <v>7.3</v>
      </c>
      <c r="AG191" s="84">
        <f>IF('Indicator Data'!AP193="No data","x",ROUND(IF('Indicator Data'!AP193&gt;$AG$195,10,IF('Indicator Data'!AP193&lt;$AG$194,0,10-($AG$195-'Indicator Data'!AP193)/($AG$195-$AG$194)*10)),1))</f>
        <v>5.5</v>
      </c>
      <c r="AH191" s="77">
        <f t="shared" si="41"/>
        <v>6.9</v>
      </c>
      <c r="AI191" s="78">
        <f t="shared" si="42"/>
        <v>6.8</v>
      </c>
      <c r="AJ191" s="85">
        <f t="shared" si="43"/>
        <v>4.2</v>
      </c>
      <c r="AK191" s="86">
        <f t="shared" si="44"/>
        <v>8.3000000000000007</v>
      </c>
    </row>
    <row r="192" spans="1:37" s="4" customFormat="1" x14ac:dyDescent="0.25">
      <c r="A192" s="131" t="s">
        <v>355</v>
      </c>
      <c r="B192" s="63" t="s">
        <v>354</v>
      </c>
      <c r="C192" s="77">
        <f>ROUND(IF('Indicator Data'!Q194="No data",IF((0.1233*LN('Indicator Data'!BA194)-0.4559)&gt;C$195,0,IF((0.1233*LN('Indicator Data'!BA194)-0.4559)&lt;C$194,10,(C$195-(0.1233*LN('Indicator Data'!BA194)-0.4559))/(C$195-C$194)*10)),IF('Indicator Data'!Q194&gt;C$195,0,IF('Indicator Data'!Q194&lt;C$194,10,(C$195-'Indicator Data'!Q194)/(C$195-C$194)*10))),1)</f>
        <v>5.6</v>
      </c>
      <c r="D192" s="77">
        <f>IF('Indicator Data'!R194="No data","x",ROUND((IF('Indicator Data'!R194&gt;D$195,10,IF('Indicator Data'!R194&lt;D$194,0,10-(D$195-'Indicator Data'!R194)/(D$195-D$194)*10))),1))</f>
        <v>4.8</v>
      </c>
      <c r="E192" s="78">
        <f t="shared" si="30"/>
        <v>5.2</v>
      </c>
      <c r="F192" s="77">
        <f>IF('Indicator Data'!AE194="No data","x",ROUND(IF('Indicator Data'!AE194&gt;F$195,10,IF('Indicator Data'!AE194&lt;F$194,0,10-(F$195-'Indicator Data'!AE194)/(F$195-F$194)*10)),1))</f>
        <v>7.8</v>
      </c>
      <c r="G192" s="77">
        <f>IF('Indicator Data'!AF194="No data","x",ROUND(IF('Indicator Data'!AF194&gt;G$195,10,IF('Indicator Data'!AF194&lt;G$194,0,10-(G$195-'Indicator Data'!AF194)/(G$195-G$194)*10)),1))</f>
        <v>8.1</v>
      </c>
      <c r="H192" s="78">
        <f t="shared" si="31"/>
        <v>8</v>
      </c>
      <c r="I192" s="79">
        <f>SUM(IF('Indicator Data'!S194=0,0,'Indicator Data'!S194/1000000),SUM('Indicator Data'!T194:U194))</f>
        <v>2111.9089000000004</v>
      </c>
      <c r="J192" s="79">
        <f>I192/'Indicator Data'!BB194*1000000</f>
        <v>134.33387338473568</v>
      </c>
      <c r="K192" s="77">
        <f t="shared" si="32"/>
        <v>2.7</v>
      </c>
      <c r="L192" s="77">
        <f>IF('Indicator Data'!V194="No data","x",ROUND(IF('Indicator Data'!V194&gt;L$195,10,IF('Indicator Data'!V194&lt;L$194,0,10-(L$195-'Indicator Data'!V194)/(L$195-L$194)*10)),1))</f>
        <v>3</v>
      </c>
      <c r="M192" s="78">
        <f t="shared" si="33"/>
        <v>2.9</v>
      </c>
      <c r="N192" s="80">
        <f t="shared" si="34"/>
        <v>5.3</v>
      </c>
      <c r="O192" s="92">
        <f>IF(AND('Indicator Data'!AJ194="No data",'Indicator Data'!AK194="No data"),0,SUM('Indicator Data'!AJ194:AL194)/1000)</f>
        <v>25.736999999999998</v>
      </c>
      <c r="P192" s="77">
        <f t="shared" si="35"/>
        <v>4.7</v>
      </c>
      <c r="Q192" s="81">
        <f>O192*1000/'Indicator Data'!BB194</f>
        <v>1.6370738810291207E-3</v>
      </c>
      <c r="R192" s="77">
        <f t="shared" si="36"/>
        <v>3.6</v>
      </c>
      <c r="S192" s="82">
        <f t="shared" si="37"/>
        <v>4.2</v>
      </c>
      <c r="T192" s="77">
        <f>IF('Indicator Data'!AB194="No data","x",ROUND(IF('Indicator Data'!AB194&gt;T$195,10,IF('Indicator Data'!AB194&lt;T$194,0,10-(T$195-'Indicator Data'!AB194)/(T$195-T$194)*10)),1))</f>
        <v>10</v>
      </c>
      <c r="U192" s="77">
        <f>IF('Indicator Data'!AA194="No data","x",ROUND(IF('Indicator Data'!AA194&gt;U$195,10,IF('Indicator Data'!AA194&lt;U$194,0,10-(U$195-'Indicator Data'!AA194)/(U$195-U$194)*10)),1))</f>
        <v>7.4</v>
      </c>
      <c r="V192" s="77">
        <f>IF('Indicator Data'!AD194="No data","x",ROUND(IF('Indicator Data'!AD194&gt;V$195,10,IF('Indicator Data'!AD194&lt;V$194,0,10-(V$195-'Indicator Data'!AD194)/(V$195-V$194)*10)),1))</f>
        <v>8.9</v>
      </c>
      <c r="W192" s="78">
        <f t="shared" si="38"/>
        <v>8.8000000000000007</v>
      </c>
      <c r="X192" s="77">
        <f>IF('Indicator Data'!W194="No data","x",ROUND(IF('Indicator Data'!W194&gt;X$195,10,IF('Indicator Data'!W194&lt;X$194,0,10-(X$195-'Indicator Data'!W194)/(X$195-X$194)*10)),1))</f>
        <v>4.9000000000000004</v>
      </c>
      <c r="Y192" s="77">
        <f>IF('Indicator Data'!X194="No data","x",ROUND(IF('Indicator Data'!X194&gt;Y$195,10,IF('Indicator Data'!X194&lt;Y$194,0,10-(Y$195-'Indicator Data'!X194)/(Y$195-Y$194)*10)),1))</f>
        <v>3.3</v>
      </c>
      <c r="Z192" s="78">
        <f t="shared" si="39"/>
        <v>4.0999999999999996</v>
      </c>
      <c r="AA192" s="92">
        <f>('Indicator Data'!AI194+'Indicator Data'!AH194*0.5+'Indicator Data'!AG194*0.25)/1000</f>
        <v>10.45</v>
      </c>
      <c r="AB192" s="83">
        <f>AA192*1000/'Indicator Data'!BB194</f>
        <v>6.6470148256418042E-4</v>
      </c>
      <c r="AC192" s="78">
        <f t="shared" si="40"/>
        <v>0.1</v>
      </c>
      <c r="AD192" s="77">
        <f>IF('Indicator Data'!AM194="No data","x",ROUND(IF('Indicator Data'!AM194&lt;$AD$194,10,IF('Indicator Data'!AM194&gt;$AD$195,0,($AD$195-'Indicator Data'!AM194)/($AD$195-$AD$194)*10)),1))</f>
        <v>7.7</v>
      </c>
      <c r="AE192" s="77">
        <f>IF('Indicator Data'!AN194="No data","x",ROUND(IF('Indicator Data'!AN194&gt;$AE$195,10,IF('Indicator Data'!AN194&lt;$AE$194,0,10-($AE$195-'Indicator Data'!AN194)/($AE$195-$AE$194)*10)),1))</f>
        <v>10</v>
      </c>
      <c r="AF192" s="84">
        <f>IF('Indicator Data'!AO194="No data","x",ROUND(IF('Indicator Data'!AO194&gt;$AF$195,10,IF('Indicator Data'!AO194&lt;$AF$194,0,10-($AF$195-'Indicator Data'!AO194)/($AF$195-$AF$194)*10)),1))</f>
        <v>10</v>
      </c>
      <c r="AG192" s="84">
        <f>IF('Indicator Data'!AP194="No data","x",ROUND(IF('Indicator Data'!AP194&gt;$AG$195,10,IF('Indicator Data'!AP194&lt;$AG$194,0,10-($AG$195-'Indicator Data'!AP194)/($AG$195-$AG$194)*10)),1))</f>
        <v>1.6</v>
      </c>
      <c r="AH192" s="77">
        <f t="shared" si="41"/>
        <v>8.3000000000000007</v>
      </c>
      <c r="AI192" s="78">
        <f t="shared" si="42"/>
        <v>8.6999999999999993</v>
      </c>
      <c r="AJ192" s="85">
        <f t="shared" si="43"/>
        <v>6.6</v>
      </c>
      <c r="AK192" s="86">
        <f t="shared" si="44"/>
        <v>5.5</v>
      </c>
    </row>
    <row r="193" spans="1:37" s="4" customFormat="1" x14ac:dyDescent="0.25">
      <c r="A193" s="131" t="s">
        <v>357</v>
      </c>
      <c r="B193" s="63" t="s">
        <v>356</v>
      </c>
      <c r="C193" s="77">
        <f>ROUND(IF('Indicator Data'!Q195="No data",IF((0.1233*LN('Indicator Data'!BA195)-0.4559)&gt;C$195,0,IF((0.1233*LN('Indicator Data'!BA195)-0.4559)&lt;C$194,10,(C$195-(0.1233*LN('Indicator Data'!BA195)-0.4559))/(C$195-C$194)*10)),IF('Indicator Data'!Q195&gt;C$195,0,IF('Indicator Data'!Q195&lt;C$194,10,(C$195-'Indicator Data'!Q195)/(C$195-C$194)*10))),1)</f>
        <v>6.8</v>
      </c>
      <c r="D193" s="77">
        <f>IF('Indicator Data'!R195="No data","x",ROUND((IF('Indicator Data'!R195&gt;D$195,10,IF('Indicator Data'!R195&lt;D$194,0,10-(D$195-'Indicator Data'!R195)/(D$195-D$194)*10))),1))</f>
        <v>1.7</v>
      </c>
      <c r="E193" s="78">
        <f t="shared" si="30"/>
        <v>4.7</v>
      </c>
      <c r="F193" s="77">
        <f>IF('Indicator Data'!AE195="No data","x",ROUND(IF('Indicator Data'!AE195&gt;F$195,10,IF('Indicator Data'!AE195&lt;F$194,0,10-(F$195-'Indicator Data'!AE195)/(F$195-F$194)*10)),1))</f>
        <v>6.7</v>
      </c>
      <c r="G193" s="77" t="str">
        <f>IF('Indicator Data'!AF195="No data","x",ROUND(IF('Indicator Data'!AF195&gt;G$195,10,IF('Indicator Data'!AF195&lt;G$194,0,10-(G$195-'Indicator Data'!AF195)/(G$195-G$194)*10)),1))</f>
        <v>x</v>
      </c>
      <c r="H193" s="78">
        <f t="shared" si="31"/>
        <v>6.7</v>
      </c>
      <c r="I193" s="79">
        <f>SUM(IF('Indicator Data'!S195=0,0,'Indicator Data'!S195/1000000),SUM('Indicator Data'!T195:U195))</f>
        <v>1957.438551</v>
      </c>
      <c r="J193" s="79">
        <f>I193/'Indicator Data'!BB195*1000000</f>
        <v>128.39152353213382</v>
      </c>
      <c r="K193" s="77">
        <f t="shared" si="32"/>
        <v>2.6</v>
      </c>
      <c r="L193" s="77">
        <f>IF('Indicator Data'!V195="No data","x",ROUND(IF('Indicator Data'!V195&gt;L$195,10,IF('Indicator Data'!V195&lt;L$194,0,10-(L$195-'Indicator Data'!V195)/(L$195-L$194)*10)),1))</f>
        <v>4.3</v>
      </c>
      <c r="M193" s="78">
        <f t="shared" si="33"/>
        <v>3.5</v>
      </c>
      <c r="N193" s="80">
        <f t="shared" si="34"/>
        <v>4.9000000000000004</v>
      </c>
      <c r="O193" s="92">
        <f>IF(AND('Indicator Data'!AJ195="No data",'Indicator Data'!AK195="No data"),0,SUM('Indicator Data'!AJ195:AL195)/1000)</f>
        <v>42.094999999999999</v>
      </c>
      <c r="P193" s="77">
        <f t="shared" si="35"/>
        <v>5.4</v>
      </c>
      <c r="Q193" s="81">
        <f>O193*1000/'Indicator Data'!BB195</f>
        <v>2.7610783389977146E-3</v>
      </c>
      <c r="R193" s="77">
        <f t="shared" si="36"/>
        <v>4.0999999999999996</v>
      </c>
      <c r="S193" s="82">
        <f t="shared" si="37"/>
        <v>4.8</v>
      </c>
      <c r="T193" s="77">
        <f>IF('Indicator Data'!AB195="No data","x",ROUND(IF('Indicator Data'!AB195&gt;T$195,10,IF('Indicator Data'!AB195&lt;T$194,0,10-(T$195-'Indicator Data'!AB195)/(T$195-T$194)*10)),1))</f>
        <v>10</v>
      </c>
      <c r="U193" s="77">
        <f>IF('Indicator Data'!AA195="No data","x",ROUND(IF('Indicator Data'!AA195&gt;U$195,10,IF('Indicator Data'!AA195&lt;U$194,0,10-(U$195-'Indicator Data'!AA195)/(U$195-U$194)*10)),1))</f>
        <v>5.0999999999999996</v>
      </c>
      <c r="V193" s="77">
        <f>IF('Indicator Data'!AD195="No data","x",ROUND(IF('Indicator Data'!AD195&gt;V$195,10,IF('Indicator Data'!AD195&lt;V$194,0,10-(V$195-'Indicator Data'!AD195)/(V$195-V$194)*10)),1))</f>
        <v>2.8</v>
      </c>
      <c r="W193" s="78">
        <f t="shared" si="38"/>
        <v>6</v>
      </c>
      <c r="X193" s="77">
        <f>IF('Indicator Data'!W195="No data","x",ROUND(IF('Indicator Data'!W195&gt;X$195,10,IF('Indicator Data'!W195&lt;X$194,0,10-(X$195-'Indicator Data'!W195)/(X$195-X$194)*10)),1))</f>
        <v>5.4</v>
      </c>
      <c r="Y193" s="77">
        <f>IF('Indicator Data'!X195="No data","x",ROUND(IF('Indicator Data'!X195&gt;Y$195,10,IF('Indicator Data'!X195&lt;Y$194,0,10-(Y$195-'Indicator Data'!X195)/(Y$195-Y$194)*10)),1))</f>
        <v>2.8</v>
      </c>
      <c r="Z193" s="78">
        <f t="shared" si="39"/>
        <v>4.0999999999999996</v>
      </c>
      <c r="AA193" s="92">
        <f>('Indicator Data'!AI195+'Indicator Data'!AH195*0.5+'Indicator Data'!AG195*0.25)/1000</f>
        <v>1494.1859999999999</v>
      </c>
      <c r="AB193" s="83">
        <f>AA193*1000/'Indicator Data'!BB195</f>
        <v>9.8006048201297991E-2</v>
      </c>
      <c r="AC193" s="78">
        <f t="shared" si="40"/>
        <v>9.8000000000000007</v>
      </c>
      <c r="AD193" s="77">
        <f>IF('Indicator Data'!AM195="No data","x",ROUND(IF('Indicator Data'!AM195&lt;$AD$194,10,IF('Indicator Data'!AM195&gt;$AD$195,0,($AD$195-'Indicator Data'!AM195)/($AD$195-$AD$194)*10)),1))</f>
        <v>6.9</v>
      </c>
      <c r="AE193" s="77">
        <f>IF('Indicator Data'!AN195="No data","x",ROUND(IF('Indicator Data'!AN195&gt;$AE$195,10,IF('Indicator Data'!AN195&lt;$AE$194,0,10-($AE$195-'Indicator Data'!AN195)/($AE$195-$AE$194)*10)),1))</f>
        <v>9.5</v>
      </c>
      <c r="AF193" s="84" t="str">
        <f>IF('Indicator Data'!AO195="No data","x",ROUND(IF('Indicator Data'!AO195&gt;$AF$195,10,IF('Indicator Data'!AO195&lt;$AF$194,0,10-($AF$195-'Indicator Data'!AO195)/($AF$195-$AF$194)*10)),1))</f>
        <v>x</v>
      </c>
      <c r="AG193" s="84" t="str">
        <f>IF('Indicator Data'!AP195="No data","x",ROUND(IF('Indicator Data'!AP195&gt;$AG$195,10,IF('Indicator Data'!AP195&lt;$AG$194,0,10-($AG$195-'Indicator Data'!AP195)/($AG$195-$AG$194)*10)),1))</f>
        <v>x</v>
      </c>
      <c r="AH193" s="77" t="str">
        <f t="shared" si="41"/>
        <v>x</v>
      </c>
      <c r="AI193" s="78">
        <f t="shared" si="42"/>
        <v>8.1999999999999993</v>
      </c>
      <c r="AJ193" s="85">
        <f t="shared" si="43"/>
        <v>7.7</v>
      </c>
      <c r="AK193" s="86">
        <f t="shared" si="44"/>
        <v>6.5</v>
      </c>
    </row>
    <row r="194" spans="1:37" s="4" customFormat="1" x14ac:dyDescent="0.25">
      <c r="A194" s="87"/>
      <c r="B194" s="88" t="s">
        <v>390</v>
      </c>
      <c r="C194" s="88">
        <v>0.3</v>
      </c>
      <c r="D194" s="88">
        <v>0.05</v>
      </c>
      <c r="E194" s="88"/>
      <c r="F194" s="88">
        <v>0</v>
      </c>
      <c r="G194" s="88">
        <v>25</v>
      </c>
      <c r="H194" s="88"/>
      <c r="I194" s="88"/>
      <c r="J194" s="88"/>
      <c r="K194" s="88">
        <v>0</v>
      </c>
      <c r="L194" s="88">
        <v>0</v>
      </c>
      <c r="M194" s="88"/>
      <c r="N194" s="88"/>
      <c r="O194" s="88"/>
      <c r="P194" s="88">
        <v>3</v>
      </c>
      <c r="Q194" s="88"/>
      <c r="R194" s="89">
        <v>5.0000000000000002E-5</v>
      </c>
      <c r="S194" s="88"/>
      <c r="T194" s="88">
        <v>0</v>
      </c>
      <c r="U194" s="88">
        <v>0</v>
      </c>
      <c r="V194" s="88">
        <v>0</v>
      </c>
      <c r="W194" s="88"/>
      <c r="X194" s="88">
        <v>0</v>
      </c>
      <c r="Y194" s="88">
        <v>0</v>
      </c>
      <c r="Z194" s="88"/>
      <c r="AA194" s="88"/>
      <c r="AB194" s="88"/>
      <c r="AC194" s="90">
        <v>0</v>
      </c>
      <c r="AD194" s="88">
        <v>75</v>
      </c>
      <c r="AE194" s="88">
        <v>5</v>
      </c>
      <c r="AF194" s="88">
        <v>1</v>
      </c>
      <c r="AG194" s="88">
        <v>0</v>
      </c>
      <c r="AH194" s="88"/>
      <c r="AI194" s="88"/>
      <c r="AJ194" s="88"/>
      <c r="AK194" s="88"/>
    </row>
    <row r="195" spans="1:37" s="4" customFormat="1" x14ac:dyDescent="0.25">
      <c r="A195" s="87"/>
      <c r="B195" s="88" t="s">
        <v>391</v>
      </c>
      <c r="C195" s="88">
        <v>0.95</v>
      </c>
      <c r="D195" s="88">
        <v>0.5</v>
      </c>
      <c r="E195" s="88"/>
      <c r="F195" s="88">
        <v>0.75</v>
      </c>
      <c r="G195" s="88">
        <v>65</v>
      </c>
      <c r="H195" s="88"/>
      <c r="I195" s="88"/>
      <c r="J195" s="88"/>
      <c r="K195" s="88">
        <v>500</v>
      </c>
      <c r="L195" s="88">
        <v>15</v>
      </c>
      <c r="M195" s="88"/>
      <c r="N195" s="88"/>
      <c r="O195" s="88"/>
      <c r="P195" s="88">
        <v>6</v>
      </c>
      <c r="Q195" s="88"/>
      <c r="R195" s="91">
        <v>0.1</v>
      </c>
      <c r="S195" s="88"/>
      <c r="T195" s="88">
        <v>5</v>
      </c>
      <c r="U195" s="88">
        <v>550</v>
      </c>
      <c r="V195" s="88">
        <v>120</v>
      </c>
      <c r="W195" s="88"/>
      <c r="X195" s="88">
        <v>130</v>
      </c>
      <c r="Y195" s="88">
        <v>45</v>
      </c>
      <c r="Z195" s="88"/>
      <c r="AA195" s="88"/>
      <c r="AB195" s="88"/>
      <c r="AC195" s="91">
        <v>0.1</v>
      </c>
      <c r="AD195" s="88">
        <v>150</v>
      </c>
      <c r="AE195" s="88">
        <v>35</v>
      </c>
      <c r="AF195" s="88">
        <v>10</v>
      </c>
      <c r="AG195" s="88">
        <v>20</v>
      </c>
      <c r="AH195" s="88"/>
      <c r="AI195" s="88"/>
      <c r="AJ195" s="88"/>
      <c r="AK195" s="88"/>
    </row>
  </sheetData>
  <sortState ref="A3:B193">
    <sortCondition ref="A3:A193"/>
  </sortState>
  <mergeCells count="1">
    <mergeCell ref="A1:AK1"/>
  </mergeCells>
  <pageMargins left="0.7" right="0.7" top="0.75" bottom="0.75" header="0.3" footer="0.3"/>
  <pageSetup paperSize="9" orientation="portrait" r:id="rId1"/>
  <ignoredErrors>
    <ignoredError sqref="O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5"/>
  <sheetViews>
    <sheetView showGridLines="0" workbookViewId="0">
      <pane xSplit="2" ySplit="2" topLeftCell="C3" activePane="bottomRight" state="frozen"/>
      <selection pane="topRight" activeCell="B1" sqref="B1"/>
      <selection pane="bottomLeft" activeCell="A4" sqref="A4"/>
      <selection pane="bottomRight" sqref="A1:W1"/>
    </sheetView>
  </sheetViews>
  <sheetFormatPr defaultRowHeight="15" x14ac:dyDescent="0.25"/>
  <cols>
    <col min="1" max="1" width="25.7109375" style="1" customWidth="1"/>
    <col min="2" max="2" width="8.140625" style="14" customWidth="1"/>
    <col min="3" max="3" width="7.85546875" style="1" customWidth="1"/>
    <col min="4" max="4" width="7.85546875" style="15" customWidth="1"/>
    <col min="5" max="6" width="7.85546875" style="1" customWidth="1"/>
    <col min="7" max="8" width="7.85546875" style="15" customWidth="1"/>
    <col min="9" max="12" width="7.85546875" style="1" customWidth="1"/>
    <col min="13" max="14" width="7.85546875" style="15" customWidth="1"/>
    <col min="15" max="15" width="7.85546875" style="1" customWidth="1"/>
    <col min="16" max="17" width="7.85546875" style="10" customWidth="1"/>
    <col min="18" max="18" width="7.85546875" style="1" customWidth="1"/>
    <col min="19" max="21" width="7.85546875" style="10" customWidth="1"/>
    <col min="22" max="22" width="7.85546875" style="1" customWidth="1"/>
    <col min="23" max="23" width="7.85546875" style="15" customWidth="1"/>
    <col min="24" max="16384" width="9.140625" style="1"/>
  </cols>
  <sheetData>
    <row r="1" spans="1:24" x14ac:dyDescent="0.25">
      <c r="A1" s="176"/>
      <c r="B1" s="176"/>
      <c r="C1" s="176"/>
      <c r="D1" s="176"/>
      <c r="E1" s="176"/>
      <c r="F1" s="176"/>
      <c r="G1" s="176"/>
      <c r="H1" s="176"/>
      <c r="I1" s="176"/>
      <c r="J1" s="176"/>
      <c r="K1" s="176"/>
      <c r="L1" s="176"/>
      <c r="M1" s="176"/>
      <c r="N1" s="176"/>
      <c r="O1" s="176"/>
      <c r="P1" s="176"/>
      <c r="Q1" s="176"/>
      <c r="R1" s="176"/>
      <c r="S1" s="176"/>
      <c r="T1" s="176"/>
      <c r="U1" s="176"/>
      <c r="V1" s="176"/>
      <c r="W1" s="176"/>
    </row>
    <row r="2" spans="1:24" s="4" customFormat="1" ht="109.5" customHeight="1" thickBot="1" x14ac:dyDescent="0.3">
      <c r="A2" s="131" t="s">
        <v>380</v>
      </c>
      <c r="B2" s="93" t="s">
        <v>358</v>
      </c>
      <c r="C2" s="94" t="s">
        <v>479</v>
      </c>
      <c r="D2" s="95" t="s">
        <v>413</v>
      </c>
      <c r="E2" s="94" t="s">
        <v>408</v>
      </c>
      <c r="F2" s="94" t="s">
        <v>360</v>
      </c>
      <c r="G2" s="95" t="s">
        <v>414</v>
      </c>
      <c r="H2" s="96" t="s">
        <v>897</v>
      </c>
      <c r="I2" s="94" t="s">
        <v>361</v>
      </c>
      <c r="J2" s="94" t="s">
        <v>362</v>
      </c>
      <c r="K2" s="94" t="s">
        <v>363</v>
      </c>
      <c r="L2" s="94" t="s">
        <v>364</v>
      </c>
      <c r="M2" s="95" t="s">
        <v>381</v>
      </c>
      <c r="N2" s="151" t="s">
        <v>429</v>
      </c>
      <c r="O2" s="94" t="s">
        <v>429</v>
      </c>
      <c r="P2" s="94" t="s">
        <v>477</v>
      </c>
      <c r="Q2" s="94" t="s">
        <v>478</v>
      </c>
      <c r="R2" s="95" t="s">
        <v>382</v>
      </c>
      <c r="S2" s="94" t="s">
        <v>944</v>
      </c>
      <c r="T2" s="94" t="s">
        <v>476</v>
      </c>
      <c r="U2" s="94" t="s">
        <v>404</v>
      </c>
      <c r="V2" s="95" t="s">
        <v>403</v>
      </c>
      <c r="W2" s="96" t="s">
        <v>896</v>
      </c>
    </row>
    <row r="3" spans="1:24" s="4" customFormat="1" x14ac:dyDescent="0.25">
      <c r="A3" s="131" t="s">
        <v>1</v>
      </c>
      <c r="B3" s="51" t="s">
        <v>0</v>
      </c>
      <c r="C3" s="97">
        <f>IF('Indicator Data'!AQ5="No data","x",ROUND(IF('Indicator Data'!AQ5&gt;C$195,0,IF('Indicator Data'!AQ5&lt;C$194,10,(C$195-'Indicator Data'!AQ5)/(C$195-C$194)*10)),1))</f>
        <v>6.3</v>
      </c>
      <c r="D3" s="98">
        <f>IF(C3="x","x",C3)</f>
        <v>6.3</v>
      </c>
      <c r="E3" s="97">
        <f>IF('Indicator Data'!AS5="No data","x",ROUND(IF('Indicator Data'!AS5&gt;E$195,0,IF('Indicator Data'!AS5&lt;E$194,10,(E$195-'Indicator Data'!AS5)/(E$195-E$194)*10)),1))</f>
        <v>8.9</v>
      </c>
      <c r="F3" s="97">
        <f>IF('Indicator Data'!AR5="No data","x",ROUND(IF('Indicator Data'!AR5&gt;F$195,0,IF('Indicator Data'!AR5&lt;F$194,10,(F$195-'Indicator Data'!AR5)/(F$195-F$194)*10)),1))</f>
        <v>7.7</v>
      </c>
      <c r="G3" s="98">
        <f>IF(AND(E3="x",F3="x"),"x",ROUND(AVERAGE(E3,F3),1))</f>
        <v>8.3000000000000007</v>
      </c>
      <c r="H3" s="99">
        <f>ROUND(AVERAGE(D3,G3),1)</f>
        <v>7.3</v>
      </c>
      <c r="I3" s="97">
        <f>IF('Indicator Data'!AU5="No data","x",ROUND(IF('Indicator Data'!AU5^2&gt;I$195,0,IF('Indicator Data'!AU5^2&lt;I$194,10,(I$195-'Indicator Data'!AU5^2)/(I$195-I$194)*10)),1))</f>
        <v>9.9</v>
      </c>
      <c r="J3" s="97">
        <f>IF(OR('Indicator Data'!AT5=0,'Indicator Data'!AT5="No data"),"x",ROUND(IF('Indicator Data'!AT5&gt;J$195,0,IF('Indicator Data'!AT5&lt;J$194,10,(J$195-'Indicator Data'!AT5)/(J$195-J$194)*10)),1))</f>
        <v>5.7</v>
      </c>
      <c r="K3" s="97">
        <f>IF('Indicator Data'!AV5="No data","x",ROUND(IF('Indicator Data'!AV5&gt;K$195,0,IF('Indicator Data'!AV5&lt;K$194,10,(K$195-'Indicator Data'!AV5)/(K$195-K$194)*10)),1))</f>
        <v>9.4</v>
      </c>
      <c r="L3" s="97">
        <f>IF('Indicator Data'!AW5="No data","x",ROUND(IF('Indicator Data'!AW5&gt;L$195,0,IF('Indicator Data'!AW5&lt;L$194,10,(L$195-'Indicator Data'!AW5)/(L$195-L$194)*10)),1))</f>
        <v>6.4</v>
      </c>
      <c r="M3" s="98">
        <f>IF(AND(I3="x",J3="x",K3="x",L3="x"),"x",ROUND(AVERAGE(I3,J3,K3,L3),1))</f>
        <v>7.9</v>
      </c>
      <c r="N3" s="150">
        <f>IF('Indicator Data'!AX5="No data","x",'Indicator Data'!AX5/'Indicator Data'!BD5*100)</f>
        <v>11.039050641644819</v>
      </c>
      <c r="O3" s="97">
        <f>IF(N3="x","x",ROUND(IF(N3&gt;O$195,0,IF(N3&lt;O$194,10,(O$195-N3)/(O$195-O$194)*10)),1))</f>
        <v>9</v>
      </c>
      <c r="P3" s="97">
        <f>IF('Indicator Data'!AY5="No data","x",ROUND(IF('Indicator Data'!AY5&gt;P$195,0,IF('Indicator Data'!AY5&lt;P$194,10,(P$195-'Indicator Data'!AY5)/(P$195-P$194)*10)),1))</f>
        <v>7.6</v>
      </c>
      <c r="Q3" s="97">
        <f>IF('Indicator Data'!AZ5="No data","x",ROUND(IF('Indicator Data'!AZ5&gt;Q$195,0,IF('Indicator Data'!AZ5&lt;Q$194,10,(Q$195-'Indicator Data'!AZ5)/(Q$195-Q$194)*10)),1))</f>
        <v>8.9</v>
      </c>
      <c r="R3" s="98">
        <f>IF(AND(O3="x",P3="x",Q3="x"),"x",ROUND(AVERAGE(O3,Q3,P3),1))</f>
        <v>8.5</v>
      </c>
      <c r="S3" s="97">
        <f>IF('Indicator Data'!Y5="No data","x",ROUND(IF('Indicator Data'!Y5&gt;S$195,0,IF('Indicator Data'!Y5&lt;S$194,10,(S$195-'Indicator Data'!Y5)/(S$195-S$194)*10)),1))</f>
        <v>9.3000000000000007</v>
      </c>
      <c r="T3" s="97">
        <f>IF('Indicator Data'!Z5="No data","x",ROUND(IF('Indicator Data'!Z5&gt;T$195,0,IF('Indicator Data'!Z5&lt;T$194,10,(T$195-'Indicator Data'!Z5)/(T$195-T$194)*10)),1))</f>
        <v>8.5</v>
      </c>
      <c r="U3" s="97">
        <f>IF('Indicator Data'!AC5="No data","x",ROUND(IF('Indicator Data'!AC5&gt;U$195,0,IF('Indicator Data'!AC5&lt;U$194,10,(U$195-'Indicator Data'!AC5)/(U$195-U$194)*10)),1))</f>
        <v>9.6</v>
      </c>
      <c r="V3" s="98">
        <f>IF(AND(S3="x",T3="x",U3="x"),"x",ROUND(AVERAGE(S3,T3,U3),1))</f>
        <v>9.1</v>
      </c>
      <c r="W3" s="99">
        <f>ROUND(AVERAGE(R3,M3,V3),1)</f>
        <v>8.5</v>
      </c>
      <c r="X3" s="16"/>
    </row>
    <row r="4" spans="1:24" s="4" customFormat="1" x14ac:dyDescent="0.25">
      <c r="A4" s="131" t="s">
        <v>3</v>
      </c>
      <c r="B4" s="51" t="s">
        <v>2</v>
      </c>
      <c r="C4" s="97" t="str">
        <f>IF('Indicator Data'!AQ6="No data","x",ROUND(IF('Indicator Data'!AQ6&gt;C$195,0,IF('Indicator Data'!AQ6&lt;C$194,10,(C$195-'Indicator Data'!AQ6)/(C$195-C$194)*10)),1))</f>
        <v>x</v>
      </c>
      <c r="D4" s="98" t="str">
        <f t="shared" ref="D4:D67" si="0">IF(C4="x","x",C4)</f>
        <v>x</v>
      </c>
      <c r="E4" s="97">
        <f>IF('Indicator Data'!AS6="No data","x",ROUND(IF('Indicator Data'!AS6&gt;E$195,0,IF('Indicator Data'!AS6&lt;E$194,10,(E$195-'Indicator Data'!AS6)/(E$195-E$194)*10)),1))</f>
        <v>6.4</v>
      </c>
      <c r="F4" s="97">
        <f>IF('Indicator Data'!AR6="No data","x",ROUND(IF('Indicator Data'!AR6&gt;F$195,0,IF('Indicator Data'!AR6&lt;F$194,10,(F$195-'Indicator Data'!AR6)/(F$195-F$194)*10)),1))</f>
        <v>5.0999999999999996</v>
      </c>
      <c r="G4" s="98">
        <f t="shared" ref="G4:G67" si="1">IF(AND(E4="x",F4="x"),"x",ROUND(AVERAGE(E4,F4),1))</f>
        <v>5.8</v>
      </c>
      <c r="H4" s="99">
        <f t="shared" ref="H4:H67" si="2">ROUND(AVERAGE(D4,G4),1)</f>
        <v>5.8</v>
      </c>
      <c r="I4" s="97">
        <f>IF('Indicator Data'!AU6="No data","x",ROUND(IF('Indicator Data'!AU6^2&gt;I$195,0,IF('Indicator Data'!AU6^2&lt;I$194,10,(I$195-'Indicator Data'!AU6^2)/(I$195-I$194)*10)),1))</f>
        <v>0.7</v>
      </c>
      <c r="J4" s="97">
        <f>IF(OR('Indicator Data'!AT6=0,'Indicator Data'!AT6="No data"),"x",ROUND(IF('Indicator Data'!AT6&gt;J$195,0,IF('Indicator Data'!AT6&lt;J$194,10,(J$195-'Indicator Data'!AT6)/(J$195-J$194)*10)),1))</f>
        <v>0</v>
      </c>
      <c r="K4" s="97">
        <f>IF('Indicator Data'!AV6="No data","x",ROUND(IF('Indicator Data'!AV6&gt;K$195,0,IF('Indicator Data'!AV6&lt;K$194,10,(K$195-'Indicator Data'!AV6)/(K$195-K$194)*10)),1))</f>
        <v>4</v>
      </c>
      <c r="L4" s="97">
        <f>IF('Indicator Data'!AW6="No data","x",ROUND(IF('Indicator Data'!AW6&gt;L$195,0,IF('Indicator Data'!AW6&lt;L$194,10,(L$195-'Indicator Data'!AW6)/(L$195-L$194)*10)),1))</f>
        <v>4.8</v>
      </c>
      <c r="M4" s="98">
        <f t="shared" ref="M4:M67" si="3">IF(AND(I4="x",J4="x",K4="x",L4="x"),"x",ROUND(AVERAGE(I4,J4,K4,L4),1))</f>
        <v>2.4</v>
      </c>
      <c r="N4" s="150">
        <f>IF('Indicator Data'!AX6="No data","x",'Indicator Data'!AX6/'Indicator Data'!BD6*100)</f>
        <v>69.34306569343066</v>
      </c>
      <c r="O4" s="97">
        <f t="shared" ref="O4:O67" si="4">IF(N4="x","x",ROUND(IF(N4&gt;O$195,0,IF(N4&lt;O$194,10,(O$195-N4)/(O$195-O$194)*10)),1))</f>
        <v>3.1</v>
      </c>
      <c r="P4" s="97">
        <f>IF('Indicator Data'!AY6="No data","x",ROUND(IF('Indicator Data'!AY6&gt;P$195,0,IF('Indicator Data'!AY6&lt;P$194,10,(P$195-'Indicator Data'!AY6)/(P$195-P$194)*10)),1))</f>
        <v>0.8</v>
      </c>
      <c r="Q4" s="97">
        <f>IF('Indicator Data'!AZ6="No data","x",ROUND(IF('Indicator Data'!AZ6&gt;Q$195,0,IF('Indicator Data'!AZ6&lt;Q$194,10,(Q$195-'Indicator Data'!AZ6)/(Q$195-Q$194)*10)),1))</f>
        <v>1</v>
      </c>
      <c r="R4" s="98">
        <f t="shared" ref="R4:R67" si="5">IF(AND(O4="x",P4="x",Q4="x"),"x",ROUND(AVERAGE(O4,Q4,P4),1))</f>
        <v>1.6</v>
      </c>
      <c r="S4" s="97">
        <f>IF('Indicator Data'!Y6="No data","x",ROUND(IF('Indicator Data'!Y6&gt;S$195,0,IF('Indicator Data'!Y6&lt;S$194,10,(S$195-'Indicator Data'!Y6)/(S$195-S$194)*10)),1))</f>
        <v>7.1</v>
      </c>
      <c r="T4" s="97">
        <f>IF('Indicator Data'!Z6="No data","x",ROUND(IF('Indicator Data'!Z6&gt;T$195,0,IF('Indicator Data'!Z6&lt;T$194,10,(T$195-'Indicator Data'!Z6)/(T$195-T$194)*10)),1))</f>
        <v>0.3</v>
      </c>
      <c r="U4" s="97">
        <f>IF('Indicator Data'!AC6="No data","x",ROUND(IF('Indicator Data'!AC6&gt;U$195,0,IF('Indicator Data'!AC6&lt;U$194,10,(U$195-'Indicator Data'!AC6)/(U$195-U$194)*10)),1))</f>
        <v>8.3000000000000007</v>
      </c>
      <c r="V4" s="98">
        <f t="shared" ref="V4:V67" si="6">IF(AND(S4="x",T4="x",U4="x"),"x",ROUND(AVERAGE(S4,T4,U4),1))</f>
        <v>5.2</v>
      </c>
      <c r="W4" s="99">
        <f t="shared" ref="W4:W67" si="7">ROUND(AVERAGE(R4,M4,V4),1)</f>
        <v>3.1</v>
      </c>
      <c r="X4" s="16"/>
    </row>
    <row r="5" spans="1:24" s="4" customFormat="1" x14ac:dyDescent="0.25">
      <c r="A5" s="131" t="s">
        <v>5</v>
      </c>
      <c r="B5" s="51" t="s">
        <v>4</v>
      </c>
      <c r="C5" s="97">
        <f>IF('Indicator Data'!AQ7="No data","x",ROUND(IF('Indicator Data'!AQ7&gt;C$195,0,IF('Indicator Data'!AQ7&lt;C$194,10,(C$195-'Indicator Data'!AQ7)/(C$195-C$194)*10)),1))</f>
        <v>3.5</v>
      </c>
      <c r="D5" s="98">
        <f t="shared" si="0"/>
        <v>3.5</v>
      </c>
      <c r="E5" s="97">
        <f>IF('Indicator Data'!AS7="No data","x",ROUND(IF('Indicator Data'!AS7&gt;E$195,0,IF('Indicator Data'!AS7&lt;E$194,10,(E$195-'Indicator Data'!AS7)/(E$195-E$194)*10)),1))</f>
        <v>6.4</v>
      </c>
      <c r="F5" s="97">
        <f>IF('Indicator Data'!AR7="No data","x",ROUND(IF('Indicator Data'!AR7&gt;F$195,0,IF('Indicator Data'!AR7&lt;F$194,10,(F$195-'Indicator Data'!AR7)/(F$195-F$194)*10)),1))</f>
        <v>6</v>
      </c>
      <c r="G5" s="98">
        <f t="shared" si="1"/>
        <v>6.2</v>
      </c>
      <c r="H5" s="99">
        <f t="shared" si="2"/>
        <v>4.9000000000000004</v>
      </c>
      <c r="I5" s="97">
        <f>IF('Indicator Data'!AU7="No data","x",ROUND(IF('Indicator Data'!AU7^2&gt;I$195,0,IF('Indicator Data'!AU7^2&lt;I$194,10,(I$195-'Indicator Data'!AU7^2)/(I$195-I$194)*10)),1))</f>
        <v>5.2</v>
      </c>
      <c r="J5" s="97">
        <f>IF(OR('Indicator Data'!AT7=0,'Indicator Data'!AT7="No data"),"x",ROUND(IF('Indicator Data'!AT7&gt;J$195,0,IF('Indicator Data'!AT7&lt;J$194,10,(J$195-'Indicator Data'!AT7)/(J$195-J$194)*10)),1))</f>
        <v>0</v>
      </c>
      <c r="K5" s="97">
        <f>IF('Indicator Data'!AV7="No data","x",ROUND(IF('Indicator Data'!AV7&gt;K$195,0,IF('Indicator Data'!AV7&lt;K$194,10,(K$195-'Indicator Data'!AV7)/(K$195-K$194)*10)),1))</f>
        <v>8.1999999999999993</v>
      </c>
      <c r="L5" s="97">
        <f>IF('Indicator Data'!AW7="No data","x",ROUND(IF('Indicator Data'!AW7&gt;L$195,0,IF('Indicator Data'!AW7&lt;L$194,10,(L$195-'Indicator Data'!AW7)/(L$195-L$194)*10)),1))</f>
        <v>5.5</v>
      </c>
      <c r="M5" s="98">
        <f t="shared" si="3"/>
        <v>4.7</v>
      </c>
      <c r="N5" s="150">
        <f>IF('Indicator Data'!AX7="No data","x",'Indicator Data'!AX7/'Indicator Data'!BD7*100)</f>
        <v>4.6184722093931327</v>
      </c>
      <c r="O5" s="97">
        <f t="shared" si="4"/>
        <v>9.6</v>
      </c>
      <c r="P5" s="97">
        <f>IF('Indicator Data'!AY7="No data","x",ROUND(IF('Indicator Data'!AY7&gt;P$195,0,IF('Indicator Data'!AY7&lt;P$194,10,(P$195-'Indicator Data'!AY7)/(P$195-P$194)*10)),1))</f>
        <v>1.4</v>
      </c>
      <c r="Q5" s="97">
        <f>IF('Indicator Data'!AZ7="No data","x",ROUND(IF('Indicator Data'!AZ7&gt;Q$195,0,IF('Indicator Data'!AZ7&lt;Q$194,10,(Q$195-'Indicator Data'!AZ7)/(Q$195-Q$194)*10)),1))</f>
        <v>3.3</v>
      </c>
      <c r="R5" s="98">
        <f t="shared" si="5"/>
        <v>4.8</v>
      </c>
      <c r="S5" s="97">
        <f>IF('Indicator Data'!Y7="No data","x",ROUND(IF('Indicator Data'!Y7&gt;S$195,0,IF('Indicator Data'!Y7&lt;S$194,10,(S$195-'Indicator Data'!Y7)/(S$195-S$194)*10)),1))</f>
        <v>7</v>
      </c>
      <c r="T5" s="97">
        <f>IF('Indicator Data'!Z7="No data","x",ROUND(IF('Indicator Data'!Z7&gt;T$195,0,IF('Indicator Data'!Z7&lt;T$194,10,(T$195-'Indicator Data'!Z7)/(T$195-T$194)*10)),1))</f>
        <v>1</v>
      </c>
      <c r="U5" s="97">
        <f>IF('Indicator Data'!AC7="No data","x",ROUND(IF('Indicator Data'!AC7&gt;U$195,0,IF('Indicator Data'!AC7&lt;U$194,10,(U$195-'Indicator Data'!AC7)/(U$195-U$194)*10)),1))</f>
        <v>7.5</v>
      </c>
      <c r="V5" s="98">
        <f t="shared" si="6"/>
        <v>5.2</v>
      </c>
      <c r="W5" s="99">
        <f t="shared" si="7"/>
        <v>4.9000000000000004</v>
      </c>
      <c r="X5" s="16"/>
    </row>
    <row r="6" spans="1:24" s="4" customFormat="1" x14ac:dyDescent="0.25">
      <c r="A6" s="131" t="s">
        <v>7</v>
      </c>
      <c r="B6" s="51" t="s">
        <v>6</v>
      </c>
      <c r="C6" s="97">
        <f>IF('Indicator Data'!AQ8="No data","x",ROUND(IF('Indicator Data'!AQ8&gt;C$195,0,IF('Indicator Data'!AQ8&lt;C$194,10,(C$195-'Indicator Data'!AQ8)/(C$195-C$194)*10)),1))</f>
        <v>5.3</v>
      </c>
      <c r="D6" s="98">
        <f t="shared" si="0"/>
        <v>5.3</v>
      </c>
      <c r="E6" s="97">
        <f>IF('Indicator Data'!AS8="No data","x",ROUND(IF('Indicator Data'!AS8&gt;E$195,0,IF('Indicator Data'!AS8&lt;E$194,10,(E$195-'Indicator Data'!AS8)/(E$195-E$194)*10)),1))</f>
        <v>8.5</v>
      </c>
      <c r="F6" s="97">
        <f>IF('Indicator Data'!AR8="No data","x",ROUND(IF('Indicator Data'!AR8&gt;F$195,0,IF('Indicator Data'!AR8&lt;F$194,10,(F$195-'Indicator Data'!AR8)/(F$195-F$194)*10)),1))</f>
        <v>7.3</v>
      </c>
      <c r="G6" s="98">
        <f t="shared" si="1"/>
        <v>7.9</v>
      </c>
      <c r="H6" s="99">
        <f t="shared" si="2"/>
        <v>6.6</v>
      </c>
      <c r="I6" s="97">
        <f>IF('Indicator Data'!AU8="No data","x",ROUND(IF('Indicator Data'!AU8^2&gt;I$195,0,IF('Indicator Data'!AU8^2&lt;I$194,10,(I$195-'Indicator Data'!AU8^2)/(I$195-I$194)*10)),1))</f>
        <v>5.5</v>
      </c>
      <c r="J6" s="97">
        <f>IF(OR('Indicator Data'!AT8=0,'Indicator Data'!AT8="No data"),"x",ROUND(IF('Indicator Data'!AT8&gt;J$195,0,IF('Indicator Data'!AT8&lt;J$194,10,(J$195-'Indicator Data'!AT8)/(J$195-J$194)*10)),1))</f>
        <v>6.3</v>
      </c>
      <c r="K6" s="97">
        <f>IF('Indicator Data'!AV8="No data","x",ROUND(IF('Indicator Data'!AV8&gt;K$195,0,IF('Indicator Data'!AV8&lt;K$194,10,(K$195-'Indicator Data'!AV8)/(K$195-K$194)*10)),1))</f>
        <v>7.9</v>
      </c>
      <c r="L6" s="97">
        <f>IF('Indicator Data'!AW8="No data","x",ROUND(IF('Indicator Data'!AW8&gt;L$195,0,IF('Indicator Data'!AW8&lt;L$194,10,(L$195-'Indicator Data'!AW8)/(L$195-L$194)*10)),1))</f>
        <v>7</v>
      </c>
      <c r="M6" s="98">
        <f t="shared" si="3"/>
        <v>6.7</v>
      </c>
      <c r="N6" s="150">
        <f>IF('Indicator Data'!AX8="No data","x",'Indicator Data'!AX8/'Indicator Data'!BD8*100)</f>
        <v>4.0907997112376675</v>
      </c>
      <c r="O6" s="97">
        <f t="shared" si="4"/>
        <v>9.6999999999999993</v>
      </c>
      <c r="P6" s="97">
        <f>IF('Indicator Data'!AY8="No data","x",ROUND(IF('Indicator Data'!AY8&gt;P$195,0,IF('Indicator Data'!AY8&lt;P$194,10,(P$195-'Indicator Data'!AY8)/(P$195-P$194)*10)),1))</f>
        <v>5.4</v>
      </c>
      <c r="Q6" s="97">
        <f>IF('Indicator Data'!AZ8="No data","x",ROUND(IF('Indicator Data'!AZ8&gt;Q$195,0,IF('Indicator Data'!AZ8&lt;Q$194,10,(Q$195-'Indicator Data'!AZ8)/(Q$195-Q$194)*10)),1))</f>
        <v>10</v>
      </c>
      <c r="R6" s="98">
        <f t="shared" si="5"/>
        <v>8.4</v>
      </c>
      <c r="S6" s="97">
        <f>IF('Indicator Data'!Y8="No data","x",ROUND(IF('Indicator Data'!Y8&gt;S$195,0,IF('Indicator Data'!Y8&lt;S$194,10,(S$195-'Indicator Data'!Y8)/(S$195-S$194)*10)),1))</f>
        <v>9.6</v>
      </c>
      <c r="T6" s="97">
        <f>IF('Indicator Data'!Z8="No data","x",ROUND(IF('Indicator Data'!Z8&gt;T$195,0,IF('Indicator Data'!Z8&lt;T$194,10,(T$195-'Indicator Data'!Z8)/(T$195-T$194)*10)),1))</f>
        <v>3.6</v>
      </c>
      <c r="U6" s="97">
        <f>IF('Indicator Data'!AC8="No data","x",ROUND(IF('Indicator Data'!AC8&gt;U$195,0,IF('Indicator Data'!AC8&lt;U$194,10,(U$195-'Indicator Data'!AC8)/(U$195-U$194)*10)),1))</f>
        <v>9</v>
      </c>
      <c r="V6" s="98">
        <f t="shared" si="6"/>
        <v>7.4</v>
      </c>
      <c r="W6" s="99">
        <f t="shared" si="7"/>
        <v>7.5</v>
      </c>
      <c r="X6" s="16"/>
    </row>
    <row r="7" spans="1:24" s="4" customFormat="1" x14ac:dyDescent="0.25">
      <c r="A7" s="131" t="s">
        <v>9</v>
      </c>
      <c r="B7" s="51" t="s">
        <v>8</v>
      </c>
      <c r="C7" s="97">
        <f>IF('Indicator Data'!AQ9="No data","x",ROUND(IF('Indicator Data'!AQ9&gt;C$195,0,IF('Indicator Data'!AQ9&lt;C$194,10,(C$195-'Indicator Data'!AQ9)/(C$195-C$194)*10)),1))</f>
        <v>5.4</v>
      </c>
      <c r="D7" s="98">
        <f t="shared" si="0"/>
        <v>5.4</v>
      </c>
      <c r="E7" s="97" t="str">
        <f>IF('Indicator Data'!AS9="No data","x",ROUND(IF('Indicator Data'!AS9&gt;E$195,0,IF('Indicator Data'!AS9&lt;E$194,10,(E$195-'Indicator Data'!AS9)/(E$195-E$194)*10)),1))</f>
        <v>x</v>
      </c>
      <c r="F7" s="97">
        <f>IF('Indicator Data'!AR9="No data","x",ROUND(IF('Indicator Data'!AR9&gt;F$195,0,IF('Indicator Data'!AR9&lt;F$194,10,(F$195-'Indicator Data'!AR9)/(F$195-F$194)*10)),1))</f>
        <v>5.2</v>
      </c>
      <c r="G7" s="98">
        <f t="shared" si="1"/>
        <v>5.2</v>
      </c>
      <c r="H7" s="99">
        <f t="shared" si="2"/>
        <v>5.3</v>
      </c>
      <c r="I7" s="97">
        <f>IF('Indicator Data'!AU9="No data","x",ROUND(IF('Indicator Data'!AU9^2&gt;I$195,0,IF('Indicator Data'!AU9^2&lt;I$194,10,(I$195-'Indicator Data'!AU9^2)/(I$195-I$194)*10)),1))</f>
        <v>0.2</v>
      </c>
      <c r="J7" s="97">
        <f>IF(OR('Indicator Data'!AT9=0,'Indicator Data'!AT9="No data"),"x",ROUND(IF('Indicator Data'!AT9&gt;J$195,0,IF('Indicator Data'!AT9&lt;J$194,10,(J$195-'Indicator Data'!AT9)/(J$195-J$194)*10)),1))</f>
        <v>0.9</v>
      </c>
      <c r="K7" s="97">
        <f>IF('Indicator Data'!AV9="No data","x",ROUND(IF('Indicator Data'!AV9&gt;K$195,0,IF('Indicator Data'!AV9&lt;K$194,10,(K$195-'Indicator Data'!AV9)/(K$195-K$194)*10)),1))</f>
        <v>3.6</v>
      </c>
      <c r="L7" s="97">
        <f>IF('Indicator Data'!AW9="No data","x",ROUND(IF('Indicator Data'!AW9&gt;L$195,0,IF('Indicator Data'!AW9&lt;L$194,10,(L$195-'Indicator Data'!AW9)/(L$195-L$194)*10)),1))</f>
        <v>4.0999999999999996</v>
      </c>
      <c r="M7" s="98">
        <f t="shared" si="3"/>
        <v>2.2000000000000002</v>
      </c>
      <c r="N7" s="150">
        <f>IF('Indicator Data'!AX9="No data","x",'Indicator Data'!AX9/'Indicator Data'!BD9*100)</f>
        <v>222.72727272727272</v>
      </c>
      <c r="O7" s="97">
        <f t="shared" si="4"/>
        <v>0</v>
      </c>
      <c r="P7" s="97">
        <f>IF('Indicator Data'!AY9="No data","x",ROUND(IF('Indicator Data'!AY9&gt;P$195,0,IF('Indicator Data'!AY9&lt;P$194,10,(P$195-'Indicator Data'!AY9)/(P$195-P$194)*10)),1))</f>
        <v>1</v>
      </c>
      <c r="Q7" s="97">
        <f>IF('Indicator Data'!AZ9="No data","x",ROUND(IF('Indicator Data'!AZ9&gt;Q$195,0,IF('Indicator Data'!AZ9&lt;Q$194,10,(Q$195-'Indicator Data'!AZ9)/(Q$195-Q$194)*10)),1))</f>
        <v>0.4</v>
      </c>
      <c r="R7" s="98">
        <f t="shared" si="5"/>
        <v>0.5</v>
      </c>
      <c r="S7" s="97" t="str">
        <f>IF('Indicator Data'!Y9="No data","x",ROUND(IF('Indicator Data'!Y9&gt;S$195,0,IF('Indicator Data'!Y9&lt;S$194,10,(S$195-'Indicator Data'!Y9)/(S$195-S$194)*10)),1))</f>
        <v>x</v>
      </c>
      <c r="T7" s="97">
        <f>IF('Indicator Data'!Z9="No data","x",ROUND(IF('Indicator Data'!Z9&gt;T$195,0,IF('Indicator Data'!Z9&lt;T$194,10,(T$195-'Indicator Data'!Z9)/(T$195-T$194)*10)),1))</f>
        <v>0.3</v>
      </c>
      <c r="U7" s="97">
        <f>IF('Indicator Data'!AC9="No data","x",ROUND(IF('Indicator Data'!AC9&gt;U$195,0,IF('Indicator Data'!AC9&lt;U$194,10,(U$195-'Indicator Data'!AC9)/(U$195-U$194)*10)),1))</f>
        <v>6.7</v>
      </c>
      <c r="V7" s="98">
        <f t="shared" si="6"/>
        <v>3.5</v>
      </c>
      <c r="W7" s="99">
        <f t="shared" si="7"/>
        <v>2.1</v>
      </c>
      <c r="X7" s="16"/>
    </row>
    <row r="8" spans="1:24" s="4" customFormat="1" x14ac:dyDescent="0.25">
      <c r="A8" s="131" t="s">
        <v>11</v>
      </c>
      <c r="B8" s="51" t="s">
        <v>10</v>
      </c>
      <c r="C8" s="97">
        <f>IF('Indicator Data'!AQ10="No data","x",ROUND(IF('Indicator Data'!AQ10&gt;C$195,0,IF('Indicator Data'!AQ10&lt;C$194,10,(C$195-'Indicator Data'!AQ10)/(C$195-C$194)*10)),1))</f>
        <v>3.8</v>
      </c>
      <c r="D8" s="98">
        <f t="shared" si="0"/>
        <v>3.8</v>
      </c>
      <c r="E8" s="97">
        <f>IF('Indicator Data'!AS10="No data","x",ROUND(IF('Indicator Data'!AS10&gt;E$195,0,IF('Indicator Data'!AS10&lt;E$194,10,(E$195-'Indicator Data'!AS10)/(E$195-E$194)*10)),1))</f>
        <v>6.8</v>
      </c>
      <c r="F8" s="97">
        <f>IF('Indicator Data'!AR10="No data","x",ROUND(IF('Indicator Data'!AR10&gt;F$195,0,IF('Indicator Data'!AR10&lt;F$194,10,(F$195-'Indicator Data'!AR10)/(F$195-F$194)*10)),1))</f>
        <v>5.4</v>
      </c>
      <c r="G8" s="98">
        <f t="shared" si="1"/>
        <v>6.1</v>
      </c>
      <c r="H8" s="99">
        <f t="shared" si="2"/>
        <v>5</v>
      </c>
      <c r="I8" s="97">
        <f>IF('Indicator Data'!AU10="No data","x",ROUND(IF('Indicator Data'!AU10^2&gt;I$195,0,IF('Indicator Data'!AU10^2&lt;I$194,10,(I$195-'Indicator Data'!AU10^2)/(I$195-I$194)*10)),1))</f>
        <v>0.5</v>
      </c>
      <c r="J8" s="97">
        <f>IF(OR('Indicator Data'!AT10=0,'Indicator Data'!AT10="No data"),"x",ROUND(IF('Indicator Data'!AT10&gt;J$195,0,IF('Indicator Data'!AT10&lt;J$194,10,(J$195-'Indicator Data'!AT10)/(J$195-J$194)*10)),1))</f>
        <v>0</v>
      </c>
      <c r="K8" s="97">
        <f>IF('Indicator Data'!AV10="No data","x",ROUND(IF('Indicator Data'!AV10&gt;K$195,0,IF('Indicator Data'!AV10&lt;K$194,10,(K$195-'Indicator Data'!AV10)/(K$195-K$194)*10)),1))</f>
        <v>3.5</v>
      </c>
      <c r="L8" s="97">
        <f>IF('Indicator Data'!AW10="No data","x",ROUND(IF('Indicator Data'!AW10&gt;L$195,0,IF('Indicator Data'!AW10&lt;L$194,10,(L$195-'Indicator Data'!AW10)/(L$195-L$194)*10)),1))</f>
        <v>2.1</v>
      </c>
      <c r="M8" s="98">
        <f t="shared" si="3"/>
        <v>1.5</v>
      </c>
      <c r="N8" s="150">
        <f>IF('Indicator Data'!AX10="No data","x",'Indicator Data'!AX10/'Indicator Data'!BD10*100)</f>
        <v>19.001056020228816</v>
      </c>
      <c r="O8" s="97">
        <f t="shared" si="4"/>
        <v>8.1999999999999993</v>
      </c>
      <c r="P8" s="97">
        <f>IF('Indicator Data'!AY10="No data","x",ROUND(IF('Indicator Data'!AY10&gt;P$195,0,IF('Indicator Data'!AY10&lt;P$194,10,(P$195-'Indicator Data'!AY10)/(P$195-P$194)*10)),1))</f>
        <v>0.4</v>
      </c>
      <c r="Q8" s="97">
        <f>IF('Indicator Data'!AZ10="No data","x",ROUND(IF('Indicator Data'!AZ10&gt;Q$195,0,IF('Indicator Data'!AZ10&lt;Q$194,10,(Q$195-'Indicator Data'!AZ10)/(Q$195-Q$194)*10)),1))</f>
        <v>0.2</v>
      </c>
      <c r="R8" s="98">
        <f t="shared" si="5"/>
        <v>2.9</v>
      </c>
      <c r="S8" s="97">
        <f>IF('Indicator Data'!Y10="No data","x",ROUND(IF('Indicator Data'!Y10&gt;S$195,0,IF('Indicator Data'!Y10&lt;S$194,10,(S$195-'Indicator Data'!Y10)/(S$195-S$194)*10)),1))</f>
        <v>0.4</v>
      </c>
      <c r="T8" s="97">
        <f>IF('Indicator Data'!Z10="No data","x",ROUND(IF('Indicator Data'!Z10&gt;T$195,0,IF('Indicator Data'!Z10&lt;T$194,10,(T$195-'Indicator Data'!Z10)/(T$195-T$194)*10)),1))</f>
        <v>1</v>
      </c>
      <c r="U8" s="97">
        <f>IF('Indicator Data'!AC10="No data","x",ROUND(IF('Indicator Data'!AC10&gt;U$195,0,IF('Indicator Data'!AC10&lt;U$194,10,(U$195-'Indicator Data'!AC10)/(U$195-U$194)*10)),1))</f>
        <v>4.3</v>
      </c>
      <c r="V8" s="98">
        <f t="shared" si="6"/>
        <v>1.9</v>
      </c>
      <c r="W8" s="99">
        <f t="shared" si="7"/>
        <v>2.1</v>
      </c>
      <c r="X8" s="16"/>
    </row>
    <row r="9" spans="1:24" s="4" customFormat="1" x14ac:dyDescent="0.25">
      <c r="A9" s="131" t="s">
        <v>13</v>
      </c>
      <c r="B9" s="51" t="s">
        <v>12</v>
      </c>
      <c r="C9" s="97">
        <f>IF('Indicator Data'!AQ11="No data","x",ROUND(IF('Indicator Data'!AQ11&gt;C$195,0,IF('Indicator Data'!AQ11&lt;C$194,10,(C$195-'Indicator Data'!AQ11)/(C$195-C$194)*10)),1))</f>
        <v>7.5</v>
      </c>
      <c r="D9" s="98">
        <f t="shared" si="0"/>
        <v>7.5</v>
      </c>
      <c r="E9" s="97">
        <f>IF('Indicator Data'!AS11="No data","x",ROUND(IF('Indicator Data'!AS11&gt;E$195,0,IF('Indicator Data'!AS11&lt;E$194,10,(E$195-'Indicator Data'!AS11)/(E$195-E$194)*10)),1))</f>
        <v>6.5</v>
      </c>
      <c r="F9" s="97">
        <f>IF('Indicator Data'!AR11="No data","x",ROUND(IF('Indicator Data'!AR11&gt;F$195,0,IF('Indicator Data'!AR11&lt;F$194,10,(F$195-'Indicator Data'!AR11)/(F$195-F$194)*10)),1))</f>
        <v>5.3</v>
      </c>
      <c r="G9" s="98">
        <f t="shared" si="1"/>
        <v>5.9</v>
      </c>
      <c r="H9" s="99">
        <f t="shared" si="2"/>
        <v>6.7</v>
      </c>
      <c r="I9" s="97">
        <f>IF('Indicator Data'!AU11="No data","x",ROUND(IF('Indicator Data'!AU11^2&gt;I$195,0,IF('Indicator Data'!AU11^2&lt;I$194,10,(I$195-'Indicator Data'!AU11^2)/(I$195-I$194)*10)),1))</f>
        <v>0.1</v>
      </c>
      <c r="J9" s="97">
        <f>IF(OR('Indicator Data'!AT11=0,'Indicator Data'!AT11="No data"),"x",ROUND(IF('Indicator Data'!AT11&gt;J$195,0,IF('Indicator Data'!AT11&lt;J$194,10,(J$195-'Indicator Data'!AT11)/(J$195-J$194)*10)),1))</f>
        <v>0</v>
      </c>
      <c r="K9" s="97">
        <f>IF('Indicator Data'!AV11="No data","x",ROUND(IF('Indicator Data'!AV11&gt;K$195,0,IF('Indicator Data'!AV11&lt;K$194,10,(K$195-'Indicator Data'!AV11)/(K$195-K$194)*10)),1))</f>
        <v>5.4</v>
      </c>
      <c r="L9" s="97">
        <f>IF('Indicator Data'!AW11="No data","x",ROUND(IF('Indicator Data'!AW11&gt;L$195,0,IF('Indicator Data'!AW11&lt;L$194,10,(L$195-'Indicator Data'!AW11)/(L$195-L$194)*10)),1))</f>
        <v>4.3</v>
      </c>
      <c r="M9" s="98">
        <f t="shared" si="3"/>
        <v>2.5</v>
      </c>
      <c r="N9" s="150">
        <f>IF('Indicator Data'!AX11="No data","x",'Indicator Data'!AX11/'Indicator Data'!BD11*100)</f>
        <v>70.224719101123597</v>
      </c>
      <c r="O9" s="97">
        <f t="shared" si="4"/>
        <v>3</v>
      </c>
      <c r="P9" s="97">
        <f>IF('Indicator Data'!AY11="No data","x",ROUND(IF('Indicator Data'!AY11&gt;P$195,0,IF('Indicator Data'!AY11&lt;P$194,10,(P$195-'Indicator Data'!AY11)/(P$195-P$194)*10)),1))</f>
        <v>1.2</v>
      </c>
      <c r="Q9" s="97">
        <f>IF('Indicator Data'!AZ11="No data","x",ROUND(IF('Indicator Data'!AZ11&gt;Q$195,0,IF('Indicator Data'!AZ11&lt;Q$194,10,(Q$195-'Indicator Data'!AZ11)/(Q$195-Q$194)*10)),1))</f>
        <v>0</v>
      </c>
      <c r="R9" s="98">
        <f t="shared" si="5"/>
        <v>1.4</v>
      </c>
      <c r="S9" s="97">
        <f>IF('Indicator Data'!Y11="No data","x",ROUND(IF('Indicator Data'!Y11&gt;S$195,0,IF('Indicator Data'!Y11&lt;S$194,10,(S$195-'Indicator Data'!Y11)/(S$195-S$194)*10)),1))</f>
        <v>3.3</v>
      </c>
      <c r="T9" s="97">
        <f>IF('Indicator Data'!Z11="No data","x",ROUND(IF('Indicator Data'!Z11&gt;T$195,0,IF('Indicator Data'!Z11&lt;T$194,10,(T$195-'Indicator Data'!Z11)/(T$195-T$194)*10)),1))</f>
        <v>0.5</v>
      </c>
      <c r="U9" s="97">
        <f>IF('Indicator Data'!AC11="No data","x",ROUND(IF('Indicator Data'!AC11&gt;U$195,0,IF('Indicator Data'!AC11&lt;U$194,10,(U$195-'Indicator Data'!AC11)/(U$195-U$194)*10)),1))</f>
        <v>9</v>
      </c>
      <c r="V9" s="98">
        <f t="shared" si="6"/>
        <v>4.3</v>
      </c>
      <c r="W9" s="99">
        <f t="shared" si="7"/>
        <v>2.7</v>
      </c>
      <c r="X9" s="16"/>
    </row>
    <row r="10" spans="1:24" s="4" customFormat="1" x14ac:dyDescent="0.25">
      <c r="A10" s="131" t="s">
        <v>15</v>
      </c>
      <c r="B10" s="51" t="s">
        <v>14</v>
      </c>
      <c r="C10" s="97">
        <f>IF('Indicator Data'!AQ12="No data","x",ROUND(IF('Indicator Data'!AQ12&gt;C$195,0,IF('Indicator Data'!AQ12&lt;C$194,10,(C$195-'Indicator Data'!AQ12)/(C$195-C$194)*10)),1))</f>
        <v>2.4</v>
      </c>
      <c r="D10" s="98">
        <f t="shared" si="0"/>
        <v>2.4</v>
      </c>
      <c r="E10" s="97">
        <f>IF('Indicator Data'!AS12="No data","x",ROUND(IF('Indicator Data'!AS12&gt;E$195,0,IF('Indicator Data'!AS12&lt;E$194,10,(E$195-'Indicator Data'!AS12)/(E$195-E$194)*10)),1))</f>
        <v>2.1</v>
      </c>
      <c r="F10" s="97">
        <f>IF('Indicator Data'!AR12="No data","x",ROUND(IF('Indicator Data'!AR12&gt;F$195,0,IF('Indicator Data'!AR12&lt;F$194,10,(F$195-'Indicator Data'!AR12)/(F$195-F$194)*10)),1))</f>
        <v>1.8</v>
      </c>
      <c r="G10" s="98">
        <f t="shared" si="1"/>
        <v>2</v>
      </c>
      <c r="H10" s="99">
        <f t="shared" si="2"/>
        <v>2.2000000000000002</v>
      </c>
      <c r="I10" s="97" t="str">
        <f>IF('Indicator Data'!AU12="No data","x",ROUND(IF('Indicator Data'!AU12^2&gt;I$195,0,IF('Indicator Data'!AU12^2&lt;I$194,10,(I$195-'Indicator Data'!AU12^2)/(I$195-I$194)*10)),1))</f>
        <v>x</v>
      </c>
      <c r="J10" s="97">
        <f>IF(OR('Indicator Data'!AT12=0,'Indicator Data'!AT12="No data"),"x",ROUND(IF('Indicator Data'!AT12&gt;J$195,0,IF('Indicator Data'!AT12&lt;J$194,10,(J$195-'Indicator Data'!AT12)/(J$195-J$194)*10)),1))</f>
        <v>0</v>
      </c>
      <c r="K10" s="97">
        <f>IF('Indicator Data'!AV12="No data","x",ROUND(IF('Indicator Data'!AV12&gt;K$195,0,IF('Indicator Data'!AV12&lt;K$194,10,(K$195-'Indicator Data'!AV12)/(K$195-K$194)*10)),1))</f>
        <v>1.5</v>
      </c>
      <c r="L10" s="97">
        <f>IF('Indicator Data'!AW12="No data","x",ROUND(IF('Indicator Data'!AW12&gt;L$195,0,IF('Indicator Data'!AW12&lt;L$194,10,(L$195-'Indicator Data'!AW12)/(L$195-L$194)*10)),1))</f>
        <v>3.5</v>
      </c>
      <c r="M10" s="98">
        <f t="shared" si="3"/>
        <v>1.7</v>
      </c>
      <c r="N10" s="150">
        <f>IF('Indicator Data'!AX12="No data","x",'Indicator Data'!AX12/'Indicator Data'!BD12*100)</f>
        <v>10.023039975007485</v>
      </c>
      <c r="O10" s="97">
        <f t="shared" si="4"/>
        <v>9.1</v>
      </c>
      <c r="P10" s="97">
        <f>IF('Indicator Data'!AY12="No data","x",ROUND(IF('Indicator Data'!AY12&gt;P$195,0,IF('Indicator Data'!AY12&lt;P$194,10,(P$195-'Indicator Data'!AY12)/(P$195-P$194)*10)),1))</f>
        <v>0</v>
      </c>
      <c r="Q10" s="97">
        <f>IF('Indicator Data'!AZ12="No data","x",ROUND(IF('Indicator Data'!AZ12&gt;Q$195,0,IF('Indicator Data'!AZ12&lt;Q$194,10,(Q$195-'Indicator Data'!AZ12)/(Q$195-Q$194)*10)),1))</f>
        <v>0</v>
      </c>
      <c r="R10" s="98">
        <f t="shared" si="5"/>
        <v>3</v>
      </c>
      <c r="S10" s="97">
        <f>IF('Indicator Data'!Y12="No data","x",ROUND(IF('Indicator Data'!Y12&gt;S$195,0,IF('Indicator Data'!Y12&lt;S$194,10,(S$195-'Indicator Data'!Y12)/(S$195-S$194)*10)),1))</f>
        <v>1.8</v>
      </c>
      <c r="T10" s="97">
        <f>IF('Indicator Data'!Z12="No data","x",ROUND(IF('Indicator Data'!Z12&gt;T$195,0,IF('Indicator Data'!Z12&lt;T$194,10,(T$195-'Indicator Data'!Z12)/(T$195-T$194)*10)),1))</f>
        <v>1.5</v>
      </c>
      <c r="U10" s="97">
        <f>IF('Indicator Data'!AC12="No data","x",ROUND(IF('Indicator Data'!AC12&gt;U$195,0,IF('Indicator Data'!AC12&lt;U$194,10,(U$195-'Indicator Data'!AC12)/(U$195-U$194)*10)),1))</f>
        <v>0</v>
      </c>
      <c r="V10" s="98">
        <f t="shared" si="6"/>
        <v>1.1000000000000001</v>
      </c>
      <c r="W10" s="99">
        <f t="shared" si="7"/>
        <v>1.9</v>
      </c>
      <c r="X10" s="16"/>
    </row>
    <row r="11" spans="1:24" s="4" customFormat="1" x14ac:dyDescent="0.25">
      <c r="A11" s="131" t="s">
        <v>17</v>
      </c>
      <c r="B11" s="51" t="s">
        <v>16</v>
      </c>
      <c r="C11" s="97">
        <f>IF('Indicator Data'!AQ13="No data","x",ROUND(IF('Indicator Data'!AQ13&gt;C$195,0,IF('Indicator Data'!AQ13&lt;C$194,10,(C$195-'Indicator Data'!AQ13)/(C$195-C$194)*10)),1))</f>
        <v>2</v>
      </c>
      <c r="D11" s="98">
        <f t="shared" si="0"/>
        <v>2</v>
      </c>
      <c r="E11" s="97">
        <f>IF('Indicator Data'!AS13="No data","x",ROUND(IF('Indicator Data'!AS13&gt;E$195,0,IF('Indicator Data'!AS13&lt;E$194,10,(E$195-'Indicator Data'!AS13)/(E$195-E$194)*10)),1))</f>
        <v>2.4</v>
      </c>
      <c r="F11" s="97">
        <f>IF('Indicator Data'!AR13="No data","x",ROUND(IF('Indicator Data'!AR13&gt;F$195,0,IF('Indicator Data'!AR13&lt;F$194,10,(F$195-'Indicator Data'!AR13)/(F$195-F$194)*10)),1))</f>
        <v>1.9</v>
      </c>
      <c r="G11" s="98">
        <f t="shared" si="1"/>
        <v>2.2000000000000002</v>
      </c>
      <c r="H11" s="99">
        <f t="shared" si="2"/>
        <v>2.1</v>
      </c>
      <c r="I11" s="97" t="str">
        <f>IF('Indicator Data'!AU13="No data","x",ROUND(IF('Indicator Data'!AU13^2&gt;I$195,0,IF('Indicator Data'!AU13^2&lt;I$194,10,(I$195-'Indicator Data'!AU13^2)/(I$195-I$194)*10)),1))</f>
        <v>x</v>
      </c>
      <c r="J11" s="97">
        <f>IF(OR('Indicator Data'!AT13=0,'Indicator Data'!AT13="No data"),"x",ROUND(IF('Indicator Data'!AT13&gt;J$195,0,IF('Indicator Data'!AT13&lt;J$194,10,(J$195-'Indicator Data'!AT13)/(J$195-J$194)*10)),1))</f>
        <v>0</v>
      </c>
      <c r="K11" s="97">
        <f>IF('Indicator Data'!AV13="No data","x",ROUND(IF('Indicator Data'!AV13&gt;K$195,0,IF('Indicator Data'!AV13&lt;K$194,10,(K$195-'Indicator Data'!AV13)/(K$195-K$194)*10)),1))</f>
        <v>1.9</v>
      </c>
      <c r="L11" s="97">
        <f>IF('Indicator Data'!AW13="No data","x",ROUND(IF('Indicator Data'!AW13&gt;L$195,0,IF('Indicator Data'!AW13&lt;L$194,10,(L$195-'Indicator Data'!AW13)/(L$195-L$194)*10)),1))</f>
        <v>2.5</v>
      </c>
      <c r="M11" s="98">
        <f t="shared" si="3"/>
        <v>1.5</v>
      </c>
      <c r="N11" s="150">
        <f>IF('Indicator Data'!AX13="No data","x",'Indicator Data'!AX13/'Indicator Data'!BD13*100)</f>
        <v>351.90331153150748</v>
      </c>
      <c r="O11" s="97">
        <f t="shared" si="4"/>
        <v>0</v>
      </c>
      <c r="P11" s="97">
        <f>IF('Indicator Data'!AY13="No data","x",ROUND(IF('Indicator Data'!AY13&gt;P$195,0,IF('Indicator Data'!AY13&lt;P$194,10,(P$195-'Indicator Data'!AY13)/(P$195-P$194)*10)),1))</f>
        <v>0</v>
      </c>
      <c r="Q11" s="97">
        <f>IF('Indicator Data'!AZ13="No data","x",ROUND(IF('Indicator Data'!AZ13&gt;Q$195,0,IF('Indicator Data'!AZ13&lt;Q$194,10,(Q$195-'Indicator Data'!AZ13)/(Q$195-Q$194)*10)),1))</f>
        <v>0</v>
      </c>
      <c r="R11" s="98">
        <f t="shared" si="5"/>
        <v>0</v>
      </c>
      <c r="S11" s="97">
        <f>IF('Indicator Data'!Y13="No data","x",ROUND(IF('Indicator Data'!Y13&gt;S$195,0,IF('Indicator Data'!Y13&lt;S$194,10,(S$195-'Indicator Data'!Y13)/(S$195-S$194)*10)),1))</f>
        <v>0</v>
      </c>
      <c r="T11" s="97">
        <f>IF('Indicator Data'!Z13="No data","x",ROUND(IF('Indicator Data'!Z13&gt;T$195,0,IF('Indicator Data'!Z13&lt;T$194,10,(T$195-'Indicator Data'!Z13)/(T$195-T$194)*10)),1))</f>
        <v>5.9</v>
      </c>
      <c r="U11" s="97">
        <f>IF('Indicator Data'!AC13="No data","x",ROUND(IF('Indicator Data'!AC13&gt;U$195,0,IF('Indicator Data'!AC13&lt;U$194,10,(U$195-'Indicator Data'!AC13)/(U$195-U$194)*10)),1))</f>
        <v>0</v>
      </c>
      <c r="V11" s="98">
        <f t="shared" si="6"/>
        <v>2</v>
      </c>
      <c r="W11" s="99">
        <f t="shared" si="7"/>
        <v>1.2</v>
      </c>
      <c r="X11" s="16"/>
    </row>
    <row r="12" spans="1:24" s="4" customFormat="1" x14ac:dyDescent="0.25">
      <c r="A12" s="131" t="s">
        <v>19</v>
      </c>
      <c r="B12" s="51" t="s">
        <v>18</v>
      </c>
      <c r="C12" s="97" t="str">
        <f>IF('Indicator Data'!AQ14="No data","x",ROUND(IF('Indicator Data'!AQ14&gt;C$195,0,IF('Indicator Data'!AQ14&lt;C$194,10,(C$195-'Indicator Data'!AQ14)/(C$195-C$194)*10)),1))</f>
        <v>x</v>
      </c>
      <c r="D12" s="98" t="str">
        <f t="shared" si="0"/>
        <v>x</v>
      </c>
      <c r="E12" s="97">
        <f>IF('Indicator Data'!AS14="No data","x",ROUND(IF('Indicator Data'!AS14&gt;E$195,0,IF('Indicator Data'!AS14&lt;E$194,10,(E$195-'Indicator Data'!AS14)/(E$195-E$194)*10)),1))</f>
        <v>7.1</v>
      </c>
      <c r="F12" s="97">
        <f>IF('Indicator Data'!AR14="No data","x",ROUND(IF('Indicator Data'!AR14&gt;F$195,0,IF('Indicator Data'!AR14&lt;F$194,10,(F$195-'Indicator Data'!AR14)/(F$195-F$194)*10)),1))</f>
        <v>5.7</v>
      </c>
      <c r="G12" s="98">
        <f t="shared" si="1"/>
        <v>6.4</v>
      </c>
      <c r="H12" s="99">
        <f t="shared" si="2"/>
        <v>6.4</v>
      </c>
      <c r="I12" s="97">
        <f>IF('Indicator Data'!AU14="No data","x",ROUND(IF('Indicator Data'!AU14^2&gt;I$195,0,IF('Indicator Data'!AU14^2&lt;I$194,10,(I$195-'Indicator Data'!AU14^2)/(I$195-I$194)*10)),1))</f>
        <v>0</v>
      </c>
      <c r="J12" s="97">
        <f>IF(OR('Indicator Data'!AT14=0,'Indicator Data'!AT14="No data"),"x",ROUND(IF('Indicator Data'!AT14&gt;J$195,0,IF('Indicator Data'!AT14&lt;J$194,10,(J$195-'Indicator Data'!AT14)/(J$195-J$194)*10)),1))</f>
        <v>0</v>
      </c>
      <c r="K12" s="97">
        <f>IF('Indicator Data'!AV14="No data","x",ROUND(IF('Indicator Data'!AV14&gt;K$195,0,IF('Indicator Data'!AV14&lt;K$194,10,(K$195-'Indicator Data'!AV14)/(K$195-K$194)*10)),1))</f>
        <v>3.9</v>
      </c>
      <c r="L12" s="97">
        <f>IF('Indicator Data'!AW14="No data","x",ROUND(IF('Indicator Data'!AW14&gt;L$195,0,IF('Indicator Data'!AW14&lt;L$194,10,(L$195-'Indicator Data'!AW14)/(L$195-L$194)*10)),1))</f>
        <v>4.5999999999999996</v>
      </c>
      <c r="M12" s="98">
        <f t="shared" si="3"/>
        <v>2.1</v>
      </c>
      <c r="N12" s="150">
        <f>IF('Indicator Data'!AX14="No data","x",'Indicator Data'!AX14/'Indicator Data'!BD14*100)</f>
        <v>31.454910595465652</v>
      </c>
      <c r="O12" s="97">
        <f t="shared" si="4"/>
        <v>6.9</v>
      </c>
      <c r="P12" s="97">
        <f>IF('Indicator Data'!AY14="No data","x",ROUND(IF('Indicator Data'!AY14&gt;P$195,0,IF('Indicator Data'!AY14&lt;P$194,10,(P$195-'Indicator Data'!AY14)/(P$195-P$194)*10)),1))</f>
        <v>1.2</v>
      </c>
      <c r="Q12" s="97">
        <f>IF('Indicator Data'!AZ14="No data","x",ROUND(IF('Indicator Data'!AZ14&gt;Q$195,0,IF('Indicator Data'!AZ14&lt;Q$194,10,(Q$195-'Indicator Data'!AZ14)/(Q$195-Q$194)*10)),1))</f>
        <v>2.6</v>
      </c>
      <c r="R12" s="98">
        <f t="shared" si="5"/>
        <v>3.6</v>
      </c>
      <c r="S12" s="97">
        <f>IF('Indicator Data'!Y14="No data","x",ROUND(IF('Indicator Data'!Y14&gt;S$195,0,IF('Indicator Data'!Y14&lt;S$194,10,(S$195-'Indicator Data'!Y14)/(S$195-S$194)*10)),1))</f>
        <v>1.5</v>
      </c>
      <c r="T12" s="97">
        <f>IF('Indicator Data'!Z14="No data","x",ROUND(IF('Indicator Data'!Z14&gt;T$195,0,IF('Indicator Data'!Z14&lt;T$194,10,(T$195-'Indicator Data'!Z14)/(T$195-T$194)*10)),1))</f>
        <v>0.3</v>
      </c>
      <c r="U12" s="97">
        <f>IF('Indicator Data'!AC14="No data","x",ROUND(IF('Indicator Data'!AC14&gt;U$195,0,IF('Indicator Data'!AC14&lt;U$194,10,(U$195-'Indicator Data'!AC14)/(U$195-U$194)*10)),1))</f>
        <v>6.9</v>
      </c>
      <c r="V12" s="98">
        <f t="shared" si="6"/>
        <v>2.9</v>
      </c>
      <c r="W12" s="99">
        <f t="shared" si="7"/>
        <v>2.9</v>
      </c>
      <c r="X12" s="16"/>
    </row>
    <row r="13" spans="1:24" s="4" customFormat="1" x14ac:dyDescent="0.25">
      <c r="A13" s="131" t="s">
        <v>21</v>
      </c>
      <c r="B13" s="51" t="s">
        <v>20</v>
      </c>
      <c r="C13" s="97" t="str">
        <f>IF('Indicator Data'!AQ15="No data","x",ROUND(IF('Indicator Data'!AQ15&gt;C$195,0,IF('Indicator Data'!AQ15&lt;C$194,10,(C$195-'Indicator Data'!AQ15)/(C$195-C$194)*10)),1))</f>
        <v>x</v>
      </c>
      <c r="D13" s="98" t="str">
        <f t="shared" si="0"/>
        <v>x</v>
      </c>
      <c r="E13" s="97">
        <f>IF('Indicator Data'!AS15="No data","x",ROUND(IF('Indicator Data'!AS15&gt;E$195,0,IF('Indicator Data'!AS15&lt;E$194,10,(E$195-'Indicator Data'!AS15)/(E$195-E$194)*10)),1))</f>
        <v>2.9</v>
      </c>
      <c r="F13" s="97">
        <f>IF('Indicator Data'!AR15="No data","x",ROUND(IF('Indicator Data'!AR15&gt;F$195,0,IF('Indicator Data'!AR15&lt;F$194,10,(F$195-'Indicator Data'!AR15)/(F$195-F$194)*10)),1))</f>
        <v>3.6</v>
      </c>
      <c r="G13" s="98">
        <f t="shared" si="1"/>
        <v>3.3</v>
      </c>
      <c r="H13" s="99">
        <f t="shared" si="2"/>
        <v>3.3</v>
      </c>
      <c r="I13" s="97" t="str">
        <f>IF('Indicator Data'!AU15="No data","x",ROUND(IF('Indicator Data'!AU15^2&gt;I$195,0,IF('Indicator Data'!AU15^2&lt;I$194,10,(I$195-'Indicator Data'!AU15^2)/(I$195-I$194)*10)),1))</f>
        <v>x</v>
      </c>
      <c r="J13" s="97">
        <f>IF(OR('Indicator Data'!AT15=0,'Indicator Data'!AT15="No data"),"x",ROUND(IF('Indicator Data'!AT15&gt;J$195,0,IF('Indicator Data'!AT15&lt;J$194,10,(J$195-'Indicator Data'!AT15)/(J$195-J$194)*10)),1))</f>
        <v>0</v>
      </c>
      <c r="K13" s="97">
        <f>IF('Indicator Data'!AV15="No data","x",ROUND(IF('Indicator Data'!AV15&gt;K$195,0,IF('Indicator Data'!AV15&lt;K$194,10,(K$195-'Indicator Data'!AV15)/(K$195-K$194)*10)),1))</f>
        <v>2.2999999999999998</v>
      </c>
      <c r="L13" s="97">
        <f>IF('Indicator Data'!AW15="No data","x",ROUND(IF('Indicator Data'!AW15&gt;L$195,0,IF('Indicator Data'!AW15&lt;L$194,10,(L$195-'Indicator Data'!AW15)/(L$195-L$194)*10)),1))</f>
        <v>6.6</v>
      </c>
      <c r="M13" s="98">
        <f t="shared" si="3"/>
        <v>3</v>
      </c>
      <c r="N13" s="150">
        <f>IF('Indicator Data'!AX15="No data","x",'Indicator Data'!AX15/'Indicator Data'!BD15*100)</f>
        <v>47.952047952047955</v>
      </c>
      <c r="O13" s="97">
        <f t="shared" si="4"/>
        <v>5.3</v>
      </c>
      <c r="P13" s="97">
        <f>IF('Indicator Data'!AY15="No data","x",ROUND(IF('Indicator Data'!AY15&gt;P$195,0,IF('Indicator Data'!AY15&lt;P$194,10,(P$195-'Indicator Data'!AY15)/(P$195-P$194)*10)),1))</f>
        <v>0.9</v>
      </c>
      <c r="Q13" s="97">
        <f>IF('Indicator Data'!AZ15="No data","x",ROUND(IF('Indicator Data'!AZ15&gt;Q$195,0,IF('Indicator Data'!AZ15&lt;Q$194,10,(Q$195-'Indicator Data'!AZ15)/(Q$195-Q$194)*10)),1))</f>
        <v>0.3</v>
      </c>
      <c r="R13" s="98">
        <f t="shared" si="5"/>
        <v>2.2000000000000002</v>
      </c>
      <c r="S13" s="97">
        <f>IF('Indicator Data'!Y15="No data","x",ROUND(IF('Indicator Data'!Y15&gt;S$195,0,IF('Indicator Data'!Y15&lt;S$194,10,(S$195-'Indicator Data'!Y15)/(S$195-S$194)*10)),1))</f>
        <v>3</v>
      </c>
      <c r="T13" s="97">
        <f>IF('Indicator Data'!Z15="No data","x",ROUND(IF('Indicator Data'!Z15&gt;T$195,0,IF('Indicator Data'!Z15&lt;T$194,10,(T$195-'Indicator Data'!Z15)/(T$195-T$194)*10)),1))</f>
        <v>1.8</v>
      </c>
      <c r="U13" s="97">
        <f>IF('Indicator Data'!AC15="No data","x",ROUND(IF('Indicator Data'!AC15&gt;U$195,0,IF('Indicator Data'!AC15&lt;U$194,10,(U$195-'Indicator Data'!AC15)/(U$195-U$194)*10)),1))</f>
        <v>4.4000000000000004</v>
      </c>
      <c r="V13" s="98">
        <f t="shared" si="6"/>
        <v>3.1</v>
      </c>
      <c r="W13" s="99">
        <f t="shared" si="7"/>
        <v>2.8</v>
      </c>
      <c r="X13" s="16"/>
    </row>
    <row r="14" spans="1:24" s="4" customFormat="1" x14ac:dyDescent="0.25">
      <c r="A14" s="131" t="s">
        <v>23</v>
      </c>
      <c r="B14" s="51" t="s">
        <v>22</v>
      </c>
      <c r="C14" s="97">
        <f>IF('Indicator Data'!AQ16="No data","x",ROUND(IF('Indicator Data'!AQ16&gt;C$195,0,IF('Indicator Data'!AQ16&lt;C$194,10,(C$195-'Indicator Data'!AQ16)/(C$195-C$194)*10)),1))</f>
        <v>3.8</v>
      </c>
      <c r="D14" s="98">
        <f t="shared" si="0"/>
        <v>3.8</v>
      </c>
      <c r="E14" s="97">
        <f>IF('Indicator Data'!AS16="No data","x",ROUND(IF('Indicator Data'!AS16&gt;E$195,0,IF('Indicator Data'!AS16&lt;E$194,10,(E$195-'Indicator Data'!AS16)/(E$195-E$194)*10)),1))</f>
        <v>4.9000000000000004</v>
      </c>
      <c r="F14" s="97">
        <f>IF('Indicator Data'!AR16="No data","x",ROUND(IF('Indicator Data'!AR16&gt;F$195,0,IF('Indicator Data'!AR16&lt;F$194,10,(F$195-'Indicator Data'!AR16)/(F$195-F$194)*10)),1))</f>
        <v>3.8</v>
      </c>
      <c r="G14" s="98">
        <f t="shared" si="1"/>
        <v>4.4000000000000004</v>
      </c>
      <c r="H14" s="99">
        <f t="shared" si="2"/>
        <v>4.0999999999999996</v>
      </c>
      <c r="I14" s="97">
        <f>IF('Indicator Data'!AU16="No data","x",ROUND(IF('Indicator Data'!AU16^2&gt;I$195,0,IF('Indicator Data'!AU16^2&lt;I$194,10,(I$195-'Indicator Data'!AU16^2)/(I$195-I$194)*10)),1))</f>
        <v>1.2</v>
      </c>
      <c r="J14" s="97">
        <f>IF(OR('Indicator Data'!AT16=0,'Indicator Data'!AT16="No data"),"x",ROUND(IF('Indicator Data'!AT16&gt;J$195,0,IF('Indicator Data'!AT16&lt;J$194,10,(J$195-'Indicator Data'!AT16)/(J$195-J$194)*10)),1))</f>
        <v>0.2</v>
      </c>
      <c r="K14" s="97">
        <f>IF('Indicator Data'!AV16="No data","x",ROUND(IF('Indicator Data'!AV16&gt;K$195,0,IF('Indicator Data'!AV16&lt;K$194,10,(K$195-'Indicator Data'!AV16)/(K$195-K$194)*10)),1))</f>
        <v>0.9</v>
      </c>
      <c r="L14" s="97">
        <f>IF('Indicator Data'!AW16="No data","x",ROUND(IF('Indicator Data'!AW16&gt;L$195,0,IF('Indicator Data'!AW16&lt;L$194,10,(L$195-'Indicator Data'!AW16)/(L$195-L$194)*10)),1))</f>
        <v>1.4</v>
      </c>
      <c r="M14" s="98">
        <f t="shared" si="3"/>
        <v>0.9</v>
      </c>
      <c r="N14" s="150">
        <f>IF('Indicator Data'!AX16="No data","x",'Indicator Data'!AX16/'Indicator Data'!BD16*100)</f>
        <v>447.36842105263162</v>
      </c>
      <c r="O14" s="97">
        <f t="shared" si="4"/>
        <v>0</v>
      </c>
      <c r="P14" s="97">
        <f>IF('Indicator Data'!AY16="No data","x",ROUND(IF('Indicator Data'!AY16&gt;P$195,0,IF('Indicator Data'!AY16&lt;P$194,10,(P$195-'Indicator Data'!AY16)/(P$195-P$194)*10)),1))</f>
        <v>0.1</v>
      </c>
      <c r="Q14" s="97">
        <f>IF('Indicator Data'!AZ16="No data","x",ROUND(IF('Indicator Data'!AZ16&gt;Q$195,0,IF('Indicator Data'!AZ16&lt;Q$194,10,(Q$195-'Indicator Data'!AZ16)/(Q$195-Q$194)*10)),1))</f>
        <v>0</v>
      </c>
      <c r="R14" s="98">
        <f t="shared" si="5"/>
        <v>0</v>
      </c>
      <c r="S14" s="97">
        <f>IF('Indicator Data'!Y16="No data","x",ROUND(IF('Indicator Data'!Y16&gt;S$195,0,IF('Indicator Data'!Y16&lt;S$194,10,(S$195-'Indicator Data'!Y16)/(S$195-S$194)*10)),1))</f>
        <v>7.7</v>
      </c>
      <c r="T14" s="97">
        <f>IF('Indicator Data'!Z16="No data","x",ROUND(IF('Indicator Data'!Z16&gt;T$195,0,IF('Indicator Data'!Z16&lt;T$194,10,(T$195-'Indicator Data'!Z16)/(T$195-T$194)*10)),1))</f>
        <v>0</v>
      </c>
      <c r="U14" s="97">
        <f>IF('Indicator Data'!AC16="No data","x",ROUND(IF('Indicator Data'!AC16&gt;U$195,0,IF('Indicator Data'!AC16&lt;U$194,10,(U$195-'Indicator Data'!AC16)/(U$195-U$194)*10)),1))</f>
        <v>3.7</v>
      </c>
      <c r="V14" s="98">
        <f t="shared" si="6"/>
        <v>3.8</v>
      </c>
      <c r="W14" s="99">
        <f t="shared" si="7"/>
        <v>1.6</v>
      </c>
      <c r="X14" s="16"/>
    </row>
    <row r="15" spans="1:24" s="4" customFormat="1" x14ac:dyDescent="0.25">
      <c r="A15" s="131" t="s">
        <v>25</v>
      </c>
      <c r="B15" s="51" t="s">
        <v>24</v>
      </c>
      <c r="C15" s="97">
        <f>IF('Indicator Data'!AQ17="No data","x",ROUND(IF('Indicator Data'!AQ17&gt;C$195,0,IF('Indicator Data'!AQ17&lt;C$194,10,(C$195-'Indicator Data'!AQ17)/(C$195-C$194)*10)),1))</f>
        <v>3</v>
      </c>
      <c r="D15" s="98">
        <f t="shared" si="0"/>
        <v>3</v>
      </c>
      <c r="E15" s="97">
        <f>IF('Indicator Data'!AS17="No data","x",ROUND(IF('Indicator Data'!AS17&gt;E$195,0,IF('Indicator Data'!AS17&lt;E$194,10,(E$195-'Indicator Data'!AS17)/(E$195-E$194)*10)),1))</f>
        <v>7.5</v>
      </c>
      <c r="F15" s="97">
        <f>IF('Indicator Data'!AR17="No data","x",ROUND(IF('Indicator Data'!AR17&gt;F$195,0,IF('Indicator Data'!AR17&lt;F$194,10,(F$195-'Indicator Data'!AR17)/(F$195-F$194)*10)),1))</f>
        <v>6.5</v>
      </c>
      <c r="G15" s="98">
        <f t="shared" si="1"/>
        <v>7</v>
      </c>
      <c r="H15" s="99">
        <f t="shared" si="2"/>
        <v>5</v>
      </c>
      <c r="I15" s="97">
        <f>IF('Indicator Data'!AU17="No data","x",ROUND(IF('Indicator Data'!AU17^2&gt;I$195,0,IF('Indicator Data'!AU17^2&lt;I$194,10,(I$195-'Indicator Data'!AU17^2)/(I$195-I$194)*10)),1))</f>
        <v>7.2</v>
      </c>
      <c r="J15" s="97">
        <f>IF(OR('Indicator Data'!AT17=0,'Indicator Data'!AT17="No data"),"x",ROUND(IF('Indicator Data'!AT17&gt;J$195,0,IF('Indicator Data'!AT17&lt;J$194,10,(J$195-'Indicator Data'!AT17)/(J$195-J$194)*10)),1))</f>
        <v>4</v>
      </c>
      <c r="K15" s="97">
        <f>IF('Indicator Data'!AV17="No data","x",ROUND(IF('Indicator Data'!AV17&gt;K$195,0,IF('Indicator Data'!AV17&lt;K$194,10,(K$195-'Indicator Data'!AV17)/(K$195-K$194)*10)),1))</f>
        <v>9</v>
      </c>
      <c r="L15" s="97">
        <f>IF('Indicator Data'!AW17="No data","x",ROUND(IF('Indicator Data'!AW17&gt;L$195,0,IF('Indicator Data'!AW17&lt;L$194,10,(L$195-'Indicator Data'!AW17)/(L$195-L$194)*10)),1))</f>
        <v>6.4</v>
      </c>
      <c r="M15" s="98">
        <f t="shared" si="3"/>
        <v>6.7</v>
      </c>
      <c r="N15" s="150">
        <f>IF('Indicator Data'!AX17="No data","x",'Indicator Data'!AX17/'Indicator Data'!BD17*100)</f>
        <v>18.437427978796958</v>
      </c>
      <c r="O15" s="97">
        <f t="shared" si="4"/>
        <v>8.1999999999999993</v>
      </c>
      <c r="P15" s="97">
        <f>IF('Indicator Data'!AY17="No data","x",ROUND(IF('Indicator Data'!AY17&gt;P$195,0,IF('Indicator Data'!AY17&lt;P$194,10,(P$195-'Indicator Data'!AY17)/(P$195-P$194)*10)),1))</f>
        <v>4.4000000000000004</v>
      </c>
      <c r="Q15" s="97">
        <f>IF('Indicator Data'!AZ17="No data","x",ROUND(IF('Indicator Data'!AZ17&gt;Q$195,0,IF('Indicator Data'!AZ17&lt;Q$194,10,(Q$195-'Indicator Data'!AZ17)/(Q$195-Q$194)*10)),1))</f>
        <v>2.6</v>
      </c>
      <c r="R15" s="98">
        <f t="shared" si="5"/>
        <v>5.0999999999999996</v>
      </c>
      <c r="S15" s="97">
        <f>IF('Indicator Data'!Y17="No data","x",ROUND(IF('Indicator Data'!Y17&gt;S$195,0,IF('Indicator Data'!Y17&lt;S$194,10,(S$195-'Indicator Data'!Y17)/(S$195-S$194)*10)),1))</f>
        <v>9.1</v>
      </c>
      <c r="T15" s="97">
        <f>IF('Indicator Data'!Z17="No data","x",ROUND(IF('Indicator Data'!Z17&gt;T$195,0,IF('Indicator Data'!Z17&lt;T$194,10,(T$195-'Indicator Data'!Z17)/(T$195-T$194)*10)),1))</f>
        <v>2.6</v>
      </c>
      <c r="U15" s="97">
        <f>IF('Indicator Data'!AC17="No data","x",ROUND(IF('Indicator Data'!AC17&gt;U$195,0,IF('Indicator Data'!AC17&lt;U$194,10,(U$195-'Indicator Data'!AC17)/(U$195-U$194)*10)),1))</f>
        <v>9.8000000000000007</v>
      </c>
      <c r="V15" s="98">
        <f t="shared" si="6"/>
        <v>7.2</v>
      </c>
      <c r="W15" s="99">
        <f t="shared" si="7"/>
        <v>6.3</v>
      </c>
      <c r="X15" s="16"/>
    </row>
    <row r="16" spans="1:24" s="4" customFormat="1" x14ac:dyDescent="0.25">
      <c r="A16" s="131" t="s">
        <v>27</v>
      </c>
      <c r="B16" s="51" t="s">
        <v>26</v>
      </c>
      <c r="C16" s="97">
        <f>IF('Indicator Data'!AQ18="No data","x",ROUND(IF('Indicator Data'!AQ18&gt;C$195,0,IF('Indicator Data'!AQ18&lt;C$194,10,(C$195-'Indicator Data'!AQ18)/(C$195-C$194)*10)),1))</f>
        <v>2.8</v>
      </c>
      <c r="D16" s="98">
        <f t="shared" si="0"/>
        <v>2.8</v>
      </c>
      <c r="E16" s="97">
        <f>IF('Indicator Data'!AS18="No data","x",ROUND(IF('Indicator Data'!AS18&gt;E$195,0,IF('Indicator Data'!AS18&lt;E$194,10,(E$195-'Indicator Data'!AS18)/(E$195-E$194)*10)),1))</f>
        <v>2.6</v>
      </c>
      <c r="F16" s="97">
        <f>IF('Indicator Data'!AR18="No data","x",ROUND(IF('Indicator Data'!AR18&gt;F$195,0,IF('Indicator Data'!AR18&lt;F$194,10,(F$195-'Indicator Data'!AR18)/(F$195-F$194)*10)),1))</f>
        <v>2.5</v>
      </c>
      <c r="G16" s="98">
        <f t="shared" si="1"/>
        <v>2.6</v>
      </c>
      <c r="H16" s="99">
        <f t="shared" si="2"/>
        <v>2.7</v>
      </c>
      <c r="I16" s="97" t="str">
        <f>IF('Indicator Data'!AU18="No data","x",ROUND(IF('Indicator Data'!AU18^2&gt;I$195,0,IF('Indicator Data'!AU18^2&lt;I$194,10,(I$195-'Indicator Data'!AU18^2)/(I$195-I$194)*10)),1))</f>
        <v>x</v>
      </c>
      <c r="J16" s="97">
        <f>IF(OR('Indicator Data'!AT18=0,'Indicator Data'!AT18="No data"),"x",ROUND(IF('Indicator Data'!AT18&gt;J$195,0,IF('Indicator Data'!AT18&lt;J$194,10,(J$195-'Indicator Data'!AT18)/(J$195-J$194)*10)),1))</f>
        <v>0.9</v>
      </c>
      <c r="K16" s="97">
        <f>IF('Indicator Data'!AV18="No data","x",ROUND(IF('Indicator Data'!AV18&gt;K$195,0,IF('Indicator Data'!AV18&lt;K$194,10,(K$195-'Indicator Data'!AV18)/(K$195-K$194)*10)),1))</f>
        <v>2.2999999999999998</v>
      </c>
      <c r="L16" s="97">
        <f>IF('Indicator Data'!AW18="No data","x",ROUND(IF('Indicator Data'!AW18&gt;L$195,0,IF('Indicator Data'!AW18&lt;L$194,10,(L$195-'Indicator Data'!AW18)/(L$195-L$194)*10)),1))</f>
        <v>4.8</v>
      </c>
      <c r="M16" s="98">
        <f t="shared" si="3"/>
        <v>2.7</v>
      </c>
      <c r="N16" s="150">
        <f>IF('Indicator Data'!AX18="No data","x",'Indicator Data'!AX18/'Indicator Data'!BD18*100)</f>
        <v>418.60465116279073</v>
      </c>
      <c r="O16" s="97">
        <f t="shared" si="4"/>
        <v>0</v>
      </c>
      <c r="P16" s="97">
        <f>IF('Indicator Data'!AY18="No data","x",ROUND(IF('Indicator Data'!AY18&gt;P$195,0,IF('Indicator Data'!AY18&lt;P$194,10,(P$195-'Indicator Data'!AY18)/(P$195-P$194)*10)),1))</f>
        <v>0.4</v>
      </c>
      <c r="Q16" s="97">
        <f>IF('Indicator Data'!AZ18="No data","x",ROUND(IF('Indicator Data'!AZ18&gt;Q$195,0,IF('Indicator Data'!AZ18&lt;Q$194,10,(Q$195-'Indicator Data'!AZ18)/(Q$195-Q$194)*10)),1))</f>
        <v>0.1</v>
      </c>
      <c r="R16" s="98">
        <f t="shared" si="5"/>
        <v>0.2</v>
      </c>
      <c r="S16" s="97">
        <f>IF('Indicator Data'!Y18="No data","x",ROUND(IF('Indicator Data'!Y18&gt;S$195,0,IF('Indicator Data'!Y18&lt;S$194,10,(S$195-'Indicator Data'!Y18)/(S$195-S$194)*10)),1))</f>
        <v>5.5</v>
      </c>
      <c r="T16" s="97">
        <f>IF('Indicator Data'!Z18="No data","x",ROUND(IF('Indicator Data'!Z18&gt;T$195,0,IF('Indicator Data'!Z18&lt;T$194,10,(T$195-'Indicator Data'!Z18)/(T$195-T$194)*10)),1))</f>
        <v>1</v>
      </c>
      <c r="U16" s="97">
        <f>IF('Indicator Data'!AC18="No data","x",ROUND(IF('Indicator Data'!AC18&gt;U$195,0,IF('Indicator Data'!AC18&lt;U$194,10,(U$195-'Indicator Data'!AC18)/(U$195-U$194)*10)),1))</f>
        <v>6.6</v>
      </c>
      <c r="V16" s="98">
        <f t="shared" si="6"/>
        <v>4.4000000000000004</v>
      </c>
      <c r="W16" s="99">
        <f t="shared" si="7"/>
        <v>2.4</v>
      </c>
      <c r="X16" s="16"/>
    </row>
    <row r="17" spans="1:24" s="4" customFormat="1" x14ac:dyDescent="0.25">
      <c r="A17" s="131" t="s">
        <v>29</v>
      </c>
      <c r="B17" s="51" t="s">
        <v>28</v>
      </c>
      <c r="C17" s="97">
        <f>IF('Indicator Data'!AQ19="No data","x",ROUND(IF('Indicator Data'!AQ19&gt;C$195,0,IF('Indicator Data'!AQ19&lt;C$194,10,(C$195-'Indicator Data'!AQ19)/(C$195-C$194)*10)),1))</f>
        <v>2.8</v>
      </c>
      <c r="D17" s="98">
        <f t="shared" si="0"/>
        <v>2.8</v>
      </c>
      <c r="E17" s="97">
        <f>IF('Indicator Data'!AS19="No data","x",ROUND(IF('Indicator Data'!AS19&gt;E$195,0,IF('Indicator Data'!AS19&lt;E$194,10,(E$195-'Indicator Data'!AS19)/(E$195-E$194)*10)),1))</f>
        <v>6.8</v>
      </c>
      <c r="F17" s="97">
        <f>IF('Indicator Data'!AR19="No data","x",ROUND(IF('Indicator Data'!AR19&gt;F$195,0,IF('Indicator Data'!AR19&lt;F$194,10,(F$195-'Indicator Data'!AR19)/(F$195-F$194)*10)),1))</f>
        <v>6</v>
      </c>
      <c r="G17" s="98">
        <f t="shared" si="1"/>
        <v>6.4</v>
      </c>
      <c r="H17" s="99">
        <f t="shared" si="2"/>
        <v>4.5999999999999996</v>
      </c>
      <c r="I17" s="97">
        <f>IF('Indicator Data'!AU19="No data","x",ROUND(IF('Indicator Data'!AU19^2&gt;I$195,0,IF('Indicator Data'!AU19^2&lt;I$194,10,(I$195-'Indicator Data'!AU19^2)/(I$195-I$194)*10)),1))</f>
        <v>0.1</v>
      </c>
      <c r="J17" s="97">
        <f>IF(OR('Indicator Data'!AT19=0,'Indicator Data'!AT19="No data"),"x",ROUND(IF('Indicator Data'!AT19&gt;J$195,0,IF('Indicator Data'!AT19&lt;J$194,10,(J$195-'Indicator Data'!AT19)/(J$195-J$194)*10)),1))</f>
        <v>0</v>
      </c>
      <c r="K17" s="97">
        <f>IF('Indicator Data'!AV19="No data","x",ROUND(IF('Indicator Data'!AV19&gt;K$195,0,IF('Indicator Data'!AV19&lt;K$194,10,(K$195-'Indicator Data'!AV19)/(K$195-K$194)*10)),1))</f>
        <v>4.0999999999999996</v>
      </c>
      <c r="L17" s="97">
        <f>IF('Indicator Data'!AW19="No data","x",ROUND(IF('Indicator Data'!AW19&gt;L$195,0,IF('Indicator Data'!AW19&lt;L$194,10,(L$195-'Indicator Data'!AW19)/(L$195-L$194)*10)),1))</f>
        <v>4</v>
      </c>
      <c r="M17" s="98">
        <f t="shared" si="3"/>
        <v>2.1</v>
      </c>
      <c r="N17" s="150">
        <f>IF('Indicator Data'!AX19="No data","x",'Indicator Data'!AX19/'Indicator Data'!BD19*100)</f>
        <v>98.565866640382438</v>
      </c>
      <c r="O17" s="97">
        <f t="shared" si="4"/>
        <v>0.1</v>
      </c>
      <c r="P17" s="97">
        <f>IF('Indicator Data'!AY19="No data","x",ROUND(IF('Indicator Data'!AY19&gt;P$195,0,IF('Indicator Data'!AY19&lt;P$194,10,(P$195-'Indicator Data'!AY19)/(P$195-P$194)*10)),1))</f>
        <v>0.6</v>
      </c>
      <c r="Q17" s="97">
        <f>IF('Indicator Data'!AZ19="No data","x",ROUND(IF('Indicator Data'!AZ19&gt;Q$195,0,IF('Indicator Data'!AZ19&lt;Q$194,10,(Q$195-'Indicator Data'!AZ19)/(Q$195-Q$194)*10)),1))</f>
        <v>0.1</v>
      </c>
      <c r="R17" s="98">
        <f t="shared" si="5"/>
        <v>0.3</v>
      </c>
      <c r="S17" s="97">
        <f>IF('Indicator Data'!Y19="No data","x",ROUND(IF('Indicator Data'!Y19&gt;S$195,0,IF('Indicator Data'!Y19&lt;S$194,10,(S$195-'Indicator Data'!Y19)/(S$195-S$194)*10)),1))</f>
        <v>0.2</v>
      </c>
      <c r="T17" s="97">
        <f>IF('Indicator Data'!Z19="No data","x",ROUND(IF('Indicator Data'!Z19&gt;T$195,0,IF('Indicator Data'!Z19&lt;T$194,10,(T$195-'Indicator Data'!Z19)/(T$195-T$194)*10)),1))</f>
        <v>0</v>
      </c>
      <c r="U17" s="97">
        <f>IF('Indicator Data'!AC19="No data","x",ROUND(IF('Indicator Data'!AC19&gt;U$195,0,IF('Indicator Data'!AC19&lt;U$194,10,(U$195-'Indicator Data'!AC19)/(U$195-U$194)*10)),1))</f>
        <v>6.5</v>
      </c>
      <c r="V17" s="98">
        <f t="shared" si="6"/>
        <v>2.2000000000000002</v>
      </c>
      <c r="W17" s="99">
        <f t="shared" si="7"/>
        <v>1.5</v>
      </c>
      <c r="X17" s="16"/>
    </row>
    <row r="18" spans="1:24" s="4" customFormat="1" x14ac:dyDescent="0.25">
      <c r="A18" s="131" t="s">
        <v>31</v>
      </c>
      <c r="B18" s="51" t="s">
        <v>30</v>
      </c>
      <c r="C18" s="97" t="str">
        <f>IF('Indicator Data'!AQ20="No data","x",ROUND(IF('Indicator Data'!AQ20&gt;C$195,0,IF('Indicator Data'!AQ20&lt;C$194,10,(C$195-'Indicator Data'!AQ20)/(C$195-C$194)*10)),1))</f>
        <v>x</v>
      </c>
      <c r="D18" s="98" t="str">
        <f t="shared" si="0"/>
        <v>x</v>
      </c>
      <c r="E18" s="97">
        <f>IF('Indicator Data'!AS20="No data","x",ROUND(IF('Indicator Data'!AS20&gt;E$195,0,IF('Indicator Data'!AS20&lt;E$194,10,(E$195-'Indicator Data'!AS20)/(E$195-E$194)*10)),1))</f>
        <v>2.2999999999999998</v>
      </c>
      <c r="F18" s="97">
        <f>IF('Indicator Data'!AR20="No data","x",ROUND(IF('Indicator Data'!AR20&gt;F$195,0,IF('Indicator Data'!AR20&lt;F$194,10,(F$195-'Indicator Data'!AR20)/(F$195-F$194)*10)),1))</f>
        <v>2.2000000000000002</v>
      </c>
      <c r="G18" s="98">
        <f t="shared" si="1"/>
        <v>2.2999999999999998</v>
      </c>
      <c r="H18" s="99">
        <f t="shared" si="2"/>
        <v>2.2999999999999998</v>
      </c>
      <c r="I18" s="97" t="str">
        <f>IF('Indicator Data'!AU20="No data","x",ROUND(IF('Indicator Data'!AU20^2&gt;I$195,0,IF('Indicator Data'!AU20^2&lt;I$194,10,(I$195-'Indicator Data'!AU20^2)/(I$195-I$194)*10)),1))</f>
        <v>x</v>
      </c>
      <c r="J18" s="97">
        <f>IF(OR('Indicator Data'!AT20=0,'Indicator Data'!AT20="No data"),"x",ROUND(IF('Indicator Data'!AT20&gt;J$195,0,IF('Indicator Data'!AT20&lt;J$194,10,(J$195-'Indicator Data'!AT20)/(J$195-J$194)*10)),1))</f>
        <v>0</v>
      </c>
      <c r="K18" s="97">
        <f>IF('Indicator Data'!AV20="No data","x",ROUND(IF('Indicator Data'!AV20&gt;K$195,0,IF('Indicator Data'!AV20&lt;K$194,10,(K$195-'Indicator Data'!AV20)/(K$195-K$194)*10)),1))</f>
        <v>1.5</v>
      </c>
      <c r="L18" s="97">
        <f>IF('Indicator Data'!AW20="No data","x",ROUND(IF('Indicator Data'!AW20&gt;L$195,0,IF('Indicator Data'!AW20&lt;L$194,10,(L$195-'Indicator Data'!AW20)/(L$195-L$194)*10)),1))</f>
        <v>4.4000000000000004</v>
      </c>
      <c r="M18" s="98">
        <f t="shared" si="3"/>
        <v>2</v>
      </c>
      <c r="N18" s="150">
        <f>IF('Indicator Data'!AX20="No data","x",'Indicator Data'!AX20/'Indicator Data'!BD20*100)</f>
        <v>495.37648612945839</v>
      </c>
      <c r="O18" s="97">
        <f t="shared" si="4"/>
        <v>0</v>
      </c>
      <c r="P18" s="97">
        <f>IF('Indicator Data'!AY20="No data","x",ROUND(IF('Indicator Data'!AY20&gt;P$195,0,IF('Indicator Data'!AY20&lt;P$194,10,(P$195-'Indicator Data'!AY20)/(P$195-P$194)*10)),1))</f>
        <v>0.1</v>
      </c>
      <c r="Q18" s="97">
        <f>IF('Indicator Data'!AZ20="No data","x",ROUND(IF('Indicator Data'!AZ20&gt;Q$195,0,IF('Indicator Data'!AZ20&lt;Q$194,10,(Q$195-'Indicator Data'!AZ20)/(Q$195-Q$194)*10)),1))</f>
        <v>0</v>
      </c>
      <c r="R18" s="98">
        <f t="shared" si="5"/>
        <v>0</v>
      </c>
      <c r="S18" s="97">
        <f>IF('Indicator Data'!Y20="No data","x",ROUND(IF('Indicator Data'!Y20&gt;S$195,0,IF('Indicator Data'!Y20&lt;S$194,10,(S$195-'Indicator Data'!Y20)/(S$195-S$194)*10)),1))</f>
        <v>0</v>
      </c>
      <c r="T18" s="97">
        <f>IF('Indicator Data'!Z20="No data","x",ROUND(IF('Indicator Data'!Z20&gt;T$195,0,IF('Indicator Data'!Z20&lt;T$194,10,(T$195-'Indicator Data'!Z20)/(T$195-T$194)*10)),1))</f>
        <v>0.8</v>
      </c>
      <c r="U18" s="97">
        <f>IF('Indicator Data'!AC20="No data","x",ROUND(IF('Indicator Data'!AC20&gt;U$195,0,IF('Indicator Data'!AC20&lt;U$194,10,(U$195-'Indicator Data'!AC20)/(U$195-U$194)*10)),1))</f>
        <v>0</v>
      </c>
      <c r="V18" s="98">
        <f t="shared" si="6"/>
        <v>0.3</v>
      </c>
      <c r="W18" s="99">
        <f t="shared" si="7"/>
        <v>0.8</v>
      </c>
      <c r="X18" s="16"/>
    </row>
    <row r="19" spans="1:24" s="4" customFormat="1" x14ac:dyDescent="0.25">
      <c r="A19" s="131" t="s">
        <v>33</v>
      </c>
      <c r="B19" s="51" t="s">
        <v>32</v>
      </c>
      <c r="C19" s="97" t="str">
        <f>IF('Indicator Data'!AQ21="No data","x",ROUND(IF('Indicator Data'!AQ21&gt;C$195,0,IF('Indicator Data'!AQ21&lt;C$194,10,(C$195-'Indicator Data'!AQ21)/(C$195-C$194)*10)),1))</f>
        <v>x</v>
      </c>
      <c r="D19" s="98" t="str">
        <f t="shared" si="0"/>
        <v>x</v>
      </c>
      <c r="E19" s="97" t="str">
        <f>IF('Indicator Data'!AS21="No data","x",ROUND(IF('Indicator Data'!AS21&gt;E$195,0,IF('Indicator Data'!AS21&lt;E$194,10,(E$195-'Indicator Data'!AS21)/(E$195-E$194)*10)),1))</f>
        <v>x</v>
      </c>
      <c r="F19" s="97">
        <f>IF('Indicator Data'!AR21="No data","x",ROUND(IF('Indicator Data'!AR21&gt;F$195,0,IF('Indicator Data'!AR21&lt;F$194,10,(F$195-'Indicator Data'!AR21)/(F$195-F$194)*10)),1))</f>
        <v>6.3</v>
      </c>
      <c r="G19" s="98">
        <f t="shared" si="1"/>
        <v>6.3</v>
      </c>
      <c r="H19" s="99">
        <f t="shared" si="2"/>
        <v>6.3</v>
      </c>
      <c r="I19" s="97" t="str">
        <f>IF('Indicator Data'!AU21="No data","x",ROUND(IF('Indicator Data'!AU21^2&gt;I$195,0,IF('Indicator Data'!AU21^2&lt;I$194,10,(I$195-'Indicator Data'!AU21^2)/(I$195-I$194)*10)),1))</f>
        <v>x</v>
      </c>
      <c r="J19" s="97">
        <f>IF(OR('Indicator Data'!AT21=0,'Indicator Data'!AT21="No data"),"x",ROUND(IF('Indicator Data'!AT21&gt;J$195,0,IF('Indicator Data'!AT21&lt;J$194,10,(J$195-'Indicator Data'!AT21)/(J$195-J$194)*10)),1))</f>
        <v>0</v>
      </c>
      <c r="K19" s="97">
        <f>IF('Indicator Data'!AV21="No data","x",ROUND(IF('Indicator Data'!AV21&gt;K$195,0,IF('Indicator Data'!AV21&lt;K$194,10,(K$195-'Indicator Data'!AV21)/(K$195-K$194)*10)),1))</f>
        <v>6.1</v>
      </c>
      <c r="L19" s="97">
        <f>IF('Indicator Data'!AW21="No data","x",ROUND(IF('Indicator Data'!AW21&gt;L$195,0,IF('Indicator Data'!AW21&lt;L$194,10,(L$195-'Indicator Data'!AW21)/(L$195-L$194)*10)),1))</f>
        <v>7.7</v>
      </c>
      <c r="M19" s="98">
        <f t="shared" si="3"/>
        <v>4.5999999999999996</v>
      </c>
      <c r="N19" s="150">
        <f>IF('Indicator Data'!AX21="No data","x",'Indicator Data'!AX21/'Indicator Data'!BD21*100)</f>
        <v>26.3042525208242</v>
      </c>
      <c r="O19" s="97">
        <f t="shared" si="4"/>
        <v>7.4</v>
      </c>
      <c r="P19" s="97">
        <f>IF('Indicator Data'!AY21="No data","x",ROUND(IF('Indicator Data'!AY21&gt;P$195,0,IF('Indicator Data'!AY21&lt;P$194,10,(P$195-'Indicator Data'!AY21)/(P$195-P$194)*10)),1))</f>
        <v>1.1000000000000001</v>
      </c>
      <c r="Q19" s="97">
        <f>IF('Indicator Data'!AZ21="No data","x",ROUND(IF('Indicator Data'!AZ21&gt;Q$195,0,IF('Indicator Data'!AZ21&lt;Q$194,10,(Q$195-'Indicator Data'!AZ21)/(Q$195-Q$194)*10)),1))</f>
        <v>0.1</v>
      </c>
      <c r="R19" s="98">
        <f t="shared" si="5"/>
        <v>2.9</v>
      </c>
      <c r="S19" s="97">
        <f>IF('Indicator Data'!Y21="No data","x",ROUND(IF('Indicator Data'!Y21&gt;S$195,0,IF('Indicator Data'!Y21&lt;S$194,10,(S$195-'Indicator Data'!Y21)/(S$195-S$194)*10)),1))</f>
        <v>7.9</v>
      </c>
      <c r="T19" s="97">
        <f>IF('Indicator Data'!Z21="No data","x",ROUND(IF('Indicator Data'!Z21&gt;T$195,0,IF('Indicator Data'!Z21&lt;T$194,10,(T$195-'Indicator Data'!Z21)/(T$195-T$194)*10)),1))</f>
        <v>1</v>
      </c>
      <c r="U19" s="97">
        <f>IF('Indicator Data'!AC21="No data","x",ROUND(IF('Indicator Data'!AC21&gt;U$195,0,IF('Indicator Data'!AC21&lt;U$194,10,(U$195-'Indicator Data'!AC21)/(U$195-U$194)*10)),1))</f>
        <v>8.6</v>
      </c>
      <c r="V19" s="98">
        <f t="shared" si="6"/>
        <v>5.8</v>
      </c>
      <c r="W19" s="99">
        <f t="shared" si="7"/>
        <v>4.4000000000000004</v>
      </c>
      <c r="X19" s="16"/>
    </row>
    <row r="20" spans="1:24" s="4" customFormat="1" x14ac:dyDescent="0.25">
      <c r="A20" s="131" t="s">
        <v>35</v>
      </c>
      <c r="B20" s="51" t="s">
        <v>34</v>
      </c>
      <c r="C20" s="97">
        <f>IF('Indicator Data'!AQ22="No data","x",ROUND(IF('Indicator Data'!AQ22&gt;C$195,0,IF('Indicator Data'!AQ22&lt;C$194,10,(C$195-'Indicator Data'!AQ22)/(C$195-C$194)*10)),1))</f>
        <v>5.5</v>
      </c>
      <c r="D20" s="98">
        <f t="shared" si="0"/>
        <v>5.5</v>
      </c>
      <c r="E20" s="97">
        <f>IF('Indicator Data'!AS22="No data","x",ROUND(IF('Indicator Data'!AS22&gt;E$195,0,IF('Indicator Data'!AS22&lt;E$194,10,(E$195-'Indicator Data'!AS22)/(E$195-E$194)*10)),1))</f>
        <v>6.3</v>
      </c>
      <c r="F20" s="97">
        <f>IF('Indicator Data'!AR22="No data","x",ROUND(IF('Indicator Data'!AR22&gt;F$195,0,IF('Indicator Data'!AR22&lt;F$194,10,(F$195-'Indicator Data'!AR22)/(F$195-F$194)*10)),1))</f>
        <v>6</v>
      </c>
      <c r="G20" s="98">
        <f t="shared" si="1"/>
        <v>6.2</v>
      </c>
      <c r="H20" s="99">
        <f t="shared" si="2"/>
        <v>5.9</v>
      </c>
      <c r="I20" s="97">
        <f>IF('Indicator Data'!AU22="No data","x",ROUND(IF('Indicator Data'!AU22^2&gt;I$195,0,IF('Indicator Data'!AU22^2&lt;I$194,10,(I$195-'Indicator Data'!AU22^2)/(I$195-I$194)*10)),1))</f>
        <v>10</v>
      </c>
      <c r="J20" s="97">
        <f>IF(OR('Indicator Data'!AT22=0,'Indicator Data'!AT22="No data"),"x",ROUND(IF('Indicator Data'!AT22&gt;J$195,0,IF('Indicator Data'!AT22&lt;J$194,10,(J$195-'Indicator Data'!AT22)/(J$195-J$194)*10)),1))</f>
        <v>6.2</v>
      </c>
      <c r="K20" s="97">
        <f>IF('Indicator Data'!AV22="No data","x",ROUND(IF('Indicator Data'!AV22&gt;K$195,0,IF('Indicator Data'!AV22&lt;K$194,10,(K$195-'Indicator Data'!AV22)/(K$195-K$194)*10)),1))</f>
        <v>9.5</v>
      </c>
      <c r="L20" s="97">
        <f>IF('Indicator Data'!AW22="No data","x",ROUND(IF('Indicator Data'!AW22&gt;L$195,0,IF('Indicator Data'!AW22&lt;L$194,10,(L$195-'Indicator Data'!AW22)/(L$195-L$194)*10)),1))</f>
        <v>5</v>
      </c>
      <c r="M20" s="98">
        <f t="shared" si="3"/>
        <v>7.7</v>
      </c>
      <c r="N20" s="150">
        <f>IF('Indicator Data'!AX22="No data","x",'Indicator Data'!AX22/'Indicator Data'!BD22*100)</f>
        <v>11.528910961333807</v>
      </c>
      <c r="O20" s="97">
        <f t="shared" si="4"/>
        <v>8.9</v>
      </c>
      <c r="P20" s="97">
        <f>IF('Indicator Data'!AY22="No data","x",ROUND(IF('Indicator Data'!AY22&gt;P$195,0,IF('Indicator Data'!AY22&lt;P$194,10,(P$195-'Indicator Data'!AY22)/(P$195-P$194)*10)),1))</f>
        <v>8.9</v>
      </c>
      <c r="Q20" s="97">
        <f>IF('Indicator Data'!AZ22="No data","x",ROUND(IF('Indicator Data'!AZ22&gt;Q$195,0,IF('Indicator Data'!AZ22&lt;Q$194,10,(Q$195-'Indicator Data'!AZ22)/(Q$195-Q$194)*10)),1))</f>
        <v>4.4000000000000004</v>
      </c>
      <c r="R20" s="98">
        <f t="shared" si="5"/>
        <v>7.4</v>
      </c>
      <c r="S20" s="97">
        <f>IF('Indicator Data'!Y22="No data","x",ROUND(IF('Indicator Data'!Y22&gt;S$195,0,IF('Indicator Data'!Y22&lt;S$194,10,(S$195-'Indicator Data'!Y22)/(S$195-S$194)*10)),1))</f>
        <v>9.9</v>
      </c>
      <c r="T20" s="97">
        <f>IF('Indicator Data'!Z22="No data","x",ROUND(IF('Indicator Data'!Z22&gt;T$195,0,IF('Indicator Data'!Z22&lt;T$194,10,(T$195-'Indicator Data'!Z22)/(T$195-T$194)*10)),1))</f>
        <v>9.1999999999999993</v>
      </c>
      <c r="U20" s="97">
        <f>IF('Indicator Data'!AC22="No data","x",ROUND(IF('Indicator Data'!AC22&gt;U$195,0,IF('Indicator Data'!AC22&lt;U$194,10,(U$195-'Indicator Data'!AC22)/(U$195-U$194)*10)),1))</f>
        <v>9.9</v>
      </c>
      <c r="V20" s="98">
        <f t="shared" si="6"/>
        <v>9.6999999999999993</v>
      </c>
      <c r="W20" s="99">
        <f t="shared" si="7"/>
        <v>8.3000000000000007</v>
      </c>
      <c r="X20" s="16"/>
    </row>
    <row r="21" spans="1:24" s="4" customFormat="1" x14ac:dyDescent="0.25">
      <c r="A21" s="131" t="s">
        <v>37</v>
      </c>
      <c r="B21" s="51" t="s">
        <v>36</v>
      </c>
      <c r="C21" s="97">
        <f>IF('Indicator Data'!AQ23="No data","x",ROUND(IF('Indicator Data'!AQ23&gt;C$195,0,IF('Indicator Data'!AQ23&lt;C$194,10,(C$195-'Indicator Data'!AQ23)/(C$195-C$194)*10)),1))</f>
        <v>4.5</v>
      </c>
      <c r="D21" s="98">
        <f t="shared" si="0"/>
        <v>4.5</v>
      </c>
      <c r="E21" s="97">
        <f>IF('Indicator Data'!AS23="No data","x",ROUND(IF('Indicator Data'!AS23&gt;E$195,0,IF('Indicator Data'!AS23&lt;E$194,10,(E$195-'Indicator Data'!AS23)/(E$195-E$194)*10)),1))</f>
        <v>3.5</v>
      </c>
      <c r="F21" s="97">
        <f>IF('Indicator Data'!AR23="No data","x",ROUND(IF('Indicator Data'!AR23&gt;F$195,0,IF('Indicator Data'!AR23&lt;F$194,10,(F$195-'Indicator Data'!AR23)/(F$195-F$194)*10)),1))</f>
        <v>4.5</v>
      </c>
      <c r="G21" s="98">
        <f t="shared" si="1"/>
        <v>4</v>
      </c>
      <c r="H21" s="99">
        <f t="shared" si="2"/>
        <v>4.3</v>
      </c>
      <c r="I21" s="97">
        <f>IF('Indicator Data'!AU23="No data","x",ROUND(IF('Indicator Data'!AU23^2&gt;I$195,0,IF('Indicator Data'!AU23^2&lt;I$194,10,(I$195-'Indicator Data'!AU23^2)/(I$195-I$194)*10)),1))</f>
        <v>7.9</v>
      </c>
      <c r="J21" s="97">
        <f>IF(OR('Indicator Data'!AT23=0,'Indicator Data'!AT23="No data"),"x",ROUND(IF('Indicator Data'!AT23&gt;J$195,0,IF('Indicator Data'!AT23&lt;J$194,10,(J$195-'Indicator Data'!AT23)/(J$195-J$194)*10)),1))</f>
        <v>2.4</v>
      </c>
      <c r="K21" s="97">
        <f>IF('Indicator Data'!AV23="No data","x",ROUND(IF('Indicator Data'!AV23&gt;K$195,0,IF('Indicator Data'!AV23&lt;K$194,10,(K$195-'Indicator Data'!AV23)/(K$195-K$194)*10)),1))</f>
        <v>6.6</v>
      </c>
      <c r="L21" s="97">
        <f>IF('Indicator Data'!AW23="No data","x",ROUND(IF('Indicator Data'!AW23&gt;L$195,0,IF('Indicator Data'!AW23&lt;L$194,10,(L$195-'Indicator Data'!AW23)/(L$195-L$194)*10)),1))</f>
        <v>6</v>
      </c>
      <c r="M21" s="98">
        <f t="shared" si="3"/>
        <v>5.7</v>
      </c>
      <c r="N21" s="150">
        <f>IF('Indicator Data'!AX23="No data","x",'Indicator Data'!AX23/'Indicator Data'!BD23*100)</f>
        <v>4.1673178100744908</v>
      </c>
      <c r="O21" s="97">
        <f t="shared" si="4"/>
        <v>9.6999999999999993</v>
      </c>
      <c r="P21" s="97">
        <f>IF('Indicator Data'!AY23="No data","x",ROUND(IF('Indicator Data'!AY23&gt;P$195,0,IF('Indicator Data'!AY23&lt;P$194,10,(P$195-'Indicator Data'!AY23)/(P$195-P$194)*10)),1))</f>
        <v>5.5</v>
      </c>
      <c r="Q21" s="97">
        <f>IF('Indicator Data'!AZ23="No data","x",ROUND(IF('Indicator Data'!AZ23&gt;Q$195,0,IF('Indicator Data'!AZ23&lt;Q$194,10,(Q$195-'Indicator Data'!AZ23)/(Q$195-Q$194)*10)),1))</f>
        <v>0</v>
      </c>
      <c r="R21" s="98">
        <f t="shared" si="5"/>
        <v>5.0999999999999996</v>
      </c>
      <c r="S21" s="97">
        <f>IF('Indicator Data'!Y23="No data","x",ROUND(IF('Indicator Data'!Y23&gt;S$195,0,IF('Indicator Data'!Y23&lt;S$194,10,(S$195-'Indicator Data'!Y23)/(S$195-S$194)*10)),1))</f>
        <v>9.4</v>
      </c>
      <c r="T21" s="97">
        <f>IF('Indicator Data'!Z23="No data","x",ROUND(IF('Indicator Data'!Z23&gt;T$195,0,IF('Indicator Data'!Z23&lt;T$194,10,(T$195-'Indicator Data'!Z23)/(T$195-T$194)*10)),1))</f>
        <v>0.5</v>
      </c>
      <c r="U21" s="97">
        <f>IF('Indicator Data'!AC23="No data","x",ROUND(IF('Indicator Data'!AC23&gt;U$195,0,IF('Indicator Data'!AC23&lt;U$194,10,(U$195-'Indicator Data'!AC23)/(U$195-U$194)*10)),1))</f>
        <v>9.1999999999999993</v>
      </c>
      <c r="V21" s="98">
        <f t="shared" si="6"/>
        <v>6.4</v>
      </c>
      <c r="W21" s="99">
        <f t="shared" si="7"/>
        <v>5.7</v>
      </c>
      <c r="X21" s="16"/>
    </row>
    <row r="22" spans="1:24" s="4" customFormat="1" x14ac:dyDescent="0.25">
      <c r="A22" s="131" t="s">
        <v>876</v>
      </c>
      <c r="B22" s="51" t="s">
        <v>38</v>
      </c>
      <c r="C22" s="97">
        <f>IF('Indicator Data'!AQ24="No data","x",ROUND(IF('Indicator Data'!AQ24&gt;C$195,0,IF('Indicator Data'!AQ24&lt;C$194,10,(C$195-'Indicator Data'!AQ24)/(C$195-C$194)*10)),1))</f>
        <v>5.6</v>
      </c>
      <c r="D22" s="98">
        <f t="shared" si="0"/>
        <v>5.6</v>
      </c>
      <c r="E22" s="97">
        <f>IF('Indicator Data'!AS24="No data","x",ROUND(IF('Indicator Data'!AS24&gt;E$195,0,IF('Indicator Data'!AS24&lt;E$194,10,(E$195-'Indicator Data'!AS24)/(E$195-E$194)*10)),1))</f>
        <v>6.6</v>
      </c>
      <c r="F22" s="97">
        <f>IF('Indicator Data'!AR24="No data","x",ROUND(IF('Indicator Data'!AR24&gt;F$195,0,IF('Indicator Data'!AR24&lt;F$194,10,(F$195-'Indicator Data'!AR24)/(F$195-F$194)*10)),1))</f>
        <v>6.2</v>
      </c>
      <c r="G22" s="98">
        <f t="shared" si="1"/>
        <v>6.4</v>
      </c>
      <c r="H22" s="99">
        <f t="shared" si="2"/>
        <v>6</v>
      </c>
      <c r="I22" s="97">
        <f>IF('Indicator Data'!AU24="No data","x",ROUND(IF('Indicator Data'!AU24^2&gt;I$195,0,IF('Indicator Data'!AU24^2&lt;I$194,10,(I$195-'Indicator Data'!AU24^2)/(I$195-I$194)*10)),1))</f>
        <v>1.2</v>
      </c>
      <c r="J22" s="97">
        <f>IF(OR('Indicator Data'!AT24=0,'Indicator Data'!AT24="No data"),"x",ROUND(IF('Indicator Data'!AT24&gt;J$195,0,IF('Indicator Data'!AT24&lt;J$194,10,(J$195-'Indicator Data'!AT24)/(J$195-J$194)*10)),1))</f>
        <v>1</v>
      </c>
      <c r="K22" s="97">
        <f>IF('Indicator Data'!AV24="No data","x",ROUND(IF('Indicator Data'!AV24&gt;K$195,0,IF('Indicator Data'!AV24&lt;K$194,10,(K$195-'Indicator Data'!AV24)/(K$195-K$194)*10)),1))</f>
        <v>6.1</v>
      </c>
      <c r="L22" s="97">
        <f>IF('Indicator Data'!AW24="No data","x",ROUND(IF('Indicator Data'!AW24&gt;L$195,0,IF('Indicator Data'!AW24&lt;L$194,10,(L$195-'Indicator Data'!AW24)/(L$195-L$194)*10)),1))</f>
        <v>5.3</v>
      </c>
      <c r="M22" s="98">
        <f t="shared" si="3"/>
        <v>3.4</v>
      </c>
      <c r="N22" s="150">
        <f>IF('Indicator Data'!AX24="No data","x",'Indicator Data'!AX24/'Indicator Data'!BD24*100)</f>
        <v>8.7695006000184623</v>
      </c>
      <c r="O22" s="97">
        <f t="shared" si="4"/>
        <v>9.1999999999999993</v>
      </c>
      <c r="P22" s="97">
        <f>IF('Indicator Data'!AY24="No data","x",ROUND(IF('Indicator Data'!AY24&gt;P$195,0,IF('Indicator Data'!AY24&lt;P$194,10,(P$195-'Indicator Data'!AY24)/(P$195-P$194)*10)),1))</f>
        <v>5.5</v>
      </c>
      <c r="Q22" s="97">
        <f>IF('Indicator Data'!AZ24="No data","x",ROUND(IF('Indicator Data'!AZ24&gt;Q$195,0,IF('Indicator Data'!AZ24&lt;Q$194,10,(Q$195-'Indicator Data'!AZ24)/(Q$195-Q$194)*10)),1))</f>
        <v>2</v>
      </c>
      <c r="R22" s="98">
        <f t="shared" si="5"/>
        <v>5.6</v>
      </c>
      <c r="S22" s="97">
        <f>IF('Indicator Data'!Y24="No data","x",ROUND(IF('Indicator Data'!Y24&gt;S$195,0,IF('Indicator Data'!Y24&lt;S$194,10,(S$195-'Indicator Data'!Y24)/(S$195-S$194)*10)),1))</f>
        <v>8.8000000000000007</v>
      </c>
      <c r="T22" s="97">
        <f>IF('Indicator Data'!Z24="No data","x",ROUND(IF('Indicator Data'!Z24&gt;T$195,0,IF('Indicator Data'!Z24&lt;T$194,10,(T$195-'Indicator Data'!Z24)/(T$195-T$194)*10)),1))</f>
        <v>1</v>
      </c>
      <c r="U22" s="97">
        <f>IF('Indicator Data'!AC24="No data","x",ROUND(IF('Indicator Data'!AC24&gt;U$195,0,IF('Indicator Data'!AC24&lt;U$194,10,(U$195-'Indicator Data'!AC24)/(U$195-U$194)*10)),1))</f>
        <v>8.9</v>
      </c>
      <c r="V22" s="98">
        <f t="shared" si="6"/>
        <v>6.2</v>
      </c>
      <c r="W22" s="99">
        <f t="shared" si="7"/>
        <v>5.0999999999999996</v>
      </c>
      <c r="X22" s="16"/>
    </row>
    <row r="23" spans="1:24" s="4" customFormat="1" x14ac:dyDescent="0.25">
      <c r="A23" s="131" t="s">
        <v>40</v>
      </c>
      <c r="B23" s="51" t="s">
        <v>39</v>
      </c>
      <c r="C23" s="97" t="str">
        <f>IF('Indicator Data'!AQ25="No data","x",ROUND(IF('Indicator Data'!AQ25&gt;C$195,0,IF('Indicator Data'!AQ25&lt;C$194,10,(C$195-'Indicator Data'!AQ25)/(C$195-C$194)*10)),1))</f>
        <v>x</v>
      </c>
      <c r="D23" s="98" t="str">
        <f t="shared" si="0"/>
        <v>x</v>
      </c>
      <c r="E23" s="97">
        <f>IF('Indicator Data'!AS25="No data","x",ROUND(IF('Indicator Data'!AS25&gt;E$195,0,IF('Indicator Data'!AS25&lt;E$194,10,(E$195-'Indicator Data'!AS25)/(E$195-E$194)*10)),1))</f>
        <v>6.2</v>
      </c>
      <c r="F23" s="97">
        <f>IF('Indicator Data'!AR25="No data","x",ROUND(IF('Indicator Data'!AR25&gt;F$195,0,IF('Indicator Data'!AR25&lt;F$194,10,(F$195-'Indicator Data'!AR25)/(F$195-F$194)*10)),1))</f>
        <v>5.9</v>
      </c>
      <c r="G23" s="98">
        <f t="shared" si="1"/>
        <v>6.1</v>
      </c>
      <c r="H23" s="99">
        <f t="shared" si="2"/>
        <v>6.1</v>
      </c>
      <c r="I23" s="97">
        <f>IF('Indicator Data'!AU25="No data","x",ROUND(IF('Indicator Data'!AU25^2&gt;I$195,0,IF('Indicator Data'!AU25^2&lt;I$194,10,(I$195-'Indicator Data'!AU25^2)/(I$195-I$194)*10)),1))</f>
        <v>0.4</v>
      </c>
      <c r="J23" s="97">
        <f>IF(OR('Indicator Data'!AT25=0,'Indicator Data'!AT25="No data"),"x",ROUND(IF('Indicator Data'!AT25&gt;J$195,0,IF('Indicator Data'!AT25&lt;J$194,10,(J$195-'Indicator Data'!AT25)/(J$195-J$194)*10)),1))</f>
        <v>0</v>
      </c>
      <c r="K23" s="97">
        <f>IF('Indicator Data'!AV25="No data","x",ROUND(IF('Indicator Data'!AV25&gt;K$195,0,IF('Indicator Data'!AV25&lt;K$194,10,(K$195-'Indicator Data'!AV25)/(K$195-K$194)*10)),1))</f>
        <v>3.9</v>
      </c>
      <c r="L23" s="97">
        <f>IF('Indicator Data'!AW25="No data","x",ROUND(IF('Indicator Data'!AW25&gt;L$195,0,IF('Indicator Data'!AW25&lt;L$194,10,(L$195-'Indicator Data'!AW25)/(L$195-L$194)*10)),1))</f>
        <v>5.6</v>
      </c>
      <c r="M23" s="98">
        <f t="shared" si="3"/>
        <v>2.5</v>
      </c>
      <c r="N23" s="150">
        <f>IF('Indicator Data'!AX25="No data","x",'Indicator Data'!AX25/'Indicator Data'!BD25*100)</f>
        <v>74.509803921568633</v>
      </c>
      <c r="O23" s="97">
        <f t="shared" si="4"/>
        <v>2.6</v>
      </c>
      <c r="P23" s="97">
        <f>IF('Indicator Data'!AY25="No data","x",ROUND(IF('Indicator Data'!AY25&gt;P$195,0,IF('Indicator Data'!AY25&lt;P$194,10,(P$195-'Indicator Data'!AY25)/(P$195-P$194)*10)),1))</f>
        <v>0.6</v>
      </c>
      <c r="Q23" s="97">
        <f>IF('Indicator Data'!AZ25="No data","x",ROUND(IF('Indicator Data'!AZ25&gt;Q$195,0,IF('Indicator Data'!AZ25&lt;Q$194,10,(Q$195-'Indicator Data'!AZ25)/(Q$195-Q$194)*10)),1))</f>
        <v>0</v>
      </c>
      <c r="R23" s="98">
        <f t="shared" si="5"/>
        <v>1.1000000000000001</v>
      </c>
      <c r="S23" s="97">
        <f>IF('Indicator Data'!Y25="No data","x",ROUND(IF('Indicator Data'!Y25&gt;S$195,0,IF('Indicator Data'!Y25&lt;S$194,10,(S$195-'Indicator Data'!Y25)/(S$195-S$194)*10)),1))</f>
        <v>5.2</v>
      </c>
      <c r="T23" s="97">
        <f>IF('Indicator Data'!Z25="No data","x",ROUND(IF('Indicator Data'!Z25&gt;T$195,0,IF('Indicator Data'!Z25&lt;T$194,10,(T$195-'Indicator Data'!Z25)/(T$195-T$194)*10)),1))</f>
        <v>2.6</v>
      </c>
      <c r="U23" s="97">
        <f>IF('Indicator Data'!AC25="No data","x",ROUND(IF('Indicator Data'!AC25&gt;U$195,0,IF('Indicator Data'!AC25&lt;U$194,10,(U$195-'Indicator Data'!AC25)/(U$195-U$194)*10)),1))</f>
        <v>7</v>
      </c>
      <c r="V23" s="98">
        <f t="shared" si="6"/>
        <v>4.9000000000000004</v>
      </c>
      <c r="W23" s="99">
        <f t="shared" si="7"/>
        <v>2.8</v>
      </c>
      <c r="X23" s="16"/>
    </row>
    <row r="24" spans="1:24" s="4" customFormat="1" x14ac:dyDescent="0.25">
      <c r="A24" s="131" t="s">
        <v>42</v>
      </c>
      <c r="B24" s="51" t="s">
        <v>41</v>
      </c>
      <c r="C24" s="97">
        <f>IF('Indicator Data'!AQ26="No data","x",ROUND(IF('Indicator Data'!AQ26&gt;C$195,0,IF('Indicator Data'!AQ26&lt;C$194,10,(C$195-'Indicator Data'!AQ26)/(C$195-C$194)*10)),1))</f>
        <v>5.6</v>
      </c>
      <c r="D24" s="98">
        <f t="shared" si="0"/>
        <v>5.6</v>
      </c>
      <c r="E24" s="97">
        <f>IF('Indicator Data'!AS26="No data","x",ROUND(IF('Indicator Data'!AS26&gt;E$195,0,IF('Indicator Data'!AS26&lt;E$194,10,(E$195-'Indicator Data'!AS26)/(E$195-E$194)*10)),1))</f>
        <v>3.7</v>
      </c>
      <c r="F24" s="97">
        <f>IF('Indicator Data'!AR26="No data","x",ROUND(IF('Indicator Data'!AR26&gt;F$195,0,IF('Indicator Data'!AR26&lt;F$194,10,(F$195-'Indicator Data'!AR26)/(F$195-F$194)*10)),1))</f>
        <v>4.4000000000000004</v>
      </c>
      <c r="G24" s="98">
        <f t="shared" si="1"/>
        <v>4.0999999999999996</v>
      </c>
      <c r="H24" s="99">
        <f t="shared" si="2"/>
        <v>4.9000000000000004</v>
      </c>
      <c r="I24" s="97">
        <f>IF('Indicator Data'!AU26="No data","x",ROUND(IF('Indicator Data'!AU26^2&gt;I$195,0,IF('Indicator Data'!AU26^2&lt;I$194,10,(I$195-'Indicator Data'!AU26^2)/(I$195-I$194)*10)),1))</f>
        <v>2.7</v>
      </c>
      <c r="J24" s="97">
        <f>IF(OR('Indicator Data'!AT26=0,'Indicator Data'!AT26="No data"),"x",ROUND(IF('Indicator Data'!AT26&gt;J$195,0,IF('Indicator Data'!AT26&lt;J$194,10,(J$195-'Indicator Data'!AT26)/(J$195-J$194)*10)),1))</f>
        <v>4.7</v>
      </c>
      <c r="K24" s="97">
        <f>IF('Indicator Data'!AV26="No data","x",ROUND(IF('Indicator Data'!AV26&gt;K$195,0,IF('Indicator Data'!AV26&lt;K$194,10,(K$195-'Indicator Data'!AV26)/(K$195-K$194)*10)),1))</f>
        <v>8.1999999999999993</v>
      </c>
      <c r="L24" s="97">
        <f>IF('Indicator Data'!AW26="No data","x",ROUND(IF('Indicator Data'!AW26&gt;L$195,0,IF('Indicator Data'!AW26&lt;L$194,10,(L$195-'Indicator Data'!AW26)/(L$195-L$194)*10)),1))</f>
        <v>1.7</v>
      </c>
      <c r="M24" s="98">
        <f t="shared" si="3"/>
        <v>4.3</v>
      </c>
      <c r="N24" s="150">
        <f>IF('Indicator Data'!AX26="No data","x",'Indicator Data'!AX26/'Indicator Data'!BD26*100)</f>
        <v>7.0580346902405031</v>
      </c>
      <c r="O24" s="97">
        <f t="shared" si="4"/>
        <v>9.4</v>
      </c>
      <c r="P24" s="97">
        <f>IF('Indicator Data'!AY26="No data","x",ROUND(IF('Indicator Data'!AY26&gt;P$195,0,IF('Indicator Data'!AY26&lt;P$194,10,(P$195-'Indicator Data'!AY26)/(P$195-P$194)*10)),1))</f>
        <v>4.0999999999999996</v>
      </c>
      <c r="Q24" s="97">
        <f>IF('Indicator Data'!AZ26="No data","x",ROUND(IF('Indicator Data'!AZ26&gt;Q$195,0,IF('Indicator Data'!AZ26&lt;Q$194,10,(Q$195-'Indicator Data'!AZ26)/(Q$195-Q$194)*10)),1))</f>
        <v>0.8</v>
      </c>
      <c r="R24" s="98">
        <f t="shared" si="5"/>
        <v>4.8</v>
      </c>
      <c r="S24" s="97">
        <f>IF('Indicator Data'!Y26="No data","x",ROUND(IF('Indicator Data'!Y26&gt;S$195,0,IF('Indicator Data'!Y26&lt;S$194,10,(S$195-'Indicator Data'!Y26)/(S$195-S$194)*10)),1))</f>
        <v>9.1999999999999993</v>
      </c>
      <c r="T24" s="97">
        <f>IF('Indicator Data'!Z26="No data","x",ROUND(IF('Indicator Data'!Z26&gt;T$195,0,IF('Indicator Data'!Z26&lt;T$194,10,(T$195-'Indicator Data'!Z26)/(T$195-T$194)*10)),1))</f>
        <v>0.5</v>
      </c>
      <c r="U24" s="97">
        <f>IF('Indicator Data'!AC26="No data","x",ROUND(IF('Indicator Data'!AC26&gt;U$195,0,IF('Indicator Data'!AC26&lt;U$194,10,(U$195-'Indicator Data'!AC26)/(U$195-U$194)*10)),1))</f>
        <v>7.3</v>
      </c>
      <c r="V24" s="98">
        <f t="shared" si="6"/>
        <v>5.7</v>
      </c>
      <c r="W24" s="99">
        <f t="shared" si="7"/>
        <v>4.9000000000000004</v>
      </c>
      <c r="X24" s="16"/>
    </row>
    <row r="25" spans="1:24" s="4" customFormat="1" x14ac:dyDescent="0.25">
      <c r="A25" s="131" t="s">
        <v>44</v>
      </c>
      <c r="B25" s="51" t="s">
        <v>43</v>
      </c>
      <c r="C25" s="97">
        <f>IF('Indicator Data'!AQ27="No data","x",ROUND(IF('Indicator Data'!AQ27&gt;C$195,0,IF('Indicator Data'!AQ27&lt;C$194,10,(C$195-'Indicator Data'!AQ27)/(C$195-C$194)*10)),1))</f>
        <v>4.3</v>
      </c>
      <c r="D25" s="98">
        <f t="shared" si="0"/>
        <v>4.3</v>
      </c>
      <c r="E25" s="97">
        <f>IF('Indicator Data'!AS27="No data","x",ROUND(IF('Indicator Data'!AS27&gt;E$195,0,IF('Indicator Data'!AS27&lt;E$194,10,(E$195-'Indicator Data'!AS27)/(E$195-E$194)*10)),1))</f>
        <v>6.2</v>
      </c>
      <c r="F25" s="97">
        <f>IF('Indicator Data'!AR27="No data","x",ROUND(IF('Indicator Data'!AR27&gt;F$195,0,IF('Indicator Data'!AR27&lt;F$194,10,(F$195-'Indicator Data'!AR27)/(F$195-F$194)*10)),1))</f>
        <v>5.3</v>
      </c>
      <c r="G25" s="98">
        <f t="shared" si="1"/>
        <v>5.8</v>
      </c>
      <c r="H25" s="99">
        <f t="shared" si="2"/>
        <v>5.0999999999999996</v>
      </c>
      <c r="I25" s="97">
        <f>IF('Indicator Data'!AU27="No data","x",ROUND(IF('Indicator Data'!AU27^2&gt;I$195,0,IF('Indicator Data'!AU27^2&lt;I$194,10,(I$195-'Indicator Data'!AU27^2)/(I$195-I$194)*10)),1))</f>
        <v>1.8</v>
      </c>
      <c r="J25" s="97">
        <f>IF(OR('Indicator Data'!AT27=0,'Indicator Data'!AT27="No data"),"x",ROUND(IF('Indicator Data'!AT27&gt;J$195,0,IF('Indicator Data'!AT27&lt;J$194,10,(J$195-'Indicator Data'!AT27)/(J$195-J$194)*10)),1))</f>
        <v>0.1</v>
      </c>
      <c r="K25" s="97">
        <f>IF('Indicator Data'!AV27="No data","x",ROUND(IF('Indicator Data'!AV27&gt;K$195,0,IF('Indicator Data'!AV27&lt;K$194,10,(K$195-'Indicator Data'!AV27)/(K$195-K$194)*10)),1))</f>
        <v>4.2</v>
      </c>
      <c r="L25" s="97">
        <f>IF('Indicator Data'!AW27="No data","x",ROUND(IF('Indicator Data'!AW27&gt;L$195,0,IF('Indicator Data'!AW27&lt;L$194,10,(L$195-'Indicator Data'!AW27)/(L$195-L$194)*10)),1))</f>
        <v>3.1</v>
      </c>
      <c r="M25" s="98">
        <f t="shared" si="3"/>
        <v>2.2999999999999998</v>
      </c>
      <c r="N25" s="150">
        <f>IF('Indicator Data'!AX27="No data","x",'Indicator Data'!AX27/'Indicator Data'!BD27*100)</f>
        <v>10.639027261916302</v>
      </c>
      <c r="O25" s="97">
        <f t="shared" si="4"/>
        <v>9</v>
      </c>
      <c r="P25" s="97">
        <f>IF('Indicator Data'!AY27="No data","x",ROUND(IF('Indicator Data'!AY27&gt;P$195,0,IF('Indicator Data'!AY27&lt;P$194,10,(P$195-'Indicator Data'!AY27)/(P$195-P$194)*10)),1))</f>
        <v>1.9</v>
      </c>
      <c r="Q25" s="97">
        <f>IF('Indicator Data'!AZ27="No data","x",ROUND(IF('Indicator Data'!AZ27&gt;Q$195,0,IF('Indicator Data'!AZ27&lt;Q$194,10,(Q$195-'Indicator Data'!AZ27)/(Q$195-Q$194)*10)),1))</f>
        <v>0.4</v>
      </c>
      <c r="R25" s="98">
        <f t="shared" si="5"/>
        <v>3.8</v>
      </c>
      <c r="S25" s="97">
        <f>IF('Indicator Data'!Y27="No data","x",ROUND(IF('Indicator Data'!Y27&gt;S$195,0,IF('Indicator Data'!Y27&lt;S$194,10,(S$195-'Indicator Data'!Y27)/(S$195-S$194)*10)),1))</f>
        <v>5.3</v>
      </c>
      <c r="T25" s="97">
        <f>IF('Indicator Data'!Z27="No data","x",ROUND(IF('Indicator Data'!Z27&gt;T$195,0,IF('Indicator Data'!Z27&lt;T$194,10,(T$195-'Indicator Data'!Z27)/(T$195-T$194)*10)),1))</f>
        <v>0.5</v>
      </c>
      <c r="U25" s="97">
        <f>IF('Indicator Data'!AC27="No data","x",ROUND(IF('Indicator Data'!AC27&gt;U$195,0,IF('Indicator Data'!AC27&lt;U$194,10,(U$195-'Indicator Data'!AC27)/(U$195-U$194)*10)),1))</f>
        <v>5.2</v>
      </c>
      <c r="V25" s="98">
        <f t="shared" si="6"/>
        <v>3.7</v>
      </c>
      <c r="W25" s="99">
        <f t="shared" si="7"/>
        <v>3.3</v>
      </c>
      <c r="X25" s="16"/>
    </row>
    <row r="26" spans="1:24" s="4" customFormat="1" x14ac:dyDescent="0.25">
      <c r="A26" s="131" t="s">
        <v>379</v>
      </c>
      <c r="B26" s="51" t="s">
        <v>45</v>
      </c>
      <c r="C26" s="97">
        <f>IF('Indicator Data'!AQ28="No data","x",ROUND(IF('Indicator Data'!AQ28&gt;C$195,0,IF('Indicator Data'!AQ28&lt;C$194,10,(C$195-'Indicator Data'!AQ28)/(C$195-C$194)*10)),1))</f>
        <v>6</v>
      </c>
      <c r="D26" s="98">
        <f t="shared" si="0"/>
        <v>6</v>
      </c>
      <c r="E26" s="97">
        <f>IF('Indicator Data'!AS28="No data","x",ROUND(IF('Indicator Data'!AS28&gt;E$195,0,IF('Indicator Data'!AS28&lt;E$194,10,(E$195-'Indicator Data'!AS28)/(E$195-E$194)*10)),1))</f>
        <v>4</v>
      </c>
      <c r="F26" s="97">
        <f>IF('Indicator Data'!AR28="No data","x",ROUND(IF('Indicator Data'!AR28&gt;F$195,0,IF('Indicator Data'!AR28&lt;F$194,10,(F$195-'Indicator Data'!AR28)/(F$195-F$194)*10)),1))</f>
        <v>2.8</v>
      </c>
      <c r="G26" s="98">
        <f t="shared" si="1"/>
        <v>3.4</v>
      </c>
      <c r="H26" s="99">
        <f t="shared" si="2"/>
        <v>4.7</v>
      </c>
      <c r="I26" s="97">
        <f>IF('Indicator Data'!AU28="No data","x",ROUND(IF('Indicator Data'!AU28^2&gt;I$195,0,IF('Indicator Data'!AU28^2&lt;I$194,10,(I$195-'Indicator Data'!AU28^2)/(I$195-I$194)*10)),1))</f>
        <v>1</v>
      </c>
      <c r="J26" s="97">
        <f>IF(OR('Indicator Data'!AT28=0,'Indicator Data'!AT28="No data"),"x",ROUND(IF('Indicator Data'!AT28&gt;J$195,0,IF('Indicator Data'!AT28&lt;J$194,10,(J$195-'Indicator Data'!AT28)/(J$195-J$194)*10)),1))</f>
        <v>2.4</v>
      </c>
      <c r="K26" s="97">
        <f>IF('Indicator Data'!AV28="No data","x",ROUND(IF('Indicator Data'!AV28&gt;K$195,0,IF('Indicator Data'!AV28&lt;K$194,10,(K$195-'Indicator Data'!AV28)/(K$195-K$194)*10)),1))</f>
        <v>3.1</v>
      </c>
      <c r="L26" s="97">
        <f>IF('Indicator Data'!AW28="No data","x",ROUND(IF('Indicator Data'!AW28&gt;L$195,0,IF('Indicator Data'!AW28&lt;L$194,10,(L$195-'Indicator Data'!AW28)/(L$195-L$194)*10)),1))</f>
        <v>4.5999999999999996</v>
      </c>
      <c r="M26" s="98">
        <f t="shared" si="3"/>
        <v>2.8</v>
      </c>
      <c r="N26" s="150">
        <f>IF('Indicator Data'!AX28="No data","x",'Indicator Data'!AX28/'Indicator Data'!BD28*100)</f>
        <v>28.462998102466791</v>
      </c>
      <c r="O26" s="97">
        <f t="shared" si="4"/>
        <v>7.2</v>
      </c>
      <c r="P26" s="97" t="str">
        <f>IF('Indicator Data'!AY28="No data","x",ROUND(IF('Indicator Data'!AY28&gt;P$195,0,IF('Indicator Data'!AY28&lt;P$194,10,(P$195-'Indicator Data'!AY28)/(P$195-P$194)*10)),1))</f>
        <v>x</v>
      </c>
      <c r="Q26" s="97" t="str">
        <f>IF('Indicator Data'!AZ28="No data","x",ROUND(IF('Indicator Data'!AZ28&gt;Q$195,0,IF('Indicator Data'!AZ28&lt;Q$194,10,(Q$195-'Indicator Data'!AZ28)/(Q$195-Q$194)*10)),1))</f>
        <v>x</v>
      </c>
      <c r="R26" s="98">
        <f t="shared" si="5"/>
        <v>7.2</v>
      </c>
      <c r="S26" s="97">
        <f>IF('Indicator Data'!Y28="No data","x",ROUND(IF('Indicator Data'!Y28&gt;S$195,0,IF('Indicator Data'!Y28&lt;S$194,10,(S$195-'Indicator Data'!Y28)/(S$195-S$194)*10)),1))</f>
        <v>6.4</v>
      </c>
      <c r="T26" s="97">
        <f>IF('Indicator Data'!Z28="No data","x",ROUND(IF('Indicator Data'!Z28&gt;T$195,0,IF('Indicator Data'!Z28&lt;T$194,10,(T$195-'Indicator Data'!Z28)/(T$195-T$194)*10)),1))</f>
        <v>0.5</v>
      </c>
      <c r="U26" s="97">
        <f>IF('Indicator Data'!AC28="No data","x",ROUND(IF('Indicator Data'!AC28&gt;U$195,0,IF('Indicator Data'!AC28&lt;U$194,10,(U$195-'Indicator Data'!AC28)/(U$195-U$194)*10)),1))</f>
        <v>4</v>
      </c>
      <c r="V26" s="98">
        <f t="shared" si="6"/>
        <v>3.6</v>
      </c>
      <c r="W26" s="99">
        <f t="shared" si="7"/>
        <v>4.5</v>
      </c>
      <c r="X26" s="16"/>
    </row>
    <row r="27" spans="1:24" s="4" customFormat="1" x14ac:dyDescent="0.25">
      <c r="A27" s="131" t="s">
        <v>47</v>
      </c>
      <c r="B27" s="51" t="s">
        <v>46</v>
      </c>
      <c r="C27" s="97">
        <f>IF('Indicator Data'!AQ29="No data","x",ROUND(IF('Indicator Data'!AQ29&gt;C$195,0,IF('Indicator Data'!AQ29&lt;C$194,10,(C$195-'Indicator Data'!AQ29)/(C$195-C$194)*10)),1))</f>
        <v>3.2</v>
      </c>
      <c r="D27" s="98">
        <f t="shared" si="0"/>
        <v>3.2</v>
      </c>
      <c r="E27" s="97">
        <f>IF('Indicator Data'!AS29="No data","x",ROUND(IF('Indicator Data'!AS29&gt;E$195,0,IF('Indicator Data'!AS29&lt;E$194,10,(E$195-'Indicator Data'!AS29)/(E$195-E$194)*10)),1))</f>
        <v>5.9</v>
      </c>
      <c r="F27" s="97">
        <f>IF('Indicator Data'!AR29="No data","x",ROUND(IF('Indicator Data'!AR29&gt;F$195,0,IF('Indicator Data'!AR29&lt;F$194,10,(F$195-'Indicator Data'!AR29)/(F$195-F$194)*10)),1))</f>
        <v>4.8</v>
      </c>
      <c r="G27" s="98">
        <f t="shared" si="1"/>
        <v>5.4</v>
      </c>
      <c r="H27" s="99">
        <f t="shared" si="2"/>
        <v>4.3</v>
      </c>
      <c r="I27" s="97">
        <f>IF('Indicator Data'!AU29="No data","x",ROUND(IF('Indicator Data'!AU29^2&gt;I$195,0,IF('Indicator Data'!AU29^2&lt;I$194,10,(I$195-'Indicator Data'!AU29^2)/(I$195-I$194)*10)),1))</f>
        <v>0.4</v>
      </c>
      <c r="J27" s="97">
        <f>IF(OR('Indicator Data'!AT29=0,'Indicator Data'!AT29="No data"),"x",ROUND(IF('Indicator Data'!AT29&gt;J$195,0,IF('Indicator Data'!AT29&lt;J$194,10,(J$195-'Indicator Data'!AT29)/(J$195-J$194)*10)),1))</f>
        <v>0</v>
      </c>
      <c r="K27" s="97">
        <f>IF('Indicator Data'!AV29="No data","x",ROUND(IF('Indicator Data'!AV29&gt;K$195,0,IF('Indicator Data'!AV29&lt;K$194,10,(K$195-'Indicator Data'!AV29)/(K$195-K$194)*10)),1))</f>
        <v>4.5</v>
      </c>
      <c r="L27" s="97">
        <f>IF('Indicator Data'!AW29="No data","x",ROUND(IF('Indicator Data'!AW29&gt;L$195,0,IF('Indicator Data'!AW29&lt;L$194,10,(L$195-'Indicator Data'!AW29)/(L$195-L$194)*10)),1))</f>
        <v>3.2</v>
      </c>
      <c r="M27" s="98">
        <f t="shared" si="3"/>
        <v>2</v>
      </c>
      <c r="N27" s="150">
        <f>IF('Indicator Data'!AX29="No data","x",'Indicator Data'!AX29/'Indicator Data'!BD29*100)</f>
        <v>77.376565954310976</v>
      </c>
      <c r="O27" s="97">
        <f t="shared" si="4"/>
        <v>2.2999999999999998</v>
      </c>
      <c r="P27" s="97">
        <f>IF('Indicator Data'!AY29="No data","x",ROUND(IF('Indicator Data'!AY29&gt;P$195,0,IF('Indicator Data'!AY29&lt;P$194,10,(P$195-'Indicator Data'!AY29)/(P$195-P$194)*10)),1))</f>
        <v>1.6</v>
      </c>
      <c r="Q27" s="97">
        <f>IF('Indicator Data'!AZ29="No data","x",ROUND(IF('Indicator Data'!AZ29&gt;Q$195,0,IF('Indicator Data'!AZ29&lt;Q$194,10,(Q$195-'Indicator Data'!AZ29)/(Q$195-Q$194)*10)),1))</f>
        <v>0.1</v>
      </c>
      <c r="R27" s="98">
        <f t="shared" si="5"/>
        <v>1.3</v>
      </c>
      <c r="S27" s="97">
        <f>IF('Indicator Data'!Y29="No data","x",ROUND(IF('Indicator Data'!Y29&gt;S$195,0,IF('Indicator Data'!Y29&lt;S$194,10,(S$195-'Indicator Data'!Y29)/(S$195-S$194)*10)),1))</f>
        <v>0.3</v>
      </c>
      <c r="T27" s="97">
        <f>IF('Indicator Data'!Z29="No data","x",ROUND(IF('Indicator Data'!Z29&gt;T$195,0,IF('Indicator Data'!Z29&lt;T$194,10,(T$195-'Indicator Data'!Z29)/(T$195-T$194)*10)),1))</f>
        <v>1.5</v>
      </c>
      <c r="U27" s="97">
        <f>IF('Indicator Data'!AC29="No data","x",ROUND(IF('Indicator Data'!AC29&gt;U$195,0,IF('Indicator Data'!AC29&lt;U$194,10,(U$195-'Indicator Data'!AC29)/(U$195-U$194)*10)),1))</f>
        <v>6.1</v>
      </c>
      <c r="V27" s="98">
        <f t="shared" si="6"/>
        <v>2.6</v>
      </c>
      <c r="W27" s="99">
        <f t="shared" si="7"/>
        <v>2</v>
      </c>
      <c r="X27" s="16"/>
    </row>
    <row r="28" spans="1:24" s="4" customFormat="1" x14ac:dyDescent="0.25">
      <c r="A28" s="131" t="s">
        <v>49</v>
      </c>
      <c r="B28" s="51" t="s">
        <v>48</v>
      </c>
      <c r="C28" s="97">
        <f>IF('Indicator Data'!AQ30="No data","x",ROUND(IF('Indicator Data'!AQ30&gt;C$195,0,IF('Indicator Data'!AQ30&lt;C$194,10,(C$195-'Indicator Data'!AQ30)/(C$195-C$194)*10)),1))</f>
        <v>3.2</v>
      </c>
      <c r="D28" s="98">
        <f t="shared" si="0"/>
        <v>3.2</v>
      </c>
      <c r="E28" s="97">
        <f>IF('Indicator Data'!AS30="No data","x",ROUND(IF('Indicator Data'!AS30&gt;E$195,0,IF('Indicator Data'!AS30&lt;E$194,10,(E$195-'Indicator Data'!AS30)/(E$195-E$194)*10)),1))</f>
        <v>6.2</v>
      </c>
      <c r="F28" s="97">
        <f>IF('Indicator Data'!AR30="No data","x",ROUND(IF('Indicator Data'!AR30&gt;F$195,0,IF('Indicator Data'!AR30&lt;F$194,10,(F$195-'Indicator Data'!AR30)/(F$195-F$194)*10)),1))</f>
        <v>6.1</v>
      </c>
      <c r="G28" s="98">
        <f t="shared" si="1"/>
        <v>6.2</v>
      </c>
      <c r="H28" s="99">
        <f t="shared" si="2"/>
        <v>4.7</v>
      </c>
      <c r="I28" s="97">
        <f>IF('Indicator Data'!AU30="No data","x",ROUND(IF('Indicator Data'!AU30^2&gt;I$195,0,IF('Indicator Data'!AU30^2&lt;I$194,10,(I$195-'Indicator Data'!AU30^2)/(I$195-I$194)*10)),1))</f>
        <v>10</v>
      </c>
      <c r="J28" s="97">
        <f>IF(OR('Indicator Data'!AT30=0,'Indicator Data'!AT30="No data"),"x",ROUND(IF('Indicator Data'!AT30&gt;J$195,0,IF('Indicator Data'!AT30&lt;J$194,10,(J$195-'Indicator Data'!AT30)/(J$195-J$194)*10)),1))</f>
        <v>8.6999999999999993</v>
      </c>
      <c r="K28" s="97">
        <f>IF('Indicator Data'!AV30="No data","x",ROUND(IF('Indicator Data'!AV30&gt;K$195,0,IF('Indicator Data'!AV30&lt;K$194,10,(K$195-'Indicator Data'!AV30)/(K$195-K$194)*10)),1))</f>
        <v>9.1</v>
      </c>
      <c r="L28" s="97">
        <f>IF('Indicator Data'!AW30="No data","x",ROUND(IF('Indicator Data'!AW30&gt;L$195,0,IF('Indicator Data'!AW30&lt;L$194,10,(L$195-'Indicator Data'!AW30)/(L$195-L$194)*10)),1))</f>
        <v>6.6</v>
      </c>
      <c r="M28" s="98">
        <f t="shared" si="3"/>
        <v>8.6</v>
      </c>
      <c r="N28" s="150">
        <f>IF('Indicator Data'!AX30="No data","x",'Indicator Data'!AX30/'Indicator Data'!BD30*100)</f>
        <v>14.985380116959066</v>
      </c>
      <c r="O28" s="97">
        <f t="shared" si="4"/>
        <v>8.6</v>
      </c>
      <c r="P28" s="97">
        <f>IF('Indicator Data'!AY30="No data","x",ROUND(IF('Indicator Data'!AY30&gt;P$195,0,IF('Indicator Data'!AY30&lt;P$194,10,(P$195-'Indicator Data'!AY30)/(P$195-P$194)*10)),1))</f>
        <v>8.9</v>
      </c>
      <c r="Q28" s="97">
        <f>IF('Indicator Data'!AZ30="No data","x",ROUND(IF('Indicator Data'!AZ30&gt;Q$195,0,IF('Indicator Data'!AZ30&lt;Q$194,10,(Q$195-'Indicator Data'!AZ30)/(Q$195-Q$194)*10)),1))</f>
        <v>3.5</v>
      </c>
      <c r="R28" s="98">
        <f t="shared" si="5"/>
        <v>7</v>
      </c>
      <c r="S28" s="97">
        <f>IF('Indicator Data'!Y30="No data","x",ROUND(IF('Indicator Data'!Y30&gt;S$195,0,IF('Indicator Data'!Y30&lt;S$194,10,(S$195-'Indicator Data'!Y30)/(S$195-S$194)*10)),1))</f>
        <v>9.9</v>
      </c>
      <c r="T28" s="97">
        <f>IF('Indicator Data'!Z30="No data","x",ROUND(IF('Indicator Data'!Z30&gt;T$195,0,IF('Indicator Data'!Z30&lt;T$194,10,(T$195-'Indicator Data'!Z30)/(T$195-T$194)*10)),1))</f>
        <v>2.8</v>
      </c>
      <c r="U28" s="97">
        <f>IF('Indicator Data'!AC30="No data","x",ROUND(IF('Indicator Data'!AC30&gt;U$195,0,IF('Indicator Data'!AC30&lt;U$194,10,(U$195-'Indicator Data'!AC30)/(U$195-U$194)*10)),1))</f>
        <v>9.8000000000000007</v>
      </c>
      <c r="V28" s="98">
        <f t="shared" si="6"/>
        <v>7.5</v>
      </c>
      <c r="W28" s="99">
        <f t="shared" si="7"/>
        <v>7.7</v>
      </c>
      <c r="X28" s="16"/>
    </row>
    <row r="29" spans="1:24" s="4" customFormat="1" x14ac:dyDescent="0.25">
      <c r="A29" s="131" t="s">
        <v>51</v>
      </c>
      <c r="B29" s="51" t="s">
        <v>50</v>
      </c>
      <c r="C29" s="97">
        <f>IF('Indicator Data'!AQ31="No data","x",ROUND(IF('Indicator Data'!AQ31&gt;C$195,0,IF('Indicator Data'!AQ31&lt;C$194,10,(C$195-'Indicator Data'!AQ31)/(C$195-C$194)*10)),1))</f>
        <v>4.5999999999999996</v>
      </c>
      <c r="D29" s="98">
        <f t="shared" si="0"/>
        <v>4.5999999999999996</v>
      </c>
      <c r="E29" s="97">
        <f>IF('Indicator Data'!AS31="No data","x",ROUND(IF('Indicator Data'!AS31&gt;E$195,0,IF('Indicator Data'!AS31&lt;E$194,10,(E$195-'Indicator Data'!AS31)/(E$195-E$194)*10)),1))</f>
        <v>7.9</v>
      </c>
      <c r="F29" s="97">
        <f>IF('Indicator Data'!AR31="No data","x",ROUND(IF('Indicator Data'!AR31&gt;F$195,0,IF('Indicator Data'!AR31&lt;F$194,10,(F$195-'Indicator Data'!AR31)/(F$195-F$194)*10)),1))</f>
        <v>7.2</v>
      </c>
      <c r="G29" s="98">
        <f t="shared" si="1"/>
        <v>7.6</v>
      </c>
      <c r="H29" s="99">
        <f t="shared" si="2"/>
        <v>6.1</v>
      </c>
      <c r="I29" s="97">
        <f>IF('Indicator Data'!AU31="No data","x",ROUND(IF('Indicator Data'!AU31^2&gt;I$195,0,IF('Indicator Data'!AU31^2&lt;I$194,10,(I$195-'Indicator Data'!AU31^2)/(I$195-I$194)*10)),1))</f>
        <v>2.7</v>
      </c>
      <c r="J29" s="97">
        <f>IF(OR('Indicator Data'!AT31=0,'Indicator Data'!AT31="No data"),"x",ROUND(IF('Indicator Data'!AT31&gt;J$195,0,IF('Indicator Data'!AT31&lt;J$194,10,(J$195-'Indicator Data'!AT31)/(J$195-J$194)*10)),1))</f>
        <v>9.4</v>
      </c>
      <c r="K29" s="97">
        <f>IF('Indicator Data'!AV31="No data","x",ROUND(IF('Indicator Data'!AV31&gt;K$195,0,IF('Indicator Data'!AV31&lt;K$194,10,(K$195-'Indicator Data'!AV31)/(K$195-K$194)*10)),1))</f>
        <v>9.9</v>
      </c>
      <c r="L29" s="97">
        <f>IF('Indicator Data'!AW31="No data","x",ROUND(IF('Indicator Data'!AW31&gt;L$195,0,IF('Indicator Data'!AW31&lt;L$194,10,(L$195-'Indicator Data'!AW31)/(L$195-L$194)*10)),1))</f>
        <v>8.6999999999999993</v>
      </c>
      <c r="M29" s="98">
        <f t="shared" si="3"/>
        <v>7.7</v>
      </c>
      <c r="N29" s="150">
        <f>IF('Indicator Data'!AX31="No data","x",'Indicator Data'!AX31/'Indicator Data'!BD31*100)</f>
        <v>23.364485981308412</v>
      </c>
      <c r="O29" s="97">
        <f t="shared" si="4"/>
        <v>7.7</v>
      </c>
      <c r="P29" s="97">
        <f>IF('Indicator Data'!AY31="No data","x",ROUND(IF('Indicator Data'!AY31&gt;P$195,0,IF('Indicator Data'!AY31&lt;P$194,10,(P$195-'Indicator Data'!AY31)/(P$195-P$194)*10)),1))</f>
        <v>5.8</v>
      </c>
      <c r="Q29" s="97">
        <f>IF('Indicator Data'!AZ31="No data","x",ROUND(IF('Indicator Data'!AZ31&gt;Q$195,0,IF('Indicator Data'!AZ31&lt;Q$194,10,(Q$195-'Indicator Data'!AZ31)/(Q$195-Q$194)*10)),1))</f>
        <v>4.8</v>
      </c>
      <c r="R29" s="98">
        <f t="shared" si="5"/>
        <v>6.1</v>
      </c>
      <c r="S29" s="97" t="str">
        <f>IF('Indicator Data'!Y31="No data","x",ROUND(IF('Indicator Data'!Y31&gt;S$195,0,IF('Indicator Data'!Y31&lt;S$194,10,(S$195-'Indicator Data'!Y31)/(S$195-S$194)*10)),1))</f>
        <v>x</v>
      </c>
      <c r="T29" s="97">
        <f>IF('Indicator Data'!Z31="No data","x",ROUND(IF('Indicator Data'!Z31&gt;T$195,0,IF('Indicator Data'!Z31&lt;T$194,10,(T$195-'Indicator Data'!Z31)/(T$195-T$194)*10)),1))</f>
        <v>1.3</v>
      </c>
      <c r="U29" s="97">
        <f>IF('Indicator Data'!AC31="No data","x",ROUND(IF('Indicator Data'!AC31&gt;U$195,0,IF('Indicator Data'!AC31&lt;U$194,10,(U$195-'Indicator Data'!AC31)/(U$195-U$194)*10)),1))</f>
        <v>10</v>
      </c>
      <c r="V29" s="98">
        <f t="shared" si="6"/>
        <v>5.7</v>
      </c>
      <c r="W29" s="99">
        <f t="shared" si="7"/>
        <v>6.5</v>
      </c>
      <c r="X29" s="16"/>
    </row>
    <row r="30" spans="1:24" s="4" customFormat="1" x14ac:dyDescent="0.25">
      <c r="A30" s="131" t="s">
        <v>877</v>
      </c>
      <c r="B30" s="51" t="s">
        <v>58</v>
      </c>
      <c r="C30" s="97">
        <f>IF('Indicator Data'!AQ32="No data","x",ROUND(IF('Indicator Data'!AQ32&gt;C$195,0,IF('Indicator Data'!AQ32&lt;C$194,10,(C$195-'Indicator Data'!AQ32)/(C$195-C$194)*10)),1))</f>
        <v>3.4</v>
      </c>
      <c r="D30" s="98">
        <f t="shared" si="0"/>
        <v>3.4</v>
      </c>
      <c r="E30" s="97">
        <f>IF('Indicator Data'!AS32="No data","x",ROUND(IF('Indicator Data'!AS32&gt;E$195,0,IF('Indicator Data'!AS32&lt;E$194,10,(E$195-'Indicator Data'!AS32)/(E$195-E$194)*10)),1))</f>
        <v>4.5</v>
      </c>
      <c r="F30" s="97">
        <f>IF('Indicator Data'!AR32="No data","x",ROUND(IF('Indicator Data'!AR32&gt;F$195,0,IF('Indicator Data'!AR32&lt;F$194,10,(F$195-'Indicator Data'!AR32)/(F$195-F$194)*10)),1))</f>
        <v>5</v>
      </c>
      <c r="G30" s="98">
        <f t="shared" si="1"/>
        <v>4.8</v>
      </c>
      <c r="H30" s="99">
        <f t="shared" si="2"/>
        <v>4.0999999999999996</v>
      </c>
      <c r="I30" s="97">
        <f>IF('Indicator Data'!AU32="No data","x",ROUND(IF('Indicator Data'!AU32^2&gt;I$195,0,IF('Indicator Data'!AU32^2&lt;I$194,10,(I$195-'Indicator Data'!AU32^2)/(I$195-I$194)*10)),1))</f>
        <v>3</v>
      </c>
      <c r="J30" s="97">
        <f>IF(OR('Indicator Data'!AT32=0,'Indicator Data'!AT32="No data"),"x",ROUND(IF('Indicator Data'!AT32&gt;J$195,0,IF('Indicator Data'!AT32&lt;J$194,10,(J$195-'Indicator Data'!AT32)/(J$195-J$194)*10)),1))</f>
        <v>2.9</v>
      </c>
      <c r="K30" s="97">
        <f>IF('Indicator Data'!AV32="No data","x",ROUND(IF('Indicator Data'!AV32&gt;K$195,0,IF('Indicator Data'!AV32&lt;K$194,10,(K$195-'Indicator Data'!AV32)/(K$195-K$194)*10)),1))</f>
        <v>6</v>
      </c>
      <c r="L30" s="97">
        <f>IF('Indicator Data'!AW32="No data","x",ROUND(IF('Indicator Data'!AW32&gt;L$195,0,IF('Indicator Data'!AW32&lt;L$194,10,(L$195-'Indicator Data'!AW32)/(L$195-L$194)*10)),1))</f>
        <v>4</v>
      </c>
      <c r="M30" s="98">
        <f t="shared" si="3"/>
        <v>4</v>
      </c>
      <c r="N30" s="150">
        <f>IF('Indicator Data'!AX32="No data","x",'Indicator Data'!AX32/'Indicator Data'!BD32*100)</f>
        <v>59.553349875930515</v>
      </c>
      <c r="O30" s="97">
        <f t="shared" si="4"/>
        <v>4.0999999999999996</v>
      </c>
      <c r="P30" s="97">
        <f>IF('Indicator Data'!AY32="No data","x",ROUND(IF('Indicator Data'!AY32&gt;P$195,0,IF('Indicator Data'!AY32&lt;P$194,10,(P$195-'Indicator Data'!AY32)/(P$195-P$194)*10)),1))</f>
        <v>3.1</v>
      </c>
      <c r="Q30" s="97">
        <f>IF('Indicator Data'!AZ32="No data","x",ROUND(IF('Indicator Data'!AZ32&gt;Q$195,0,IF('Indicator Data'!AZ32&lt;Q$194,10,(Q$195-'Indicator Data'!AZ32)/(Q$195-Q$194)*10)),1))</f>
        <v>1.7</v>
      </c>
      <c r="R30" s="98">
        <f t="shared" si="5"/>
        <v>3</v>
      </c>
      <c r="S30" s="97">
        <f>IF('Indicator Data'!Y32="No data","x",ROUND(IF('Indicator Data'!Y32&gt;S$195,0,IF('Indicator Data'!Y32&lt;S$194,10,(S$195-'Indicator Data'!Y32)/(S$195-S$194)*10)),1))</f>
        <v>9.1999999999999993</v>
      </c>
      <c r="T30" s="97">
        <f>IF('Indicator Data'!Z32="No data","x",ROUND(IF('Indicator Data'!Z32&gt;T$195,0,IF('Indicator Data'!Z32&lt;T$194,10,(T$195-'Indicator Data'!Z32)/(T$195-T$194)*10)),1))</f>
        <v>1.5</v>
      </c>
      <c r="U30" s="97">
        <f>IF('Indicator Data'!AC32="No data","x",ROUND(IF('Indicator Data'!AC32&gt;U$195,0,IF('Indicator Data'!AC32&lt;U$194,10,(U$195-'Indicator Data'!AC32)/(U$195-U$194)*10)),1))</f>
        <v>9.1999999999999993</v>
      </c>
      <c r="V30" s="98">
        <f t="shared" si="6"/>
        <v>6.6</v>
      </c>
      <c r="W30" s="99">
        <f t="shared" si="7"/>
        <v>4.5</v>
      </c>
      <c r="X30" s="16"/>
    </row>
    <row r="31" spans="1:24" s="4" customFormat="1" x14ac:dyDescent="0.25">
      <c r="A31" s="131" t="s">
        <v>53</v>
      </c>
      <c r="B31" s="51" t="s">
        <v>52</v>
      </c>
      <c r="C31" s="97">
        <f>IF('Indicator Data'!AQ33="No data","x",ROUND(IF('Indicator Data'!AQ33&gt;C$195,0,IF('Indicator Data'!AQ33&lt;C$194,10,(C$195-'Indicator Data'!AQ33)/(C$195-C$194)*10)),1))</f>
        <v>6.8</v>
      </c>
      <c r="D31" s="98">
        <f t="shared" si="0"/>
        <v>6.8</v>
      </c>
      <c r="E31" s="97">
        <f>IF('Indicator Data'!AS33="No data","x",ROUND(IF('Indicator Data'!AS33&gt;E$195,0,IF('Indicator Data'!AS33&lt;E$194,10,(E$195-'Indicator Data'!AS33)/(E$195-E$194)*10)),1))</f>
        <v>7.9</v>
      </c>
      <c r="F31" s="97">
        <f>IF('Indicator Data'!AR33="No data","x",ROUND(IF('Indicator Data'!AR33&gt;F$195,0,IF('Indicator Data'!AR33&lt;F$194,10,(F$195-'Indicator Data'!AR33)/(F$195-F$194)*10)),1))</f>
        <v>6.4</v>
      </c>
      <c r="G31" s="98">
        <f t="shared" si="1"/>
        <v>7.2</v>
      </c>
      <c r="H31" s="99">
        <f t="shared" si="2"/>
        <v>7</v>
      </c>
      <c r="I31" s="97">
        <f>IF('Indicator Data'!AU33="No data","x",ROUND(IF('Indicator Data'!AU33^2&gt;I$195,0,IF('Indicator Data'!AU33^2&lt;I$194,10,(I$195-'Indicator Data'!AU33^2)/(I$195-I$194)*10)),1))</f>
        <v>5</v>
      </c>
      <c r="J31" s="97">
        <f>IF(OR('Indicator Data'!AT33=0,'Indicator Data'!AT33="No data"),"x",ROUND(IF('Indicator Data'!AT33&gt;J$195,0,IF('Indicator Data'!AT33&lt;J$194,10,(J$195-'Indicator Data'!AT33)/(J$195-J$194)*10)),1))</f>
        <v>6.9</v>
      </c>
      <c r="K31" s="97">
        <f>IF('Indicator Data'!AV33="No data","x",ROUND(IF('Indicator Data'!AV33&gt;K$195,0,IF('Indicator Data'!AV33&lt;K$194,10,(K$195-'Indicator Data'!AV33)/(K$195-K$194)*10)),1))</f>
        <v>9.1</v>
      </c>
      <c r="L31" s="97">
        <f>IF('Indicator Data'!AW33="No data","x",ROUND(IF('Indicator Data'!AW33&gt;L$195,0,IF('Indicator Data'!AW33&lt;L$194,10,(L$195-'Indicator Data'!AW33)/(L$195-L$194)*10)),1))</f>
        <v>2.2999999999999998</v>
      </c>
      <c r="M31" s="98">
        <f t="shared" si="3"/>
        <v>5.8</v>
      </c>
      <c r="N31" s="150">
        <f>IF('Indicator Data'!AX33="No data","x",'Indicator Data'!AX33/'Indicator Data'!BD33*100)</f>
        <v>18.694765465669612</v>
      </c>
      <c r="O31" s="97">
        <f t="shared" si="4"/>
        <v>8.1999999999999993</v>
      </c>
      <c r="P31" s="97">
        <f>IF('Indicator Data'!AY33="No data","x",ROUND(IF('Indicator Data'!AY33&gt;P$195,0,IF('Indicator Data'!AY33&lt;P$194,10,(P$195-'Indicator Data'!AY33)/(P$195-P$194)*10)),1))</f>
        <v>6.4</v>
      </c>
      <c r="Q31" s="97">
        <f>IF('Indicator Data'!AZ33="No data","x",ROUND(IF('Indicator Data'!AZ33&gt;Q$195,0,IF('Indicator Data'!AZ33&lt;Q$194,10,(Q$195-'Indicator Data'!AZ33)/(Q$195-Q$194)*10)),1))</f>
        <v>4.9000000000000004</v>
      </c>
      <c r="R31" s="98">
        <f t="shared" si="5"/>
        <v>6.5</v>
      </c>
      <c r="S31" s="97">
        <f>IF('Indicator Data'!Y33="No data","x",ROUND(IF('Indicator Data'!Y33&gt;S$195,0,IF('Indicator Data'!Y33&lt;S$194,10,(S$195-'Indicator Data'!Y33)/(S$195-S$194)*10)),1))</f>
        <v>9.6</v>
      </c>
      <c r="T31" s="97">
        <f>IF('Indicator Data'!Z33="No data","x",ROUND(IF('Indicator Data'!Z33&gt;T$195,0,IF('Indicator Data'!Z33&lt;T$194,10,(T$195-'Indicator Data'!Z33)/(T$195-T$194)*10)),1))</f>
        <v>1.3</v>
      </c>
      <c r="U31" s="97">
        <f>IF('Indicator Data'!AC33="No data","x",ROUND(IF('Indicator Data'!AC33&gt;U$195,0,IF('Indicator Data'!AC33&lt;U$194,10,(U$195-'Indicator Data'!AC33)/(U$195-U$194)*10)),1))</f>
        <v>9.4</v>
      </c>
      <c r="V31" s="98">
        <f t="shared" si="6"/>
        <v>6.8</v>
      </c>
      <c r="W31" s="99">
        <f t="shared" si="7"/>
        <v>6.4</v>
      </c>
      <c r="X31" s="16"/>
    </row>
    <row r="32" spans="1:24" s="4" customFormat="1" x14ac:dyDescent="0.25">
      <c r="A32" s="131" t="s">
        <v>55</v>
      </c>
      <c r="B32" s="51" t="s">
        <v>54</v>
      </c>
      <c r="C32" s="97">
        <f>IF('Indicator Data'!AQ34="No data","x",ROUND(IF('Indicator Data'!AQ34&gt;C$195,0,IF('Indicator Data'!AQ34&lt;C$194,10,(C$195-'Indicator Data'!AQ34)/(C$195-C$194)*10)),1))</f>
        <v>2.6</v>
      </c>
      <c r="D32" s="98">
        <f t="shared" si="0"/>
        <v>2.6</v>
      </c>
      <c r="E32" s="97">
        <f>IF('Indicator Data'!AS34="No data","x",ROUND(IF('Indicator Data'!AS34&gt;E$195,0,IF('Indicator Data'!AS34&lt;E$194,10,(E$195-'Indicator Data'!AS34)/(E$195-E$194)*10)),1))</f>
        <v>7.3</v>
      </c>
      <c r="F32" s="97">
        <f>IF('Indicator Data'!AR34="No data","x",ROUND(IF('Indicator Data'!AR34&gt;F$195,0,IF('Indicator Data'!AR34&lt;F$194,10,(F$195-'Indicator Data'!AR34)/(F$195-F$194)*10)),1))</f>
        <v>6.5</v>
      </c>
      <c r="G32" s="98">
        <f t="shared" si="1"/>
        <v>6.9</v>
      </c>
      <c r="H32" s="99">
        <f t="shared" si="2"/>
        <v>4.8</v>
      </c>
      <c r="I32" s="97">
        <f>IF('Indicator Data'!AU34="No data","x",ROUND(IF('Indicator Data'!AU34^2&gt;I$195,0,IF('Indicator Data'!AU34^2&lt;I$194,10,(I$195-'Indicator Data'!AU34^2)/(I$195-I$194)*10)),1))</f>
        <v>5.4</v>
      </c>
      <c r="J32" s="97">
        <f>IF(OR('Indicator Data'!AT34=0,'Indicator Data'!AT34="No data"),"x",ROUND(IF('Indicator Data'!AT34&gt;J$195,0,IF('Indicator Data'!AT34&lt;J$194,10,(J$195-'Indicator Data'!AT34)/(J$195-J$194)*10)),1))</f>
        <v>4.5999999999999996</v>
      </c>
      <c r="K32" s="97">
        <f>IF('Indicator Data'!AV34="No data","x",ROUND(IF('Indicator Data'!AV34&gt;K$195,0,IF('Indicator Data'!AV34&lt;K$194,10,(K$195-'Indicator Data'!AV34)/(K$195-K$194)*10)),1))</f>
        <v>8.9</v>
      </c>
      <c r="L32" s="97">
        <f>IF('Indicator Data'!AW34="No data","x",ROUND(IF('Indicator Data'!AW34&gt;L$195,0,IF('Indicator Data'!AW34&lt;L$194,10,(L$195-'Indicator Data'!AW34)/(L$195-L$194)*10)),1))</f>
        <v>6.4</v>
      </c>
      <c r="M32" s="98">
        <f t="shared" si="3"/>
        <v>6.3</v>
      </c>
      <c r="N32" s="150">
        <f>IF('Indicator Data'!AX34="No data","x",'Indicator Data'!AX34/'Indicator Data'!BD34*100)</f>
        <v>7.8272090711006745</v>
      </c>
      <c r="O32" s="97">
        <f t="shared" si="4"/>
        <v>9.3000000000000007</v>
      </c>
      <c r="P32" s="97">
        <f>IF('Indicator Data'!AY34="No data","x",ROUND(IF('Indicator Data'!AY34&gt;P$195,0,IF('Indicator Data'!AY34&lt;P$194,10,(P$195-'Indicator Data'!AY34)/(P$195-P$194)*10)),1))</f>
        <v>6</v>
      </c>
      <c r="Q32" s="97">
        <f>IF('Indicator Data'!AZ34="No data","x",ROUND(IF('Indicator Data'!AZ34&gt;Q$195,0,IF('Indicator Data'!AZ34&lt;Q$194,10,(Q$195-'Indicator Data'!AZ34)/(Q$195-Q$194)*10)),1))</f>
        <v>4.9000000000000004</v>
      </c>
      <c r="R32" s="98">
        <f t="shared" si="5"/>
        <v>6.7</v>
      </c>
      <c r="S32" s="97">
        <f>IF('Indicator Data'!Y34="No data","x",ROUND(IF('Indicator Data'!Y34&gt;S$195,0,IF('Indicator Data'!Y34&lt;S$194,10,(S$195-'Indicator Data'!Y34)/(S$195-S$194)*10)),1))</f>
        <v>9.8000000000000007</v>
      </c>
      <c r="T32" s="97">
        <f>IF('Indicator Data'!Z34="No data","x",ROUND(IF('Indicator Data'!Z34&gt;T$195,0,IF('Indicator Data'!Z34&lt;T$194,10,(T$195-'Indicator Data'!Z34)/(T$195-T$194)*10)),1))</f>
        <v>4.9000000000000004</v>
      </c>
      <c r="U32" s="97">
        <f>IF('Indicator Data'!AC34="No data","x",ROUND(IF('Indicator Data'!AC34&gt;U$195,0,IF('Indicator Data'!AC34&lt;U$194,10,(U$195-'Indicator Data'!AC34)/(U$195-U$194)*10)),1))</f>
        <v>9.6999999999999993</v>
      </c>
      <c r="V32" s="98">
        <f t="shared" si="6"/>
        <v>8.1</v>
      </c>
      <c r="W32" s="99">
        <f t="shared" si="7"/>
        <v>7</v>
      </c>
      <c r="X32" s="16"/>
    </row>
    <row r="33" spans="1:24" s="4" customFormat="1" x14ac:dyDescent="0.25">
      <c r="A33" s="131" t="s">
        <v>57</v>
      </c>
      <c r="B33" s="51" t="s">
        <v>56</v>
      </c>
      <c r="C33" s="97">
        <f>IF('Indicator Data'!AQ35="No data","x",ROUND(IF('Indicator Data'!AQ35&gt;C$195,0,IF('Indicator Data'!AQ35&lt;C$194,10,(C$195-'Indicator Data'!AQ35)/(C$195-C$194)*10)),1))</f>
        <v>2.8</v>
      </c>
      <c r="D33" s="98">
        <f t="shared" si="0"/>
        <v>2.8</v>
      </c>
      <c r="E33" s="97">
        <f>IF('Indicator Data'!AS35="No data","x",ROUND(IF('Indicator Data'!AS35&gt;E$195,0,IF('Indicator Data'!AS35&lt;E$194,10,(E$195-'Indicator Data'!AS35)/(E$195-E$194)*10)),1))</f>
        <v>1.7</v>
      </c>
      <c r="F33" s="97">
        <f>IF('Indicator Data'!AR35="No data","x",ROUND(IF('Indicator Data'!AR35&gt;F$195,0,IF('Indicator Data'!AR35&lt;F$194,10,(F$195-'Indicator Data'!AR35)/(F$195-F$194)*10)),1))</f>
        <v>1.5</v>
      </c>
      <c r="G33" s="98">
        <f t="shared" si="1"/>
        <v>1.6</v>
      </c>
      <c r="H33" s="99">
        <f t="shared" si="2"/>
        <v>2.2000000000000002</v>
      </c>
      <c r="I33" s="97" t="str">
        <f>IF('Indicator Data'!AU35="No data","x",ROUND(IF('Indicator Data'!AU35^2&gt;I$195,0,IF('Indicator Data'!AU35^2&lt;I$194,10,(I$195-'Indicator Data'!AU35^2)/(I$195-I$194)*10)),1))</f>
        <v>x</v>
      </c>
      <c r="J33" s="97">
        <f>IF(OR('Indicator Data'!AT35=0,'Indicator Data'!AT35="No data"),"x",ROUND(IF('Indicator Data'!AT35&gt;J$195,0,IF('Indicator Data'!AT35&lt;J$194,10,(J$195-'Indicator Data'!AT35)/(J$195-J$194)*10)),1))</f>
        <v>0</v>
      </c>
      <c r="K33" s="97">
        <f>IF('Indicator Data'!AV35="No data","x",ROUND(IF('Indicator Data'!AV35&gt;K$195,0,IF('Indicator Data'!AV35&lt;K$194,10,(K$195-'Indicator Data'!AV35)/(K$195-K$194)*10)),1))</f>
        <v>1.3</v>
      </c>
      <c r="L33" s="97">
        <f>IF('Indicator Data'!AW35="No data","x",ROUND(IF('Indicator Data'!AW35&gt;L$195,0,IF('Indicator Data'!AW35&lt;L$194,10,(L$195-'Indicator Data'!AW35)/(L$195-L$194)*10)),1))</f>
        <v>6</v>
      </c>
      <c r="M33" s="98">
        <f t="shared" si="3"/>
        <v>2.4</v>
      </c>
      <c r="N33" s="150">
        <f>IF('Indicator Data'!AX35="No data","x",'Indicator Data'!AX35/'Indicator Data'!BD35*100)</f>
        <v>13.196224560153341</v>
      </c>
      <c r="O33" s="97">
        <f t="shared" si="4"/>
        <v>8.8000000000000007</v>
      </c>
      <c r="P33" s="97">
        <f>IF('Indicator Data'!AY35="No data","x",ROUND(IF('Indicator Data'!AY35&gt;P$195,0,IF('Indicator Data'!AY35&lt;P$194,10,(P$195-'Indicator Data'!AY35)/(P$195-P$194)*10)),1))</f>
        <v>0</v>
      </c>
      <c r="Q33" s="97">
        <f>IF('Indicator Data'!AZ35="No data","x",ROUND(IF('Indicator Data'!AZ35&gt;Q$195,0,IF('Indicator Data'!AZ35&lt;Q$194,10,(Q$195-'Indicator Data'!AZ35)/(Q$195-Q$194)*10)),1))</f>
        <v>0</v>
      </c>
      <c r="R33" s="98">
        <f t="shared" si="5"/>
        <v>2.9</v>
      </c>
      <c r="S33" s="97">
        <f>IF('Indicator Data'!Y35="No data","x",ROUND(IF('Indicator Data'!Y35&gt;S$195,0,IF('Indicator Data'!Y35&lt;S$194,10,(S$195-'Indicator Data'!Y35)/(S$195-S$194)*10)),1))</f>
        <v>4.8</v>
      </c>
      <c r="T33" s="97">
        <f>IF('Indicator Data'!Z35="No data","x",ROUND(IF('Indicator Data'!Z35&gt;T$195,0,IF('Indicator Data'!Z35&lt;T$194,10,(T$195-'Indicator Data'!Z35)/(T$195-T$194)*10)),1))</f>
        <v>1</v>
      </c>
      <c r="U33" s="97">
        <f>IF('Indicator Data'!AC35="No data","x",ROUND(IF('Indicator Data'!AC35&gt;U$195,0,IF('Indicator Data'!AC35&lt;U$194,10,(U$195-'Indicator Data'!AC35)/(U$195-U$194)*10)),1))</f>
        <v>0</v>
      </c>
      <c r="V33" s="98">
        <f t="shared" si="6"/>
        <v>1.9</v>
      </c>
      <c r="W33" s="99">
        <f t="shared" si="7"/>
        <v>2.4</v>
      </c>
      <c r="X33" s="16"/>
    </row>
    <row r="34" spans="1:24" s="4" customFormat="1" x14ac:dyDescent="0.25">
      <c r="A34" s="131" t="s">
        <v>60</v>
      </c>
      <c r="B34" s="51" t="s">
        <v>59</v>
      </c>
      <c r="C34" s="97" t="str">
        <f>IF('Indicator Data'!AQ36="No data","x",ROUND(IF('Indicator Data'!AQ36&gt;C$195,0,IF('Indicator Data'!AQ36&lt;C$194,10,(C$195-'Indicator Data'!AQ36)/(C$195-C$194)*10)),1))</f>
        <v>x</v>
      </c>
      <c r="D34" s="98" t="str">
        <f t="shared" si="0"/>
        <v>x</v>
      </c>
      <c r="E34" s="97">
        <f>IF('Indicator Data'!AS36="No data","x",ROUND(IF('Indicator Data'!AS36&gt;E$195,0,IF('Indicator Data'!AS36&lt;E$194,10,(E$195-'Indicator Data'!AS36)/(E$195-E$194)*10)),1))</f>
        <v>7.6</v>
      </c>
      <c r="F34" s="97">
        <f>IF('Indicator Data'!AR36="No data","x",ROUND(IF('Indicator Data'!AR36&gt;F$195,0,IF('Indicator Data'!AR36&lt;F$194,10,(F$195-'Indicator Data'!AR36)/(F$195-F$194)*10)),1))</f>
        <v>8.6999999999999993</v>
      </c>
      <c r="G34" s="98">
        <f t="shared" si="1"/>
        <v>8.1999999999999993</v>
      </c>
      <c r="H34" s="99">
        <f t="shared" si="2"/>
        <v>8.1999999999999993</v>
      </c>
      <c r="I34" s="97">
        <f>IF('Indicator Data'!AU36="No data","x",ROUND(IF('Indicator Data'!AU36^2&gt;I$195,0,IF('Indicator Data'!AU36^2&lt;I$194,10,(I$195-'Indicator Data'!AU36^2)/(I$195-I$194)*10)),1))</f>
        <v>9.5</v>
      </c>
      <c r="J34" s="97">
        <f>IF(OR('Indicator Data'!AT36=0,'Indicator Data'!AT36="No data"),"x",ROUND(IF('Indicator Data'!AT36&gt;J$195,0,IF('Indicator Data'!AT36&lt;J$194,10,(J$195-'Indicator Data'!AT36)/(J$195-J$194)*10)),1))</f>
        <v>8.9</v>
      </c>
      <c r="K34" s="97">
        <f>IF('Indicator Data'!AV36="No data","x",ROUND(IF('Indicator Data'!AV36&gt;K$195,0,IF('Indicator Data'!AV36&lt;K$194,10,(K$195-'Indicator Data'!AV36)/(K$195-K$194)*10)),1))</f>
        <v>9.6</v>
      </c>
      <c r="L34" s="97">
        <f>IF('Indicator Data'!AW36="No data","x",ROUND(IF('Indicator Data'!AW36&gt;L$195,0,IF('Indicator Data'!AW36&lt;L$194,10,(L$195-'Indicator Data'!AW36)/(L$195-L$194)*10)),1))</f>
        <v>8.6</v>
      </c>
      <c r="M34" s="98">
        <f t="shared" si="3"/>
        <v>9.1999999999999993</v>
      </c>
      <c r="N34" s="150">
        <f>IF('Indicator Data'!AX36="No data","x",'Indicator Data'!AX36/'Indicator Data'!BD36*100)</f>
        <v>4.8155639025329862</v>
      </c>
      <c r="O34" s="97">
        <f t="shared" si="4"/>
        <v>9.6</v>
      </c>
      <c r="P34" s="97">
        <f>IF('Indicator Data'!AY36="No data","x",ROUND(IF('Indicator Data'!AY36&gt;P$195,0,IF('Indicator Data'!AY36&lt;P$194,10,(P$195-'Indicator Data'!AY36)/(P$195-P$194)*10)),1))</f>
        <v>8.6999999999999993</v>
      </c>
      <c r="Q34" s="97">
        <f>IF('Indicator Data'!AZ36="No data","x",ROUND(IF('Indicator Data'!AZ36&gt;Q$195,0,IF('Indicator Data'!AZ36&lt;Q$194,10,(Q$195-'Indicator Data'!AZ36)/(Q$195-Q$194)*10)),1))</f>
        <v>6.3</v>
      </c>
      <c r="R34" s="98">
        <f t="shared" si="5"/>
        <v>8.1999999999999993</v>
      </c>
      <c r="S34" s="97">
        <f>IF('Indicator Data'!Y36="No data","x",ROUND(IF('Indicator Data'!Y36&gt;S$195,0,IF('Indicator Data'!Y36&lt;S$194,10,(S$195-'Indicator Data'!Y36)/(S$195-S$194)*10)),1))</f>
        <v>9.9</v>
      </c>
      <c r="T34" s="97">
        <f>IF('Indicator Data'!Z36="No data","x",ROUND(IF('Indicator Data'!Z36&gt;T$195,0,IF('Indicator Data'!Z36&lt;T$194,10,(T$195-'Indicator Data'!Z36)/(T$195-T$194)*10)),1))</f>
        <v>10</v>
      </c>
      <c r="U34" s="97">
        <f>IF('Indicator Data'!AC36="No data","x",ROUND(IF('Indicator Data'!AC36&gt;U$195,0,IF('Indicator Data'!AC36&lt;U$194,10,(U$195-'Indicator Data'!AC36)/(U$195-U$194)*10)),1))</f>
        <v>10</v>
      </c>
      <c r="V34" s="98">
        <f t="shared" si="6"/>
        <v>10</v>
      </c>
      <c r="W34" s="99">
        <f t="shared" si="7"/>
        <v>9.1</v>
      </c>
      <c r="X34" s="16"/>
    </row>
    <row r="35" spans="1:24" s="4" customFormat="1" x14ac:dyDescent="0.25">
      <c r="A35" s="131" t="s">
        <v>62</v>
      </c>
      <c r="B35" s="51" t="s">
        <v>61</v>
      </c>
      <c r="C35" s="97" t="str">
        <f>IF('Indicator Data'!AQ37="No data","x",ROUND(IF('Indicator Data'!AQ37&gt;C$195,0,IF('Indicator Data'!AQ37&lt;C$194,10,(C$195-'Indicator Data'!AQ37)/(C$195-C$194)*10)),1))</f>
        <v>x</v>
      </c>
      <c r="D35" s="98" t="str">
        <f t="shared" si="0"/>
        <v>x</v>
      </c>
      <c r="E35" s="97">
        <f>IF('Indicator Data'!AS37="No data","x",ROUND(IF('Indicator Data'!AS37&gt;E$195,0,IF('Indicator Data'!AS37&lt;E$194,10,(E$195-'Indicator Data'!AS37)/(E$195-E$194)*10)),1))</f>
        <v>7.8</v>
      </c>
      <c r="F35" s="97">
        <f>IF('Indicator Data'!AR37="No data","x",ROUND(IF('Indicator Data'!AR37&gt;F$195,0,IF('Indicator Data'!AR37&lt;F$194,10,(F$195-'Indicator Data'!AR37)/(F$195-F$194)*10)),1))</f>
        <v>8</v>
      </c>
      <c r="G35" s="98">
        <f t="shared" si="1"/>
        <v>7.9</v>
      </c>
      <c r="H35" s="99">
        <f t="shared" si="2"/>
        <v>7.9</v>
      </c>
      <c r="I35" s="97">
        <f>IF('Indicator Data'!AU37="No data","x",ROUND(IF('Indicator Data'!AU37^2&gt;I$195,0,IF('Indicator Data'!AU37^2&lt;I$194,10,(I$195-'Indicator Data'!AU37^2)/(I$195-I$194)*10)),1))</f>
        <v>9.5</v>
      </c>
      <c r="J35" s="97">
        <f>IF(OR('Indicator Data'!AT37=0,'Indicator Data'!AT37="No data"),"x",ROUND(IF('Indicator Data'!AT37&gt;J$195,0,IF('Indicator Data'!AT37&lt;J$194,10,(J$195-'Indicator Data'!AT37)/(J$195-J$194)*10)),1))</f>
        <v>9.4</v>
      </c>
      <c r="K35" s="97">
        <f>IF('Indicator Data'!AV37="No data","x",ROUND(IF('Indicator Data'!AV37&gt;K$195,0,IF('Indicator Data'!AV37&lt;K$194,10,(K$195-'Indicator Data'!AV37)/(K$195-K$194)*10)),1))</f>
        <v>9.8000000000000007</v>
      </c>
      <c r="L35" s="97">
        <f>IF('Indicator Data'!AW37="No data","x",ROUND(IF('Indicator Data'!AW37&gt;L$195,0,IF('Indicator Data'!AW37&lt;L$194,10,(L$195-'Indicator Data'!AW37)/(L$195-L$194)*10)),1))</f>
        <v>8.1999999999999993</v>
      </c>
      <c r="M35" s="98">
        <f t="shared" si="3"/>
        <v>9.1999999999999993</v>
      </c>
      <c r="N35" s="150">
        <f>IF('Indicator Data'!AX37="No data","x",'Indicator Data'!AX37/'Indicator Data'!BD37*100)</f>
        <v>2.4618805590851336</v>
      </c>
      <c r="O35" s="97">
        <f t="shared" si="4"/>
        <v>9.9</v>
      </c>
      <c r="P35" s="97">
        <f>IF('Indicator Data'!AY37="No data","x",ROUND(IF('Indicator Data'!AY37&gt;P$195,0,IF('Indicator Data'!AY37&lt;P$194,10,(P$195-'Indicator Data'!AY37)/(P$195-P$194)*10)),1))</f>
        <v>9.8000000000000007</v>
      </c>
      <c r="Q35" s="97">
        <f>IF('Indicator Data'!AZ37="No data","x",ROUND(IF('Indicator Data'!AZ37&gt;Q$195,0,IF('Indicator Data'!AZ37&lt;Q$194,10,(Q$195-'Indicator Data'!AZ37)/(Q$195-Q$194)*10)),1))</f>
        <v>9.8000000000000007</v>
      </c>
      <c r="R35" s="98">
        <f t="shared" si="5"/>
        <v>9.8000000000000007</v>
      </c>
      <c r="S35" s="97" t="str">
        <f>IF('Indicator Data'!Y37="No data","x",ROUND(IF('Indicator Data'!Y37&gt;S$195,0,IF('Indicator Data'!Y37&lt;S$194,10,(S$195-'Indicator Data'!Y37)/(S$195-S$194)*10)),1))</f>
        <v>x</v>
      </c>
      <c r="T35" s="97">
        <f>IF('Indicator Data'!Z37="No data","x",ROUND(IF('Indicator Data'!Z37&gt;T$195,0,IF('Indicator Data'!Z37&lt;T$194,10,(T$195-'Indicator Data'!Z37)/(T$195-T$194)*10)),1))</f>
        <v>10</v>
      </c>
      <c r="U35" s="97">
        <f>IF('Indicator Data'!AC37="No data","x",ROUND(IF('Indicator Data'!AC37&gt;U$195,0,IF('Indicator Data'!AC37&lt;U$194,10,(U$195-'Indicator Data'!AC37)/(U$195-U$194)*10)),1))</f>
        <v>9.9</v>
      </c>
      <c r="V35" s="98">
        <f t="shared" si="6"/>
        <v>10</v>
      </c>
      <c r="W35" s="99">
        <f t="shared" si="7"/>
        <v>9.6999999999999993</v>
      </c>
      <c r="X35" s="16"/>
    </row>
    <row r="36" spans="1:24" s="4" customFormat="1" x14ac:dyDescent="0.25">
      <c r="A36" s="131" t="s">
        <v>64</v>
      </c>
      <c r="B36" s="51" t="s">
        <v>63</v>
      </c>
      <c r="C36" s="97">
        <f>IF('Indicator Data'!AQ38="No data","x",ROUND(IF('Indicator Data'!AQ38&gt;C$195,0,IF('Indicator Data'!AQ38&lt;C$194,10,(C$195-'Indicator Data'!AQ38)/(C$195-C$194)*10)),1))</f>
        <v>3.2</v>
      </c>
      <c r="D36" s="98">
        <f t="shared" si="0"/>
        <v>3.2</v>
      </c>
      <c r="E36" s="97">
        <f>IF('Indicator Data'!AS38="No data","x",ROUND(IF('Indicator Data'!AS38&gt;E$195,0,IF('Indicator Data'!AS38&lt;E$194,10,(E$195-'Indicator Data'!AS38)/(E$195-E$194)*10)),1))</f>
        <v>3</v>
      </c>
      <c r="F36" s="97">
        <f>IF('Indicator Data'!AR38="No data","x",ROUND(IF('Indicator Data'!AR38&gt;F$195,0,IF('Indicator Data'!AR38&lt;F$194,10,(F$195-'Indicator Data'!AR38)/(F$195-F$194)*10)),1))</f>
        <v>2.7</v>
      </c>
      <c r="G36" s="98">
        <f t="shared" si="1"/>
        <v>2.9</v>
      </c>
      <c r="H36" s="99">
        <f t="shared" si="2"/>
        <v>3.1</v>
      </c>
      <c r="I36" s="97">
        <f>IF('Indicator Data'!AU38="No data","x",ROUND(IF('Indicator Data'!AU38^2&gt;I$195,0,IF('Indicator Data'!AU38^2&lt;I$194,10,(I$195-'Indicator Data'!AU38^2)/(I$195-I$194)*10)),1))</f>
        <v>0.3</v>
      </c>
      <c r="J36" s="97">
        <f>IF(OR('Indicator Data'!AT38=0,'Indicator Data'!AT38="No data"),"x",ROUND(IF('Indicator Data'!AT38&gt;J$195,0,IF('Indicator Data'!AT38&lt;J$194,10,(J$195-'Indicator Data'!AT38)/(J$195-J$194)*10)),1))</f>
        <v>0</v>
      </c>
      <c r="K36" s="97">
        <f>IF('Indicator Data'!AV38="No data","x",ROUND(IF('Indicator Data'!AV38&gt;K$195,0,IF('Indicator Data'!AV38&lt;K$194,10,(K$195-'Indicator Data'!AV38)/(K$195-K$194)*10)),1))</f>
        <v>2.8</v>
      </c>
      <c r="L36" s="97">
        <f>IF('Indicator Data'!AW38="No data","x",ROUND(IF('Indicator Data'!AW38&gt;L$195,0,IF('Indicator Data'!AW38&lt;L$194,10,(L$195-'Indicator Data'!AW38)/(L$195-L$194)*10)),1))</f>
        <v>3.4</v>
      </c>
      <c r="M36" s="98">
        <f t="shared" si="3"/>
        <v>1.6</v>
      </c>
      <c r="N36" s="150">
        <f>IF('Indicator Data'!AX38="No data","x",'Indicator Data'!AX38/'Indicator Data'!BD38*100)</f>
        <v>20.173980407030228</v>
      </c>
      <c r="O36" s="97">
        <f t="shared" si="4"/>
        <v>8.1</v>
      </c>
      <c r="P36" s="97">
        <f>IF('Indicator Data'!AY38="No data","x",ROUND(IF('Indicator Data'!AY38&gt;P$195,0,IF('Indicator Data'!AY38&lt;P$194,10,(P$195-'Indicator Data'!AY38)/(P$195-P$194)*10)),1))</f>
        <v>0.1</v>
      </c>
      <c r="Q36" s="97">
        <f>IF('Indicator Data'!AZ38="No data","x",ROUND(IF('Indicator Data'!AZ38&gt;Q$195,0,IF('Indicator Data'!AZ38&lt;Q$194,10,(Q$195-'Indicator Data'!AZ38)/(Q$195-Q$194)*10)),1))</f>
        <v>0.2</v>
      </c>
      <c r="R36" s="98">
        <f t="shared" si="5"/>
        <v>2.8</v>
      </c>
      <c r="S36" s="97">
        <f>IF('Indicator Data'!Y38="No data","x",ROUND(IF('Indicator Data'!Y38&gt;S$195,0,IF('Indicator Data'!Y38&lt;S$194,10,(S$195-'Indicator Data'!Y38)/(S$195-S$194)*10)),1))</f>
        <v>7.4</v>
      </c>
      <c r="T36" s="97">
        <f>IF('Indicator Data'!Z38="No data","x",ROUND(IF('Indicator Data'!Z38&gt;T$195,0,IF('Indicator Data'!Z38&lt;T$194,10,(T$195-'Indicator Data'!Z38)/(T$195-T$194)*10)),1))</f>
        <v>1.3</v>
      </c>
      <c r="U36" s="97">
        <f>IF('Indicator Data'!AC38="No data","x",ROUND(IF('Indicator Data'!AC38&gt;U$195,0,IF('Indicator Data'!AC38&lt;U$194,10,(U$195-'Indicator Data'!AC38)/(U$195-U$194)*10)),1))</f>
        <v>4.5</v>
      </c>
      <c r="V36" s="98">
        <f t="shared" si="6"/>
        <v>4.4000000000000004</v>
      </c>
      <c r="W36" s="99">
        <f t="shared" si="7"/>
        <v>2.9</v>
      </c>
      <c r="X36" s="16"/>
    </row>
    <row r="37" spans="1:24" s="4" customFormat="1" x14ac:dyDescent="0.25">
      <c r="A37" s="131" t="s">
        <v>376</v>
      </c>
      <c r="B37" s="51" t="s">
        <v>65</v>
      </c>
      <c r="C37" s="97">
        <f>IF('Indicator Data'!AQ39="No data","x",ROUND(IF('Indicator Data'!AQ39&gt;C$195,0,IF('Indicator Data'!AQ39&lt;C$194,10,(C$195-'Indicator Data'!AQ39)/(C$195-C$194)*10)),1))</f>
        <v>2.5</v>
      </c>
      <c r="D37" s="98">
        <f t="shared" si="0"/>
        <v>2.5</v>
      </c>
      <c r="E37" s="97">
        <f>IF('Indicator Data'!AS39="No data","x",ROUND(IF('Indicator Data'!AS39&gt;E$195,0,IF('Indicator Data'!AS39&lt;E$194,10,(E$195-'Indicator Data'!AS39)/(E$195-E$194)*10)),1))</f>
        <v>6.3</v>
      </c>
      <c r="F37" s="97">
        <f>IF('Indicator Data'!AR39="No data","x",ROUND(IF('Indicator Data'!AR39&gt;F$195,0,IF('Indicator Data'!AR39&lt;F$194,10,(F$195-'Indicator Data'!AR39)/(F$195-F$194)*10)),1))</f>
        <v>4.3</v>
      </c>
      <c r="G37" s="98">
        <f t="shared" si="1"/>
        <v>5.3</v>
      </c>
      <c r="H37" s="99">
        <f t="shared" si="2"/>
        <v>3.9</v>
      </c>
      <c r="I37" s="97">
        <f>IF('Indicator Data'!AU39="No data","x",ROUND(IF('Indicator Data'!AU39^2&gt;I$195,0,IF('Indicator Data'!AU39^2&lt;I$194,10,(I$195-'Indicator Data'!AU39^2)/(I$195-I$194)*10)),1))</f>
        <v>1</v>
      </c>
      <c r="J37" s="97">
        <f>IF(OR('Indicator Data'!AT39=0,'Indicator Data'!AT39="No data"),"x",ROUND(IF('Indicator Data'!AT39&gt;J$195,0,IF('Indicator Data'!AT39&lt;J$194,10,(J$195-'Indicator Data'!AT39)/(J$195-J$194)*10)),1))</f>
        <v>0</v>
      </c>
      <c r="K37" s="97">
        <f>IF('Indicator Data'!AV39="No data","x",ROUND(IF('Indicator Data'!AV39&gt;K$195,0,IF('Indicator Data'!AV39&lt;K$194,10,(K$195-'Indicator Data'!AV39)/(K$195-K$194)*10)),1))</f>
        <v>5.0999999999999996</v>
      </c>
      <c r="L37" s="97">
        <f>IF('Indicator Data'!AW39="No data","x",ROUND(IF('Indicator Data'!AW39&gt;L$195,0,IF('Indicator Data'!AW39&lt;L$194,10,(L$195-'Indicator Data'!AW39)/(L$195-L$194)*10)),1))</f>
        <v>5.5</v>
      </c>
      <c r="M37" s="98">
        <f t="shared" si="3"/>
        <v>2.9</v>
      </c>
      <c r="N37" s="150">
        <f>IF('Indicator Data'!AX39="No data","x",'Indicator Data'!AX39/'Indicator Data'!BD39*100)</f>
        <v>10.720997939649337</v>
      </c>
      <c r="O37" s="97">
        <f t="shared" si="4"/>
        <v>9</v>
      </c>
      <c r="P37" s="97">
        <f>IF('Indicator Data'!AY39="No data","x",ROUND(IF('Indicator Data'!AY39&gt;P$195,0,IF('Indicator Data'!AY39&lt;P$194,10,(P$195-'Indicator Data'!AY39)/(P$195-P$194)*10)),1))</f>
        <v>2.6</v>
      </c>
      <c r="Q37" s="97">
        <f>IF('Indicator Data'!AZ39="No data","x",ROUND(IF('Indicator Data'!AZ39&gt;Q$195,0,IF('Indicator Data'!AZ39&lt;Q$194,10,(Q$195-'Indicator Data'!AZ39)/(Q$195-Q$194)*10)),1))</f>
        <v>0.9</v>
      </c>
      <c r="R37" s="98">
        <f t="shared" si="5"/>
        <v>4.2</v>
      </c>
      <c r="S37" s="97">
        <f>IF('Indicator Data'!Y39="No data","x",ROUND(IF('Indicator Data'!Y39&gt;S$195,0,IF('Indicator Data'!Y39&lt;S$194,10,(S$195-'Indicator Data'!Y39)/(S$195-S$194)*10)),1))</f>
        <v>5.2</v>
      </c>
      <c r="T37" s="97">
        <f>IF('Indicator Data'!Z39="No data","x",ROUND(IF('Indicator Data'!Z39&gt;T$195,0,IF('Indicator Data'!Z39&lt;T$194,10,(T$195-'Indicator Data'!Z39)/(T$195-T$194)*10)),1))</f>
        <v>0</v>
      </c>
      <c r="U37" s="97">
        <f>IF('Indicator Data'!AC39="No data","x",ROUND(IF('Indicator Data'!AC39&gt;U$195,0,IF('Indicator Data'!AC39&lt;U$194,10,(U$195-'Indicator Data'!AC39)/(U$195-U$194)*10)),1))</f>
        <v>8</v>
      </c>
      <c r="V37" s="98">
        <f t="shared" si="6"/>
        <v>4.4000000000000004</v>
      </c>
      <c r="W37" s="99">
        <f t="shared" si="7"/>
        <v>3.8</v>
      </c>
      <c r="X37" s="16"/>
    </row>
    <row r="38" spans="1:24" s="4" customFormat="1" x14ac:dyDescent="0.25">
      <c r="A38" s="131" t="s">
        <v>67</v>
      </c>
      <c r="B38" s="51" t="s">
        <v>66</v>
      </c>
      <c r="C38" s="97">
        <f>IF('Indicator Data'!AQ40="No data","x",ROUND(IF('Indicator Data'!AQ40&gt;C$195,0,IF('Indicator Data'!AQ40&lt;C$194,10,(C$195-'Indicator Data'!AQ40)/(C$195-C$194)*10)),1))</f>
        <v>3</v>
      </c>
      <c r="D38" s="98">
        <f t="shared" si="0"/>
        <v>3</v>
      </c>
      <c r="E38" s="97">
        <f>IF('Indicator Data'!AS40="No data","x",ROUND(IF('Indicator Data'!AS40&gt;E$195,0,IF('Indicator Data'!AS40&lt;E$194,10,(E$195-'Indicator Data'!AS40)/(E$195-E$194)*10)),1))</f>
        <v>6.3</v>
      </c>
      <c r="F38" s="97">
        <f>IF('Indicator Data'!AR40="No data","x",ROUND(IF('Indicator Data'!AR40&gt;F$195,0,IF('Indicator Data'!AR40&lt;F$194,10,(F$195-'Indicator Data'!AR40)/(F$195-F$194)*10)),1))</f>
        <v>5.2</v>
      </c>
      <c r="G38" s="98">
        <f t="shared" si="1"/>
        <v>5.8</v>
      </c>
      <c r="H38" s="99">
        <f t="shared" si="2"/>
        <v>4.4000000000000004</v>
      </c>
      <c r="I38" s="97">
        <f>IF('Indicator Data'!AU40="No data","x",ROUND(IF('Indicator Data'!AU40^2&gt;I$195,0,IF('Indicator Data'!AU40^2&lt;I$194,10,(I$195-'Indicator Data'!AU40^2)/(I$195-I$194)*10)),1))</f>
        <v>1.4</v>
      </c>
      <c r="J38" s="97">
        <f>IF(OR('Indicator Data'!AT40=0,'Indicator Data'!AT40="No data"),"x",ROUND(IF('Indicator Data'!AT40&gt;J$195,0,IF('Indicator Data'!AT40&lt;J$194,10,(J$195-'Indicator Data'!AT40)/(J$195-J$194)*10)),1))</f>
        <v>0.3</v>
      </c>
      <c r="K38" s="97">
        <f>IF('Indicator Data'!AV40="No data","x",ROUND(IF('Indicator Data'!AV40&gt;K$195,0,IF('Indicator Data'!AV40&lt;K$194,10,(K$195-'Indicator Data'!AV40)/(K$195-K$194)*10)),1))</f>
        <v>4.7</v>
      </c>
      <c r="L38" s="97">
        <f>IF('Indicator Data'!AW40="No data","x",ROUND(IF('Indicator Data'!AW40&gt;L$195,0,IF('Indicator Data'!AW40&lt;L$194,10,(L$195-'Indicator Data'!AW40)/(L$195-L$194)*10)),1))</f>
        <v>4.5</v>
      </c>
      <c r="M38" s="98">
        <f t="shared" si="3"/>
        <v>2.7</v>
      </c>
      <c r="N38" s="150">
        <f>IF('Indicator Data'!AX40="No data","x",'Indicator Data'!AX40/'Indicator Data'!BD40*100)</f>
        <v>10.81568273997296</v>
      </c>
      <c r="O38" s="97">
        <f t="shared" si="4"/>
        <v>9</v>
      </c>
      <c r="P38" s="97">
        <f>IF('Indicator Data'!AY40="No data","x",ROUND(IF('Indicator Data'!AY40&gt;P$195,0,IF('Indicator Data'!AY40&lt;P$194,10,(P$195-'Indicator Data'!AY40)/(P$195-P$194)*10)),1))</f>
        <v>2.1</v>
      </c>
      <c r="Q38" s="97">
        <f>IF('Indicator Data'!AZ40="No data","x",ROUND(IF('Indicator Data'!AZ40&gt;Q$195,0,IF('Indicator Data'!AZ40&lt;Q$194,10,(Q$195-'Indicator Data'!AZ40)/(Q$195-Q$194)*10)),1))</f>
        <v>1.7</v>
      </c>
      <c r="R38" s="98">
        <f t="shared" si="5"/>
        <v>4.3</v>
      </c>
      <c r="S38" s="97">
        <f>IF('Indicator Data'!Y40="No data","x",ROUND(IF('Indicator Data'!Y40&gt;S$195,0,IF('Indicator Data'!Y40&lt;S$194,10,(S$195-'Indicator Data'!Y40)/(S$195-S$194)*10)),1))</f>
        <v>6.3</v>
      </c>
      <c r="T38" s="97">
        <f>IF('Indicator Data'!Z40="No data","x",ROUND(IF('Indicator Data'!Z40&gt;T$195,0,IF('Indicator Data'!Z40&lt;T$194,10,(T$195-'Indicator Data'!Z40)/(T$195-T$194)*10)),1))</f>
        <v>2.1</v>
      </c>
      <c r="U38" s="97">
        <f>IF('Indicator Data'!AC40="No data","x",ROUND(IF('Indicator Data'!AC40&gt;U$195,0,IF('Indicator Data'!AC40&lt;U$194,10,(U$195-'Indicator Data'!AC40)/(U$195-U$194)*10)),1))</f>
        <v>7.3</v>
      </c>
      <c r="V38" s="98">
        <f t="shared" si="6"/>
        <v>5.2</v>
      </c>
      <c r="W38" s="99">
        <f t="shared" si="7"/>
        <v>4.0999999999999996</v>
      </c>
      <c r="X38" s="16"/>
    </row>
    <row r="39" spans="1:24" s="4" customFormat="1" x14ac:dyDescent="0.25">
      <c r="A39" s="131" t="s">
        <v>69</v>
      </c>
      <c r="B39" s="51" t="s">
        <v>68</v>
      </c>
      <c r="C39" s="97">
        <f>IF('Indicator Data'!AQ41="No data","x",ROUND(IF('Indicator Data'!AQ41&gt;C$195,0,IF('Indicator Data'!AQ41&lt;C$194,10,(C$195-'Indicator Data'!AQ41)/(C$195-C$194)*10)),1))</f>
        <v>7.8</v>
      </c>
      <c r="D39" s="98">
        <f t="shared" si="0"/>
        <v>7.8</v>
      </c>
      <c r="E39" s="97">
        <f>IF('Indicator Data'!AS41="No data","x",ROUND(IF('Indicator Data'!AS41&gt;E$195,0,IF('Indicator Data'!AS41&lt;E$194,10,(E$195-'Indicator Data'!AS41)/(E$195-E$194)*10)),1))</f>
        <v>7.4</v>
      </c>
      <c r="F39" s="97">
        <f>IF('Indicator Data'!AR41="No data","x",ROUND(IF('Indicator Data'!AR41&gt;F$195,0,IF('Indicator Data'!AR41&lt;F$194,10,(F$195-'Indicator Data'!AR41)/(F$195-F$194)*10)),1))</f>
        <v>8.3000000000000007</v>
      </c>
      <c r="G39" s="98">
        <f t="shared" si="1"/>
        <v>7.9</v>
      </c>
      <c r="H39" s="99">
        <f t="shared" si="2"/>
        <v>7.9</v>
      </c>
      <c r="I39" s="97">
        <f>IF('Indicator Data'!AU41="No data","x",ROUND(IF('Indicator Data'!AU41^2&gt;I$195,0,IF('Indicator Data'!AU41^2&lt;I$194,10,(I$195-'Indicator Data'!AU41^2)/(I$195-I$194)*10)),1))</f>
        <v>4.7</v>
      </c>
      <c r="J39" s="97">
        <f>IF(OR('Indicator Data'!AT41=0,'Indicator Data'!AT41="No data"),"x",ROUND(IF('Indicator Data'!AT41&gt;J$195,0,IF('Indicator Data'!AT41&lt;J$194,10,(J$195-'Indicator Data'!AT41)/(J$195-J$194)*10)),1))</f>
        <v>3.1</v>
      </c>
      <c r="K39" s="97">
        <f>IF('Indicator Data'!AV41="No data","x",ROUND(IF('Indicator Data'!AV41&gt;K$195,0,IF('Indicator Data'!AV41&lt;K$194,10,(K$195-'Indicator Data'!AV41)/(K$195-K$194)*10)),1))</f>
        <v>9.3000000000000007</v>
      </c>
      <c r="L39" s="97">
        <f>IF('Indicator Data'!AW41="No data","x",ROUND(IF('Indicator Data'!AW41&gt;L$195,0,IF('Indicator Data'!AW41&lt;L$194,10,(L$195-'Indicator Data'!AW41)/(L$195-L$194)*10)),1))</f>
        <v>7.6</v>
      </c>
      <c r="M39" s="98">
        <f t="shared" si="3"/>
        <v>6.2</v>
      </c>
      <c r="N39" s="150">
        <f>IF('Indicator Data'!AX41="No data","x",'Indicator Data'!AX41/'Indicator Data'!BD41*100)</f>
        <v>37.076840408382587</v>
      </c>
      <c r="O39" s="97">
        <f t="shared" si="4"/>
        <v>6.4</v>
      </c>
      <c r="P39" s="97">
        <f>IF('Indicator Data'!AY41="No data","x",ROUND(IF('Indicator Data'!AY41&gt;P$195,0,IF('Indicator Data'!AY41&lt;P$194,10,(P$195-'Indicator Data'!AY41)/(P$195-P$194)*10)),1))</f>
        <v>7.1</v>
      </c>
      <c r="Q39" s="97">
        <f>IF('Indicator Data'!AZ41="No data","x",ROUND(IF('Indicator Data'!AZ41&gt;Q$195,0,IF('Indicator Data'!AZ41&lt;Q$194,10,(Q$195-'Indicator Data'!AZ41)/(Q$195-Q$194)*10)),1))</f>
        <v>2</v>
      </c>
      <c r="R39" s="98">
        <f t="shared" si="5"/>
        <v>5.2</v>
      </c>
      <c r="S39" s="97" t="str">
        <f>IF('Indicator Data'!Y41="No data","x",ROUND(IF('Indicator Data'!Y41&gt;S$195,0,IF('Indicator Data'!Y41&lt;S$194,10,(S$195-'Indicator Data'!Y41)/(S$195-S$194)*10)),1))</f>
        <v>x</v>
      </c>
      <c r="T39" s="97">
        <f>IF('Indicator Data'!Z41="No data","x",ROUND(IF('Indicator Data'!Z41&gt;T$195,0,IF('Indicator Data'!Z41&lt;T$194,10,(T$195-'Indicator Data'!Z41)/(T$195-T$194)*10)),1))</f>
        <v>4.9000000000000004</v>
      </c>
      <c r="U39" s="97">
        <f>IF('Indicator Data'!AC41="No data","x",ROUND(IF('Indicator Data'!AC41&gt;U$195,0,IF('Indicator Data'!AC41&lt;U$194,10,(U$195-'Indicator Data'!AC41)/(U$195-U$194)*10)),1))</f>
        <v>9.9</v>
      </c>
      <c r="V39" s="98">
        <f t="shared" si="6"/>
        <v>7.4</v>
      </c>
      <c r="W39" s="99">
        <f t="shared" si="7"/>
        <v>6.3</v>
      </c>
      <c r="X39" s="16"/>
    </row>
    <row r="40" spans="1:24" s="4" customFormat="1" x14ac:dyDescent="0.25">
      <c r="A40" s="131" t="s">
        <v>374</v>
      </c>
      <c r="B40" s="51" t="s">
        <v>71</v>
      </c>
      <c r="C40" s="97" t="str">
        <f>IF('Indicator Data'!AQ42="No data","x",ROUND(IF('Indicator Data'!AQ42&gt;C$195,0,IF('Indicator Data'!AQ42&lt;C$194,10,(C$195-'Indicator Data'!AQ42)/(C$195-C$194)*10)),1))</f>
        <v>x</v>
      </c>
      <c r="D40" s="98" t="str">
        <f t="shared" si="0"/>
        <v>x</v>
      </c>
      <c r="E40" s="97">
        <f>IF('Indicator Data'!AS42="No data","x",ROUND(IF('Indicator Data'!AS42&gt;E$195,0,IF('Indicator Data'!AS42&lt;E$194,10,(E$195-'Indicator Data'!AS42)/(E$195-E$194)*10)),1))</f>
        <v>7.7</v>
      </c>
      <c r="F40" s="97">
        <f>IF('Indicator Data'!AR42="No data","x",ROUND(IF('Indicator Data'!AR42&gt;F$195,0,IF('Indicator Data'!AR42&lt;F$194,10,(F$195-'Indicator Data'!AR42)/(F$195-F$194)*10)),1))</f>
        <v>7.3</v>
      </c>
      <c r="G40" s="98">
        <f t="shared" si="1"/>
        <v>7.5</v>
      </c>
      <c r="H40" s="99">
        <f t="shared" si="2"/>
        <v>7.5</v>
      </c>
      <c r="I40" s="97">
        <f>IF('Indicator Data'!AU42="No data","x",ROUND(IF('Indicator Data'!AU42^2&gt;I$195,0,IF('Indicator Data'!AU42^2&lt;I$194,10,(I$195-'Indicator Data'!AU42^2)/(I$195-I$194)*10)),1))</f>
        <v>4.0999999999999996</v>
      </c>
      <c r="J40" s="97">
        <f>IF(OR('Indicator Data'!AT42=0,'Indicator Data'!AT42="No data"),"x",ROUND(IF('Indicator Data'!AT42&gt;J$195,0,IF('Indicator Data'!AT42&lt;J$194,10,(J$195-'Indicator Data'!AT42)/(J$195-J$194)*10)),1))</f>
        <v>5.8</v>
      </c>
      <c r="K40" s="97">
        <f>IF('Indicator Data'!AV42="No data","x",ROUND(IF('Indicator Data'!AV42&gt;K$195,0,IF('Indicator Data'!AV42&lt;K$194,10,(K$195-'Indicator Data'!AV42)/(K$195-K$194)*10)),1))</f>
        <v>9.3000000000000007</v>
      </c>
      <c r="L40" s="97">
        <f>IF('Indicator Data'!AW42="No data","x",ROUND(IF('Indicator Data'!AW42&gt;L$195,0,IF('Indicator Data'!AW42&lt;L$194,10,(L$195-'Indicator Data'!AW42)/(L$195-L$194)*10)),1))</f>
        <v>4.7</v>
      </c>
      <c r="M40" s="98">
        <f t="shared" si="3"/>
        <v>6</v>
      </c>
      <c r="N40" s="150">
        <f>IF('Indicator Data'!AX42="No data","x",'Indicator Data'!AX42/'Indicator Data'!BD42*100)</f>
        <v>1.7276720351390922</v>
      </c>
      <c r="O40" s="97">
        <f t="shared" si="4"/>
        <v>9.9</v>
      </c>
      <c r="P40" s="97">
        <f>IF('Indicator Data'!AY42="No data","x",ROUND(IF('Indicator Data'!AY42&gt;P$195,0,IF('Indicator Data'!AY42&lt;P$194,10,(P$195-'Indicator Data'!AY42)/(P$195-P$194)*10)),1))</f>
        <v>9.4</v>
      </c>
      <c r="Q40" s="97">
        <f>IF('Indicator Data'!AZ42="No data","x",ROUND(IF('Indicator Data'!AZ42&gt;Q$195,0,IF('Indicator Data'!AZ42&lt;Q$194,10,(Q$195-'Indicator Data'!AZ42)/(Q$195-Q$194)*10)),1))</f>
        <v>4.7</v>
      </c>
      <c r="R40" s="98">
        <f t="shared" si="5"/>
        <v>8</v>
      </c>
      <c r="S40" s="97">
        <f>IF('Indicator Data'!Y42="No data","x",ROUND(IF('Indicator Data'!Y42&gt;S$195,0,IF('Indicator Data'!Y42&lt;S$194,10,(S$195-'Indicator Data'!Y42)/(S$195-S$194)*10)),1))</f>
        <v>9.8000000000000007</v>
      </c>
      <c r="T40" s="97">
        <f>IF('Indicator Data'!Z42="No data","x",ROUND(IF('Indicator Data'!Z42&gt;T$195,0,IF('Indicator Data'!Z42&lt;T$194,10,(T$195-'Indicator Data'!Z42)/(T$195-T$194)*10)),1))</f>
        <v>4.9000000000000004</v>
      </c>
      <c r="U40" s="97">
        <f>IF('Indicator Data'!AC42="No data","x",ROUND(IF('Indicator Data'!AC42&gt;U$195,0,IF('Indicator Data'!AC42&lt;U$194,10,(U$195-'Indicator Data'!AC42)/(U$195-U$194)*10)),1))</f>
        <v>9.3000000000000007</v>
      </c>
      <c r="V40" s="98">
        <f t="shared" si="6"/>
        <v>8</v>
      </c>
      <c r="W40" s="99">
        <f t="shared" si="7"/>
        <v>7.3</v>
      </c>
      <c r="X40" s="16"/>
    </row>
    <row r="41" spans="1:24" s="4" customFormat="1" x14ac:dyDescent="0.25">
      <c r="A41" s="131" t="s">
        <v>879</v>
      </c>
      <c r="B41" s="51" t="s">
        <v>70</v>
      </c>
      <c r="C41" s="97">
        <f>IF('Indicator Data'!AQ43="No data","x",ROUND(IF('Indicator Data'!AQ43&gt;C$195,0,IF('Indicator Data'!AQ43&lt;C$194,10,(C$195-'Indicator Data'!AQ43)/(C$195-C$194)*10)),1))</f>
        <v>7.5</v>
      </c>
      <c r="D41" s="98">
        <f t="shared" si="0"/>
        <v>7.5</v>
      </c>
      <c r="E41" s="97">
        <f>IF('Indicator Data'!AS43="No data","x",ROUND(IF('Indicator Data'!AS43&gt;E$195,0,IF('Indicator Data'!AS43&lt;E$194,10,(E$195-'Indicator Data'!AS43)/(E$195-E$194)*10)),1))</f>
        <v>7.8</v>
      </c>
      <c r="F41" s="97">
        <f>IF('Indicator Data'!AR43="No data","x",ROUND(IF('Indicator Data'!AR43&gt;F$195,0,IF('Indicator Data'!AR43&lt;F$194,10,(F$195-'Indicator Data'!AR43)/(F$195-F$194)*10)),1))</f>
        <v>8.1999999999999993</v>
      </c>
      <c r="G41" s="98">
        <f t="shared" si="1"/>
        <v>8</v>
      </c>
      <c r="H41" s="99">
        <f t="shared" si="2"/>
        <v>7.8</v>
      </c>
      <c r="I41" s="97">
        <f>IF('Indicator Data'!AU43="No data","x",ROUND(IF('Indicator Data'!AU43^2&gt;I$195,0,IF('Indicator Data'!AU43^2&lt;I$194,10,(I$195-'Indicator Data'!AU43^2)/(I$195-I$194)*10)),1))</f>
        <v>6.9</v>
      </c>
      <c r="J41" s="97">
        <f>IF(OR('Indicator Data'!AT43=0,'Indicator Data'!AT43="No data"),"x",ROUND(IF('Indicator Data'!AT43&gt;J$195,0,IF('Indicator Data'!AT43&lt;J$194,10,(J$195-'Indicator Data'!AT43)/(J$195-J$194)*10)),1))</f>
        <v>8.4</v>
      </c>
      <c r="K41" s="97">
        <f>IF('Indicator Data'!AV43="No data","x",ROUND(IF('Indicator Data'!AV43&gt;K$195,0,IF('Indicator Data'!AV43&lt;K$194,10,(K$195-'Indicator Data'!AV43)/(K$195-K$194)*10)),1))</f>
        <v>9.6999999999999993</v>
      </c>
      <c r="L41" s="97">
        <f>IF('Indicator Data'!AW43="No data","x",ROUND(IF('Indicator Data'!AW43&gt;L$195,0,IF('Indicator Data'!AW43&lt;L$194,10,(L$195-'Indicator Data'!AW43)/(L$195-L$194)*10)),1))</f>
        <v>7.5</v>
      </c>
      <c r="M41" s="98">
        <f t="shared" si="3"/>
        <v>8.1</v>
      </c>
      <c r="N41" s="150">
        <f>IF('Indicator Data'!AX43="No data","x",'Indicator Data'!AX43/'Indicator Data'!BD43*100)</f>
        <v>7.9398337045940766</v>
      </c>
      <c r="O41" s="97">
        <f t="shared" si="4"/>
        <v>9.3000000000000007</v>
      </c>
      <c r="P41" s="97">
        <f>IF('Indicator Data'!AY43="No data","x",ROUND(IF('Indicator Data'!AY43&gt;P$195,0,IF('Indicator Data'!AY43&lt;P$194,10,(P$195-'Indicator Data'!AY43)/(P$195-P$194)*10)),1))</f>
        <v>7.9</v>
      </c>
      <c r="Q41" s="97">
        <f>IF('Indicator Data'!AZ43="No data","x",ROUND(IF('Indicator Data'!AZ43&gt;Q$195,0,IF('Indicator Data'!AZ43&lt;Q$194,10,(Q$195-'Indicator Data'!AZ43)/(Q$195-Q$194)*10)),1))</f>
        <v>9.5</v>
      </c>
      <c r="R41" s="98">
        <f t="shared" si="5"/>
        <v>8.9</v>
      </c>
      <c r="S41" s="97" t="str">
        <f>IF('Indicator Data'!Y43="No data","x",ROUND(IF('Indicator Data'!Y43&gt;S$195,0,IF('Indicator Data'!Y43&lt;S$194,10,(S$195-'Indicator Data'!Y43)/(S$195-S$194)*10)),1))</f>
        <v>x</v>
      </c>
      <c r="T41" s="97">
        <f>IF('Indicator Data'!Z43="No data","x",ROUND(IF('Indicator Data'!Z43&gt;T$195,0,IF('Indicator Data'!Z43&lt;T$194,10,(T$195-'Indicator Data'!Z43)/(T$195-T$194)*10)),1))</f>
        <v>5.6</v>
      </c>
      <c r="U41" s="97">
        <f>IF('Indicator Data'!AC43="No data","x",ROUND(IF('Indicator Data'!AC43&gt;U$195,0,IF('Indicator Data'!AC43&lt;U$194,10,(U$195-'Indicator Data'!AC43)/(U$195-U$194)*10)),1))</f>
        <v>10</v>
      </c>
      <c r="V41" s="98">
        <f t="shared" si="6"/>
        <v>7.8</v>
      </c>
      <c r="W41" s="99">
        <f t="shared" si="7"/>
        <v>8.3000000000000007</v>
      </c>
      <c r="X41" s="16"/>
    </row>
    <row r="42" spans="1:24" s="4" customFormat="1" x14ac:dyDescent="0.25">
      <c r="A42" s="131" t="s">
        <v>73</v>
      </c>
      <c r="B42" s="51" t="s">
        <v>72</v>
      </c>
      <c r="C42" s="97">
        <f>IF('Indicator Data'!AQ44="No data","x",ROUND(IF('Indicator Data'!AQ44&gt;C$195,0,IF('Indicator Data'!AQ44&lt;C$194,10,(C$195-'Indicator Data'!AQ44)/(C$195-C$194)*10)),1))</f>
        <v>1.5</v>
      </c>
      <c r="D42" s="98">
        <f t="shared" si="0"/>
        <v>1.5</v>
      </c>
      <c r="E42" s="97">
        <f>IF('Indicator Data'!AS44="No data","x",ROUND(IF('Indicator Data'!AS44&gt;E$195,0,IF('Indicator Data'!AS44&lt;E$194,10,(E$195-'Indicator Data'!AS44)/(E$195-E$194)*10)),1))</f>
        <v>4.5</v>
      </c>
      <c r="F42" s="97">
        <f>IF('Indicator Data'!AR44="No data","x",ROUND(IF('Indicator Data'!AR44&gt;F$195,0,IF('Indicator Data'!AR44&lt;F$194,10,(F$195-'Indicator Data'!AR44)/(F$195-F$194)*10)),1))</f>
        <v>4.2</v>
      </c>
      <c r="G42" s="98">
        <f t="shared" si="1"/>
        <v>4.4000000000000004</v>
      </c>
      <c r="H42" s="99">
        <f t="shared" si="2"/>
        <v>3</v>
      </c>
      <c r="I42" s="97">
        <f>IF('Indicator Data'!AU44="No data","x",ROUND(IF('Indicator Data'!AU44^2&gt;I$195,0,IF('Indicator Data'!AU44^2&lt;I$194,10,(I$195-'Indicator Data'!AU44^2)/(I$195-I$194)*10)),1))</f>
        <v>0.6</v>
      </c>
      <c r="J42" s="97">
        <f>IF(OR('Indicator Data'!AT44=0,'Indicator Data'!AT44="No data"),"x",ROUND(IF('Indicator Data'!AT44&gt;J$195,0,IF('Indicator Data'!AT44&lt;J$194,10,(J$195-'Indicator Data'!AT44)/(J$195-J$194)*10)),1))</f>
        <v>0.1</v>
      </c>
      <c r="K42" s="97">
        <f>IF('Indicator Data'!AV44="No data","x",ROUND(IF('Indicator Data'!AV44&gt;K$195,0,IF('Indicator Data'!AV44&lt;K$194,10,(K$195-'Indicator Data'!AV44)/(K$195-K$194)*10)),1))</f>
        <v>5.0999999999999996</v>
      </c>
      <c r="L42" s="97">
        <f>IF('Indicator Data'!AW44="No data","x",ROUND(IF('Indicator Data'!AW44&gt;L$195,0,IF('Indicator Data'!AW44&lt;L$194,10,(L$195-'Indicator Data'!AW44)/(L$195-L$194)*10)),1))</f>
        <v>2.9</v>
      </c>
      <c r="M42" s="98">
        <f t="shared" si="3"/>
        <v>2.2000000000000002</v>
      </c>
      <c r="N42" s="150">
        <f>IF('Indicator Data'!AX44="No data","x",'Indicator Data'!AX44/'Indicator Data'!BD44*100)</f>
        <v>45.045045045045043</v>
      </c>
      <c r="O42" s="97">
        <f t="shared" si="4"/>
        <v>5.6</v>
      </c>
      <c r="P42" s="97">
        <f>IF('Indicator Data'!AY44="No data","x",ROUND(IF('Indicator Data'!AY44&gt;P$195,0,IF('Indicator Data'!AY44&lt;P$194,10,(P$195-'Indicator Data'!AY44)/(P$195-P$194)*10)),1))</f>
        <v>0.6</v>
      </c>
      <c r="Q42" s="97">
        <f>IF('Indicator Data'!AZ44="No data","x",ROUND(IF('Indicator Data'!AZ44&gt;Q$195,0,IF('Indicator Data'!AZ44&lt;Q$194,10,(Q$195-'Indicator Data'!AZ44)/(Q$195-Q$194)*10)),1))</f>
        <v>0.4</v>
      </c>
      <c r="R42" s="98">
        <f t="shared" si="5"/>
        <v>2.2000000000000002</v>
      </c>
      <c r="S42" s="97">
        <f>IF('Indicator Data'!Y44="No data","x",ROUND(IF('Indicator Data'!Y44&gt;S$195,0,IF('Indicator Data'!Y44&lt;S$194,10,(S$195-'Indicator Data'!Y44)/(S$195-S$194)*10)),1))</f>
        <v>7.2</v>
      </c>
      <c r="T42" s="97">
        <f>IF('Indicator Data'!Z44="No data","x",ROUND(IF('Indicator Data'!Z44&gt;T$195,0,IF('Indicator Data'!Z44&lt;T$194,10,(T$195-'Indicator Data'!Z44)/(T$195-T$194)*10)),1))</f>
        <v>1</v>
      </c>
      <c r="U42" s="97">
        <f>IF('Indicator Data'!AC44="No data","x",ROUND(IF('Indicator Data'!AC44&gt;U$195,0,IF('Indicator Data'!AC44&lt;U$194,10,(U$195-'Indicator Data'!AC44)/(U$195-U$194)*10)),1))</f>
        <v>5.5</v>
      </c>
      <c r="V42" s="98">
        <f t="shared" si="6"/>
        <v>4.5999999999999996</v>
      </c>
      <c r="W42" s="99">
        <f t="shared" si="7"/>
        <v>3</v>
      </c>
      <c r="X42" s="16"/>
    </row>
    <row r="43" spans="1:24" s="4" customFormat="1" x14ac:dyDescent="0.25">
      <c r="A43" s="131" t="s">
        <v>371</v>
      </c>
      <c r="B43" s="51" t="s">
        <v>74</v>
      </c>
      <c r="C43" s="97">
        <f>IF('Indicator Data'!AQ45="No data","x",ROUND(IF('Indicator Data'!AQ45&gt;C$195,0,IF('Indicator Data'!AQ45&lt;C$194,10,(C$195-'Indicator Data'!AQ45)/(C$195-C$194)*10)),1))</f>
        <v>7.8</v>
      </c>
      <c r="D43" s="98">
        <f t="shared" si="0"/>
        <v>7.8</v>
      </c>
      <c r="E43" s="97">
        <f>IF('Indicator Data'!AS45="No data","x",ROUND(IF('Indicator Data'!AS45&gt;E$195,0,IF('Indicator Data'!AS45&lt;E$194,10,(E$195-'Indicator Data'!AS45)/(E$195-E$194)*10)),1))</f>
        <v>6.8</v>
      </c>
      <c r="F43" s="97">
        <f>IF('Indicator Data'!AR45="No data","x",ROUND(IF('Indicator Data'!AR45&gt;F$195,0,IF('Indicator Data'!AR45&lt;F$194,10,(F$195-'Indicator Data'!AR45)/(F$195-F$194)*10)),1))</f>
        <v>6.6</v>
      </c>
      <c r="G43" s="98">
        <f t="shared" si="1"/>
        <v>6.7</v>
      </c>
      <c r="H43" s="99">
        <f t="shared" si="2"/>
        <v>7.3</v>
      </c>
      <c r="I43" s="97">
        <f>IF('Indicator Data'!AU45="No data","x",ROUND(IF('Indicator Data'!AU45^2&gt;I$195,0,IF('Indicator Data'!AU45^2&lt;I$194,10,(I$195-'Indicator Data'!AU45^2)/(I$195-I$194)*10)),1))</f>
        <v>9.1</v>
      </c>
      <c r="J43" s="97">
        <f>IF(OR('Indicator Data'!AT45=0,'Indicator Data'!AT45="No data"),"x",ROUND(IF('Indicator Data'!AT45&gt;J$195,0,IF('Indicator Data'!AT45&lt;J$194,10,(J$195-'Indicator Data'!AT45)/(J$195-J$194)*10)),1))</f>
        <v>4.4000000000000004</v>
      </c>
      <c r="K43" s="97">
        <f>IF('Indicator Data'!AV45="No data","x",ROUND(IF('Indicator Data'!AV45&gt;K$195,0,IF('Indicator Data'!AV45&lt;K$194,10,(K$195-'Indicator Data'!AV45)/(K$195-K$194)*10)),1))</f>
        <v>8.5</v>
      </c>
      <c r="L43" s="97">
        <f>IF('Indicator Data'!AW45="No data","x",ROUND(IF('Indicator Data'!AW45&gt;L$195,0,IF('Indicator Data'!AW45&lt;L$194,10,(L$195-'Indicator Data'!AW45)/(L$195-L$194)*10)),1))</f>
        <v>4.8</v>
      </c>
      <c r="M43" s="98">
        <f t="shared" si="3"/>
        <v>6.7</v>
      </c>
      <c r="N43" s="150">
        <f>IF('Indicator Data'!AX45="No data","x",'Indicator Data'!AX45/'Indicator Data'!BD45*100)</f>
        <v>10.062893081761008</v>
      </c>
      <c r="O43" s="97">
        <f t="shared" si="4"/>
        <v>9.1</v>
      </c>
      <c r="P43" s="97">
        <f>IF('Indicator Data'!AY45="No data","x",ROUND(IF('Indicator Data'!AY45&gt;P$195,0,IF('Indicator Data'!AY45&lt;P$194,10,(P$195-'Indicator Data'!AY45)/(P$195-P$194)*10)),1))</f>
        <v>8.6</v>
      </c>
      <c r="Q43" s="97">
        <f>IF('Indicator Data'!AZ45="No data","x",ROUND(IF('Indicator Data'!AZ45&gt;Q$195,0,IF('Indicator Data'!AZ45&lt;Q$194,10,(Q$195-'Indicator Data'!AZ45)/(Q$195-Q$194)*10)),1))</f>
        <v>3.6</v>
      </c>
      <c r="R43" s="98">
        <f t="shared" si="5"/>
        <v>7.1</v>
      </c>
      <c r="S43" s="97">
        <f>IF('Indicator Data'!Y45="No data","x",ROUND(IF('Indicator Data'!Y45&gt;S$195,0,IF('Indicator Data'!Y45&lt;S$194,10,(S$195-'Indicator Data'!Y45)/(S$195-S$194)*10)),1))</f>
        <v>9.6</v>
      </c>
      <c r="T43" s="97">
        <f>IF('Indicator Data'!Z45="No data","x",ROUND(IF('Indicator Data'!Z45&gt;T$195,0,IF('Indicator Data'!Z45&lt;T$194,10,(T$195-'Indicator Data'!Z45)/(T$195-T$194)*10)),1))</f>
        <v>9.1999999999999993</v>
      </c>
      <c r="U43" s="97">
        <f>IF('Indicator Data'!AC45="No data","x",ROUND(IF('Indicator Data'!AC45&gt;U$195,0,IF('Indicator Data'!AC45&lt;U$194,10,(U$195-'Indicator Data'!AC45)/(U$195-U$194)*10)),1))</f>
        <v>9.6</v>
      </c>
      <c r="V43" s="98">
        <f t="shared" si="6"/>
        <v>9.5</v>
      </c>
      <c r="W43" s="99">
        <f t="shared" si="7"/>
        <v>7.8</v>
      </c>
      <c r="X43" s="16"/>
    </row>
    <row r="44" spans="1:24" s="4" customFormat="1" x14ac:dyDescent="0.25">
      <c r="A44" s="131" t="s">
        <v>76</v>
      </c>
      <c r="B44" s="51" t="s">
        <v>75</v>
      </c>
      <c r="C44" s="97">
        <f>IF('Indicator Data'!AQ46="No data","x",ROUND(IF('Indicator Data'!AQ46&gt;C$195,0,IF('Indicator Data'!AQ46&lt;C$194,10,(C$195-'Indicator Data'!AQ46)/(C$195-C$194)*10)),1))</f>
        <v>4.4000000000000004</v>
      </c>
      <c r="D44" s="98">
        <f t="shared" si="0"/>
        <v>4.4000000000000004</v>
      </c>
      <c r="E44" s="97">
        <f>IF('Indicator Data'!AS46="No data","x",ROUND(IF('Indicator Data'!AS46&gt;E$195,0,IF('Indicator Data'!AS46&lt;E$194,10,(E$195-'Indicator Data'!AS46)/(E$195-E$194)*10)),1))</f>
        <v>4.9000000000000004</v>
      </c>
      <c r="F44" s="97">
        <f>IF('Indicator Data'!AR46="No data","x",ROUND(IF('Indicator Data'!AR46&gt;F$195,0,IF('Indicator Data'!AR46&lt;F$194,10,(F$195-'Indicator Data'!AR46)/(F$195-F$194)*10)),1))</f>
        <v>3.6</v>
      </c>
      <c r="G44" s="98">
        <f t="shared" si="1"/>
        <v>4.3</v>
      </c>
      <c r="H44" s="99">
        <f t="shared" si="2"/>
        <v>4.4000000000000004</v>
      </c>
      <c r="I44" s="97">
        <f>IF('Indicator Data'!AU46="No data","x",ROUND(IF('Indicator Data'!AU46^2&gt;I$195,0,IF('Indicator Data'!AU46^2&lt;I$194,10,(I$195-'Indicator Data'!AU46^2)/(I$195-I$194)*10)),1))</f>
        <v>0.2</v>
      </c>
      <c r="J44" s="97">
        <f>IF(OR('Indicator Data'!AT46=0,'Indicator Data'!AT46="No data"),"x",ROUND(IF('Indicator Data'!AT46&gt;J$195,0,IF('Indicator Data'!AT46&lt;J$194,10,(J$195-'Indicator Data'!AT46)/(J$195-J$194)*10)),1))</f>
        <v>0</v>
      </c>
      <c r="K44" s="97">
        <f>IF('Indicator Data'!AV46="No data","x",ROUND(IF('Indicator Data'!AV46&gt;K$195,0,IF('Indicator Data'!AV46&lt;K$194,10,(K$195-'Indicator Data'!AV46)/(K$195-K$194)*10)),1))</f>
        <v>3.1</v>
      </c>
      <c r="L44" s="97">
        <f>IF('Indicator Data'!AW46="No data","x",ROUND(IF('Indicator Data'!AW46&gt;L$195,0,IF('Indicator Data'!AW46&lt;L$194,10,(L$195-'Indicator Data'!AW46)/(L$195-L$194)*10)),1))</f>
        <v>4.9000000000000004</v>
      </c>
      <c r="M44" s="98">
        <f t="shared" si="3"/>
        <v>2.1</v>
      </c>
      <c r="N44" s="150">
        <f>IF('Indicator Data'!AX46="No data","x",'Indicator Data'!AX46/'Indicator Data'!BD46*100)</f>
        <v>148.3202287348106</v>
      </c>
      <c r="O44" s="97">
        <f t="shared" si="4"/>
        <v>0</v>
      </c>
      <c r="P44" s="97">
        <f>IF('Indicator Data'!AY46="No data","x",ROUND(IF('Indicator Data'!AY46&gt;P$195,0,IF('Indicator Data'!AY46&lt;P$194,10,(P$195-'Indicator Data'!AY46)/(P$195-P$194)*10)),1))</f>
        <v>0.3</v>
      </c>
      <c r="Q44" s="97">
        <f>IF('Indicator Data'!AZ46="No data","x",ROUND(IF('Indicator Data'!AZ46&gt;Q$195,0,IF('Indicator Data'!AZ46&lt;Q$194,10,(Q$195-'Indicator Data'!AZ46)/(Q$195-Q$194)*10)),1))</f>
        <v>0.1</v>
      </c>
      <c r="R44" s="98">
        <f t="shared" si="5"/>
        <v>0.1</v>
      </c>
      <c r="S44" s="97">
        <f>IF('Indicator Data'!Y46="No data","x",ROUND(IF('Indicator Data'!Y46&gt;S$195,0,IF('Indicator Data'!Y46&lt;S$194,10,(S$195-'Indicator Data'!Y46)/(S$195-S$194)*10)),1))</f>
        <v>2.5</v>
      </c>
      <c r="T44" s="97">
        <f>IF('Indicator Data'!Z46="No data","x",ROUND(IF('Indicator Data'!Z46&gt;T$195,0,IF('Indicator Data'!Z46&lt;T$194,10,(T$195-'Indicator Data'!Z46)/(T$195-T$194)*10)),1))</f>
        <v>1.3</v>
      </c>
      <c r="U44" s="97">
        <f>IF('Indicator Data'!AC46="No data","x",ROUND(IF('Indicator Data'!AC46&gt;U$195,0,IF('Indicator Data'!AC46&lt;U$194,10,(U$195-'Indicator Data'!AC46)/(U$195-U$194)*10)),1))</f>
        <v>5</v>
      </c>
      <c r="V44" s="98">
        <f t="shared" si="6"/>
        <v>2.9</v>
      </c>
      <c r="W44" s="99">
        <f t="shared" si="7"/>
        <v>1.7</v>
      </c>
      <c r="X44" s="16"/>
    </row>
    <row r="45" spans="1:24" s="4" customFormat="1" x14ac:dyDescent="0.25">
      <c r="A45" s="131" t="s">
        <v>78</v>
      </c>
      <c r="B45" s="51" t="s">
        <v>77</v>
      </c>
      <c r="C45" s="97">
        <f>IF('Indicator Data'!AQ47="No data","x",ROUND(IF('Indicator Data'!AQ47&gt;C$195,0,IF('Indicator Data'!AQ47&lt;C$194,10,(C$195-'Indicator Data'!AQ47)/(C$195-C$194)*10)),1))</f>
        <v>2.5</v>
      </c>
      <c r="D45" s="98">
        <f t="shared" si="0"/>
        <v>2.5</v>
      </c>
      <c r="E45" s="97">
        <f>IF('Indicator Data'!AS47="No data","x",ROUND(IF('Indicator Data'!AS47&gt;E$195,0,IF('Indicator Data'!AS47&lt;E$194,10,(E$195-'Indicator Data'!AS47)/(E$195-E$194)*10)),1))</f>
        <v>5.3</v>
      </c>
      <c r="F45" s="97">
        <f>IF('Indicator Data'!AR47="No data","x",ROUND(IF('Indicator Data'!AR47&gt;F$195,0,IF('Indicator Data'!AR47&lt;F$194,10,(F$195-'Indicator Data'!AR47)/(F$195-F$194)*10)),1))</f>
        <v>5.0999999999999996</v>
      </c>
      <c r="G45" s="98">
        <f t="shared" si="1"/>
        <v>5.2</v>
      </c>
      <c r="H45" s="99">
        <f t="shared" si="2"/>
        <v>3.9</v>
      </c>
      <c r="I45" s="97">
        <f>IF('Indicator Data'!AU47="No data","x",ROUND(IF('Indicator Data'!AU47^2&gt;I$195,0,IF('Indicator Data'!AU47^2&lt;I$194,10,(I$195-'Indicator Data'!AU47^2)/(I$195-I$194)*10)),1))</f>
        <v>0</v>
      </c>
      <c r="J45" s="97">
        <f>IF(OR('Indicator Data'!AT47=0,'Indicator Data'!AT47="No data"),"x",ROUND(IF('Indicator Data'!AT47&gt;J$195,0,IF('Indicator Data'!AT47&lt;J$194,10,(J$195-'Indicator Data'!AT47)/(J$195-J$194)*10)),1))</f>
        <v>0</v>
      </c>
      <c r="K45" s="97">
        <f>IF('Indicator Data'!AV47="No data","x",ROUND(IF('Indicator Data'!AV47&gt;K$195,0,IF('Indicator Data'!AV47&lt;K$194,10,(K$195-'Indicator Data'!AV47)/(K$195-K$194)*10)),1))</f>
        <v>7</v>
      </c>
      <c r="L45" s="97">
        <f>IF('Indicator Data'!AW47="No data","x",ROUND(IF('Indicator Data'!AW47&gt;L$195,0,IF('Indicator Data'!AW47&lt;L$194,10,(L$195-'Indicator Data'!AW47)/(L$195-L$194)*10)),1))</f>
        <v>9.1</v>
      </c>
      <c r="M45" s="98">
        <f t="shared" si="3"/>
        <v>4</v>
      </c>
      <c r="N45" s="150">
        <f>IF('Indicator Data'!AX47="No data","x",'Indicator Data'!AX47/'Indicator Data'!BD47*100)</f>
        <v>62.94626080420894</v>
      </c>
      <c r="O45" s="97">
        <f t="shared" si="4"/>
        <v>3.7</v>
      </c>
      <c r="P45" s="97">
        <f>IF('Indicator Data'!AY47="No data","x",ROUND(IF('Indicator Data'!AY47&gt;P$195,0,IF('Indicator Data'!AY47&lt;P$194,10,(P$195-'Indicator Data'!AY47)/(P$195-P$194)*10)),1))</f>
        <v>0.8</v>
      </c>
      <c r="Q45" s="97">
        <f>IF('Indicator Data'!AZ47="No data","x",ROUND(IF('Indicator Data'!AZ47&gt;Q$195,0,IF('Indicator Data'!AZ47&lt;Q$194,10,(Q$195-'Indicator Data'!AZ47)/(Q$195-Q$194)*10)),1))</f>
        <v>1</v>
      </c>
      <c r="R45" s="98">
        <f t="shared" si="5"/>
        <v>1.8</v>
      </c>
      <c r="S45" s="97">
        <f>IF('Indicator Data'!Y47="No data","x",ROUND(IF('Indicator Data'!Y47&gt;S$195,0,IF('Indicator Data'!Y47&lt;S$194,10,(S$195-'Indicator Data'!Y47)/(S$195-S$194)*10)),1))</f>
        <v>0</v>
      </c>
      <c r="T45" s="97">
        <f>IF('Indicator Data'!Z47="No data","x",ROUND(IF('Indicator Data'!Z47&gt;T$195,0,IF('Indicator Data'!Z47&lt;T$194,10,(T$195-'Indicator Data'!Z47)/(T$195-T$194)*10)),1))</f>
        <v>0</v>
      </c>
      <c r="U45" s="97">
        <f>IF('Indicator Data'!AC47="No data","x",ROUND(IF('Indicator Data'!AC47&gt;U$195,0,IF('Indicator Data'!AC47&lt;U$194,10,(U$195-'Indicator Data'!AC47)/(U$195-U$194)*10)),1))</f>
        <v>4</v>
      </c>
      <c r="V45" s="98">
        <f t="shared" si="6"/>
        <v>1.3</v>
      </c>
      <c r="W45" s="99">
        <f t="shared" si="7"/>
        <v>2.4</v>
      </c>
      <c r="X45" s="16"/>
    </row>
    <row r="46" spans="1:24" s="4" customFormat="1" x14ac:dyDescent="0.25">
      <c r="A46" s="131" t="s">
        <v>80</v>
      </c>
      <c r="B46" s="51" t="s">
        <v>79</v>
      </c>
      <c r="C46" s="97" t="str">
        <f>IF('Indicator Data'!AQ48="No data","x",ROUND(IF('Indicator Data'!AQ48&gt;C$195,0,IF('Indicator Data'!AQ48&lt;C$194,10,(C$195-'Indicator Data'!AQ48)/(C$195-C$194)*10)),1))</f>
        <v>x</v>
      </c>
      <c r="D46" s="98" t="str">
        <f t="shared" si="0"/>
        <v>x</v>
      </c>
      <c r="E46" s="97">
        <f>IF('Indicator Data'!AS48="No data","x",ROUND(IF('Indicator Data'!AS48&gt;E$195,0,IF('Indicator Data'!AS48&lt;E$194,10,(E$195-'Indicator Data'!AS48)/(E$195-E$194)*10)),1))</f>
        <v>3.9</v>
      </c>
      <c r="F46" s="97">
        <f>IF('Indicator Data'!AR48="No data","x",ROUND(IF('Indicator Data'!AR48&gt;F$195,0,IF('Indicator Data'!AR48&lt;F$194,10,(F$195-'Indicator Data'!AR48)/(F$195-F$194)*10)),1))</f>
        <v>2.7</v>
      </c>
      <c r="G46" s="98">
        <f t="shared" si="1"/>
        <v>3.3</v>
      </c>
      <c r="H46" s="99">
        <f t="shared" si="2"/>
        <v>3.3</v>
      </c>
      <c r="I46" s="97">
        <f>IF('Indicator Data'!AU48="No data","x",ROUND(IF('Indicator Data'!AU48^2&gt;I$195,0,IF('Indicator Data'!AU48^2&lt;I$194,10,(I$195-'Indicator Data'!AU48^2)/(I$195-I$194)*10)),1))</f>
        <v>0.3</v>
      </c>
      <c r="J46" s="97">
        <f>IF(OR('Indicator Data'!AT48=0,'Indicator Data'!AT48="No data"),"x",ROUND(IF('Indicator Data'!AT48&gt;J$195,0,IF('Indicator Data'!AT48&lt;J$194,10,(J$195-'Indicator Data'!AT48)/(J$195-J$194)*10)),1))</f>
        <v>0</v>
      </c>
      <c r="K46" s="97">
        <f>IF('Indicator Data'!AV48="No data","x",ROUND(IF('Indicator Data'!AV48&gt;K$195,0,IF('Indicator Data'!AV48&lt;K$194,10,(K$195-'Indicator Data'!AV48)/(K$195-K$194)*10)),1))</f>
        <v>3.1</v>
      </c>
      <c r="L46" s="97">
        <f>IF('Indicator Data'!AW48="No data","x",ROUND(IF('Indicator Data'!AW48&gt;L$195,0,IF('Indicator Data'!AW48&lt;L$194,10,(L$195-'Indicator Data'!AW48)/(L$195-L$194)*10)),1))</f>
        <v>5.3</v>
      </c>
      <c r="M46" s="98">
        <f t="shared" si="3"/>
        <v>2.2000000000000002</v>
      </c>
      <c r="N46" s="150">
        <f>IF('Indicator Data'!AX48="No data","x",'Indicator Data'!AX48/'Indicator Data'!BD48*100)</f>
        <v>205.62770562770564</v>
      </c>
      <c r="O46" s="97">
        <f t="shared" si="4"/>
        <v>0</v>
      </c>
      <c r="P46" s="97">
        <f>IF('Indicator Data'!AY48="No data","x",ROUND(IF('Indicator Data'!AY48&gt;P$195,0,IF('Indicator Data'!AY48&lt;P$194,10,(P$195-'Indicator Data'!AY48)/(P$195-P$194)*10)),1))</f>
        <v>0</v>
      </c>
      <c r="Q46" s="97">
        <f>IF('Indicator Data'!AZ48="No data","x",ROUND(IF('Indicator Data'!AZ48&gt;Q$195,0,IF('Indicator Data'!AZ48&lt;Q$194,10,(Q$195-'Indicator Data'!AZ48)/(Q$195-Q$194)*10)),1))</f>
        <v>0</v>
      </c>
      <c r="R46" s="98">
        <f t="shared" si="5"/>
        <v>0</v>
      </c>
      <c r="S46" s="97">
        <f>IF('Indicator Data'!Y48="No data","x",ROUND(IF('Indicator Data'!Y48&gt;S$195,0,IF('Indicator Data'!Y48&lt;S$194,10,(S$195-'Indicator Data'!Y48)/(S$195-S$194)*10)),1))</f>
        <v>4.2</v>
      </c>
      <c r="T46" s="97">
        <f>IF('Indicator Data'!Z48="No data","x",ROUND(IF('Indicator Data'!Z48&gt;T$195,0,IF('Indicator Data'!Z48&lt;T$194,10,(T$195-'Indicator Data'!Z48)/(T$195-T$194)*10)),1))</f>
        <v>3.3</v>
      </c>
      <c r="U46" s="97">
        <f>IF('Indicator Data'!AC48="No data","x",ROUND(IF('Indicator Data'!AC48&gt;U$195,0,IF('Indicator Data'!AC48&lt;U$194,10,(U$195-'Indicator Data'!AC48)/(U$195-U$194)*10)),1))</f>
        <v>2.7</v>
      </c>
      <c r="V46" s="98">
        <f t="shared" si="6"/>
        <v>3.4</v>
      </c>
      <c r="W46" s="99">
        <f t="shared" si="7"/>
        <v>1.9</v>
      </c>
      <c r="X46" s="16"/>
    </row>
    <row r="47" spans="1:24" s="4" customFormat="1" x14ac:dyDescent="0.25">
      <c r="A47" s="131" t="s">
        <v>82</v>
      </c>
      <c r="B47" s="51" t="s">
        <v>81</v>
      </c>
      <c r="C47" s="97">
        <f>IF('Indicator Data'!AQ49="No data","x",ROUND(IF('Indicator Data'!AQ49&gt;C$195,0,IF('Indicator Data'!AQ49&lt;C$194,10,(C$195-'Indicator Data'!AQ49)/(C$195-C$194)*10)),1))</f>
        <v>2.5</v>
      </c>
      <c r="D47" s="98">
        <f t="shared" si="0"/>
        <v>2.5</v>
      </c>
      <c r="E47" s="97">
        <f>IF('Indicator Data'!AS49="No data","x",ROUND(IF('Indicator Data'!AS49&gt;E$195,0,IF('Indicator Data'!AS49&lt;E$194,10,(E$195-'Indicator Data'!AS49)/(E$195-E$194)*10)),1))</f>
        <v>4.4000000000000004</v>
      </c>
      <c r="F47" s="97">
        <f>IF('Indicator Data'!AR49="No data","x",ROUND(IF('Indicator Data'!AR49&gt;F$195,0,IF('Indicator Data'!AR49&lt;F$194,10,(F$195-'Indicator Data'!AR49)/(F$195-F$194)*10)),1))</f>
        <v>3</v>
      </c>
      <c r="G47" s="98">
        <f t="shared" si="1"/>
        <v>3.7</v>
      </c>
      <c r="H47" s="99">
        <f t="shared" si="2"/>
        <v>3.1</v>
      </c>
      <c r="I47" s="97" t="str">
        <f>IF('Indicator Data'!AU49="No data","x",ROUND(IF('Indicator Data'!AU49^2&gt;I$195,0,IF('Indicator Data'!AU49^2&lt;I$194,10,(I$195-'Indicator Data'!AU49^2)/(I$195-I$194)*10)),1))</f>
        <v>x</v>
      </c>
      <c r="J47" s="97">
        <f>IF(OR('Indicator Data'!AT49=0,'Indicator Data'!AT49="No data"),"x",ROUND(IF('Indicator Data'!AT49&gt;J$195,0,IF('Indicator Data'!AT49&lt;J$194,10,(J$195-'Indicator Data'!AT49)/(J$195-J$194)*10)),1))</f>
        <v>0</v>
      </c>
      <c r="K47" s="97">
        <f>IF('Indicator Data'!AV49="No data","x",ROUND(IF('Indicator Data'!AV49&gt;K$195,0,IF('Indicator Data'!AV49&lt;K$194,10,(K$195-'Indicator Data'!AV49)/(K$195-K$194)*10)),1))</f>
        <v>2</v>
      </c>
      <c r="L47" s="97">
        <f>IF('Indicator Data'!AW49="No data","x",ROUND(IF('Indicator Data'!AW49&gt;L$195,0,IF('Indicator Data'!AW49&lt;L$194,10,(L$195-'Indicator Data'!AW49)/(L$195-L$194)*10)),1))</f>
        <v>3.6</v>
      </c>
      <c r="M47" s="98">
        <f t="shared" si="3"/>
        <v>1.9</v>
      </c>
      <c r="N47" s="150">
        <f>IF('Indicator Data'!AX49="No data","x",'Indicator Data'!AX49/'Indicator Data'!BD49*100)</f>
        <v>271.87985499741069</v>
      </c>
      <c r="O47" s="97">
        <f t="shared" si="4"/>
        <v>0</v>
      </c>
      <c r="P47" s="97">
        <f>IF('Indicator Data'!AY49="No data","x",ROUND(IF('Indicator Data'!AY49&gt;P$195,0,IF('Indicator Data'!AY49&lt;P$194,10,(P$195-'Indicator Data'!AY49)/(P$195-P$194)*10)),1))</f>
        <v>0.1</v>
      </c>
      <c r="Q47" s="97">
        <f>IF('Indicator Data'!AZ49="No data","x",ROUND(IF('Indicator Data'!AZ49&gt;Q$195,0,IF('Indicator Data'!AZ49&lt;Q$194,10,(Q$195-'Indicator Data'!AZ49)/(Q$195-Q$194)*10)),1))</f>
        <v>0</v>
      </c>
      <c r="R47" s="98">
        <f t="shared" si="5"/>
        <v>0</v>
      </c>
      <c r="S47" s="97">
        <f>IF('Indicator Data'!Y49="No data","x",ROUND(IF('Indicator Data'!Y49&gt;S$195,0,IF('Indicator Data'!Y49&lt;S$194,10,(S$195-'Indicator Data'!Y49)/(S$195-S$194)*10)),1))</f>
        <v>0.9</v>
      </c>
      <c r="T47" s="97">
        <f>IF('Indicator Data'!Z49="No data","x",ROUND(IF('Indicator Data'!Z49&gt;T$195,0,IF('Indicator Data'!Z49&lt;T$194,10,(T$195-'Indicator Data'!Z49)/(T$195-T$194)*10)),1))</f>
        <v>0</v>
      </c>
      <c r="U47" s="97">
        <f>IF('Indicator Data'!AC49="No data","x",ROUND(IF('Indicator Data'!AC49&gt;U$195,0,IF('Indicator Data'!AC49&lt;U$194,10,(U$195-'Indicator Data'!AC49)/(U$195-U$194)*10)),1))</f>
        <v>3.5</v>
      </c>
      <c r="V47" s="98">
        <f t="shared" si="6"/>
        <v>1.5</v>
      </c>
      <c r="W47" s="99">
        <f t="shared" si="7"/>
        <v>1.1000000000000001</v>
      </c>
      <c r="X47" s="16"/>
    </row>
    <row r="48" spans="1:24" s="4" customFormat="1" x14ac:dyDescent="0.25">
      <c r="A48" s="131" t="s">
        <v>84</v>
      </c>
      <c r="B48" s="51" t="s">
        <v>83</v>
      </c>
      <c r="C48" s="97">
        <f>IF('Indicator Data'!AQ50="No data","x",ROUND(IF('Indicator Data'!AQ50&gt;C$195,0,IF('Indicator Data'!AQ50&lt;C$194,10,(C$195-'Indicator Data'!AQ50)/(C$195-C$194)*10)),1))</f>
        <v>2.7</v>
      </c>
      <c r="D48" s="98">
        <f t="shared" si="0"/>
        <v>2.7</v>
      </c>
      <c r="E48" s="97">
        <f>IF('Indicator Data'!AS50="No data","x",ROUND(IF('Indicator Data'!AS50&gt;E$195,0,IF('Indicator Data'!AS50&lt;E$194,10,(E$195-'Indicator Data'!AS50)/(E$195-E$194)*10)),1))</f>
        <v>0.9</v>
      </c>
      <c r="F48" s="97">
        <f>IF('Indicator Data'!AR50="No data","x",ROUND(IF('Indicator Data'!AR50&gt;F$195,0,IF('Indicator Data'!AR50&lt;F$194,10,(F$195-'Indicator Data'!AR50)/(F$195-F$194)*10)),1))</f>
        <v>1.4</v>
      </c>
      <c r="G48" s="98">
        <f t="shared" si="1"/>
        <v>1.2</v>
      </c>
      <c r="H48" s="99">
        <f t="shared" si="2"/>
        <v>2</v>
      </c>
      <c r="I48" s="97" t="str">
        <f>IF('Indicator Data'!AU50="No data","x",ROUND(IF('Indicator Data'!AU50^2&gt;I$195,0,IF('Indicator Data'!AU50^2&lt;I$194,10,(I$195-'Indicator Data'!AU50^2)/(I$195-I$194)*10)),1))</f>
        <v>x</v>
      </c>
      <c r="J48" s="97">
        <f>IF(OR('Indicator Data'!AT50=0,'Indicator Data'!AT50="No data"),"x",ROUND(IF('Indicator Data'!AT50&gt;J$195,0,IF('Indicator Data'!AT50&lt;J$194,10,(J$195-'Indicator Data'!AT50)/(J$195-J$194)*10)),1))</f>
        <v>0</v>
      </c>
      <c r="K48" s="97">
        <f>IF('Indicator Data'!AV50="No data","x",ROUND(IF('Indicator Data'!AV50&gt;K$195,0,IF('Indicator Data'!AV50&lt;K$194,10,(K$195-'Indicator Data'!AV50)/(K$195-K$194)*10)),1))</f>
        <v>0.4</v>
      </c>
      <c r="L48" s="97">
        <f>IF('Indicator Data'!AW50="No data","x",ROUND(IF('Indicator Data'!AW50&gt;L$195,0,IF('Indicator Data'!AW50&lt;L$194,10,(L$195-'Indicator Data'!AW50)/(L$195-L$194)*10)),1))</f>
        <v>3.8</v>
      </c>
      <c r="M48" s="98">
        <f t="shared" si="3"/>
        <v>1.4</v>
      </c>
      <c r="N48" s="150">
        <f>IF('Indicator Data'!AX50="No data","x",'Indicator Data'!AX50/'Indicator Data'!BD50*100)</f>
        <v>353.5234503888758</v>
      </c>
      <c r="O48" s="97">
        <f t="shared" si="4"/>
        <v>0</v>
      </c>
      <c r="P48" s="97">
        <f>IF('Indicator Data'!AY50="No data","x",ROUND(IF('Indicator Data'!AY50&gt;P$195,0,IF('Indicator Data'!AY50&lt;P$194,10,(P$195-'Indicator Data'!AY50)/(P$195-P$194)*10)),1))</f>
        <v>0</v>
      </c>
      <c r="Q48" s="97">
        <f>IF('Indicator Data'!AZ50="No data","x",ROUND(IF('Indicator Data'!AZ50&gt;Q$195,0,IF('Indicator Data'!AZ50&lt;Q$194,10,(Q$195-'Indicator Data'!AZ50)/(Q$195-Q$194)*10)),1))</f>
        <v>0</v>
      </c>
      <c r="R48" s="98">
        <f t="shared" si="5"/>
        <v>0</v>
      </c>
      <c r="S48" s="97">
        <f>IF('Indicator Data'!Y50="No data","x",ROUND(IF('Indicator Data'!Y50&gt;S$195,0,IF('Indicator Data'!Y50&lt;S$194,10,(S$195-'Indicator Data'!Y50)/(S$195-S$194)*10)),1))</f>
        <v>1.3</v>
      </c>
      <c r="T48" s="97">
        <f>IF('Indicator Data'!Z50="No data","x",ROUND(IF('Indicator Data'!Z50&gt;T$195,0,IF('Indicator Data'!Z50&lt;T$194,10,(T$195-'Indicator Data'!Z50)/(T$195-T$194)*10)),1))</f>
        <v>2.2999999999999998</v>
      </c>
      <c r="U48" s="97">
        <f>IF('Indicator Data'!AC50="No data","x",ROUND(IF('Indicator Data'!AC50&gt;U$195,0,IF('Indicator Data'!AC50&lt;U$194,10,(U$195-'Indicator Data'!AC50)/(U$195-U$194)*10)),1))</f>
        <v>0</v>
      </c>
      <c r="V48" s="98">
        <f t="shared" si="6"/>
        <v>1.2</v>
      </c>
      <c r="W48" s="99">
        <f t="shared" si="7"/>
        <v>0.9</v>
      </c>
      <c r="X48" s="16"/>
    </row>
    <row r="49" spans="1:24" s="4" customFormat="1" x14ac:dyDescent="0.25">
      <c r="A49" s="131" t="s">
        <v>86</v>
      </c>
      <c r="B49" s="51" t="s">
        <v>85</v>
      </c>
      <c r="C49" s="97">
        <f>IF('Indicator Data'!AQ51="No data","x",ROUND(IF('Indicator Data'!AQ51&gt;C$195,0,IF('Indicator Data'!AQ51&lt;C$194,10,(C$195-'Indicator Data'!AQ51)/(C$195-C$194)*10)),1))</f>
        <v>5.5</v>
      </c>
      <c r="D49" s="98">
        <f t="shared" si="0"/>
        <v>5.5</v>
      </c>
      <c r="E49" s="97">
        <f>IF('Indicator Data'!AS51="No data","x",ROUND(IF('Indicator Data'!AS51&gt;E$195,0,IF('Indicator Data'!AS51&lt;E$194,10,(E$195-'Indicator Data'!AS51)/(E$195-E$194)*10)),1))</f>
        <v>6.6</v>
      </c>
      <c r="F49" s="97">
        <f>IF('Indicator Data'!AR51="No data","x",ROUND(IF('Indicator Data'!AR51&gt;F$195,0,IF('Indicator Data'!AR51&lt;F$194,10,(F$195-'Indicator Data'!AR51)/(F$195-F$194)*10)),1))</f>
        <v>6.9</v>
      </c>
      <c r="G49" s="98">
        <f t="shared" si="1"/>
        <v>6.8</v>
      </c>
      <c r="H49" s="99">
        <f t="shared" si="2"/>
        <v>6.2</v>
      </c>
      <c r="I49" s="97" t="str">
        <f>IF('Indicator Data'!AU51="No data","x",ROUND(IF('Indicator Data'!AU51^2&gt;I$195,0,IF('Indicator Data'!AU51^2&lt;I$194,10,(I$195-'Indicator Data'!AU51^2)/(I$195-I$194)*10)),1))</f>
        <v>x</v>
      </c>
      <c r="J49" s="97">
        <f>IF(OR('Indicator Data'!AT51=0,'Indicator Data'!AT51="No data"),"x",ROUND(IF('Indicator Data'!AT51&gt;J$195,0,IF('Indicator Data'!AT51&lt;J$194,10,(J$195-'Indicator Data'!AT51)/(J$195-J$194)*10)),1))</f>
        <v>4.7</v>
      </c>
      <c r="K49" s="97">
        <f>IF('Indicator Data'!AV51="No data","x",ROUND(IF('Indicator Data'!AV51&gt;K$195,0,IF('Indicator Data'!AV51&lt;K$194,10,(K$195-'Indicator Data'!AV51)/(K$195-K$194)*10)),1))</f>
        <v>8.9</v>
      </c>
      <c r="L49" s="97">
        <f>IF('Indicator Data'!AW51="No data","x",ROUND(IF('Indicator Data'!AW51&gt;L$195,0,IF('Indicator Data'!AW51&lt;L$194,10,(L$195-'Indicator Data'!AW51)/(L$195-L$194)*10)),1))</f>
        <v>8.6</v>
      </c>
      <c r="M49" s="98">
        <f t="shared" si="3"/>
        <v>7.4</v>
      </c>
      <c r="N49" s="150">
        <f>IF('Indicator Data'!AX51="No data","x",'Indicator Data'!AX51/'Indicator Data'!BD51*100)</f>
        <v>11.216566005176878</v>
      </c>
      <c r="O49" s="97">
        <f t="shared" si="4"/>
        <v>9</v>
      </c>
      <c r="P49" s="97">
        <f>IF('Indicator Data'!AY51="No data","x",ROUND(IF('Indicator Data'!AY51&gt;P$195,0,IF('Indicator Data'!AY51&lt;P$194,10,(P$195-'Indicator Data'!AY51)/(P$195-P$194)*10)),1))</f>
        <v>5.8</v>
      </c>
      <c r="Q49" s="97">
        <f>IF('Indicator Data'!AZ51="No data","x",ROUND(IF('Indicator Data'!AZ51&gt;Q$195,0,IF('Indicator Data'!AZ51&lt;Q$194,10,(Q$195-'Indicator Data'!AZ51)/(Q$195-Q$194)*10)),1))</f>
        <v>2</v>
      </c>
      <c r="R49" s="98">
        <f t="shared" si="5"/>
        <v>5.6</v>
      </c>
      <c r="S49" s="97">
        <f>IF('Indicator Data'!Y51="No data","x",ROUND(IF('Indicator Data'!Y51&gt;S$195,0,IF('Indicator Data'!Y51&lt;S$194,10,(S$195-'Indicator Data'!Y51)/(S$195-S$194)*10)),1))</f>
        <v>9.4</v>
      </c>
      <c r="T49" s="97">
        <f>IF('Indicator Data'!Z51="No data","x",ROUND(IF('Indicator Data'!Z51&gt;T$195,0,IF('Indicator Data'!Z51&lt;T$194,10,(T$195-'Indicator Data'!Z51)/(T$195-T$194)*10)),1))</f>
        <v>7.2</v>
      </c>
      <c r="U49" s="97">
        <f>IF('Indicator Data'!AC51="No data","x",ROUND(IF('Indicator Data'!AC51&gt;U$195,0,IF('Indicator Data'!AC51&lt;U$194,10,(U$195-'Indicator Data'!AC51)/(U$195-U$194)*10)),1))</f>
        <v>9.3000000000000007</v>
      </c>
      <c r="V49" s="98">
        <f t="shared" si="6"/>
        <v>8.6</v>
      </c>
      <c r="W49" s="99">
        <f t="shared" si="7"/>
        <v>7.2</v>
      </c>
      <c r="X49" s="16"/>
    </row>
    <row r="50" spans="1:24" s="4" customFormat="1" x14ac:dyDescent="0.25">
      <c r="A50" s="131" t="s">
        <v>88</v>
      </c>
      <c r="B50" s="51" t="s">
        <v>87</v>
      </c>
      <c r="C50" s="97" t="str">
        <f>IF('Indicator Data'!AQ52="No data","x",ROUND(IF('Indicator Data'!AQ52&gt;C$195,0,IF('Indicator Data'!AQ52&lt;C$194,10,(C$195-'Indicator Data'!AQ52)/(C$195-C$194)*10)),1))</f>
        <v>x</v>
      </c>
      <c r="D50" s="98" t="str">
        <f t="shared" si="0"/>
        <v>x</v>
      </c>
      <c r="E50" s="97">
        <f>IF('Indicator Data'!AS52="No data","x",ROUND(IF('Indicator Data'!AS52&gt;E$195,0,IF('Indicator Data'!AS52&lt;E$194,10,(E$195-'Indicator Data'!AS52)/(E$195-E$194)*10)),1))</f>
        <v>4.2</v>
      </c>
      <c r="F50" s="97">
        <f>IF('Indicator Data'!AR52="No data","x",ROUND(IF('Indicator Data'!AR52&gt;F$195,0,IF('Indicator Data'!AR52&lt;F$194,10,(F$195-'Indicator Data'!AR52)/(F$195-F$194)*10)),1))</f>
        <v>4.9000000000000004</v>
      </c>
      <c r="G50" s="98">
        <f t="shared" si="1"/>
        <v>4.5999999999999996</v>
      </c>
      <c r="H50" s="99">
        <f t="shared" si="2"/>
        <v>4.5999999999999996</v>
      </c>
      <c r="I50" s="97" t="str">
        <f>IF('Indicator Data'!AU52="No data","x",ROUND(IF('Indicator Data'!AU52^2&gt;I$195,0,IF('Indicator Data'!AU52^2&lt;I$194,10,(I$195-'Indicator Data'!AU52^2)/(I$195-I$194)*10)),1))</f>
        <v>x</v>
      </c>
      <c r="J50" s="97">
        <f>IF(OR('Indicator Data'!AT52=0,'Indicator Data'!AT52="No data"),"x",ROUND(IF('Indicator Data'!AT52&gt;J$195,0,IF('Indicator Data'!AT52&lt;J$194,10,(J$195-'Indicator Data'!AT52)/(J$195-J$194)*10)),1))</f>
        <v>0.7</v>
      </c>
      <c r="K50" s="97">
        <f>IF('Indicator Data'!AV52="No data","x",ROUND(IF('Indicator Data'!AV52&gt;K$195,0,IF('Indicator Data'!AV52&lt;K$194,10,(K$195-'Indicator Data'!AV52)/(K$195-K$194)*10)),1))</f>
        <v>3.7</v>
      </c>
      <c r="L50" s="97">
        <f>IF('Indicator Data'!AW52="No data","x",ROUND(IF('Indicator Data'!AW52&gt;L$195,0,IF('Indicator Data'!AW52&lt;L$194,10,(L$195-'Indicator Data'!AW52)/(L$195-L$194)*10)),1))</f>
        <v>3.7</v>
      </c>
      <c r="M50" s="98">
        <f t="shared" si="3"/>
        <v>2.7</v>
      </c>
      <c r="N50" s="150">
        <f>IF('Indicator Data'!AX52="No data","x",'Indicator Data'!AX52/'Indicator Data'!BD52*100)</f>
        <v>133.33333333333331</v>
      </c>
      <c r="O50" s="97">
        <f t="shared" si="4"/>
        <v>0</v>
      </c>
      <c r="P50" s="97">
        <f>IF('Indicator Data'!AY52="No data","x",ROUND(IF('Indicator Data'!AY52&gt;P$195,0,IF('Indicator Data'!AY52&lt;P$194,10,(P$195-'Indicator Data'!AY52)/(P$195-P$194)*10)),1))</f>
        <v>2.1</v>
      </c>
      <c r="Q50" s="97">
        <f>IF('Indicator Data'!AZ52="No data","x",ROUND(IF('Indicator Data'!AZ52&gt;Q$195,0,IF('Indicator Data'!AZ52&lt;Q$194,10,(Q$195-'Indicator Data'!AZ52)/(Q$195-Q$194)*10)),1))</f>
        <v>1.1000000000000001</v>
      </c>
      <c r="R50" s="98">
        <f t="shared" si="5"/>
        <v>1.1000000000000001</v>
      </c>
      <c r="S50" s="97">
        <f>IF('Indicator Data'!Y52="No data","x",ROUND(IF('Indicator Data'!Y52&gt;S$195,0,IF('Indicator Data'!Y52&lt;S$194,10,(S$195-'Indicator Data'!Y52)/(S$195-S$194)*10)),1))</f>
        <v>5.6</v>
      </c>
      <c r="T50" s="97">
        <f>IF('Indicator Data'!Z52="No data","x",ROUND(IF('Indicator Data'!Z52&gt;T$195,0,IF('Indicator Data'!Z52&lt;T$194,10,(T$195-'Indicator Data'!Z52)/(T$195-T$194)*10)),1))</f>
        <v>1.3</v>
      </c>
      <c r="U50" s="97">
        <f>IF('Indicator Data'!AC52="No data","x",ROUND(IF('Indicator Data'!AC52&gt;U$195,0,IF('Indicator Data'!AC52&lt;U$194,10,(U$195-'Indicator Data'!AC52)/(U$195-U$194)*10)),1))</f>
        <v>8.1</v>
      </c>
      <c r="V50" s="98">
        <f t="shared" si="6"/>
        <v>5</v>
      </c>
      <c r="W50" s="99">
        <f t="shared" si="7"/>
        <v>2.9</v>
      </c>
      <c r="X50" s="16"/>
    </row>
    <row r="51" spans="1:24" s="4" customFormat="1" x14ac:dyDescent="0.25">
      <c r="A51" s="131" t="s">
        <v>90</v>
      </c>
      <c r="B51" s="51" t="s">
        <v>89</v>
      </c>
      <c r="C51" s="97">
        <f>IF('Indicator Data'!AQ53="No data","x",ROUND(IF('Indicator Data'!AQ53&gt;C$195,0,IF('Indicator Data'!AQ53&lt;C$194,10,(C$195-'Indicator Data'!AQ53)/(C$195-C$194)*10)),1))</f>
        <v>4.5999999999999996</v>
      </c>
      <c r="D51" s="98">
        <f t="shared" si="0"/>
        <v>4.5999999999999996</v>
      </c>
      <c r="E51" s="97">
        <f>IF('Indicator Data'!AS53="No data","x",ROUND(IF('Indicator Data'!AS53&gt;E$195,0,IF('Indicator Data'!AS53&lt;E$194,10,(E$195-'Indicator Data'!AS53)/(E$195-E$194)*10)),1))</f>
        <v>6.7</v>
      </c>
      <c r="F51" s="97">
        <f>IF('Indicator Data'!AR53="No data","x",ROUND(IF('Indicator Data'!AR53&gt;F$195,0,IF('Indicator Data'!AR53&lt;F$194,10,(F$195-'Indicator Data'!AR53)/(F$195-F$194)*10)),1))</f>
        <v>5.9</v>
      </c>
      <c r="G51" s="98">
        <f t="shared" si="1"/>
        <v>6.3</v>
      </c>
      <c r="H51" s="99">
        <f t="shared" si="2"/>
        <v>5.5</v>
      </c>
      <c r="I51" s="97">
        <f>IF('Indicator Data'!AU53="No data","x",ROUND(IF('Indicator Data'!AU53^2&gt;I$195,0,IF('Indicator Data'!AU53^2&lt;I$194,10,(I$195-'Indicator Data'!AU53^2)/(I$195-I$194)*10)),1))</f>
        <v>1.9</v>
      </c>
      <c r="J51" s="97">
        <f>IF(OR('Indicator Data'!AT53=0,'Indicator Data'!AT53="No data"),"x",ROUND(IF('Indicator Data'!AT53&gt;J$195,0,IF('Indicator Data'!AT53&lt;J$194,10,(J$195-'Indicator Data'!AT53)/(J$195-J$194)*10)),1))</f>
        <v>0.2</v>
      </c>
      <c r="K51" s="97">
        <f>IF('Indicator Data'!AV53="No data","x",ROUND(IF('Indicator Data'!AV53&gt;K$195,0,IF('Indicator Data'!AV53&lt;K$194,10,(K$195-'Indicator Data'!AV53)/(K$195-K$194)*10)),1))</f>
        <v>5</v>
      </c>
      <c r="L51" s="97">
        <f>IF('Indicator Data'!AW53="No data","x",ROUND(IF('Indicator Data'!AW53&gt;L$195,0,IF('Indicator Data'!AW53&lt;L$194,10,(L$195-'Indicator Data'!AW53)/(L$195-L$194)*10)),1))</f>
        <v>6.2</v>
      </c>
      <c r="M51" s="98">
        <f t="shared" si="3"/>
        <v>3.3</v>
      </c>
      <c r="N51" s="150">
        <f>IF('Indicator Data'!AX53="No data","x",'Indicator Data'!AX53/'Indicator Data'!BD53*100)</f>
        <v>60.016556291390735</v>
      </c>
      <c r="O51" s="97">
        <f t="shared" si="4"/>
        <v>4</v>
      </c>
      <c r="P51" s="97">
        <f>IF('Indicator Data'!AY53="No data","x",ROUND(IF('Indicator Data'!AY53&gt;P$195,0,IF('Indicator Data'!AY53&lt;P$194,10,(P$195-'Indicator Data'!AY53)/(P$195-P$194)*10)),1))</f>
        <v>1.8</v>
      </c>
      <c r="Q51" s="97">
        <f>IF('Indicator Data'!AZ53="No data","x",ROUND(IF('Indicator Data'!AZ53&gt;Q$195,0,IF('Indicator Data'!AZ53&lt;Q$194,10,(Q$195-'Indicator Data'!AZ53)/(Q$195-Q$194)*10)),1))</f>
        <v>3.1</v>
      </c>
      <c r="R51" s="98">
        <f t="shared" si="5"/>
        <v>3</v>
      </c>
      <c r="S51" s="97">
        <f>IF('Indicator Data'!Y53="No data","x",ROUND(IF('Indicator Data'!Y53&gt;S$195,0,IF('Indicator Data'!Y53&lt;S$194,10,(S$195-'Indicator Data'!Y53)/(S$195-S$194)*10)),1))</f>
        <v>6.3</v>
      </c>
      <c r="T51" s="97">
        <f>IF('Indicator Data'!Z53="No data","x",ROUND(IF('Indicator Data'!Z53&gt;T$195,0,IF('Indicator Data'!Z53&lt;T$194,10,(T$195-'Indicator Data'!Z53)/(T$195-T$194)*10)),1))</f>
        <v>2.8</v>
      </c>
      <c r="U51" s="97">
        <f>IF('Indicator Data'!AC53="No data","x",ROUND(IF('Indicator Data'!AC53&gt;U$195,0,IF('Indicator Data'!AC53&lt;U$194,10,(U$195-'Indicator Data'!AC53)/(U$195-U$194)*10)),1))</f>
        <v>8</v>
      </c>
      <c r="V51" s="98">
        <f t="shared" si="6"/>
        <v>5.7</v>
      </c>
      <c r="W51" s="99">
        <f t="shared" si="7"/>
        <v>4</v>
      </c>
      <c r="X51" s="16"/>
    </row>
    <row r="52" spans="1:24" s="4" customFormat="1" x14ac:dyDescent="0.25">
      <c r="A52" s="131" t="s">
        <v>93</v>
      </c>
      <c r="B52" s="51" t="s">
        <v>92</v>
      </c>
      <c r="C52" s="97">
        <f>IF('Indicator Data'!AQ54="No data","x",ROUND(IF('Indicator Data'!AQ54&gt;C$195,0,IF('Indicator Data'!AQ54&lt;C$194,10,(C$195-'Indicator Data'!AQ54)/(C$195-C$194)*10)),1))</f>
        <v>3</v>
      </c>
      <c r="D52" s="98">
        <f t="shared" si="0"/>
        <v>3</v>
      </c>
      <c r="E52" s="97">
        <f>IF('Indicator Data'!AS54="No data","x",ROUND(IF('Indicator Data'!AS54&gt;E$195,0,IF('Indicator Data'!AS54&lt;E$194,10,(E$195-'Indicator Data'!AS54)/(E$195-E$194)*10)),1))</f>
        <v>6.8</v>
      </c>
      <c r="F52" s="97">
        <f>IF('Indicator Data'!AR54="No data","x",ROUND(IF('Indicator Data'!AR54&gt;F$195,0,IF('Indicator Data'!AR54&lt;F$194,10,(F$195-'Indicator Data'!AR54)/(F$195-F$194)*10)),1))</f>
        <v>6</v>
      </c>
      <c r="G52" s="98">
        <f t="shared" si="1"/>
        <v>6.4</v>
      </c>
      <c r="H52" s="99">
        <f t="shared" si="2"/>
        <v>4.7</v>
      </c>
      <c r="I52" s="97">
        <f>IF('Indicator Data'!AU54="No data","x",ROUND(IF('Indicator Data'!AU54^2&gt;I$195,0,IF('Indicator Data'!AU54^2&lt;I$194,10,(I$195-'Indicator Data'!AU54^2)/(I$195-I$194)*10)),1))</f>
        <v>1.4</v>
      </c>
      <c r="J52" s="97">
        <f>IF(OR('Indicator Data'!AT54=0,'Indicator Data'!AT54="No data"),"x",ROUND(IF('Indicator Data'!AT54&gt;J$195,0,IF('Indicator Data'!AT54&lt;J$194,10,(J$195-'Indicator Data'!AT54)/(J$195-J$194)*10)),1))</f>
        <v>0.3</v>
      </c>
      <c r="K52" s="97">
        <f>IF('Indicator Data'!AV54="No data","x",ROUND(IF('Indicator Data'!AV54&gt;K$195,0,IF('Indicator Data'!AV54&lt;K$194,10,(K$195-'Indicator Data'!AV54)/(K$195-K$194)*10)),1))</f>
        <v>5.7</v>
      </c>
      <c r="L52" s="97">
        <f>IF('Indicator Data'!AW54="No data","x",ROUND(IF('Indicator Data'!AW54&gt;L$195,0,IF('Indicator Data'!AW54&lt;L$194,10,(L$195-'Indicator Data'!AW54)/(L$195-L$194)*10)),1))</f>
        <v>4.9000000000000004</v>
      </c>
      <c r="M52" s="98">
        <f t="shared" si="3"/>
        <v>3.1</v>
      </c>
      <c r="N52" s="150">
        <f>IF('Indicator Data'!AX54="No data","x",'Indicator Data'!AX54/'Indicator Data'!BD54*100)</f>
        <v>24.963762280560477</v>
      </c>
      <c r="O52" s="97">
        <f t="shared" si="4"/>
        <v>7.6</v>
      </c>
      <c r="P52" s="97">
        <f>IF('Indicator Data'!AY54="No data","x",ROUND(IF('Indicator Data'!AY54&gt;P$195,0,IF('Indicator Data'!AY54&lt;P$194,10,(P$195-'Indicator Data'!AY54)/(P$195-P$194)*10)),1))</f>
        <v>1.7</v>
      </c>
      <c r="Q52" s="97">
        <f>IF('Indicator Data'!AZ54="No data","x",ROUND(IF('Indicator Data'!AZ54&gt;Q$195,0,IF('Indicator Data'!AZ54&lt;Q$194,10,(Q$195-'Indicator Data'!AZ54)/(Q$195-Q$194)*10)),1))</f>
        <v>2.6</v>
      </c>
      <c r="R52" s="98">
        <f t="shared" si="5"/>
        <v>4</v>
      </c>
      <c r="S52" s="97">
        <f>IF('Indicator Data'!Y54="No data","x",ROUND(IF('Indicator Data'!Y54&gt;S$195,0,IF('Indicator Data'!Y54&lt;S$194,10,(S$195-'Indicator Data'!Y54)/(S$195-S$194)*10)),1))</f>
        <v>5.7</v>
      </c>
      <c r="T52" s="97">
        <f>IF('Indicator Data'!Z54="No data","x",ROUND(IF('Indicator Data'!Z54&gt;T$195,0,IF('Indicator Data'!Z54&lt;T$194,10,(T$195-'Indicator Data'!Z54)/(T$195-T$194)*10)),1))</f>
        <v>3.6</v>
      </c>
      <c r="U52" s="97">
        <f>IF('Indicator Data'!AC54="No data","x",ROUND(IF('Indicator Data'!AC54&gt;U$195,0,IF('Indicator Data'!AC54&lt;U$194,10,(U$195-'Indicator Data'!AC54)/(U$195-U$194)*10)),1))</f>
        <v>7.5</v>
      </c>
      <c r="V52" s="98">
        <f t="shared" si="6"/>
        <v>5.6</v>
      </c>
      <c r="W52" s="99">
        <f t="shared" si="7"/>
        <v>4.2</v>
      </c>
      <c r="X52" s="16"/>
    </row>
    <row r="53" spans="1:24" s="4" customFormat="1" x14ac:dyDescent="0.25">
      <c r="A53" s="131" t="s">
        <v>95</v>
      </c>
      <c r="B53" s="51" t="s">
        <v>94</v>
      </c>
      <c r="C53" s="97">
        <f>IF('Indicator Data'!AQ55="No data","x",ROUND(IF('Indicator Data'!AQ55&gt;C$195,0,IF('Indicator Data'!AQ55&lt;C$194,10,(C$195-'Indicator Data'!AQ55)/(C$195-C$194)*10)),1))</f>
        <v>4.2</v>
      </c>
      <c r="D53" s="98">
        <f t="shared" si="0"/>
        <v>4.2</v>
      </c>
      <c r="E53" s="97">
        <f>IF('Indicator Data'!AS55="No data","x",ROUND(IF('Indicator Data'!AS55&gt;E$195,0,IF('Indicator Data'!AS55&lt;E$194,10,(E$195-'Indicator Data'!AS55)/(E$195-E$194)*10)),1))</f>
        <v>6.4</v>
      </c>
      <c r="F53" s="97">
        <f>IF('Indicator Data'!AR55="No data","x",ROUND(IF('Indicator Data'!AR55&gt;F$195,0,IF('Indicator Data'!AR55&lt;F$194,10,(F$195-'Indicator Data'!AR55)/(F$195-F$194)*10)),1))</f>
        <v>6.6</v>
      </c>
      <c r="G53" s="98">
        <f t="shared" si="1"/>
        <v>6.5</v>
      </c>
      <c r="H53" s="99">
        <f t="shared" si="2"/>
        <v>5.4</v>
      </c>
      <c r="I53" s="97">
        <f>IF('Indicator Data'!AU55="No data","x",ROUND(IF('Indicator Data'!AU55^2&gt;I$195,0,IF('Indicator Data'!AU55^2&lt;I$194,10,(I$195-'Indicator Data'!AU55^2)/(I$195-I$194)*10)),1))</f>
        <v>5</v>
      </c>
      <c r="J53" s="97">
        <f>IF(OR('Indicator Data'!AT55=0,'Indicator Data'!AT55="No data"),"x",ROUND(IF('Indicator Data'!AT55&gt;J$195,0,IF('Indicator Data'!AT55&lt;J$194,10,(J$195-'Indicator Data'!AT55)/(J$195-J$194)*10)),1))</f>
        <v>0</v>
      </c>
      <c r="K53" s="97">
        <f>IF('Indicator Data'!AV55="No data","x",ROUND(IF('Indicator Data'!AV55&gt;K$195,0,IF('Indicator Data'!AV55&lt;K$194,10,(K$195-'Indicator Data'!AV55)/(K$195-K$194)*10)),1))</f>
        <v>6.8</v>
      </c>
      <c r="L53" s="97">
        <f>IF('Indicator Data'!AW55="No data","x",ROUND(IF('Indicator Data'!AW55&gt;L$195,0,IF('Indicator Data'!AW55&lt;L$194,10,(L$195-'Indicator Data'!AW55)/(L$195-L$194)*10)),1))</f>
        <v>4.4000000000000004</v>
      </c>
      <c r="M53" s="98">
        <f t="shared" si="3"/>
        <v>4.0999999999999996</v>
      </c>
      <c r="N53" s="150">
        <f>IF('Indicator Data'!AX55="No data","x",'Indicator Data'!AX55/'Indicator Data'!BD55*100)</f>
        <v>8.3379376161534982</v>
      </c>
      <c r="O53" s="97">
        <f t="shared" si="4"/>
        <v>9.3000000000000007</v>
      </c>
      <c r="P53" s="97">
        <f>IF('Indicator Data'!AY55="No data","x",ROUND(IF('Indicator Data'!AY55&gt;P$195,0,IF('Indicator Data'!AY55&lt;P$194,10,(P$195-'Indicator Data'!AY55)/(P$195-P$194)*10)),1))</f>
        <v>0.6</v>
      </c>
      <c r="Q53" s="97">
        <f>IF('Indicator Data'!AZ55="No data","x",ROUND(IF('Indicator Data'!AZ55&gt;Q$195,0,IF('Indicator Data'!AZ55&lt;Q$194,10,(Q$195-'Indicator Data'!AZ55)/(Q$195-Q$194)*10)),1))</f>
        <v>0.1</v>
      </c>
      <c r="R53" s="98">
        <f t="shared" si="5"/>
        <v>3.3</v>
      </c>
      <c r="S53" s="97">
        <f>IF('Indicator Data'!Y55="No data","x",ROUND(IF('Indicator Data'!Y55&gt;S$195,0,IF('Indicator Data'!Y55&lt;S$194,10,(S$195-'Indicator Data'!Y55)/(S$195-S$194)*10)),1))</f>
        <v>2.9</v>
      </c>
      <c r="T53" s="97">
        <f>IF('Indicator Data'!Z55="No data","x",ROUND(IF('Indicator Data'!Z55&gt;T$195,0,IF('Indicator Data'!Z55&lt;T$194,10,(T$195-'Indicator Data'!Z55)/(T$195-T$194)*10)),1))</f>
        <v>1.5</v>
      </c>
      <c r="U53" s="97">
        <f>IF('Indicator Data'!AC55="No data","x",ROUND(IF('Indicator Data'!AC55&gt;U$195,0,IF('Indicator Data'!AC55&lt;U$194,10,(U$195-'Indicator Data'!AC55)/(U$195-U$194)*10)),1))</f>
        <v>8.3000000000000007</v>
      </c>
      <c r="V53" s="98">
        <f t="shared" si="6"/>
        <v>4.2</v>
      </c>
      <c r="W53" s="99">
        <f t="shared" si="7"/>
        <v>3.9</v>
      </c>
      <c r="X53" s="16"/>
    </row>
    <row r="54" spans="1:24" s="4" customFormat="1" x14ac:dyDescent="0.25">
      <c r="A54" s="131" t="s">
        <v>97</v>
      </c>
      <c r="B54" s="51" t="s">
        <v>96</v>
      </c>
      <c r="C54" s="97">
        <f>IF('Indicator Data'!AQ56="No data","x",ROUND(IF('Indicator Data'!AQ56&gt;C$195,0,IF('Indicator Data'!AQ56&lt;C$194,10,(C$195-'Indicator Data'!AQ56)/(C$195-C$194)*10)),1))</f>
        <v>5.2</v>
      </c>
      <c r="D54" s="98">
        <f t="shared" si="0"/>
        <v>5.2</v>
      </c>
      <c r="E54" s="97">
        <f>IF('Indicator Data'!AS56="No data","x",ROUND(IF('Indicator Data'!AS56&gt;E$195,0,IF('Indicator Data'!AS56&lt;E$194,10,(E$195-'Indicator Data'!AS56)/(E$195-E$194)*10)),1))</f>
        <v>6.1</v>
      </c>
      <c r="F54" s="97">
        <f>IF('Indicator Data'!AR56="No data","x",ROUND(IF('Indicator Data'!AR56&gt;F$195,0,IF('Indicator Data'!AR56&lt;F$194,10,(F$195-'Indicator Data'!AR56)/(F$195-F$194)*10)),1))</f>
        <v>5</v>
      </c>
      <c r="G54" s="98">
        <f t="shared" si="1"/>
        <v>5.6</v>
      </c>
      <c r="H54" s="99">
        <f t="shared" si="2"/>
        <v>5.4</v>
      </c>
      <c r="I54" s="97">
        <f>IF('Indicator Data'!AU56="No data","x",ROUND(IF('Indicator Data'!AU56^2&gt;I$195,0,IF('Indicator Data'!AU56^2&lt;I$194,10,(I$195-'Indicator Data'!AU56^2)/(I$195-I$194)*10)),1))</f>
        <v>3</v>
      </c>
      <c r="J54" s="97">
        <f>IF(OR('Indicator Data'!AT56=0,'Indicator Data'!AT56="No data"),"x",ROUND(IF('Indicator Data'!AT56&gt;J$195,0,IF('Indicator Data'!AT56&lt;J$194,10,(J$195-'Indicator Data'!AT56)/(J$195-J$194)*10)),1))</f>
        <v>0.6</v>
      </c>
      <c r="K54" s="97">
        <f>IF('Indicator Data'!AV56="No data","x",ROUND(IF('Indicator Data'!AV56&gt;K$195,0,IF('Indicator Data'!AV56&lt;K$194,10,(K$195-'Indicator Data'!AV56)/(K$195-K$194)*10)),1))</f>
        <v>7</v>
      </c>
      <c r="L54" s="97">
        <f>IF('Indicator Data'!AW56="No data","x",ROUND(IF('Indicator Data'!AW56&gt;L$195,0,IF('Indicator Data'!AW56&lt;L$194,10,(L$195-'Indicator Data'!AW56)/(L$195-L$194)*10)),1))</f>
        <v>2.9</v>
      </c>
      <c r="M54" s="98">
        <f t="shared" si="3"/>
        <v>3.4</v>
      </c>
      <c r="N54" s="150">
        <f>IF('Indicator Data'!AX56="No data","x",'Indicator Data'!AX56/'Indicator Data'!BD56*100)</f>
        <v>53.088803088803097</v>
      </c>
      <c r="O54" s="97">
        <f t="shared" si="4"/>
        <v>4.7</v>
      </c>
      <c r="P54" s="97">
        <f>IF('Indicator Data'!AY56="No data","x",ROUND(IF('Indicator Data'!AY56&gt;P$195,0,IF('Indicator Data'!AY56&lt;P$194,10,(P$195-'Indicator Data'!AY56)/(P$195-P$194)*10)),1))</f>
        <v>2.8</v>
      </c>
      <c r="Q54" s="97">
        <f>IF('Indicator Data'!AZ56="No data","x",ROUND(IF('Indicator Data'!AZ56&gt;Q$195,0,IF('Indicator Data'!AZ56&lt;Q$194,10,(Q$195-'Indicator Data'!AZ56)/(Q$195-Q$194)*10)),1))</f>
        <v>1.2</v>
      </c>
      <c r="R54" s="98">
        <f t="shared" si="5"/>
        <v>2.9</v>
      </c>
      <c r="S54" s="97">
        <f>IF('Indicator Data'!Y56="No data","x",ROUND(IF('Indicator Data'!Y56&gt;S$195,0,IF('Indicator Data'!Y56&lt;S$194,10,(S$195-'Indicator Data'!Y56)/(S$195-S$194)*10)),1))</f>
        <v>6</v>
      </c>
      <c r="T54" s="97">
        <f>IF('Indicator Data'!Z56="No data","x",ROUND(IF('Indicator Data'!Z56&gt;T$195,0,IF('Indicator Data'!Z56&lt;T$194,10,(T$195-'Indicator Data'!Z56)/(T$195-T$194)*10)),1))</f>
        <v>1.3</v>
      </c>
      <c r="U54" s="97">
        <f>IF('Indicator Data'!AC56="No data","x",ROUND(IF('Indicator Data'!AC56&gt;U$195,0,IF('Indicator Data'!AC56&lt;U$194,10,(U$195-'Indicator Data'!AC56)/(U$195-U$194)*10)),1))</f>
        <v>8.3000000000000007</v>
      </c>
      <c r="V54" s="98">
        <f t="shared" si="6"/>
        <v>5.2</v>
      </c>
      <c r="W54" s="99">
        <f t="shared" si="7"/>
        <v>3.8</v>
      </c>
      <c r="X54" s="16"/>
    </row>
    <row r="55" spans="1:24" s="4" customFormat="1" x14ac:dyDescent="0.25">
      <c r="A55" s="131" t="s">
        <v>99</v>
      </c>
      <c r="B55" s="51" t="s">
        <v>98</v>
      </c>
      <c r="C55" s="97" t="str">
        <f>IF('Indicator Data'!AQ57="No data","x",ROUND(IF('Indicator Data'!AQ57&gt;C$195,0,IF('Indicator Data'!AQ57&lt;C$194,10,(C$195-'Indicator Data'!AQ57)/(C$195-C$194)*10)),1))</f>
        <v>x</v>
      </c>
      <c r="D55" s="98" t="str">
        <f t="shared" si="0"/>
        <v>x</v>
      </c>
      <c r="E55" s="97">
        <f>IF('Indicator Data'!AS57="No data","x",ROUND(IF('Indicator Data'!AS57&gt;E$195,0,IF('Indicator Data'!AS57&lt;E$194,10,(E$195-'Indicator Data'!AS57)/(E$195-E$194)*10)),1))</f>
        <v>8.1</v>
      </c>
      <c r="F55" s="97">
        <f>IF('Indicator Data'!AR57="No data","x",ROUND(IF('Indicator Data'!AR57&gt;F$195,0,IF('Indicator Data'!AR57&lt;F$194,10,(F$195-'Indicator Data'!AR57)/(F$195-F$194)*10)),1))</f>
        <v>7.9</v>
      </c>
      <c r="G55" s="98">
        <f t="shared" si="1"/>
        <v>8</v>
      </c>
      <c r="H55" s="99">
        <f t="shared" si="2"/>
        <v>8</v>
      </c>
      <c r="I55" s="97">
        <f>IF('Indicator Data'!AU57="No data","x",ROUND(IF('Indicator Data'!AU57^2&gt;I$195,0,IF('Indicator Data'!AU57^2&lt;I$194,10,(I$195-'Indicator Data'!AU57^2)/(I$195-I$194)*10)),1))</f>
        <v>1.2</v>
      </c>
      <c r="J55" s="97">
        <f>IF(OR('Indicator Data'!AT57=0,'Indicator Data'!AT57="No data"),"x",ROUND(IF('Indicator Data'!AT57&gt;J$195,0,IF('Indicator Data'!AT57&lt;J$194,10,(J$195-'Indicator Data'!AT57)/(J$195-J$194)*10)),1))</f>
        <v>3.4</v>
      </c>
      <c r="K55" s="97">
        <f>IF('Indicator Data'!AV57="No data","x",ROUND(IF('Indicator Data'!AV57&gt;K$195,0,IF('Indicator Data'!AV57&lt;K$194,10,(K$195-'Indicator Data'!AV57)/(K$195-K$194)*10)),1))</f>
        <v>8.1</v>
      </c>
      <c r="L55" s="97">
        <f>IF('Indicator Data'!AW57="No data","x",ROUND(IF('Indicator Data'!AW57&gt;L$195,0,IF('Indicator Data'!AW57&lt;L$194,10,(L$195-'Indicator Data'!AW57)/(L$195-L$194)*10)),1))</f>
        <v>6.9</v>
      </c>
      <c r="M55" s="98">
        <f t="shared" si="3"/>
        <v>4.9000000000000004</v>
      </c>
      <c r="N55" s="150">
        <f>IF('Indicator Data'!AX57="No data","x",'Indicator Data'!AX57/'Indicator Data'!BD57*100)</f>
        <v>11.408199643493761</v>
      </c>
      <c r="O55" s="97">
        <f t="shared" si="4"/>
        <v>8.9</v>
      </c>
      <c r="P55" s="97">
        <f>IF('Indicator Data'!AY57="No data","x",ROUND(IF('Indicator Data'!AY57&gt;P$195,0,IF('Indicator Data'!AY57&lt;P$194,10,(P$195-'Indicator Data'!AY57)/(P$195-P$194)*10)),1))</f>
        <v>2.8</v>
      </c>
      <c r="Q55" s="97">
        <f>IF('Indicator Data'!AZ57="No data","x",ROUND(IF('Indicator Data'!AZ57&gt;Q$195,0,IF('Indicator Data'!AZ57&lt;Q$194,10,(Q$195-'Indicator Data'!AZ57)/(Q$195-Q$194)*10)),1))</f>
        <v>10</v>
      </c>
      <c r="R55" s="98">
        <f t="shared" si="5"/>
        <v>7.2</v>
      </c>
      <c r="S55" s="97" t="str">
        <f>IF('Indicator Data'!Y57="No data","x",ROUND(IF('Indicator Data'!Y57&gt;S$195,0,IF('Indicator Data'!Y57&lt;S$194,10,(S$195-'Indicator Data'!Y57)/(S$195-S$194)*10)),1))</f>
        <v>x</v>
      </c>
      <c r="T55" s="97">
        <f>IF('Indicator Data'!Z57="No data","x",ROUND(IF('Indicator Data'!Z57&gt;T$195,0,IF('Indicator Data'!Z57&lt;T$194,10,(T$195-'Indicator Data'!Z57)/(T$195-T$194)*10)),1))</f>
        <v>10</v>
      </c>
      <c r="U55" s="97">
        <f>IF('Indicator Data'!AC57="No data","x",ROUND(IF('Indicator Data'!AC57&gt;U$195,0,IF('Indicator Data'!AC57&lt;U$194,10,(U$195-'Indicator Data'!AC57)/(U$195-U$194)*10)),1))</f>
        <v>6.2</v>
      </c>
      <c r="V55" s="98">
        <f t="shared" si="6"/>
        <v>8.1</v>
      </c>
      <c r="W55" s="99">
        <f t="shared" si="7"/>
        <v>6.7</v>
      </c>
      <c r="X55" s="16"/>
    </row>
    <row r="56" spans="1:24" s="4" customFormat="1" x14ac:dyDescent="0.25">
      <c r="A56" s="131" t="s">
        <v>101</v>
      </c>
      <c r="B56" s="51" t="s">
        <v>100</v>
      </c>
      <c r="C56" s="97" t="str">
        <f>IF('Indicator Data'!AQ58="No data","x",ROUND(IF('Indicator Data'!AQ58&gt;C$195,0,IF('Indicator Data'!AQ58&lt;C$194,10,(C$195-'Indicator Data'!AQ58)/(C$195-C$194)*10)),1))</f>
        <v>x</v>
      </c>
      <c r="D56" s="98" t="str">
        <f t="shared" si="0"/>
        <v>x</v>
      </c>
      <c r="E56" s="97">
        <f>IF('Indicator Data'!AS58="No data","x",ROUND(IF('Indicator Data'!AS58&gt;E$195,0,IF('Indicator Data'!AS58&lt;E$194,10,(E$195-'Indicator Data'!AS58)/(E$195-E$194)*10)),1))</f>
        <v>8.1999999999999993</v>
      </c>
      <c r="F56" s="97">
        <f>IF('Indicator Data'!AR58="No data","x",ROUND(IF('Indicator Data'!AR58&gt;F$195,0,IF('Indicator Data'!AR58&lt;F$194,10,(F$195-'Indicator Data'!AR58)/(F$195-F$194)*10)),1))</f>
        <v>8.1999999999999993</v>
      </c>
      <c r="G56" s="98">
        <f t="shared" si="1"/>
        <v>8.1999999999999993</v>
      </c>
      <c r="H56" s="99">
        <f t="shared" si="2"/>
        <v>8.1999999999999993</v>
      </c>
      <c r="I56" s="97">
        <f>IF('Indicator Data'!AU58="No data","x",ROUND(IF('Indicator Data'!AU58^2&gt;I$195,0,IF('Indicator Data'!AU58^2&lt;I$194,10,(I$195-'Indicator Data'!AU58^2)/(I$195-I$194)*10)),1))</f>
        <v>5.5</v>
      </c>
      <c r="J56" s="97">
        <f>IF(OR('Indicator Data'!AT58=0,'Indicator Data'!AT58="No data"),"x",ROUND(IF('Indicator Data'!AT58&gt;J$195,0,IF('Indicator Data'!AT58&lt;J$194,10,(J$195-'Indicator Data'!AT58)/(J$195-J$194)*10)),1))</f>
        <v>6.4</v>
      </c>
      <c r="K56" s="97">
        <f>IF('Indicator Data'!AV58="No data","x",ROUND(IF('Indicator Data'!AV58&gt;K$195,0,IF('Indicator Data'!AV58&lt;K$194,10,(K$195-'Indicator Data'!AV58)/(K$195-K$194)*10)),1))</f>
        <v>9.9</v>
      </c>
      <c r="L56" s="97">
        <f>IF('Indicator Data'!AW58="No data","x",ROUND(IF('Indicator Data'!AW58&gt;L$195,0,IF('Indicator Data'!AW58&lt;L$194,10,(L$195-'Indicator Data'!AW58)/(L$195-L$194)*10)),1))</f>
        <v>9.9</v>
      </c>
      <c r="M56" s="98">
        <f t="shared" si="3"/>
        <v>7.9</v>
      </c>
      <c r="N56" s="150">
        <f>IF('Indicator Data'!AX58="No data","x",'Indicator Data'!AX58/'Indicator Data'!BD58*100)</f>
        <v>4.6534653465346532</v>
      </c>
      <c r="O56" s="97">
        <f t="shared" si="4"/>
        <v>9.6</v>
      </c>
      <c r="P56" s="97">
        <f>IF('Indicator Data'!AY58="No data","x",ROUND(IF('Indicator Data'!AY58&gt;P$195,0,IF('Indicator Data'!AY58&lt;P$194,10,(P$195-'Indicator Data'!AY58)/(P$195-P$194)*10)),1))</f>
        <v>9.4</v>
      </c>
      <c r="Q56" s="97">
        <f>IF('Indicator Data'!AZ58="No data","x",ROUND(IF('Indicator Data'!AZ58&gt;Q$195,0,IF('Indicator Data'!AZ58&lt;Q$194,10,(Q$195-'Indicator Data'!AZ58)/(Q$195-Q$194)*10)),1))</f>
        <v>8.4</v>
      </c>
      <c r="R56" s="98">
        <f t="shared" si="5"/>
        <v>9.1</v>
      </c>
      <c r="S56" s="97" t="str">
        <f>IF('Indicator Data'!Y58="No data","x",ROUND(IF('Indicator Data'!Y58&gt;S$195,0,IF('Indicator Data'!Y58&lt;S$194,10,(S$195-'Indicator Data'!Y58)/(S$195-S$194)*10)),1))</f>
        <v>x</v>
      </c>
      <c r="T56" s="97">
        <f>IF('Indicator Data'!Z58="No data","x",ROUND(IF('Indicator Data'!Z58&gt;T$195,0,IF('Indicator Data'!Z58&lt;T$194,10,(T$195-'Indicator Data'!Z58)/(T$195-T$194)*10)),1))</f>
        <v>0.8</v>
      </c>
      <c r="U56" s="97">
        <f>IF('Indicator Data'!AC58="No data","x",ROUND(IF('Indicator Data'!AC58&gt;U$195,0,IF('Indicator Data'!AC58&lt;U$194,10,(U$195-'Indicator Data'!AC58)/(U$195-U$194)*10)),1))</f>
        <v>10</v>
      </c>
      <c r="V56" s="98">
        <f t="shared" si="6"/>
        <v>5.4</v>
      </c>
      <c r="W56" s="99">
        <f t="shared" si="7"/>
        <v>7.5</v>
      </c>
      <c r="X56" s="16"/>
    </row>
    <row r="57" spans="1:24" s="4" customFormat="1" x14ac:dyDescent="0.25">
      <c r="A57" s="131" t="s">
        <v>103</v>
      </c>
      <c r="B57" s="51" t="s">
        <v>102</v>
      </c>
      <c r="C57" s="97" t="str">
        <f>IF('Indicator Data'!AQ59="No data","x",ROUND(IF('Indicator Data'!AQ59&gt;C$195,0,IF('Indicator Data'!AQ59&lt;C$194,10,(C$195-'Indicator Data'!AQ59)/(C$195-C$194)*10)),1))</f>
        <v>x</v>
      </c>
      <c r="D57" s="98" t="str">
        <f t="shared" si="0"/>
        <v>x</v>
      </c>
      <c r="E57" s="97">
        <f>IF('Indicator Data'!AS59="No data","x",ROUND(IF('Indicator Data'!AS59&gt;E$195,0,IF('Indicator Data'!AS59&lt;E$194,10,(E$195-'Indicator Data'!AS59)/(E$195-E$194)*10)),1))</f>
        <v>3</v>
      </c>
      <c r="F57" s="97">
        <f>IF('Indicator Data'!AR59="No data","x",ROUND(IF('Indicator Data'!AR59&gt;F$195,0,IF('Indicator Data'!AR59&lt;F$194,10,(F$195-'Indicator Data'!AR59)/(F$195-F$194)*10)),1))</f>
        <v>2.9</v>
      </c>
      <c r="G57" s="98">
        <f t="shared" si="1"/>
        <v>3</v>
      </c>
      <c r="H57" s="99">
        <f t="shared" si="2"/>
        <v>3</v>
      </c>
      <c r="I57" s="97">
        <f>IF('Indicator Data'!AU59="No data","x",ROUND(IF('Indicator Data'!AU59^2&gt;I$195,0,IF('Indicator Data'!AU59^2&lt;I$194,10,(I$195-'Indicator Data'!AU59^2)/(I$195-I$194)*10)),1))</f>
        <v>0</v>
      </c>
      <c r="J57" s="97">
        <f>IF(OR('Indicator Data'!AT59=0,'Indicator Data'!AT59="No data"),"x",ROUND(IF('Indicator Data'!AT59&gt;J$195,0,IF('Indicator Data'!AT59&lt;J$194,10,(J$195-'Indicator Data'!AT59)/(J$195-J$194)*10)),1))</f>
        <v>0</v>
      </c>
      <c r="K57" s="97">
        <f>IF('Indicator Data'!AV59="No data","x",ROUND(IF('Indicator Data'!AV59&gt;K$195,0,IF('Indicator Data'!AV59&lt;K$194,10,(K$195-'Indicator Data'!AV59)/(K$195-K$194)*10)),1))</f>
        <v>1.6</v>
      </c>
      <c r="L57" s="97">
        <f>IF('Indicator Data'!AW59="No data","x",ROUND(IF('Indicator Data'!AW59&gt;L$195,0,IF('Indicator Data'!AW59&lt;L$194,10,(L$195-'Indicator Data'!AW59)/(L$195-L$194)*10)),1))</f>
        <v>2</v>
      </c>
      <c r="M57" s="98">
        <f t="shared" si="3"/>
        <v>0.9</v>
      </c>
      <c r="N57" s="150">
        <f>IF('Indicator Data'!AX59="No data","x",'Indicator Data'!AX59/'Indicator Data'!BD59*100)</f>
        <v>125.02948808681293</v>
      </c>
      <c r="O57" s="97">
        <f t="shared" si="4"/>
        <v>0</v>
      </c>
      <c r="P57" s="97">
        <f>IF('Indicator Data'!AY59="No data","x",ROUND(IF('Indicator Data'!AY59&gt;P$195,0,IF('Indicator Data'!AY59&lt;P$194,10,(P$195-'Indicator Data'!AY59)/(P$195-P$194)*10)),1))</f>
        <v>0.3</v>
      </c>
      <c r="Q57" s="97">
        <f>IF('Indicator Data'!AZ59="No data","x",ROUND(IF('Indicator Data'!AZ59&gt;Q$195,0,IF('Indicator Data'!AZ59&lt;Q$194,10,(Q$195-'Indicator Data'!AZ59)/(Q$195-Q$194)*10)),1))</f>
        <v>0.1</v>
      </c>
      <c r="R57" s="98">
        <f t="shared" si="5"/>
        <v>0.1</v>
      </c>
      <c r="S57" s="97">
        <f>IF('Indicator Data'!Y59="No data","x",ROUND(IF('Indicator Data'!Y59&gt;S$195,0,IF('Indicator Data'!Y59&lt;S$194,10,(S$195-'Indicator Data'!Y59)/(S$195-S$194)*10)),1))</f>
        <v>1.9</v>
      </c>
      <c r="T57" s="97">
        <f>IF('Indicator Data'!Z59="No data","x",ROUND(IF('Indicator Data'!Z59&gt;T$195,0,IF('Indicator Data'!Z59&lt;T$194,10,(T$195-'Indicator Data'!Z59)/(T$195-T$194)*10)),1))</f>
        <v>1.5</v>
      </c>
      <c r="U57" s="97">
        <f>IF('Indicator Data'!AC59="No data","x",ROUND(IF('Indicator Data'!AC59&gt;U$195,0,IF('Indicator Data'!AC59&lt;U$194,10,(U$195-'Indicator Data'!AC59)/(U$195-U$194)*10)),1))</f>
        <v>5.2</v>
      </c>
      <c r="V57" s="98">
        <f t="shared" si="6"/>
        <v>2.9</v>
      </c>
      <c r="W57" s="99">
        <f t="shared" si="7"/>
        <v>1.3</v>
      </c>
      <c r="X57" s="16"/>
    </row>
    <row r="58" spans="1:24" s="4" customFormat="1" x14ac:dyDescent="0.25">
      <c r="A58" s="131" t="s">
        <v>105</v>
      </c>
      <c r="B58" s="51" t="s">
        <v>104</v>
      </c>
      <c r="C58" s="97">
        <f>IF('Indicator Data'!AQ60="No data","x",ROUND(IF('Indicator Data'!AQ60&gt;C$195,0,IF('Indicator Data'!AQ60&lt;C$194,10,(C$195-'Indicator Data'!AQ60)/(C$195-C$194)*10)),1))</f>
        <v>2.9</v>
      </c>
      <c r="D58" s="98">
        <f t="shared" si="0"/>
        <v>2.9</v>
      </c>
      <c r="E58" s="97">
        <f>IF('Indicator Data'!AS60="No data","x",ROUND(IF('Indicator Data'!AS60&gt;E$195,0,IF('Indicator Data'!AS60&lt;E$194,10,(E$195-'Indicator Data'!AS60)/(E$195-E$194)*10)),1))</f>
        <v>6.7</v>
      </c>
      <c r="F58" s="97">
        <f>IF('Indicator Data'!AR60="No data","x",ROUND(IF('Indicator Data'!AR60&gt;F$195,0,IF('Indicator Data'!AR60&lt;F$194,10,(F$195-'Indicator Data'!AR60)/(F$195-F$194)*10)),1))</f>
        <v>5.9</v>
      </c>
      <c r="G58" s="98">
        <f t="shared" si="1"/>
        <v>6.3</v>
      </c>
      <c r="H58" s="99">
        <f t="shared" si="2"/>
        <v>4.5999999999999996</v>
      </c>
      <c r="I58" s="97">
        <f>IF('Indicator Data'!AU60="No data","x",ROUND(IF('Indicator Data'!AU60^2&gt;I$195,0,IF('Indicator Data'!AU60^2&lt;I$194,10,(I$195-'Indicator Data'!AU60^2)/(I$195-I$194)*10)),1))</f>
        <v>9.3000000000000007</v>
      </c>
      <c r="J58" s="97">
        <f>IF(OR('Indicator Data'!AT60=0,'Indicator Data'!AT60="No data"),"x",ROUND(IF('Indicator Data'!AT60&gt;J$195,0,IF('Indicator Data'!AT60&lt;J$194,10,(J$195-'Indicator Data'!AT60)/(J$195-J$194)*10)),1))</f>
        <v>7.3</v>
      </c>
      <c r="K58" s="97">
        <f>IF('Indicator Data'!AV60="No data","x",ROUND(IF('Indicator Data'!AV60&gt;K$195,0,IF('Indicator Data'!AV60&lt;K$194,10,(K$195-'Indicator Data'!AV60)/(K$195-K$194)*10)),1))</f>
        <v>9.6999999999999993</v>
      </c>
      <c r="L58" s="97">
        <f>IF('Indicator Data'!AW60="No data","x",ROUND(IF('Indicator Data'!AW60&gt;L$195,0,IF('Indicator Data'!AW60&lt;L$194,10,(L$195-'Indicator Data'!AW60)/(L$195-L$194)*10)),1))</f>
        <v>8.6</v>
      </c>
      <c r="M58" s="98">
        <f t="shared" si="3"/>
        <v>8.6999999999999993</v>
      </c>
      <c r="N58" s="150">
        <f>IF('Indicator Data'!AX60="No data","x",'Indicator Data'!AX60/'Indicator Data'!BD60*100)</f>
        <v>8.4</v>
      </c>
      <c r="O58" s="97">
        <f t="shared" si="4"/>
        <v>9.3000000000000007</v>
      </c>
      <c r="P58" s="97">
        <f>IF('Indicator Data'!AY60="No data","x",ROUND(IF('Indicator Data'!AY60&gt;P$195,0,IF('Indicator Data'!AY60&lt;P$194,10,(P$195-'Indicator Data'!AY60)/(P$195-P$194)*10)),1))</f>
        <v>8</v>
      </c>
      <c r="Q58" s="97">
        <f>IF('Indicator Data'!AZ60="No data","x",ROUND(IF('Indicator Data'!AZ60&gt;Q$195,0,IF('Indicator Data'!AZ60&lt;Q$194,10,(Q$195-'Indicator Data'!AZ60)/(Q$195-Q$194)*10)),1))</f>
        <v>8.5</v>
      </c>
      <c r="R58" s="98">
        <f t="shared" si="5"/>
        <v>8.6</v>
      </c>
      <c r="S58" s="97">
        <f>IF('Indicator Data'!Y60="No data","x",ROUND(IF('Indicator Data'!Y60&gt;S$195,0,IF('Indicator Data'!Y60&lt;S$194,10,(S$195-'Indicator Data'!Y60)/(S$195-S$194)*10)),1))</f>
        <v>9.9</v>
      </c>
      <c r="T58" s="97">
        <f>IF('Indicator Data'!Z60="No data","x",ROUND(IF('Indicator Data'!Z60&gt;T$195,0,IF('Indicator Data'!Z60&lt;T$194,10,(T$195-'Indicator Data'!Z60)/(T$195-T$194)*10)),1))</f>
        <v>7.4</v>
      </c>
      <c r="U58" s="97">
        <f>IF('Indicator Data'!AC60="No data","x",ROUND(IF('Indicator Data'!AC60&gt;U$195,0,IF('Indicator Data'!AC60&lt;U$194,10,(U$195-'Indicator Data'!AC60)/(U$195-U$194)*10)),1))</f>
        <v>9.9</v>
      </c>
      <c r="V58" s="98">
        <f t="shared" si="6"/>
        <v>9.1</v>
      </c>
      <c r="W58" s="99">
        <f t="shared" si="7"/>
        <v>8.8000000000000007</v>
      </c>
      <c r="X58" s="16"/>
    </row>
    <row r="59" spans="1:24" s="4" customFormat="1" x14ac:dyDescent="0.25">
      <c r="A59" s="131" t="s">
        <v>107</v>
      </c>
      <c r="B59" s="51" t="s">
        <v>106</v>
      </c>
      <c r="C59" s="97">
        <f>IF('Indicator Data'!AQ61="No data","x",ROUND(IF('Indicator Data'!AQ61&gt;C$195,0,IF('Indicator Data'!AQ61&lt;C$194,10,(C$195-'Indicator Data'!AQ61)/(C$195-C$194)*10)),1))</f>
        <v>0.1</v>
      </c>
      <c r="D59" s="98">
        <f t="shared" si="0"/>
        <v>0.1</v>
      </c>
      <c r="E59" s="97" t="str">
        <f>IF('Indicator Data'!AS61="No data","x",ROUND(IF('Indicator Data'!AS61&gt;E$195,0,IF('Indicator Data'!AS61&lt;E$194,10,(E$195-'Indicator Data'!AS61)/(E$195-E$194)*10)),1))</f>
        <v>x</v>
      </c>
      <c r="F59" s="97">
        <f>IF('Indicator Data'!AR61="No data","x",ROUND(IF('Indicator Data'!AR61&gt;F$195,0,IF('Indicator Data'!AR61&lt;F$194,10,(F$195-'Indicator Data'!AR61)/(F$195-F$194)*10)),1))</f>
        <v>5.7</v>
      </c>
      <c r="G59" s="98">
        <f t="shared" si="1"/>
        <v>5.7</v>
      </c>
      <c r="H59" s="99">
        <f t="shared" si="2"/>
        <v>2.9</v>
      </c>
      <c r="I59" s="97" t="str">
        <f>IF('Indicator Data'!AU61="No data","x",ROUND(IF('Indicator Data'!AU61^2&gt;I$195,0,IF('Indicator Data'!AU61^2&lt;I$194,10,(I$195-'Indicator Data'!AU61^2)/(I$195-I$194)*10)),1))</f>
        <v>x</v>
      </c>
      <c r="J59" s="97">
        <f>IF(OR('Indicator Data'!AT61=0,'Indicator Data'!AT61="No data"),"x",ROUND(IF('Indicator Data'!AT61&gt;J$195,0,IF('Indicator Data'!AT61&lt;J$194,10,(J$195-'Indicator Data'!AT61)/(J$195-J$194)*10)),1))</f>
        <v>4.0999999999999996</v>
      </c>
      <c r="K59" s="97">
        <f>IF('Indicator Data'!AV61="No data","x",ROUND(IF('Indicator Data'!AV61&gt;K$195,0,IF('Indicator Data'!AV61&lt;K$194,10,(K$195-'Indicator Data'!AV61)/(K$195-K$194)*10)),1))</f>
        <v>5.8</v>
      </c>
      <c r="L59" s="97">
        <f>IF('Indicator Data'!AW61="No data","x",ROUND(IF('Indicator Data'!AW61&gt;L$195,0,IF('Indicator Data'!AW61&lt;L$194,10,(L$195-'Indicator Data'!AW61)/(L$195-L$194)*10)),1))</f>
        <v>5.2</v>
      </c>
      <c r="M59" s="98">
        <f t="shared" si="3"/>
        <v>5</v>
      </c>
      <c r="N59" s="150">
        <f>IF('Indicator Data'!AX61="No data","x",'Indicator Data'!AX61/'Indicator Data'!BD61*100)</f>
        <v>18.609742747673781</v>
      </c>
      <c r="O59" s="97">
        <f t="shared" si="4"/>
        <v>8.1999999999999993</v>
      </c>
      <c r="P59" s="97">
        <f>IF('Indicator Data'!AY61="No data","x",ROUND(IF('Indicator Data'!AY61&gt;P$195,0,IF('Indicator Data'!AY61&lt;P$194,10,(P$195-'Indicator Data'!AY61)/(P$195-P$194)*10)),1))</f>
        <v>1</v>
      </c>
      <c r="Q59" s="97">
        <f>IF('Indicator Data'!AZ61="No data","x",ROUND(IF('Indicator Data'!AZ61&gt;Q$195,0,IF('Indicator Data'!AZ61&lt;Q$194,10,(Q$195-'Indicator Data'!AZ61)/(Q$195-Q$194)*10)),1))</f>
        <v>0.9</v>
      </c>
      <c r="R59" s="98">
        <f t="shared" si="5"/>
        <v>3.4</v>
      </c>
      <c r="S59" s="97">
        <f>IF('Indicator Data'!Y61="No data","x",ROUND(IF('Indicator Data'!Y61&gt;S$195,0,IF('Indicator Data'!Y61&lt;S$194,10,(S$195-'Indicator Data'!Y61)/(S$195-S$194)*10)),1))</f>
        <v>8.9</v>
      </c>
      <c r="T59" s="97">
        <f>IF('Indicator Data'!Z61="No data","x",ROUND(IF('Indicator Data'!Z61&gt;T$195,0,IF('Indicator Data'!Z61&lt;T$194,10,(T$195-'Indicator Data'!Z61)/(T$195-T$194)*10)),1))</f>
        <v>1.3</v>
      </c>
      <c r="U59" s="97">
        <f>IF('Indicator Data'!AC61="No data","x",ROUND(IF('Indicator Data'!AC61&gt;U$195,0,IF('Indicator Data'!AC61&lt;U$194,10,(U$195-'Indicator Data'!AC61)/(U$195-U$194)*10)),1))</f>
        <v>9.1</v>
      </c>
      <c r="V59" s="98">
        <f t="shared" si="6"/>
        <v>6.4</v>
      </c>
      <c r="W59" s="99">
        <f t="shared" si="7"/>
        <v>4.9000000000000004</v>
      </c>
      <c r="X59" s="16"/>
    </row>
    <row r="60" spans="1:24" s="4" customFormat="1" x14ac:dyDescent="0.25">
      <c r="A60" s="131" t="s">
        <v>109</v>
      </c>
      <c r="B60" s="51" t="s">
        <v>108</v>
      </c>
      <c r="C60" s="97">
        <f>IF('Indicator Data'!AQ62="No data","x",ROUND(IF('Indicator Data'!AQ62&gt;C$195,0,IF('Indicator Data'!AQ62&lt;C$194,10,(C$195-'Indicator Data'!AQ62)/(C$195-C$194)*10)),1))</f>
        <v>2.2000000000000002</v>
      </c>
      <c r="D60" s="98">
        <f t="shared" si="0"/>
        <v>2.2000000000000002</v>
      </c>
      <c r="E60" s="97">
        <f>IF('Indicator Data'!AS62="No data","x",ROUND(IF('Indicator Data'!AS62&gt;E$195,0,IF('Indicator Data'!AS62&lt;E$194,10,(E$195-'Indicator Data'!AS62)/(E$195-E$194)*10)),1))</f>
        <v>1</v>
      </c>
      <c r="F60" s="97">
        <f>IF('Indicator Data'!AR62="No data","x",ROUND(IF('Indicator Data'!AR62&gt;F$195,0,IF('Indicator Data'!AR62&lt;F$194,10,(F$195-'Indicator Data'!AR62)/(F$195-F$194)*10)),1))</f>
        <v>1</v>
      </c>
      <c r="G60" s="98">
        <f t="shared" si="1"/>
        <v>1</v>
      </c>
      <c r="H60" s="99">
        <f t="shared" si="2"/>
        <v>1.6</v>
      </c>
      <c r="I60" s="97" t="str">
        <f>IF('Indicator Data'!AU62="No data","x",ROUND(IF('Indicator Data'!AU62^2&gt;I$195,0,IF('Indicator Data'!AU62^2&lt;I$194,10,(I$195-'Indicator Data'!AU62^2)/(I$195-I$194)*10)),1))</f>
        <v>x</v>
      </c>
      <c r="J60" s="97">
        <f>IF(OR('Indicator Data'!AT62=0,'Indicator Data'!AT62="No data"),"x",ROUND(IF('Indicator Data'!AT62&gt;J$195,0,IF('Indicator Data'!AT62&lt;J$194,10,(J$195-'Indicator Data'!AT62)/(J$195-J$194)*10)),1))</f>
        <v>0</v>
      </c>
      <c r="K60" s="97">
        <f>IF('Indicator Data'!AV62="No data","x",ROUND(IF('Indicator Data'!AV62&gt;K$195,0,IF('Indicator Data'!AV62&lt;K$194,10,(K$195-'Indicator Data'!AV62)/(K$195-K$194)*10)),1))</f>
        <v>0.8</v>
      </c>
      <c r="L60" s="97">
        <f>IF('Indicator Data'!AW62="No data","x",ROUND(IF('Indicator Data'!AW62&gt;L$195,0,IF('Indicator Data'!AW62&lt;L$194,10,(L$195-'Indicator Data'!AW62)/(L$195-L$194)*10)),1))</f>
        <v>3.1</v>
      </c>
      <c r="M60" s="98">
        <f t="shared" si="3"/>
        <v>1.3</v>
      </c>
      <c r="N60" s="150">
        <f>IF('Indicator Data'!AX62="No data","x",'Indicator Data'!AX62/'Indicator Data'!BD62*100)</f>
        <v>85.557274013623356</v>
      </c>
      <c r="O60" s="97">
        <f t="shared" si="4"/>
        <v>1.5</v>
      </c>
      <c r="P60" s="97">
        <f>IF('Indicator Data'!AY62="No data","x",ROUND(IF('Indicator Data'!AY62&gt;P$195,0,IF('Indicator Data'!AY62&lt;P$194,10,(P$195-'Indicator Data'!AY62)/(P$195-P$194)*10)),1))</f>
        <v>0.3</v>
      </c>
      <c r="Q60" s="97">
        <f>IF('Indicator Data'!AZ62="No data","x",ROUND(IF('Indicator Data'!AZ62&gt;Q$195,0,IF('Indicator Data'!AZ62&lt;Q$194,10,(Q$195-'Indicator Data'!AZ62)/(Q$195-Q$194)*10)),1))</f>
        <v>0</v>
      </c>
      <c r="R60" s="98">
        <f t="shared" si="5"/>
        <v>0.6</v>
      </c>
      <c r="S60" s="97">
        <f>IF('Indicator Data'!Y62="No data","x",ROUND(IF('Indicator Data'!Y62&gt;S$195,0,IF('Indicator Data'!Y62&lt;S$194,10,(S$195-'Indicator Data'!Y62)/(S$195-S$194)*10)),1))</f>
        <v>2.7</v>
      </c>
      <c r="T60" s="97">
        <f>IF('Indicator Data'!Z62="No data","x",ROUND(IF('Indicator Data'!Z62&gt;T$195,0,IF('Indicator Data'!Z62&lt;T$194,10,(T$195-'Indicator Data'!Z62)/(T$195-T$194)*10)),1))</f>
        <v>0.5</v>
      </c>
      <c r="U60" s="97">
        <f>IF('Indicator Data'!AC62="No data","x",ROUND(IF('Indicator Data'!AC62&gt;U$195,0,IF('Indicator Data'!AC62&lt;U$194,10,(U$195-'Indicator Data'!AC62)/(U$195-U$194)*10)),1))</f>
        <v>0</v>
      </c>
      <c r="V60" s="98">
        <f t="shared" si="6"/>
        <v>1.1000000000000001</v>
      </c>
      <c r="W60" s="99">
        <f t="shared" si="7"/>
        <v>1</v>
      </c>
      <c r="X60" s="16"/>
    </row>
    <row r="61" spans="1:24" s="4" customFormat="1" x14ac:dyDescent="0.25">
      <c r="A61" s="131" t="s">
        <v>111</v>
      </c>
      <c r="B61" s="51" t="s">
        <v>110</v>
      </c>
      <c r="C61" s="97">
        <f>IF('Indicator Data'!AQ63="No data","x",ROUND(IF('Indicator Data'!AQ63&gt;C$195,0,IF('Indicator Data'!AQ63&lt;C$194,10,(C$195-'Indicator Data'!AQ63)/(C$195-C$194)*10)),1))</f>
        <v>2.9</v>
      </c>
      <c r="D61" s="98">
        <f t="shared" si="0"/>
        <v>2.9</v>
      </c>
      <c r="E61" s="97">
        <f>IF('Indicator Data'!AS63="No data","x",ROUND(IF('Indicator Data'!AS63&gt;E$195,0,IF('Indicator Data'!AS63&lt;E$194,10,(E$195-'Indicator Data'!AS63)/(E$195-E$194)*10)),1))</f>
        <v>3</v>
      </c>
      <c r="F61" s="97">
        <f>IF('Indicator Data'!AR63="No data","x",ROUND(IF('Indicator Data'!AR63&gt;F$195,0,IF('Indicator Data'!AR63&lt;F$194,10,(F$195-'Indicator Data'!AR63)/(F$195-F$194)*10)),1))</f>
        <v>2.2000000000000002</v>
      </c>
      <c r="G61" s="98">
        <f t="shared" si="1"/>
        <v>2.6</v>
      </c>
      <c r="H61" s="99">
        <f t="shared" si="2"/>
        <v>2.8</v>
      </c>
      <c r="I61" s="97" t="str">
        <f>IF('Indicator Data'!AU63="No data","x",ROUND(IF('Indicator Data'!AU63^2&gt;I$195,0,IF('Indicator Data'!AU63^2&lt;I$194,10,(I$195-'Indicator Data'!AU63^2)/(I$195-I$194)*10)),1))</f>
        <v>x</v>
      </c>
      <c r="J61" s="97">
        <f>IF(OR('Indicator Data'!AT63=0,'Indicator Data'!AT63="No data"),"x",ROUND(IF('Indicator Data'!AT63&gt;J$195,0,IF('Indicator Data'!AT63&lt;J$194,10,(J$195-'Indicator Data'!AT63)/(J$195-J$194)*10)),1))</f>
        <v>0</v>
      </c>
      <c r="K61" s="97">
        <f>IF('Indicator Data'!AV63="No data","x",ROUND(IF('Indicator Data'!AV63&gt;K$195,0,IF('Indicator Data'!AV63&lt;K$194,10,(K$195-'Indicator Data'!AV63)/(K$195-K$194)*10)),1))</f>
        <v>1.6</v>
      </c>
      <c r="L61" s="97">
        <f>IF('Indicator Data'!AW63="No data","x",ROUND(IF('Indicator Data'!AW63&gt;L$195,0,IF('Indicator Data'!AW63&lt;L$194,10,(L$195-'Indicator Data'!AW63)/(L$195-L$194)*10)),1))</f>
        <v>5.0999999999999996</v>
      </c>
      <c r="M61" s="98">
        <f t="shared" si="3"/>
        <v>2.2000000000000002</v>
      </c>
      <c r="N61" s="150">
        <f>IF('Indicator Data'!AX63="No data","x",'Indicator Data'!AX63/'Indicator Data'!BD63*100)</f>
        <v>255.6330570061717</v>
      </c>
      <c r="O61" s="97">
        <f t="shared" si="4"/>
        <v>0</v>
      </c>
      <c r="P61" s="97">
        <f>IF('Indicator Data'!AY63="No data","x",ROUND(IF('Indicator Data'!AY63&gt;P$195,0,IF('Indicator Data'!AY63&lt;P$194,10,(P$195-'Indicator Data'!AY63)/(P$195-P$194)*10)),1))</f>
        <v>0.1</v>
      </c>
      <c r="Q61" s="97">
        <f>IF('Indicator Data'!AZ63="No data","x",ROUND(IF('Indicator Data'!AZ63&gt;Q$195,0,IF('Indicator Data'!AZ63&lt;Q$194,10,(Q$195-'Indicator Data'!AZ63)/(Q$195-Q$194)*10)),1))</f>
        <v>0</v>
      </c>
      <c r="R61" s="98">
        <f t="shared" si="5"/>
        <v>0</v>
      </c>
      <c r="S61" s="97">
        <f>IF('Indicator Data'!Y63="No data","x",ROUND(IF('Indicator Data'!Y63&gt;S$195,0,IF('Indicator Data'!Y63&lt;S$194,10,(S$195-'Indicator Data'!Y63)/(S$195-S$194)*10)),1))</f>
        <v>2</v>
      </c>
      <c r="T61" s="97">
        <f>IF('Indicator Data'!Z63="No data","x",ROUND(IF('Indicator Data'!Z63&gt;T$195,0,IF('Indicator Data'!Z63&lt;T$194,10,(T$195-'Indicator Data'!Z63)/(T$195-T$194)*10)),1))</f>
        <v>2.2999999999999998</v>
      </c>
      <c r="U61" s="97">
        <f>IF('Indicator Data'!AC63="No data","x",ROUND(IF('Indicator Data'!AC63&gt;U$195,0,IF('Indicator Data'!AC63&lt;U$194,10,(U$195-'Indicator Data'!AC63)/(U$195-U$194)*10)),1))</f>
        <v>0</v>
      </c>
      <c r="V61" s="98">
        <f t="shared" si="6"/>
        <v>1.4</v>
      </c>
      <c r="W61" s="99">
        <f t="shared" si="7"/>
        <v>1.2</v>
      </c>
      <c r="X61" s="16"/>
    </row>
    <row r="62" spans="1:24" s="4" customFormat="1" x14ac:dyDescent="0.25">
      <c r="A62" s="131" t="s">
        <v>113</v>
      </c>
      <c r="B62" s="51" t="s">
        <v>112</v>
      </c>
      <c r="C62" s="97">
        <f>IF('Indicator Data'!AQ64="No data","x",ROUND(IF('Indicator Data'!AQ64&gt;C$195,0,IF('Indicator Data'!AQ64&lt;C$194,10,(C$195-'Indicator Data'!AQ64)/(C$195-C$194)*10)),1))</f>
        <v>6.7</v>
      </c>
      <c r="D62" s="98">
        <f t="shared" si="0"/>
        <v>6.7</v>
      </c>
      <c r="E62" s="97">
        <f>IF('Indicator Data'!AS64="No data","x",ROUND(IF('Indicator Data'!AS64&gt;E$195,0,IF('Indicator Data'!AS64&lt;E$194,10,(E$195-'Indicator Data'!AS64)/(E$195-E$194)*10)),1))</f>
        <v>6.6</v>
      </c>
      <c r="F62" s="97">
        <f>IF('Indicator Data'!AR64="No data","x",ROUND(IF('Indicator Data'!AR64&gt;F$195,0,IF('Indicator Data'!AR64&lt;F$194,10,(F$195-'Indicator Data'!AR64)/(F$195-F$194)*10)),1))</f>
        <v>6.3</v>
      </c>
      <c r="G62" s="98">
        <f t="shared" si="1"/>
        <v>6.5</v>
      </c>
      <c r="H62" s="99">
        <f t="shared" si="2"/>
        <v>6.6</v>
      </c>
      <c r="I62" s="97">
        <f>IF('Indicator Data'!AU64="No data","x",ROUND(IF('Indicator Data'!AU64^2&gt;I$195,0,IF('Indicator Data'!AU64^2&lt;I$194,10,(I$195-'Indicator Data'!AU64^2)/(I$195-I$194)*10)),1))</f>
        <v>3.5</v>
      </c>
      <c r="J62" s="97">
        <f>IF(OR('Indicator Data'!AT64=0,'Indicator Data'!AT64="No data"),"x",ROUND(IF('Indicator Data'!AT64&gt;J$195,0,IF('Indicator Data'!AT64&lt;J$194,10,(J$195-'Indicator Data'!AT64)/(J$195-J$194)*10)),1))</f>
        <v>1.1000000000000001</v>
      </c>
      <c r="K62" s="97">
        <f>IF('Indicator Data'!AV64="No data","x",ROUND(IF('Indicator Data'!AV64&gt;K$195,0,IF('Indicator Data'!AV64&lt;K$194,10,(K$195-'Indicator Data'!AV64)/(K$195-K$194)*10)),1))</f>
        <v>9</v>
      </c>
      <c r="L62" s="97">
        <f>IF('Indicator Data'!AW64="No data","x",ROUND(IF('Indicator Data'!AW64&gt;L$195,0,IF('Indicator Data'!AW64&lt;L$194,10,(L$195-'Indicator Data'!AW64)/(L$195-L$194)*10)),1))</f>
        <v>0</v>
      </c>
      <c r="M62" s="98">
        <f t="shared" si="3"/>
        <v>3.4</v>
      </c>
      <c r="N62" s="150">
        <f>IF('Indicator Data'!AX64="No data","x",'Indicator Data'!AX64/'Indicator Data'!BD64*100)</f>
        <v>1.7464198393293748</v>
      </c>
      <c r="O62" s="97">
        <f t="shared" si="4"/>
        <v>9.9</v>
      </c>
      <c r="P62" s="97">
        <f>IF('Indicator Data'!AY64="No data","x",ROUND(IF('Indicator Data'!AY64&gt;P$195,0,IF('Indicator Data'!AY64&lt;P$194,10,(P$195-'Indicator Data'!AY64)/(P$195-P$194)*10)),1))</f>
        <v>6.5</v>
      </c>
      <c r="Q62" s="97">
        <f>IF('Indicator Data'!AZ64="No data","x",ROUND(IF('Indicator Data'!AZ64&gt;Q$195,0,IF('Indicator Data'!AZ64&lt;Q$194,10,(Q$195-'Indicator Data'!AZ64)/(Q$195-Q$194)*10)),1))</f>
        <v>1.4</v>
      </c>
      <c r="R62" s="98">
        <f t="shared" si="5"/>
        <v>5.9</v>
      </c>
      <c r="S62" s="97" t="str">
        <f>IF('Indicator Data'!Y64="No data","x",ROUND(IF('Indicator Data'!Y64&gt;S$195,0,IF('Indicator Data'!Y64&lt;S$194,10,(S$195-'Indicator Data'!Y64)/(S$195-S$194)*10)),1))</f>
        <v>x</v>
      </c>
      <c r="T62" s="97">
        <f>IF('Indicator Data'!Z64="No data","x",ROUND(IF('Indicator Data'!Z64&gt;T$195,0,IF('Indicator Data'!Z64&lt;T$194,10,(T$195-'Indicator Data'!Z64)/(T$195-T$194)*10)),1))</f>
        <v>9.6999999999999993</v>
      </c>
      <c r="U62" s="97">
        <f>IF('Indicator Data'!AC64="No data","x",ROUND(IF('Indicator Data'!AC64&gt;U$195,0,IF('Indicator Data'!AC64&lt;U$194,10,(U$195-'Indicator Data'!AC64)/(U$195-U$194)*10)),1))</f>
        <v>7.7</v>
      </c>
      <c r="V62" s="98">
        <f t="shared" si="6"/>
        <v>8.6999999999999993</v>
      </c>
      <c r="W62" s="99">
        <f t="shared" si="7"/>
        <v>6</v>
      </c>
      <c r="X62" s="16"/>
    </row>
    <row r="63" spans="1:24" s="4" customFormat="1" x14ac:dyDescent="0.25">
      <c r="A63" s="131" t="s">
        <v>115</v>
      </c>
      <c r="B63" s="51" t="s">
        <v>114</v>
      </c>
      <c r="C63" s="97">
        <f>IF('Indicator Data'!AQ65="No data","x",ROUND(IF('Indicator Data'!AQ65&gt;C$195,0,IF('Indicator Data'!AQ65&lt;C$194,10,(C$195-'Indicator Data'!AQ65)/(C$195-C$194)*10)),1))</f>
        <v>3</v>
      </c>
      <c r="D63" s="98">
        <f t="shared" si="0"/>
        <v>3</v>
      </c>
      <c r="E63" s="97">
        <f>IF('Indicator Data'!AS65="No data","x",ROUND(IF('Indicator Data'!AS65&gt;E$195,0,IF('Indicator Data'!AS65&lt;E$194,10,(E$195-'Indicator Data'!AS65)/(E$195-E$194)*10)),1))</f>
        <v>7.2</v>
      </c>
      <c r="F63" s="97">
        <f>IF('Indicator Data'!AR65="No data","x",ROUND(IF('Indicator Data'!AR65&gt;F$195,0,IF('Indicator Data'!AR65&lt;F$194,10,(F$195-'Indicator Data'!AR65)/(F$195-F$194)*10)),1))</f>
        <v>6.2</v>
      </c>
      <c r="G63" s="98">
        <f t="shared" si="1"/>
        <v>6.7</v>
      </c>
      <c r="H63" s="99">
        <f t="shared" si="2"/>
        <v>4.9000000000000004</v>
      </c>
      <c r="I63" s="97">
        <f>IF('Indicator Data'!AU65="No data","x",ROUND(IF('Indicator Data'!AU65^2&gt;I$195,0,IF('Indicator Data'!AU65^2&lt;I$194,10,(I$195-'Indicator Data'!AU65^2)/(I$195-I$194)*10)),1))</f>
        <v>8</v>
      </c>
      <c r="J63" s="97">
        <f>IF(OR('Indicator Data'!AT65=0,'Indicator Data'!AT65="No data"),"x",ROUND(IF('Indicator Data'!AT65&gt;J$195,0,IF('Indicator Data'!AT65&lt;J$194,10,(J$195-'Indicator Data'!AT65)/(J$195-J$194)*10)),1))</f>
        <v>6.5</v>
      </c>
      <c r="K63" s="97">
        <f>IF('Indicator Data'!AV65="No data","x",ROUND(IF('Indicator Data'!AV65&gt;K$195,0,IF('Indicator Data'!AV65&lt;K$194,10,(K$195-'Indicator Data'!AV65)/(K$195-K$194)*10)),1))</f>
        <v>8.4</v>
      </c>
      <c r="L63" s="97">
        <f>IF('Indicator Data'!AW65="No data","x",ROUND(IF('Indicator Data'!AW65&gt;L$195,0,IF('Indicator Data'!AW65&lt;L$194,10,(L$195-'Indicator Data'!AW65)/(L$195-L$194)*10)),1))</f>
        <v>4.0999999999999996</v>
      </c>
      <c r="M63" s="98">
        <f t="shared" si="3"/>
        <v>6.8</v>
      </c>
      <c r="N63" s="150">
        <f>IF('Indicator Data'!AX65="No data","x",'Indicator Data'!AX65/'Indicator Data'!BD65*100)</f>
        <v>41.501976284584977</v>
      </c>
      <c r="O63" s="97">
        <f t="shared" si="4"/>
        <v>5.9</v>
      </c>
      <c r="P63" s="97">
        <f>IF('Indicator Data'!AY65="No data","x",ROUND(IF('Indicator Data'!AY65&gt;P$195,0,IF('Indicator Data'!AY65&lt;P$194,10,(P$195-'Indicator Data'!AY65)/(P$195-P$194)*10)),1))</f>
        <v>4.5999999999999996</v>
      </c>
      <c r="Q63" s="97">
        <f>IF('Indicator Data'!AZ65="No data","x",ROUND(IF('Indicator Data'!AZ65&gt;Q$195,0,IF('Indicator Data'!AZ65&lt;Q$194,10,(Q$195-'Indicator Data'!AZ65)/(Q$195-Q$194)*10)),1))</f>
        <v>2</v>
      </c>
      <c r="R63" s="98">
        <f t="shared" si="5"/>
        <v>4.2</v>
      </c>
      <c r="S63" s="97">
        <f>IF('Indicator Data'!Y65="No data","x",ROUND(IF('Indicator Data'!Y65&gt;S$195,0,IF('Indicator Data'!Y65&lt;S$194,10,(S$195-'Indicator Data'!Y65)/(S$195-S$194)*10)),1))</f>
        <v>9.9</v>
      </c>
      <c r="T63" s="97">
        <f>IF('Indicator Data'!Z65="No data","x",ROUND(IF('Indicator Data'!Z65&gt;T$195,0,IF('Indicator Data'!Z65&lt;T$194,10,(T$195-'Indicator Data'!Z65)/(T$195-T$194)*10)),1))</f>
        <v>0.8</v>
      </c>
      <c r="U63" s="97">
        <f>IF('Indicator Data'!AC65="No data","x",ROUND(IF('Indicator Data'!AC65&gt;U$195,0,IF('Indicator Data'!AC65&lt;U$194,10,(U$195-'Indicator Data'!AC65)/(U$195-U$194)*10)),1))</f>
        <v>9.8000000000000007</v>
      </c>
      <c r="V63" s="98">
        <f t="shared" si="6"/>
        <v>6.8</v>
      </c>
      <c r="W63" s="99">
        <f t="shared" si="7"/>
        <v>5.9</v>
      </c>
      <c r="X63" s="16"/>
    </row>
    <row r="64" spans="1:24" s="4" customFormat="1" x14ac:dyDescent="0.25">
      <c r="A64" s="131" t="s">
        <v>117</v>
      </c>
      <c r="B64" s="51" t="s">
        <v>116</v>
      </c>
      <c r="C64" s="97">
        <f>IF('Indicator Data'!AQ66="No data","x",ROUND(IF('Indicator Data'!AQ66&gt;C$195,0,IF('Indicator Data'!AQ66&lt;C$194,10,(C$195-'Indicator Data'!AQ66)/(C$195-C$194)*10)),1))</f>
        <v>4.7</v>
      </c>
      <c r="D64" s="98">
        <f t="shared" si="0"/>
        <v>4.7</v>
      </c>
      <c r="E64" s="97">
        <f>IF('Indicator Data'!AS66="No data","x",ROUND(IF('Indicator Data'!AS66&gt;E$195,0,IF('Indicator Data'!AS66&lt;E$194,10,(E$195-'Indicator Data'!AS66)/(E$195-E$194)*10)),1))</f>
        <v>4.8</v>
      </c>
      <c r="F64" s="97">
        <f>IF('Indicator Data'!AR66="No data","x",ROUND(IF('Indicator Data'!AR66&gt;F$195,0,IF('Indicator Data'!AR66&lt;F$194,10,(F$195-'Indicator Data'!AR66)/(F$195-F$194)*10)),1))</f>
        <v>4</v>
      </c>
      <c r="G64" s="98">
        <f t="shared" si="1"/>
        <v>4.4000000000000004</v>
      </c>
      <c r="H64" s="99">
        <f t="shared" si="2"/>
        <v>4.5999999999999996</v>
      </c>
      <c r="I64" s="97">
        <f>IF('Indicator Data'!AU66="No data","x",ROUND(IF('Indicator Data'!AU66^2&gt;I$195,0,IF('Indicator Data'!AU66^2&lt;I$194,10,(I$195-'Indicator Data'!AU66^2)/(I$195-I$194)*10)),1))</f>
        <v>0.1</v>
      </c>
      <c r="J64" s="97">
        <f>IF(OR('Indicator Data'!AT66=0,'Indicator Data'!AT66="No data"),"x",ROUND(IF('Indicator Data'!AT66&gt;J$195,0,IF('Indicator Data'!AT66&lt;J$194,10,(J$195-'Indicator Data'!AT66)/(J$195-J$194)*10)),1))</f>
        <v>0</v>
      </c>
      <c r="K64" s="97">
        <f>IF('Indicator Data'!AV66="No data","x",ROUND(IF('Indicator Data'!AV66&gt;K$195,0,IF('Indicator Data'!AV66&lt;K$194,10,(K$195-'Indicator Data'!AV66)/(K$195-K$194)*10)),1))</f>
        <v>5.0999999999999996</v>
      </c>
      <c r="L64" s="97">
        <f>IF('Indicator Data'!AW66="No data","x",ROUND(IF('Indicator Data'!AW66&gt;L$195,0,IF('Indicator Data'!AW66&lt;L$194,10,(L$195-'Indicator Data'!AW66)/(L$195-L$194)*10)),1))</f>
        <v>3.8</v>
      </c>
      <c r="M64" s="98">
        <f t="shared" si="3"/>
        <v>2.2999999999999998</v>
      </c>
      <c r="N64" s="150">
        <f>IF('Indicator Data'!AX66="No data","x",'Indicator Data'!AX66/'Indicator Data'!BD66*100)</f>
        <v>82.026190818822855</v>
      </c>
      <c r="O64" s="97">
        <f t="shared" si="4"/>
        <v>1.8</v>
      </c>
      <c r="P64" s="97">
        <f>IF('Indicator Data'!AY66="No data","x",ROUND(IF('Indicator Data'!AY66&gt;P$195,0,IF('Indicator Data'!AY66&lt;P$194,10,(P$195-'Indicator Data'!AY66)/(P$195-P$194)*10)),1))</f>
        <v>1.5</v>
      </c>
      <c r="Q64" s="97">
        <f>IF('Indicator Data'!AZ66="No data","x",ROUND(IF('Indicator Data'!AZ66&gt;Q$195,0,IF('Indicator Data'!AZ66&lt;Q$194,10,(Q$195-'Indicator Data'!AZ66)/(Q$195-Q$194)*10)),1))</f>
        <v>0</v>
      </c>
      <c r="R64" s="98">
        <f t="shared" si="5"/>
        <v>1.1000000000000001</v>
      </c>
      <c r="S64" s="97">
        <f>IF('Indicator Data'!Y66="No data","x",ROUND(IF('Indicator Data'!Y66&gt;S$195,0,IF('Indicator Data'!Y66&lt;S$194,10,(S$195-'Indicator Data'!Y66)/(S$195-S$194)*10)),1))</f>
        <v>0</v>
      </c>
      <c r="T64" s="97">
        <f>IF('Indicator Data'!Z66="No data","x",ROUND(IF('Indicator Data'!Z66&gt;T$195,0,IF('Indicator Data'!Z66&lt;T$194,10,(T$195-'Indicator Data'!Z66)/(T$195-T$194)*10)),1))</f>
        <v>1.8</v>
      </c>
      <c r="U64" s="97">
        <f>IF('Indicator Data'!AC66="No data","x",ROUND(IF('Indicator Data'!AC66&gt;U$195,0,IF('Indicator Data'!AC66&lt;U$194,10,(U$195-'Indicator Data'!AC66)/(U$195-U$194)*10)),1))</f>
        <v>7.8</v>
      </c>
      <c r="V64" s="98">
        <f t="shared" si="6"/>
        <v>3.2</v>
      </c>
      <c r="W64" s="99">
        <f t="shared" si="7"/>
        <v>2.2000000000000002</v>
      </c>
      <c r="X64" s="16"/>
    </row>
    <row r="65" spans="1:24" s="4" customFormat="1" x14ac:dyDescent="0.25">
      <c r="A65" s="131" t="s">
        <v>119</v>
      </c>
      <c r="B65" s="51" t="s">
        <v>118</v>
      </c>
      <c r="C65" s="97">
        <f>IF('Indicator Data'!AQ67="No data","x",ROUND(IF('Indicator Data'!AQ67&gt;C$195,0,IF('Indicator Data'!AQ67&lt;C$194,10,(C$195-'Indicator Data'!AQ67)/(C$195-C$194)*10)),1))</f>
        <v>2.7</v>
      </c>
      <c r="D65" s="98">
        <f t="shared" si="0"/>
        <v>2.7</v>
      </c>
      <c r="E65" s="97">
        <f>IF('Indicator Data'!AS67="No data","x",ROUND(IF('Indicator Data'!AS67&gt;E$195,0,IF('Indicator Data'!AS67&lt;E$194,10,(E$195-'Indicator Data'!AS67)/(E$195-E$194)*10)),1))</f>
        <v>1.9</v>
      </c>
      <c r="F65" s="97">
        <f>IF('Indicator Data'!AR67="No data","x",ROUND(IF('Indicator Data'!AR67&gt;F$195,0,IF('Indicator Data'!AR67&lt;F$194,10,(F$195-'Indicator Data'!AR67)/(F$195-F$194)*10)),1))</f>
        <v>1.5</v>
      </c>
      <c r="G65" s="98">
        <f t="shared" si="1"/>
        <v>1.7</v>
      </c>
      <c r="H65" s="99">
        <f t="shared" si="2"/>
        <v>2.2000000000000002</v>
      </c>
      <c r="I65" s="97" t="str">
        <f>IF('Indicator Data'!AU67="No data","x",ROUND(IF('Indicator Data'!AU67^2&gt;I$195,0,IF('Indicator Data'!AU67^2&lt;I$194,10,(I$195-'Indicator Data'!AU67^2)/(I$195-I$194)*10)),1))</f>
        <v>x</v>
      </c>
      <c r="J65" s="97">
        <f>IF(OR('Indicator Data'!AT67=0,'Indicator Data'!AT67="No data"),"x",ROUND(IF('Indicator Data'!AT67&gt;J$195,0,IF('Indicator Data'!AT67&lt;J$194,10,(J$195-'Indicator Data'!AT67)/(J$195-J$194)*10)),1))</f>
        <v>0</v>
      </c>
      <c r="K65" s="97">
        <f>IF('Indicator Data'!AV67="No data","x",ROUND(IF('Indicator Data'!AV67&gt;K$195,0,IF('Indicator Data'!AV67&lt;K$194,10,(K$195-'Indicator Data'!AV67)/(K$195-K$194)*10)),1))</f>
        <v>1.4</v>
      </c>
      <c r="L65" s="97">
        <f>IF('Indicator Data'!AW67="No data","x",ROUND(IF('Indicator Data'!AW67&gt;L$195,0,IF('Indicator Data'!AW67&lt;L$194,10,(L$195-'Indicator Data'!AW67)/(L$195-L$194)*10)),1))</f>
        <v>4.0999999999999996</v>
      </c>
      <c r="M65" s="98">
        <f t="shared" si="3"/>
        <v>1.8</v>
      </c>
      <c r="N65" s="150">
        <f>IF('Indicator Data'!AX67="No data","x",'Indicator Data'!AX67/'Indicator Data'!BD67*100)</f>
        <v>516.39555899819266</v>
      </c>
      <c r="O65" s="97">
        <f t="shared" si="4"/>
        <v>0</v>
      </c>
      <c r="P65" s="97">
        <f>IF('Indicator Data'!AY67="No data","x",ROUND(IF('Indicator Data'!AY67&gt;P$195,0,IF('Indicator Data'!AY67&lt;P$194,10,(P$195-'Indicator Data'!AY67)/(P$195-P$194)*10)),1))</f>
        <v>0.1</v>
      </c>
      <c r="Q65" s="97">
        <f>IF('Indicator Data'!AZ67="No data","x",ROUND(IF('Indicator Data'!AZ67&gt;Q$195,0,IF('Indicator Data'!AZ67&lt;Q$194,10,(Q$195-'Indicator Data'!AZ67)/(Q$195-Q$194)*10)),1))</f>
        <v>0</v>
      </c>
      <c r="R65" s="98">
        <f t="shared" si="5"/>
        <v>0</v>
      </c>
      <c r="S65" s="97">
        <f>IF('Indicator Data'!Y67="No data","x",ROUND(IF('Indicator Data'!Y67&gt;S$195,0,IF('Indicator Data'!Y67&lt;S$194,10,(S$195-'Indicator Data'!Y67)/(S$195-S$194)*10)),1))</f>
        <v>0.3</v>
      </c>
      <c r="T65" s="97">
        <f>IF('Indicator Data'!Z67="No data","x",ROUND(IF('Indicator Data'!Z67&gt;T$195,0,IF('Indicator Data'!Z67&lt;T$194,10,(T$195-'Indicator Data'!Z67)/(T$195-T$194)*10)),1))</f>
        <v>0.5</v>
      </c>
      <c r="U65" s="97">
        <f>IF('Indicator Data'!AC67="No data","x",ROUND(IF('Indicator Data'!AC67&gt;U$195,0,IF('Indicator Data'!AC67&lt;U$194,10,(U$195-'Indicator Data'!AC67)/(U$195-U$194)*10)),1))</f>
        <v>0</v>
      </c>
      <c r="V65" s="98">
        <f t="shared" si="6"/>
        <v>0.3</v>
      </c>
      <c r="W65" s="99">
        <f t="shared" si="7"/>
        <v>0.7</v>
      </c>
      <c r="X65" s="16"/>
    </row>
    <row r="66" spans="1:24" s="4" customFormat="1" x14ac:dyDescent="0.25">
      <c r="A66" s="131" t="s">
        <v>121</v>
      </c>
      <c r="B66" s="51" t="s">
        <v>120</v>
      </c>
      <c r="C66" s="97">
        <f>IF('Indicator Data'!AQ68="No data","x",ROUND(IF('Indicator Data'!AQ68&gt;C$195,0,IF('Indicator Data'!AQ68&lt;C$194,10,(C$195-'Indicator Data'!AQ68)/(C$195-C$194)*10)),1))</f>
        <v>3.4</v>
      </c>
      <c r="D66" s="98">
        <f t="shared" si="0"/>
        <v>3.4</v>
      </c>
      <c r="E66" s="97">
        <f>IF('Indicator Data'!AS68="No data","x",ROUND(IF('Indicator Data'!AS68&gt;E$195,0,IF('Indicator Data'!AS68&lt;E$194,10,(E$195-'Indicator Data'!AS68)/(E$195-E$194)*10)),1))</f>
        <v>5.3</v>
      </c>
      <c r="F66" s="97">
        <f>IF('Indicator Data'!AR68="No data","x",ROUND(IF('Indicator Data'!AR68&gt;F$195,0,IF('Indicator Data'!AR68&lt;F$194,10,(F$195-'Indicator Data'!AR68)/(F$195-F$194)*10)),1))</f>
        <v>5.5</v>
      </c>
      <c r="G66" s="98">
        <f t="shared" si="1"/>
        <v>5.4</v>
      </c>
      <c r="H66" s="99">
        <f t="shared" si="2"/>
        <v>4.4000000000000004</v>
      </c>
      <c r="I66" s="97">
        <f>IF('Indicator Data'!AU68="No data","x",ROUND(IF('Indicator Data'!AU68^2&gt;I$195,0,IF('Indicator Data'!AU68^2&lt;I$194,10,(I$195-'Indicator Data'!AU68^2)/(I$195-I$194)*10)),1))</f>
        <v>5.4</v>
      </c>
      <c r="J66" s="97">
        <f>IF(OR('Indicator Data'!AT68=0,'Indicator Data'!AT68="No data"),"x",ROUND(IF('Indicator Data'!AT68&gt;J$195,0,IF('Indicator Data'!AT68&lt;J$194,10,(J$195-'Indicator Data'!AT68)/(J$195-J$194)*10)),1))</f>
        <v>3.6</v>
      </c>
      <c r="K66" s="97">
        <f>IF('Indicator Data'!AV68="No data","x",ROUND(IF('Indicator Data'!AV68&gt;K$195,0,IF('Indicator Data'!AV68&lt;K$194,10,(K$195-'Indicator Data'!AV68)/(K$195-K$194)*10)),1))</f>
        <v>8.1</v>
      </c>
      <c r="L66" s="97">
        <f>IF('Indicator Data'!AW68="No data","x",ROUND(IF('Indicator Data'!AW68&gt;L$195,0,IF('Indicator Data'!AW68&lt;L$194,10,(L$195-'Indicator Data'!AW68)/(L$195-L$194)*10)),1))</f>
        <v>4.4000000000000004</v>
      </c>
      <c r="M66" s="98">
        <f t="shared" si="3"/>
        <v>5.4</v>
      </c>
      <c r="N66" s="150">
        <f>IF('Indicator Data'!AX68="No data","x",'Indicator Data'!AX68/'Indicator Data'!BD68*100)</f>
        <v>18.458293047376287</v>
      </c>
      <c r="O66" s="97">
        <f t="shared" si="4"/>
        <v>8.1999999999999993</v>
      </c>
      <c r="P66" s="97">
        <f>IF('Indicator Data'!AY68="No data","x",ROUND(IF('Indicator Data'!AY68&gt;P$195,0,IF('Indicator Data'!AY68&lt;P$194,10,(P$195-'Indicator Data'!AY68)/(P$195-P$194)*10)),1))</f>
        <v>9.5</v>
      </c>
      <c r="Q66" s="97">
        <f>IF('Indicator Data'!AZ68="No data","x",ROUND(IF('Indicator Data'!AZ68&gt;Q$195,0,IF('Indicator Data'!AZ68&lt;Q$194,10,(Q$195-'Indicator Data'!AZ68)/(Q$195-Q$194)*10)),1))</f>
        <v>2.2999999999999998</v>
      </c>
      <c r="R66" s="98">
        <f t="shared" si="5"/>
        <v>6.7</v>
      </c>
      <c r="S66" s="97">
        <f>IF('Indicator Data'!Y68="No data","x",ROUND(IF('Indicator Data'!Y68&gt;S$195,0,IF('Indicator Data'!Y68&lt;S$194,10,(S$195-'Indicator Data'!Y68)/(S$195-S$194)*10)),1))</f>
        <v>9.8000000000000007</v>
      </c>
      <c r="T66" s="97">
        <f>IF('Indicator Data'!Z68="No data","x",ROUND(IF('Indicator Data'!Z68&gt;T$195,0,IF('Indicator Data'!Z68&lt;T$194,10,(T$195-'Indicator Data'!Z68)/(T$195-T$194)*10)),1))</f>
        <v>1.8</v>
      </c>
      <c r="U66" s="97">
        <f>IF('Indicator Data'!AC68="No data","x",ROUND(IF('Indicator Data'!AC68&gt;U$195,0,IF('Indicator Data'!AC68&lt;U$194,10,(U$195-'Indicator Data'!AC68)/(U$195-U$194)*10)),1))</f>
        <v>9.4</v>
      </c>
      <c r="V66" s="98">
        <f t="shared" si="6"/>
        <v>7</v>
      </c>
      <c r="W66" s="99">
        <f t="shared" si="7"/>
        <v>6.4</v>
      </c>
      <c r="X66" s="16"/>
    </row>
    <row r="67" spans="1:24" s="4" customFormat="1" x14ac:dyDescent="0.25">
      <c r="A67" s="131" t="s">
        <v>123</v>
      </c>
      <c r="B67" s="51" t="s">
        <v>122</v>
      </c>
      <c r="C67" s="97">
        <f>IF('Indicator Data'!AQ69="No data","x",ROUND(IF('Indicator Data'!AQ69&gt;C$195,0,IF('Indicator Data'!AQ69&lt;C$194,10,(C$195-'Indicator Data'!AQ69)/(C$195-C$194)*10)),1))</f>
        <v>2.2999999999999998</v>
      </c>
      <c r="D67" s="98">
        <f t="shared" si="0"/>
        <v>2.2999999999999998</v>
      </c>
      <c r="E67" s="97">
        <f>IF('Indicator Data'!AS69="No data","x",ROUND(IF('Indicator Data'!AS69&gt;E$195,0,IF('Indicator Data'!AS69&lt;E$194,10,(E$195-'Indicator Data'!AS69)/(E$195-E$194)*10)),1))</f>
        <v>5.4</v>
      </c>
      <c r="F67" s="97">
        <f>IF('Indicator Data'!AR69="No data","x",ROUND(IF('Indicator Data'!AR69&gt;F$195,0,IF('Indicator Data'!AR69&lt;F$194,10,(F$195-'Indicator Data'!AR69)/(F$195-F$194)*10)),1))</f>
        <v>4.2</v>
      </c>
      <c r="G67" s="98">
        <f t="shared" si="1"/>
        <v>4.8</v>
      </c>
      <c r="H67" s="99">
        <f t="shared" si="2"/>
        <v>3.6</v>
      </c>
      <c r="I67" s="97">
        <f>IF('Indicator Data'!AU69="No data","x",ROUND(IF('Indicator Data'!AU69^2&gt;I$195,0,IF('Indicator Data'!AU69^2&lt;I$194,10,(I$195-'Indicator Data'!AU69^2)/(I$195-I$194)*10)),1))</f>
        <v>0.6</v>
      </c>
      <c r="J67" s="97">
        <f>IF(OR('Indicator Data'!AT69=0,'Indicator Data'!AT69="No data"),"x",ROUND(IF('Indicator Data'!AT69&gt;J$195,0,IF('Indicator Data'!AT69&lt;J$194,10,(J$195-'Indicator Data'!AT69)/(J$195-J$194)*10)),1))</f>
        <v>0</v>
      </c>
      <c r="K67" s="97">
        <f>IF('Indicator Data'!AV69="No data","x",ROUND(IF('Indicator Data'!AV69&gt;K$195,0,IF('Indicator Data'!AV69&lt;K$194,10,(K$195-'Indicator Data'!AV69)/(K$195-K$194)*10)),1))</f>
        <v>3.7</v>
      </c>
      <c r="L67" s="97">
        <f>IF('Indicator Data'!AW69="No data","x",ROUND(IF('Indicator Data'!AW69&gt;L$195,0,IF('Indicator Data'!AW69&lt;L$194,10,(L$195-'Indicator Data'!AW69)/(L$195-L$194)*10)),1))</f>
        <v>4.4000000000000004</v>
      </c>
      <c r="M67" s="98">
        <f t="shared" si="3"/>
        <v>2.2000000000000002</v>
      </c>
      <c r="N67" s="150">
        <f>IF('Indicator Data'!AX69="No data","x",'Indicator Data'!AX69/'Indicator Data'!BD69*100)</f>
        <v>131.88518231186967</v>
      </c>
      <c r="O67" s="97">
        <f t="shared" si="4"/>
        <v>0</v>
      </c>
      <c r="P67" s="97">
        <f>IF('Indicator Data'!AY69="No data","x",ROUND(IF('Indicator Data'!AY69&gt;P$195,0,IF('Indicator Data'!AY69&lt;P$194,10,(P$195-'Indicator Data'!AY69)/(P$195-P$194)*10)),1))</f>
        <v>0.1</v>
      </c>
      <c r="Q67" s="97">
        <f>IF('Indicator Data'!AZ69="No data","x",ROUND(IF('Indicator Data'!AZ69&gt;Q$195,0,IF('Indicator Data'!AZ69&lt;Q$194,10,(Q$195-'Indicator Data'!AZ69)/(Q$195-Q$194)*10)),1))</f>
        <v>0</v>
      </c>
      <c r="R67" s="98">
        <f t="shared" si="5"/>
        <v>0</v>
      </c>
      <c r="S67" s="97">
        <f>IF('Indicator Data'!Y69="No data","x",ROUND(IF('Indicator Data'!Y69&gt;S$195,0,IF('Indicator Data'!Y69&lt;S$194,10,(S$195-'Indicator Data'!Y69)/(S$195-S$194)*10)),1))</f>
        <v>0</v>
      </c>
      <c r="T67" s="97">
        <f>IF('Indicator Data'!Z69="No data","x",ROUND(IF('Indicator Data'!Z69&gt;T$195,0,IF('Indicator Data'!Z69&lt;T$194,10,(T$195-'Indicator Data'!Z69)/(T$195-T$194)*10)),1))</f>
        <v>0.5</v>
      </c>
      <c r="U67" s="97">
        <f>IF('Indicator Data'!AC69="No data","x",ROUND(IF('Indicator Data'!AC69&gt;U$195,0,IF('Indicator Data'!AC69&lt;U$194,10,(U$195-'Indicator Data'!AC69)/(U$195-U$194)*10)),1))</f>
        <v>1.7</v>
      </c>
      <c r="V67" s="98">
        <f t="shared" si="6"/>
        <v>0.7</v>
      </c>
      <c r="W67" s="99">
        <f t="shared" si="7"/>
        <v>1</v>
      </c>
      <c r="X67" s="16"/>
    </row>
    <row r="68" spans="1:24" s="4" customFormat="1" x14ac:dyDescent="0.25">
      <c r="A68" s="131" t="s">
        <v>125</v>
      </c>
      <c r="B68" s="51" t="s">
        <v>124</v>
      </c>
      <c r="C68" s="97">
        <f>IF('Indicator Data'!AQ70="No data","x",ROUND(IF('Indicator Data'!AQ70&gt;C$195,0,IF('Indicator Data'!AQ70&lt;C$194,10,(C$195-'Indicator Data'!AQ70)/(C$195-C$194)*10)),1))</f>
        <v>4.7</v>
      </c>
      <c r="D68" s="98">
        <f t="shared" ref="D68:D131" si="8">IF(C68="x","x",C68)</f>
        <v>4.7</v>
      </c>
      <c r="E68" s="97" t="str">
        <f>IF('Indicator Data'!AS70="No data","x",ROUND(IF('Indicator Data'!AS70&gt;E$195,0,IF('Indicator Data'!AS70&lt;E$194,10,(E$195-'Indicator Data'!AS70)/(E$195-E$194)*10)),1))</f>
        <v>x</v>
      </c>
      <c r="F68" s="97">
        <f>IF('Indicator Data'!AR70="No data","x",ROUND(IF('Indicator Data'!AR70&gt;F$195,0,IF('Indicator Data'!AR70&lt;F$194,10,(F$195-'Indicator Data'!AR70)/(F$195-F$194)*10)),1))</f>
        <v>5.2</v>
      </c>
      <c r="G68" s="98">
        <f t="shared" ref="G68:G131" si="9">IF(AND(E68="x",F68="x"),"x",ROUND(AVERAGE(E68,F68),1))</f>
        <v>5.2</v>
      </c>
      <c r="H68" s="99">
        <f t="shared" ref="H68:H131" si="10">ROUND(AVERAGE(D68,G68),1)</f>
        <v>5</v>
      </c>
      <c r="I68" s="97" t="str">
        <f>IF('Indicator Data'!AU70="No data","x",ROUND(IF('Indicator Data'!AU70^2&gt;I$195,0,IF('Indicator Data'!AU70^2&lt;I$194,10,(I$195-'Indicator Data'!AU70^2)/(I$195-I$194)*10)),1))</f>
        <v>x</v>
      </c>
      <c r="J68" s="97">
        <f>IF(OR('Indicator Data'!AT70=0,'Indicator Data'!AT70="No data"),"x",ROUND(IF('Indicator Data'!AT70&gt;J$195,0,IF('Indicator Data'!AT70&lt;J$194,10,(J$195-'Indicator Data'!AT70)/(J$195-J$194)*10)),1))</f>
        <v>0.9</v>
      </c>
      <c r="K68" s="97">
        <f>IF('Indicator Data'!AV70="No data","x",ROUND(IF('Indicator Data'!AV70&gt;K$195,0,IF('Indicator Data'!AV70&lt;K$194,10,(K$195-'Indicator Data'!AV70)/(K$195-K$194)*10)),1))</f>
        <v>6.3</v>
      </c>
      <c r="L68" s="97">
        <f>IF('Indicator Data'!AW70="No data","x",ROUND(IF('Indicator Data'!AW70&gt;L$195,0,IF('Indicator Data'!AW70&lt;L$194,10,(L$195-'Indicator Data'!AW70)/(L$195-L$194)*10)),1))</f>
        <v>3.8</v>
      </c>
      <c r="M68" s="98">
        <f t="shared" ref="M68:M131" si="11">IF(AND(I68="x",J68="x",K68="x",L68="x"),"x",ROUND(AVERAGE(I68,J68,K68,L68),1))</f>
        <v>3.7</v>
      </c>
      <c r="N68" s="150">
        <f>IF('Indicator Data'!AX70="No data","x",'Indicator Data'!AX70/'Indicator Data'!BD70*100)</f>
        <v>232.35294117647061</v>
      </c>
      <c r="O68" s="97">
        <f t="shared" ref="O68:O131" si="12">IF(N68="x","x",ROUND(IF(N68&gt;O$195,0,IF(N68&lt;O$194,10,(O$195-N68)/(O$195-O$194)*10)),1))</f>
        <v>0</v>
      </c>
      <c r="P68" s="97">
        <f>IF('Indicator Data'!AY70="No data","x",ROUND(IF('Indicator Data'!AY70&gt;P$195,0,IF('Indicator Data'!AY70&lt;P$194,10,(P$195-'Indicator Data'!AY70)/(P$195-P$194)*10)),1))</f>
        <v>0.2</v>
      </c>
      <c r="Q68" s="97">
        <f>IF('Indicator Data'!AZ70="No data","x",ROUND(IF('Indicator Data'!AZ70&gt;Q$195,0,IF('Indicator Data'!AZ70&lt;Q$194,10,(Q$195-'Indicator Data'!AZ70)/(Q$195-Q$194)*10)),1))</f>
        <v>0.7</v>
      </c>
      <c r="R68" s="98">
        <f t="shared" ref="R68:R131" si="13">IF(AND(O68="x",P68="x",Q68="x"),"x",ROUND(AVERAGE(O68,Q68,P68),1))</f>
        <v>0.3</v>
      </c>
      <c r="S68" s="97" t="str">
        <f>IF('Indicator Data'!Y70="No data","x",ROUND(IF('Indicator Data'!Y70&gt;S$195,0,IF('Indicator Data'!Y70&lt;S$194,10,(S$195-'Indicator Data'!Y70)/(S$195-S$194)*10)),1))</f>
        <v>x</v>
      </c>
      <c r="T68" s="97">
        <f>IF('Indicator Data'!Z70="No data","x",ROUND(IF('Indicator Data'!Z70&gt;T$195,0,IF('Indicator Data'!Z70&lt;T$194,10,(T$195-'Indicator Data'!Z70)/(T$195-T$194)*10)),1))</f>
        <v>1.3</v>
      </c>
      <c r="U68" s="97">
        <f>IF('Indicator Data'!AC70="No data","x",ROUND(IF('Indicator Data'!AC70&gt;U$195,0,IF('Indicator Data'!AC70&lt;U$194,10,(U$195-'Indicator Data'!AC70)/(U$195-U$194)*10)),1))</f>
        <v>7.7</v>
      </c>
      <c r="V68" s="98">
        <f t="shared" ref="V68:V131" si="14">IF(AND(S68="x",T68="x",U68="x"),"x",ROUND(AVERAGE(S68,T68,U68),1))</f>
        <v>4.5</v>
      </c>
      <c r="W68" s="99">
        <f t="shared" ref="W68:W131" si="15">ROUND(AVERAGE(R68,M68,V68),1)</f>
        <v>2.8</v>
      </c>
      <c r="X68" s="16"/>
    </row>
    <row r="69" spans="1:24" s="4" customFormat="1" x14ac:dyDescent="0.25">
      <c r="A69" s="131" t="s">
        <v>127</v>
      </c>
      <c r="B69" s="51" t="s">
        <v>126</v>
      </c>
      <c r="C69" s="97">
        <f>IF('Indicator Data'!AQ71="No data","x",ROUND(IF('Indicator Data'!AQ71&gt;C$195,0,IF('Indicator Data'!AQ71&lt;C$194,10,(C$195-'Indicator Data'!AQ71)/(C$195-C$194)*10)),1))</f>
        <v>5.5</v>
      </c>
      <c r="D69" s="98">
        <f t="shared" si="8"/>
        <v>5.5</v>
      </c>
      <c r="E69" s="97">
        <f>IF('Indicator Data'!AS71="No data","x",ROUND(IF('Indicator Data'!AS71&gt;E$195,0,IF('Indicator Data'!AS71&lt;E$194,10,(E$195-'Indicator Data'!AS71)/(E$195-E$194)*10)),1))</f>
        <v>7.2</v>
      </c>
      <c r="F69" s="97">
        <f>IF('Indicator Data'!AR71="No data","x",ROUND(IF('Indicator Data'!AR71&gt;F$195,0,IF('Indicator Data'!AR71&lt;F$194,10,(F$195-'Indicator Data'!AR71)/(F$195-F$194)*10)),1))</f>
        <v>6.4</v>
      </c>
      <c r="G69" s="98">
        <f t="shared" si="9"/>
        <v>6.8</v>
      </c>
      <c r="H69" s="99">
        <f t="shared" si="10"/>
        <v>6.2</v>
      </c>
      <c r="I69" s="97">
        <f>IF('Indicator Data'!AU71="No data","x",ROUND(IF('Indicator Data'!AU71^2&gt;I$195,0,IF('Indicator Data'!AU71^2&lt;I$194,10,(I$195-'Indicator Data'!AU71^2)/(I$195-I$194)*10)),1))</f>
        <v>4.3</v>
      </c>
      <c r="J69" s="97">
        <f>IF(OR('Indicator Data'!AT71=0,'Indicator Data'!AT71="No data"),"x",ROUND(IF('Indicator Data'!AT71&gt;J$195,0,IF('Indicator Data'!AT71&lt;J$194,10,(J$195-'Indicator Data'!AT71)/(J$195-J$194)*10)),1))</f>
        <v>2.2000000000000002</v>
      </c>
      <c r="K69" s="97">
        <f>IF('Indicator Data'!AV71="No data","x",ROUND(IF('Indicator Data'!AV71&gt;K$195,0,IF('Indicator Data'!AV71&lt;K$194,10,(K$195-'Indicator Data'!AV71)/(K$195-K$194)*10)),1))</f>
        <v>7.7</v>
      </c>
      <c r="L69" s="97">
        <f>IF('Indicator Data'!AW71="No data","x",ROUND(IF('Indicator Data'!AW71&gt;L$195,0,IF('Indicator Data'!AW71&lt;L$194,10,(L$195-'Indicator Data'!AW71)/(L$195-L$194)*10)),1))</f>
        <v>4.8</v>
      </c>
      <c r="M69" s="98">
        <f t="shared" si="11"/>
        <v>4.8</v>
      </c>
      <c r="N69" s="150">
        <f>IF('Indicator Data'!AX71="No data","x",'Indicator Data'!AX71/'Indicator Data'!BD71*100)</f>
        <v>19.596864501679732</v>
      </c>
      <c r="O69" s="97">
        <f t="shared" si="12"/>
        <v>8.1</v>
      </c>
      <c r="P69" s="97">
        <f>IF('Indicator Data'!AY71="No data","x",ROUND(IF('Indicator Data'!AY71&gt;P$195,0,IF('Indicator Data'!AY71&lt;P$194,10,(P$195-'Indicator Data'!AY71)/(P$195-P$194)*10)),1))</f>
        <v>4</v>
      </c>
      <c r="Q69" s="97">
        <f>IF('Indicator Data'!AZ71="No data","x",ROUND(IF('Indicator Data'!AZ71&gt;Q$195,0,IF('Indicator Data'!AZ71&lt;Q$194,10,(Q$195-'Indicator Data'!AZ71)/(Q$195-Q$194)*10)),1))</f>
        <v>1.4</v>
      </c>
      <c r="R69" s="98">
        <f t="shared" si="13"/>
        <v>4.5</v>
      </c>
      <c r="S69" s="97">
        <f>IF('Indicator Data'!Y71="No data","x",ROUND(IF('Indicator Data'!Y71&gt;S$195,0,IF('Indicator Data'!Y71&lt;S$194,10,(S$195-'Indicator Data'!Y71)/(S$195-S$194)*10)),1))</f>
        <v>7.7</v>
      </c>
      <c r="T69" s="97">
        <f>IF('Indicator Data'!Z71="No data","x",ROUND(IF('Indicator Data'!Z71&gt;T$195,0,IF('Indicator Data'!Z71&lt;T$194,10,(T$195-'Indicator Data'!Z71)/(T$195-T$194)*10)),1))</f>
        <v>8.1999999999999993</v>
      </c>
      <c r="U69" s="97">
        <f>IF('Indicator Data'!AC71="No data","x",ROUND(IF('Indicator Data'!AC71&gt;U$195,0,IF('Indicator Data'!AC71&lt;U$194,10,(U$195-'Indicator Data'!AC71)/(U$195-U$194)*10)),1))</f>
        <v>8.6</v>
      </c>
      <c r="V69" s="98">
        <f t="shared" si="14"/>
        <v>8.1999999999999993</v>
      </c>
      <c r="W69" s="99">
        <f t="shared" si="15"/>
        <v>5.8</v>
      </c>
      <c r="X69" s="16"/>
    </row>
    <row r="70" spans="1:24" s="4" customFormat="1" x14ac:dyDescent="0.25">
      <c r="A70" s="131" t="s">
        <v>129</v>
      </c>
      <c r="B70" s="51" t="s">
        <v>128</v>
      </c>
      <c r="C70" s="97">
        <f>IF('Indicator Data'!AQ72="No data","x",ROUND(IF('Indicator Data'!AQ72&gt;C$195,0,IF('Indicator Data'!AQ72&lt;C$194,10,(C$195-'Indicator Data'!AQ72)/(C$195-C$194)*10)),1))</f>
        <v>5</v>
      </c>
      <c r="D70" s="98">
        <f t="shared" si="8"/>
        <v>5</v>
      </c>
      <c r="E70" s="97">
        <f>IF('Indicator Data'!AS72="No data","x",ROUND(IF('Indicator Data'!AS72&gt;E$195,0,IF('Indicator Data'!AS72&lt;E$194,10,(E$195-'Indicator Data'!AS72)/(E$195-E$194)*10)),1))</f>
        <v>7.5</v>
      </c>
      <c r="F70" s="97">
        <f>IF('Indicator Data'!AR72="No data","x",ROUND(IF('Indicator Data'!AR72&gt;F$195,0,IF('Indicator Data'!AR72&lt;F$194,10,(F$195-'Indicator Data'!AR72)/(F$195-F$194)*10)),1))</f>
        <v>7.4</v>
      </c>
      <c r="G70" s="98">
        <f t="shared" si="9"/>
        <v>7.5</v>
      </c>
      <c r="H70" s="99">
        <f t="shared" si="10"/>
        <v>6.3</v>
      </c>
      <c r="I70" s="97">
        <f>IF('Indicator Data'!AU72="No data","x",ROUND(IF('Indicator Data'!AU72^2&gt;I$195,0,IF('Indicator Data'!AU72^2&lt;I$194,10,(I$195-'Indicator Data'!AU72^2)/(I$195-I$194)*10)),1))</f>
        <v>10</v>
      </c>
      <c r="J70" s="97">
        <f>IF(OR('Indicator Data'!AT72=0,'Indicator Data'!AT72="No data"),"x",ROUND(IF('Indicator Data'!AT72&gt;J$195,0,IF('Indicator Data'!AT72&lt;J$194,10,(J$195-'Indicator Data'!AT72)/(J$195-J$194)*10)),1))</f>
        <v>7.4</v>
      </c>
      <c r="K70" s="97">
        <f>IF('Indicator Data'!AV72="No data","x",ROUND(IF('Indicator Data'!AV72&gt;K$195,0,IF('Indicator Data'!AV72&lt;K$194,10,(K$195-'Indicator Data'!AV72)/(K$195-K$194)*10)),1))</f>
        <v>9.8000000000000007</v>
      </c>
      <c r="L70" s="97">
        <f>IF('Indicator Data'!AW72="No data","x",ROUND(IF('Indicator Data'!AW72&gt;L$195,0,IF('Indicator Data'!AW72&lt;L$194,10,(L$195-'Indicator Data'!AW72)/(L$195-L$194)*10)),1))</f>
        <v>6.6</v>
      </c>
      <c r="M70" s="98">
        <f t="shared" si="11"/>
        <v>8.5</v>
      </c>
      <c r="N70" s="150">
        <f>IF('Indicator Data'!AX72="No data","x",'Indicator Data'!AX72/'Indicator Data'!BD72*100)</f>
        <v>13.836887514243854</v>
      </c>
      <c r="O70" s="97">
        <f t="shared" si="12"/>
        <v>8.6999999999999993</v>
      </c>
      <c r="P70" s="97">
        <f>IF('Indicator Data'!AY72="No data","x",ROUND(IF('Indicator Data'!AY72&gt;P$195,0,IF('Indicator Data'!AY72&lt;P$194,10,(P$195-'Indicator Data'!AY72)/(P$195-P$194)*10)),1))</f>
        <v>8.9</v>
      </c>
      <c r="Q70" s="97">
        <f>IF('Indicator Data'!AZ72="No data","x",ROUND(IF('Indicator Data'!AZ72&gt;Q$195,0,IF('Indicator Data'!AZ72&lt;Q$194,10,(Q$195-'Indicator Data'!AZ72)/(Q$195-Q$194)*10)),1))</f>
        <v>4.5999999999999996</v>
      </c>
      <c r="R70" s="98">
        <f t="shared" si="13"/>
        <v>7.4</v>
      </c>
      <c r="S70" s="97">
        <f>IF('Indicator Data'!Y72="No data","x",ROUND(IF('Indicator Data'!Y72&gt;S$195,0,IF('Indicator Data'!Y72&lt;S$194,10,(S$195-'Indicator Data'!Y72)/(S$195-S$194)*10)),1))</f>
        <v>9.8000000000000007</v>
      </c>
      <c r="T70" s="97">
        <f>IF('Indicator Data'!Z72="No data","x",ROUND(IF('Indicator Data'!Z72&gt;T$195,0,IF('Indicator Data'!Z72&lt;T$194,10,(T$195-'Indicator Data'!Z72)/(T$195-T$194)*10)),1))</f>
        <v>10</v>
      </c>
      <c r="U70" s="97">
        <f>IF('Indicator Data'!AC72="No data","x",ROUND(IF('Indicator Data'!AC72&gt;U$195,0,IF('Indicator Data'!AC72&lt;U$194,10,(U$195-'Indicator Data'!AC72)/(U$195-U$194)*10)),1))</f>
        <v>10</v>
      </c>
      <c r="V70" s="98">
        <f t="shared" si="14"/>
        <v>9.9</v>
      </c>
      <c r="W70" s="99">
        <f t="shared" si="15"/>
        <v>8.6</v>
      </c>
      <c r="X70" s="16"/>
    </row>
    <row r="71" spans="1:24" s="4" customFormat="1" x14ac:dyDescent="0.25">
      <c r="A71" s="131" t="s">
        <v>372</v>
      </c>
      <c r="B71" s="51" t="s">
        <v>130</v>
      </c>
      <c r="C71" s="97">
        <f>IF('Indicator Data'!AQ73="No data","x",ROUND(IF('Indicator Data'!AQ73&gt;C$195,0,IF('Indicator Data'!AQ73&lt;C$194,10,(C$195-'Indicator Data'!AQ73)/(C$195-C$194)*10)),1))</f>
        <v>7.8</v>
      </c>
      <c r="D71" s="98">
        <f t="shared" si="8"/>
        <v>7.8</v>
      </c>
      <c r="E71" s="97">
        <f>IF('Indicator Data'!AS73="No data","x",ROUND(IF('Indicator Data'!AS73&gt;E$195,0,IF('Indicator Data'!AS73&lt;E$194,10,(E$195-'Indicator Data'!AS73)/(E$195-E$194)*10)),1))</f>
        <v>8.3000000000000007</v>
      </c>
      <c r="F71" s="97">
        <f>IF('Indicator Data'!AR73="No data","x",ROUND(IF('Indicator Data'!AR73&gt;F$195,0,IF('Indicator Data'!AR73&lt;F$194,10,(F$195-'Indicator Data'!AR73)/(F$195-F$194)*10)),1))</f>
        <v>8.1</v>
      </c>
      <c r="G71" s="98">
        <f t="shared" si="9"/>
        <v>8.1999999999999993</v>
      </c>
      <c r="H71" s="99">
        <f t="shared" si="10"/>
        <v>8</v>
      </c>
      <c r="I71" s="97">
        <f>IF('Indicator Data'!AU73="No data","x",ROUND(IF('Indicator Data'!AU73^2&gt;I$195,0,IF('Indicator Data'!AU73^2&lt;I$194,10,(I$195-'Indicator Data'!AU73^2)/(I$195-I$194)*10)),1))</f>
        <v>7.5</v>
      </c>
      <c r="J71" s="97">
        <f>IF(OR('Indicator Data'!AT73=0,'Indicator Data'!AT73="No data"),"x",ROUND(IF('Indicator Data'!AT73&gt;J$195,0,IF('Indicator Data'!AT73&lt;J$194,10,(J$195-'Indicator Data'!AT73)/(J$195-J$194)*10)),1))</f>
        <v>3.9</v>
      </c>
      <c r="K71" s="97">
        <f>IF('Indicator Data'!AV73="No data","x",ROUND(IF('Indicator Data'!AV73&gt;K$195,0,IF('Indicator Data'!AV73&lt;K$194,10,(K$195-'Indicator Data'!AV73)/(K$195-K$194)*10)),1))</f>
        <v>9.6999999999999993</v>
      </c>
      <c r="L71" s="97">
        <f>IF('Indicator Data'!AW73="No data","x",ROUND(IF('Indicator Data'!AW73&gt;L$195,0,IF('Indicator Data'!AW73&lt;L$194,10,(L$195-'Indicator Data'!AW73)/(L$195-L$194)*10)),1))</f>
        <v>7</v>
      </c>
      <c r="M71" s="98">
        <f t="shared" si="11"/>
        <v>7</v>
      </c>
      <c r="N71" s="150">
        <f>IF('Indicator Data'!AX73="No data","x",'Indicator Data'!AX73/'Indicator Data'!BD73*100)</f>
        <v>12.091038406827881</v>
      </c>
      <c r="O71" s="97">
        <f t="shared" si="12"/>
        <v>8.9</v>
      </c>
      <c r="P71" s="97">
        <f>IF('Indicator Data'!AY73="No data","x",ROUND(IF('Indicator Data'!AY73&gt;P$195,0,IF('Indicator Data'!AY73&lt;P$194,10,(P$195-'Indicator Data'!AY73)/(P$195-P$194)*10)),1))</f>
        <v>8.8000000000000007</v>
      </c>
      <c r="Q71" s="97">
        <f>IF('Indicator Data'!AZ73="No data","x",ROUND(IF('Indicator Data'!AZ73&gt;Q$195,0,IF('Indicator Data'!AZ73&lt;Q$194,10,(Q$195-'Indicator Data'!AZ73)/(Q$195-Q$194)*10)),1))</f>
        <v>4.0999999999999996</v>
      </c>
      <c r="R71" s="98">
        <f t="shared" si="13"/>
        <v>7.3</v>
      </c>
      <c r="S71" s="97">
        <f>IF('Indicator Data'!Y73="No data","x",ROUND(IF('Indicator Data'!Y73&gt;S$195,0,IF('Indicator Data'!Y73&lt;S$194,10,(S$195-'Indicator Data'!Y73)/(S$195-S$194)*10)),1))</f>
        <v>9.9</v>
      </c>
      <c r="T71" s="97">
        <f>IF('Indicator Data'!Z73="No data","x",ROUND(IF('Indicator Data'!Z73&gt;T$195,0,IF('Indicator Data'!Z73&lt;T$194,10,(T$195-'Indicator Data'!Z73)/(T$195-T$194)*10)),1))</f>
        <v>7.7</v>
      </c>
      <c r="U71" s="97">
        <f>IF('Indicator Data'!AC73="No data","x",ROUND(IF('Indicator Data'!AC73&gt;U$195,0,IF('Indicator Data'!AC73&lt;U$194,10,(U$195-'Indicator Data'!AC73)/(U$195-U$194)*10)),1))</f>
        <v>9.9</v>
      </c>
      <c r="V71" s="98">
        <f t="shared" si="14"/>
        <v>9.1999999999999993</v>
      </c>
      <c r="W71" s="99">
        <f t="shared" si="15"/>
        <v>7.8</v>
      </c>
      <c r="X71" s="16"/>
    </row>
    <row r="72" spans="1:24" s="4" customFormat="1" x14ac:dyDescent="0.25">
      <c r="A72" s="131" t="s">
        <v>132</v>
      </c>
      <c r="B72" s="51" t="s">
        <v>131</v>
      </c>
      <c r="C72" s="97" t="str">
        <f>IF('Indicator Data'!AQ74="No data","x",ROUND(IF('Indicator Data'!AQ74&gt;C$195,0,IF('Indicator Data'!AQ74&lt;C$194,10,(C$195-'Indicator Data'!AQ74)/(C$195-C$194)*10)),1))</f>
        <v>x</v>
      </c>
      <c r="D72" s="98" t="str">
        <f t="shared" si="8"/>
        <v>x</v>
      </c>
      <c r="E72" s="97">
        <f>IF('Indicator Data'!AS74="No data","x",ROUND(IF('Indicator Data'!AS74&gt;E$195,0,IF('Indicator Data'!AS74&lt;E$194,10,(E$195-'Indicator Data'!AS74)/(E$195-E$194)*10)),1))</f>
        <v>7.1</v>
      </c>
      <c r="F72" s="97">
        <f>IF('Indicator Data'!AR74="No data","x",ROUND(IF('Indicator Data'!AR74&gt;F$195,0,IF('Indicator Data'!AR74&lt;F$194,10,(F$195-'Indicator Data'!AR74)/(F$195-F$194)*10)),1))</f>
        <v>5.4</v>
      </c>
      <c r="G72" s="98">
        <f t="shared" si="9"/>
        <v>6.3</v>
      </c>
      <c r="H72" s="99">
        <f t="shared" si="10"/>
        <v>6.3</v>
      </c>
      <c r="I72" s="97">
        <f>IF('Indicator Data'!AU74="No data","x",ROUND(IF('Indicator Data'!AU74^2&gt;I$195,0,IF('Indicator Data'!AU74^2&lt;I$194,10,(I$195-'Indicator Data'!AU74^2)/(I$195-I$194)*10)),1))</f>
        <v>3.1</v>
      </c>
      <c r="J72" s="97">
        <f>IF(OR('Indicator Data'!AT74=0,'Indicator Data'!AT74="No data"),"x",ROUND(IF('Indicator Data'!AT74&gt;J$195,0,IF('Indicator Data'!AT74&lt;J$194,10,(J$195-'Indicator Data'!AT74)/(J$195-J$194)*10)),1))</f>
        <v>2.1</v>
      </c>
      <c r="K72" s="97">
        <f>IF('Indicator Data'!AV74="No data","x",ROUND(IF('Indicator Data'!AV74&gt;K$195,0,IF('Indicator Data'!AV74&lt;K$194,10,(K$195-'Indicator Data'!AV74)/(K$195-K$194)*10)),1))</f>
        <v>6.3</v>
      </c>
      <c r="L72" s="97">
        <f>IF('Indicator Data'!AW74="No data","x",ROUND(IF('Indicator Data'!AW74&gt;L$195,0,IF('Indicator Data'!AW74&lt;L$194,10,(L$195-'Indicator Data'!AW74)/(L$195-L$194)*10)),1))</f>
        <v>6.6</v>
      </c>
      <c r="M72" s="98">
        <f t="shared" si="11"/>
        <v>4.5</v>
      </c>
      <c r="N72" s="150">
        <f>IF('Indicator Data'!AX74="No data","x",'Indicator Data'!AX74/'Indicator Data'!BD74*100)</f>
        <v>2.1336042672085345</v>
      </c>
      <c r="O72" s="97">
        <f t="shared" si="12"/>
        <v>9.9</v>
      </c>
      <c r="P72" s="97">
        <f>IF('Indicator Data'!AY74="No data","x",ROUND(IF('Indicator Data'!AY74&gt;P$195,0,IF('Indicator Data'!AY74&lt;P$194,10,(P$195-'Indicator Data'!AY74)/(P$195-P$194)*10)),1))</f>
        <v>1.8</v>
      </c>
      <c r="Q72" s="97">
        <f>IF('Indicator Data'!AZ74="No data","x",ROUND(IF('Indicator Data'!AZ74&gt;Q$195,0,IF('Indicator Data'!AZ74&lt;Q$194,10,(Q$195-'Indicator Data'!AZ74)/(Q$195-Q$194)*10)),1))</f>
        <v>0.3</v>
      </c>
      <c r="R72" s="98">
        <f t="shared" si="13"/>
        <v>4</v>
      </c>
      <c r="S72" s="97">
        <f>IF('Indicator Data'!Y74="No data","x",ROUND(IF('Indicator Data'!Y74&gt;S$195,0,IF('Indicator Data'!Y74&lt;S$194,10,(S$195-'Indicator Data'!Y74)/(S$195-S$194)*10)),1))</f>
        <v>9.5</v>
      </c>
      <c r="T72" s="97">
        <f>IF('Indicator Data'!Z74="No data","x",ROUND(IF('Indicator Data'!Z74&gt;T$195,0,IF('Indicator Data'!Z74&lt;T$194,10,(T$195-'Indicator Data'!Z74)/(T$195-T$194)*10)),1))</f>
        <v>0</v>
      </c>
      <c r="U72" s="97">
        <f>IF('Indicator Data'!AC74="No data","x",ROUND(IF('Indicator Data'!AC74&gt;U$195,0,IF('Indicator Data'!AC74&lt;U$194,10,(U$195-'Indicator Data'!AC74)/(U$195-U$194)*10)),1))</f>
        <v>8.6999999999999993</v>
      </c>
      <c r="V72" s="98">
        <f t="shared" si="14"/>
        <v>6.1</v>
      </c>
      <c r="W72" s="99">
        <f t="shared" si="15"/>
        <v>4.9000000000000004</v>
      </c>
      <c r="X72" s="16"/>
    </row>
    <row r="73" spans="1:24" s="4" customFormat="1" x14ac:dyDescent="0.25">
      <c r="A73" s="131" t="s">
        <v>134</v>
      </c>
      <c r="B73" s="51" t="s">
        <v>133</v>
      </c>
      <c r="C73" s="97">
        <f>IF('Indicator Data'!AQ75="No data","x",ROUND(IF('Indicator Data'!AQ75&gt;C$195,0,IF('Indicator Data'!AQ75&lt;C$194,10,(C$195-'Indicator Data'!AQ75)/(C$195-C$194)*10)),1))</f>
        <v>6.7</v>
      </c>
      <c r="D73" s="98">
        <f t="shared" si="8"/>
        <v>6.7</v>
      </c>
      <c r="E73" s="97">
        <f>IF('Indicator Data'!AS75="No data","x",ROUND(IF('Indicator Data'!AS75&gt;E$195,0,IF('Indicator Data'!AS75&lt;E$194,10,(E$195-'Indicator Data'!AS75)/(E$195-E$194)*10)),1))</f>
        <v>8.3000000000000007</v>
      </c>
      <c r="F73" s="97">
        <f>IF('Indicator Data'!AR75="No data","x",ROUND(IF('Indicator Data'!AR75&gt;F$195,0,IF('Indicator Data'!AR75&lt;F$194,10,(F$195-'Indicator Data'!AR75)/(F$195-F$194)*10)),1))</f>
        <v>9.1</v>
      </c>
      <c r="G73" s="98">
        <f t="shared" si="9"/>
        <v>8.6999999999999993</v>
      </c>
      <c r="H73" s="99">
        <f t="shared" si="10"/>
        <v>7.7</v>
      </c>
      <c r="I73" s="97">
        <f>IF('Indicator Data'!AU75="No data","x",ROUND(IF('Indicator Data'!AU75^2&gt;I$195,0,IF('Indicator Data'!AU75^2&lt;I$194,10,(I$195-'Indicator Data'!AU75^2)/(I$195-I$194)*10)),1))</f>
        <v>8.4</v>
      </c>
      <c r="J73" s="97">
        <f>IF(OR('Indicator Data'!AT75=0,'Indicator Data'!AT75="No data"),"x",ROUND(IF('Indicator Data'!AT75&gt;J$195,0,IF('Indicator Data'!AT75&lt;J$194,10,(J$195-'Indicator Data'!AT75)/(J$195-J$194)*10)),1))</f>
        <v>6.2</v>
      </c>
      <c r="K73" s="97">
        <f>IF('Indicator Data'!AV75="No data","x",ROUND(IF('Indicator Data'!AV75&gt;K$195,0,IF('Indicator Data'!AV75&lt;K$194,10,(K$195-'Indicator Data'!AV75)/(K$195-K$194)*10)),1))</f>
        <v>8.9</v>
      </c>
      <c r="L73" s="97">
        <f>IF('Indicator Data'!AW75="No data","x",ROUND(IF('Indicator Data'!AW75&gt;L$195,0,IF('Indicator Data'!AW75&lt;L$194,10,(L$195-'Indicator Data'!AW75)/(L$195-L$194)*10)),1))</f>
        <v>6.9</v>
      </c>
      <c r="M73" s="98">
        <f t="shared" si="11"/>
        <v>7.6</v>
      </c>
      <c r="N73" s="150">
        <f>IF('Indicator Data'!AX75="No data","x",'Indicator Data'!AX75/'Indicator Data'!BD75*100)</f>
        <v>83.454281567489119</v>
      </c>
      <c r="O73" s="97">
        <f t="shared" si="12"/>
        <v>1.7</v>
      </c>
      <c r="P73" s="97">
        <f>IF('Indicator Data'!AY75="No data","x",ROUND(IF('Indicator Data'!AY75&gt;P$195,0,IF('Indicator Data'!AY75&lt;P$194,10,(P$195-'Indicator Data'!AY75)/(P$195-P$194)*10)),1))</f>
        <v>8</v>
      </c>
      <c r="Q73" s="97">
        <f>IF('Indicator Data'!AZ75="No data","x",ROUND(IF('Indicator Data'!AZ75&gt;Q$195,0,IF('Indicator Data'!AZ75&lt;Q$194,10,(Q$195-'Indicator Data'!AZ75)/(Q$195-Q$194)*10)),1))</f>
        <v>8.5</v>
      </c>
      <c r="R73" s="98">
        <f t="shared" si="13"/>
        <v>6.1</v>
      </c>
      <c r="S73" s="97">
        <f>IF('Indicator Data'!Y75="No data","x",ROUND(IF('Indicator Data'!Y75&gt;S$195,0,IF('Indicator Data'!Y75&lt;S$194,10,(S$195-'Indicator Data'!Y75)/(S$195-S$194)*10)),1))</f>
        <v>9.4</v>
      </c>
      <c r="T73" s="97">
        <f>IF('Indicator Data'!Z75="No data","x",ROUND(IF('Indicator Data'!Z75&gt;T$195,0,IF('Indicator Data'!Z75&lt;T$194,10,(T$195-'Indicator Data'!Z75)/(T$195-T$194)*10)),1))</f>
        <v>10</v>
      </c>
      <c r="U73" s="97">
        <f>IF('Indicator Data'!AC75="No data","x",ROUND(IF('Indicator Data'!AC75&gt;U$195,0,IF('Indicator Data'!AC75&lt;U$194,10,(U$195-'Indicator Data'!AC75)/(U$195-U$194)*10)),1))</f>
        <v>9.6</v>
      </c>
      <c r="V73" s="98">
        <f t="shared" si="14"/>
        <v>9.6999999999999993</v>
      </c>
      <c r="W73" s="99">
        <f t="shared" si="15"/>
        <v>7.8</v>
      </c>
      <c r="X73" s="16"/>
    </row>
    <row r="74" spans="1:24" s="4" customFormat="1" x14ac:dyDescent="0.25">
      <c r="A74" s="131" t="s">
        <v>136</v>
      </c>
      <c r="B74" s="51" t="s">
        <v>135</v>
      </c>
      <c r="C74" s="97">
        <f>IF('Indicator Data'!AQ76="No data","x",ROUND(IF('Indicator Data'!AQ76&gt;C$195,0,IF('Indicator Data'!AQ76&lt;C$194,10,(C$195-'Indicator Data'!AQ76)/(C$195-C$194)*10)),1))</f>
        <v>5.2</v>
      </c>
      <c r="D74" s="98">
        <f t="shared" si="8"/>
        <v>5.2</v>
      </c>
      <c r="E74" s="97">
        <f>IF('Indicator Data'!AS76="No data","x",ROUND(IF('Indicator Data'!AS76&gt;E$195,0,IF('Indicator Data'!AS76&lt;E$194,10,(E$195-'Indicator Data'!AS76)/(E$195-E$194)*10)),1))</f>
        <v>6.9</v>
      </c>
      <c r="F74" s="97">
        <f>IF('Indicator Data'!AR76="No data","x",ROUND(IF('Indicator Data'!AR76&gt;F$195,0,IF('Indicator Data'!AR76&lt;F$194,10,(F$195-'Indicator Data'!AR76)/(F$195-F$194)*10)),1))</f>
        <v>6.6</v>
      </c>
      <c r="G74" s="98">
        <f t="shared" si="9"/>
        <v>6.8</v>
      </c>
      <c r="H74" s="99">
        <f t="shared" si="10"/>
        <v>6</v>
      </c>
      <c r="I74" s="97">
        <f>IF('Indicator Data'!AU76="No data","x",ROUND(IF('Indicator Data'!AU76^2&gt;I$195,0,IF('Indicator Data'!AU76^2&lt;I$194,10,(I$195-'Indicator Data'!AU76^2)/(I$195-I$194)*10)),1))</f>
        <v>2.6</v>
      </c>
      <c r="J74" s="97">
        <f>IF(OR('Indicator Data'!AT76=0,'Indicator Data'!AT76="No data"),"x",ROUND(IF('Indicator Data'!AT76&gt;J$195,0,IF('Indicator Data'!AT76&lt;J$194,10,(J$195-'Indicator Data'!AT76)/(J$195-J$194)*10)),1))</f>
        <v>1.8</v>
      </c>
      <c r="K74" s="97">
        <f>IF('Indicator Data'!AV76="No data","x",ROUND(IF('Indicator Data'!AV76&gt;K$195,0,IF('Indicator Data'!AV76&lt;K$194,10,(K$195-'Indicator Data'!AV76)/(K$195-K$194)*10)),1))</f>
        <v>8.1</v>
      </c>
      <c r="L74" s="97">
        <f>IF('Indicator Data'!AW76="No data","x",ROUND(IF('Indicator Data'!AW76&gt;L$195,0,IF('Indicator Data'!AW76&lt;L$194,10,(L$195-'Indicator Data'!AW76)/(L$195-L$194)*10)),1))</f>
        <v>5.5</v>
      </c>
      <c r="M74" s="98">
        <f t="shared" si="11"/>
        <v>4.5</v>
      </c>
      <c r="N74" s="150">
        <f>IF('Indicator Data'!AX76="No data","x",'Indicator Data'!AX76/'Indicator Data'!BD76*100)</f>
        <v>13.406023773348824</v>
      </c>
      <c r="O74" s="97">
        <f t="shared" si="12"/>
        <v>8.6999999999999993</v>
      </c>
      <c r="P74" s="97">
        <f>IF('Indicator Data'!AY76="No data","x",ROUND(IF('Indicator Data'!AY76&gt;P$195,0,IF('Indicator Data'!AY76&lt;P$194,10,(P$195-'Indicator Data'!AY76)/(P$195-P$194)*10)),1))</f>
        <v>1.9</v>
      </c>
      <c r="Q74" s="97">
        <f>IF('Indicator Data'!AZ76="No data","x",ROUND(IF('Indicator Data'!AZ76&gt;Q$195,0,IF('Indicator Data'!AZ76&lt;Q$194,10,(Q$195-'Indicator Data'!AZ76)/(Q$195-Q$194)*10)),1))</f>
        <v>1.8</v>
      </c>
      <c r="R74" s="98">
        <f t="shared" si="13"/>
        <v>4.0999999999999996</v>
      </c>
      <c r="S74" s="97" t="str">
        <f>IF('Indicator Data'!Y76="No data","x",ROUND(IF('Indicator Data'!Y76&gt;S$195,0,IF('Indicator Data'!Y76&lt;S$194,10,(S$195-'Indicator Data'!Y76)/(S$195-S$194)*10)),1))</f>
        <v>x</v>
      </c>
      <c r="T74" s="97">
        <f>IF('Indicator Data'!Z76="No data","x",ROUND(IF('Indicator Data'!Z76&gt;T$195,0,IF('Indicator Data'!Z76&lt;T$194,10,(T$195-'Indicator Data'!Z76)/(T$195-T$194)*10)),1))</f>
        <v>2.8</v>
      </c>
      <c r="U74" s="97">
        <f>IF('Indicator Data'!AC76="No data","x",ROUND(IF('Indicator Data'!AC76&gt;U$195,0,IF('Indicator Data'!AC76&lt;U$194,10,(U$195-'Indicator Data'!AC76)/(U$195-U$194)*10)),1))</f>
        <v>8.8000000000000007</v>
      </c>
      <c r="V74" s="98">
        <f t="shared" si="14"/>
        <v>5.8</v>
      </c>
      <c r="W74" s="99">
        <f t="shared" si="15"/>
        <v>4.8</v>
      </c>
      <c r="X74" s="16"/>
    </row>
    <row r="75" spans="1:24" s="4" customFormat="1" x14ac:dyDescent="0.25">
      <c r="A75" s="131" t="s">
        <v>138</v>
      </c>
      <c r="B75" s="51" t="s">
        <v>137</v>
      </c>
      <c r="C75" s="97">
        <f>IF('Indicator Data'!AQ77="No data","x",ROUND(IF('Indicator Data'!AQ77&gt;C$195,0,IF('Indicator Data'!AQ77&lt;C$194,10,(C$195-'Indicator Data'!AQ77)/(C$195-C$194)*10)),1))</f>
        <v>1.4</v>
      </c>
      <c r="D75" s="98">
        <f t="shared" si="8"/>
        <v>1.4</v>
      </c>
      <c r="E75" s="97">
        <f>IF('Indicator Data'!AS77="No data","x",ROUND(IF('Indicator Data'!AS77&gt;E$195,0,IF('Indicator Data'!AS77&lt;E$194,10,(E$195-'Indicator Data'!AS77)/(E$195-E$194)*10)),1))</f>
        <v>4.9000000000000004</v>
      </c>
      <c r="F75" s="97">
        <f>IF('Indicator Data'!AR77="No data","x",ROUND(IF('Indicator Data'!AR77&gt;F$195,0,IF('Indicator Data'!AR77&lt;F$194,10,(F$195-'Indicator Data'!AR77)/(F$195-F$194)*10)),1))</f>
        <v>3.9</v>
      </c>
      <c r="G75" s="98">
        <f t="shared" si="9"/>
        <v>4.4000000000000004</v>
      </c>
      <c r="H75" s="99">
        <f t="shared" si="10"/>
        <v>2.9</v>
      </c>
      <c r="I75" s="97">
        <f>IF('Indicator Data'!AU77="No data","x",ROUND(IF('Indicator Data'!AU77^2&gt;I$195,0,IF('Indicator Data'!AU77^2&lt;I$194,10,(I$195-'Indicator Data'!AU77^2)/(I$195-I$194)*10)),1))</f>
        <v>0.1</v>
      </c>
      <c r="J75" s="97">
        <f>IF(OR('Indicator Data'!AT77=0,'Indicator Data'!AT77="No data"),"x",ROUND(IF('Indicator Data'!AT77&gt;J$195,0,IF('Indicator Data'!AT77&lt;J$194,10,(J$195-'Indicator Data'!AT77)/(J$195-J$194)*10)),1))</f>
        <v>0</v>
      </c>
      <c r="K75" s="97">
        <f>IF('Indicator Data'!AV77="No data","x",ROUND(IF('Indicator Data'!AV77&gt;K$195,0,IF('Indicator Data'!AV77&lt;K$194,10,(K$195-'Indicator Data'!AV77)/(K$195-K$194)*10)),1))</f>
        <v>2.4</v>
      </c>
      <c r="L75" s="97">
        <f>IF('Indicator Data'!AW77="No data","x",ROUND(IF('Indicator Data'!AW77&gt;L$195,0,IF('Indicator Data'!AW77&lt;L$194,10,(L$195-'Indicator Data'!AW77)/(L$195-L$194)*10)),1))</f>
        <v>4.2</v>
      </c>
      <c r="M75" s="98">
        <f t="shared" si="11"/>
        <v>1.7</v>
      </c>
      <c r="N75" s="150">
        <f>IF('Indicator Data'!AX77="No data","x",'Indicator Data'!AX77/'Indicator Data'!BD77*100)</f>
        <v>176.73699326190214</v>
      </c>
      <c r="O75" s="97">
        <f t="shared" si="12"/>
        <v>0</v>
      </c>
      <c r="P75" s="97">
        <f>IF('Indicator Data'!AY77="No data","x",ROUND(IF('Indicator Data'!AY77&gt;P$195,0,IF('Indicator Data'!AY77&lt;P$194,10,(P$195-'Indicator Data'!AY77)/(P$195-P$194)*10)),1))</f>
        <v>0.2</v>
      </c>
      <c r="Q75" s="97">
        <f>IF('Indicator Data'!AZ77="No data","x",ROUND(IF('Indicator Data'!AZ77&gt;Q$195,0,IF('Indicator Data'!AZ77&lt;Q$194,10,(Q$195-'Indicator Data'!AZ77)/(Q$195-Q$194)*10)),1))</f>
        <v>0</v>
      </c>
      <c r="R75" s="98">
        <f t="shared" si="13"/>
        <v>0.1</v>
      </c>
      <c r="S75" s="97">
        <f>IF('Indicator Data'!Y77="No data","x",ROUND(IF('Indicator Data'!Y77&gt;S$195,0,IF('Indicator Data'!Y77&lt;S$194,10,(S$195-'Indicator Data'!Y77)/(S$195-S$194)*10)),1))</f>
        <v>2.2999999999999998</v>
      </c>
      <c r="T75" s="97">
        <f>IF('Indicator Data'!Z77="No data","x",ROUND(IF('Indicator Data'!Z77&gt;T$195,0,IF('Indicator Data'!Z77&lt;T$194,10,(T$195-'Indicator Data'!Z77)/(T$195-T$194)*10)),1))</f>
        <v>0</v>
      </c>
      <c r="U75" s="97">
        <f>IF('Indicator Data'!AC77="No data","x",ROUND(IF('Indicator Data'!AC77&gt;U$195,0,IF('Indicator Data'!AC77&lt;U$194,10,(U$195-'Indicator Data'!AC77)/(U$195-U$194)*10)),1))</f>
        <v>3.9</v>
      </c>
      <c r="V75" s="98">
        <f t="shared" si="14"/>
        <v>2.1</v>
      </c>
      <c r="W75" s="99">
        <f t="shared" si="15"/>
        <v>1.3</v>
      </c>
      <c r="X75" s="16"/>
    </row>
    <row r="76" spans="1:24" s="4" customFormat="1" x14ac:dyDescent="0.25">
      <c r="A76" s="131" t="s">
        <v>140</v>
      </c>
      <c r="B76" s="51" t="s">
        <v>139</v>
      </c>
      <c r="C76" s="97" t="str">
        <f>IF('Indicator Data'!AQ78="No data","x",ROUND(IF('Indicator Data'!AQ78&gt;C$195,0,IF('Indicator Data'!AQ78&lt;C$194,10,(C$195-'Indicator Data'!AQ78)/(C$195-C$194)*10)),1))</f>
        <v>x</v>
      </c>
      <c r="D76" s="98" t="str">
        <f t="shared" si="8"/>
        <v>x</v>
      </c>
      <c r="E76" s="97">
        <f>IF('Indicator Data'!AS78="No data","x",ROUND(IF('Indicator Data'!AS78&gt;E$195,0,IF('Indicator Data'!AS78&lt;E$194,10,(E$195-'Indicator Data'!AS78)/(E$195-E$194)*10)),1))</f>
        <v>2.1</v>
      </c>
      <c r="F76" s="97">
        <f>IF('Indicator Data'!AR78="No data","x",ROUND(IF('Indicator Data'!AR78&gt;F$195,0,IF('Indicator Data'!AR78&lt;F$194,10,(F$195-'Indicator Data'!AR78)/(F$195-F$194)*10)),1))</f>
        <v>2</v>
      </c>
      <c r="G76" s="98">
        <f t="shared" si="9"/>
        <v>2.1</v>
      </c>
      <c r="H76" s="99">
        <f t="shared" si="10"/>
        <v>2.1</v>
      </c>
      <c r="I76" s="97" t="str">
        <f>IF('Indicator Data'!AU78="No data","x",ROUND(IF('Indicator Data'!AU78^2&gt;I$195,0,IF('Indicator Data'!AU78^2&lt;I$194,10,(I$195-'Indicator Data'!AU78^2)/(I$195-I$194)*10)),1))</f>
        <v>x</v>
      </c>
      <c r="J76" s="97">
        <f>IF(OR('Indicator Data'!AT78=0,'Indicator Data'!AT78="No data"),"x",ROUND(IF('Indicator Data'!AT78&gt;J$195,0,IF('Indicator Data'!AT78&lt;J$194,10,(J$195-'Indicator Data'!AT78)/(J$195-J$194)*10)),1))</f>
        <v>0</v>
      </c>
      <c r="K76" s="97">
        <f>IF('Indicator Data'!AV78="No data","x",ROUND(IF('Indicator Data'!AV78&gt;K$195,0,IF('Indicator Data'!AV78&lt;K$194,10,(K$195-'Indicator Data'!AV78)/(K$195-K$194)*10)),1))</f>
        <v>0.2</v>
      </c>
      <c r="L76" s="97">
        <f>IF('Indicator Data'!AW78="No data","x",ROUND(IF('Indicator Data'!AW78&gt;L$195,0,IF('Indicator Data'!AW78&lt;L$194,10,(L$195-'Indicator Data'!AW78)/(L$195-L$194)*10)),1))</f>
        <v>4.5999999999999996</v>
      </c>
      <c r="M76" s="98">
        <f t="shared" si="11"/>
        <v>1.6</v>
      </c>
      <c r="N76" s="150">
        <f>IF('Indicator Data'!AX78="No data","x",'Indicator Data'!AX78/'Indicator Data'!BD78*100)</f>
        <v>23.940149625935163</v>
      </c>
      <c r="O76" s="97">
        <f t="shared" si="12"/>
        <v>7.7</v>
      </c>
      <c r="P76" s="97">
        <f>IF('Indicator Data'!AY78="No data","x",ROUND(IF('Indicator Data'!AY78&gt;P$195,0,IF('Indicator Data'!AY78&lt;P$194,10,(P$195-'Indicator Data'!AY78)/(P$195-P$194)*10)),1))</f>
        <v>0.1</v>
      </c>
      <c r="Q76" s="97">
        <f>IF('Indicator Data'!AZ78="No data","x",ROUND(IF('Indicator Data'!AZ78&gt;Q$195,0,IF('Indicator Data'!AZ78&lt;Q$194,10,(Q$195-'Indicator Data'!AZ78)/(Q$195-Q$194)*10)),1))</f>
        <v>0</v>
      </c>
      <c r="R76" s="98">
        <f t="shared" si="13"/>
        <v>2.6</v>
      </c>
      <c r="S76" s="97">
        <f>IF('Indicator Data'!Y78="No data","x",ROUND(IF('Indicator Data'!Y78&gt;S$195,0,IF('Indicator Data'!Y78&lt;S$194,10,(S$195-'Indicator Data'!Y78)/(S$195-S$194)*10)),1))</f>
        <v>1.3</v>
      </c>
      <c r="T76" s="97">
        <f>IF('Indicator Data'!Z78="No data","x",ROUND(IF('Indicator Data'!Z78&gt;T$195,0,IF('Indicator Data'!Z78&lt;T$194,10,(T$195-'Indicator Data'!Z78)/(T$195-T$194)*10)),1))</f>
        <v>2.2999999999999998</v>
      </c>
      <c r="U76" s="97">
        <f>IF('Indicator Data'!AC78="No data","x",ROUND(IF('Indicator Data'!AC78&gt;U$195,0,IF('Indicator Data'!AC78&lt;U$194,10,(U$195-'Indicator Data'!AC78)/(U$195-U$194)*10)),1))</f>
        <v>0</v>
      </c>
      <c r="V76" s="98">
        <f t="shared" si="14"/>
        <v>1.2</v>
      </c>
      <c r="W76" s="99">
        <f t="shared" si="15"/>
        <v>1.8</v>
      </c>
      <c r="X76" s="16"/>
    </row>
    <row r="77" spans="1:24" s="4" customFormat="1" x14ac:dyDescent="0.25">
      <c r="A77" s="131" t="s">
        <v>142</v>
      </c>
      <c r="B77" s="51" t="s">
        <v>141</v>
      </c>
      <c r="C77" s="97">
        <f>IF('Indicator Data'!AQ79="No data","x",ROUND(IF('Indicator Data'!AQ79&gt;C$195,0,IF('Indicator Data'!AQ79&lt;C$194,10,(C$195-'Indicator Data'!AQ79)/(C$195-C$194)*10)),1))</f>
        <v>1.8</v>
      </c>
      <c r="D77" s="98">
        <f t="shared" si="8"/>
        <v>1.8</v>
      </c>
      <c r="E77" s="97">
        <f>IF('Indicator Data'!AS79="No data","x",ROUND(IF('Indicator Data'!AS79&gt;E$195,0,IF('Indicator Data'!AS79&lt;E$194,10,(E$195-'Indicator Data'!AS79)/(E$195-E$194)*10)),1))</f>
        <v>6.2</v>
      </c>
      <c r="F77" s="97">
        <f>IF('Indicator Data'!AR79="No data","x",ROUND(IF('Indicator Data'!AR79&gt;F$195,0,IF('Indicator Data'!AR79&lt;F$194,10,(F$195-'Indicator Data'!AR79)/(F$195-F$194)*10)),1))</f>
        <v>5.4</v>
      </c>
      <c r="G77" s="98">
        <f t="shared" si="9"/>
        <v>5.8</v>
      </c>
      <c r="H77" s="99">
        <f t="shared" si="10"/>
        <v>3.8</v>
      </c>
      <c r="I77" s="97">
        <f>IF('Indicator Data'!AU79="No data","x",ROUND(IF('Indicator Data'!AU79^2&gt;I$195,0,IF('Indicator Data'!AU79^2&lt;I$194,10,(I$195-'Indicator Data'!AU79^2)/(I$195-I$194)*10)),1))</f>
        <v>6.7</v>
      </c>
      <c r="J77" s="97">
        <f>IF(OR('Indicator Data'!AT79=0,'Indicator Data'!AT79="No data"),"x",ROUND(IF('Indicator Data'!AT79&gt;J$195,0,IF('Indicator Data'!AT79&lt;J$194,10,(J$195-'Indicator Data'!AT79)/(J$195-J$194)*10)),1))</f>
        <v>2.1</v>
      </c>
      <c r="K77" s="97">
        <f>IF('Indicator Data'!AV79="No data","x",ROUND(IF('Indicator Data'!AV79&gt;K$195,0,IF('Indicator Data'!AV79&lt;K$194,10,(K$195-'Indicator Data'!AV79)/(K$195-K$194)*10)),1))</f>
        <v>8.1999999999999993</v>
      </c>
      <c r="L77" s="97">
        <f>IF('Indicator Data'!AW79="No data","x",ROUND(IF('Indicator Data'!AW79&gt;L$195,0,IF('Indicator Data'!AW79&lt;L$194,10,(L$195-'Indicator Data'!AW79)/(L$195-L$194)*10)),1))</f>
        <v>6.4</v>
      </c>
      <c r="M77" s="98">
        <f t="shared" si="11"/>
        <v>5.9</v>
      </c>
      <c r="N77" s="150">
        <f>IF('Indicator Data'!AX79="No data","x",'Indicator Data'!AX79/'Indicator Data'!BD79*100)</f>
        <v>24.552753103568893</v>
      </c>
      <c r="O77" s="97">
        <f t="shared" si="12"/>
        <v>7.6</v>
      </c>
      <c r="P77" s="97">
        <f>IF('Indicator Data'!AY79="No data","x",ROUND(IF('Indicator Data'!AY79&gt;P$195,0,IF('Indicator Data'!AY79&lt;P$194,10,(P$195-'Indicator Data'!AY79)/(P$195-P$194)*10)),1))</f>
        <v>6.7</v>
      </c>
      <c r="Q77" s="97">
        <f>IF('Indicator Data'!AZ79="No data","x",ROUND(IF('Indicator Data'!AZ79&gt;Q$195,0,IF('Indicator Data'!AZ79&lt;Q$194,10,(Q$195-'Indicator Data'!AZ79)/(Q$195-Q$194)*10)),1))</f>
        <v>1.2</v>
      </c>
      <c r="R77" s="98">
        <f t="shared" si="13"/>
        <v>5.2</v>
      </c>
      <c r="S77" s="97">
        <f>IF('Indicator Data'!Y79="No data","x",ROUND(IF('Indicator Data'!Y79&gt;S$195,0,IF('Indicator Data'!Y79&lt;S$194,10,(S$195-'Indicator Data'!Y79)/(S$195-S$194)*10)),1))</f>
        <v>8.1999999999999993</v>
      </c>
      <c r="T77" s="97">
        <f>IF('Indicator Data'!Z79="No data","x",ROUND(IF('Indicator Data'!Z79&gt;T$195,0,IF('Indicator Data'!Z79&lt;T$194,10,(T$195-'Indicator Data'!Z79)/(T$195-T$194)*10)),1))</f>
        <v>4.0999999999999996</v>
      </c>
      <c r="U77" s="97">
        <f>IF('Indicator Data'!AC79="No data","x",ROUND(IF('Indicator Data'!AC79&gt;U$195,0,IF('Indicator Data'!AC79&lt;U$194,10,(U$195-'Indicator Data'!AC79)/(U$195-U$194)*10)),1))</f>
        <v>9.4</v>
      </c>
      <c r="V77" s="98">
        <f t="shared" si="14"/>
        <v>7.2</v>
      </c>
      <c r="W77" s="99">
        <f t="shared" si="15"/>
        <v>6.1</v>
      </c>
      <c r="X77" s="16"/>
    </row>
    <row r="78" spans="1:24" s="4" customFormat="1" x14ac:dyDescent="0.25">
      <c r="A78" s="131" t="s">
        <v>144</v>
      </c>
      <c r="B78" s="51" t="s">
        <v>143</v>
      </c>
      <c r="C78" s="97">
        <f>IF('Indicator Data'!AQ80="No data","x",ROUND(IF('Indicator Data'!AQ80&gt;C$195,0,IF('Indicator Data'!AQ80&lt;C$194,10,(C$195-'Indicator Data'!AQ80)/(C$195-C$194)*10)),1))</f>
        <v>3.3</v>
      </c>
      <c r="D78" s="98">
        <f t="shared" si="8"/>
        <v>3.3</v>
      </c>
      <c r="E78" s="97">
        <f>IF('Indicator Data'!AS80="No data","x",ROUND(IF('Indicator Data'!AS80&gt;E$195,0,IF('Indicator Data'!AS80&lt;E$194,10,(E$195-'Indicator Data'!AS80)/(E$195-E$194)*10)),1))</f>
        <v>6.4</v>
      </c>
      <c r="F78" s="97">
        <f>IF('Indicator Data'!AR80="No data","x",ROUND(IF('Indicator Data'!AR80&gt;F$195,0,IF('Indicator Data'!AR80&lt;F$194,10,(F$195-'Indicator Data'!AR80)/(F$195-F$194)*10)),1))</f>
        <v>5</v>
      </c>
      <c r="G78" s="98">
        <f t="shared" si="9"/>
        <v>5.7</v>
      </c>
      <c r="H78" s="99">
        <f t="shared" si="10"/>
        <v>4.5</v>
      </c>
      <c r="I78" s="97">
        <f>IF('Indicator Data'!AU80="No data","x",ROUND(IF('Indicator Data'!AU80^2&gt;I$195,0,IF('Indicator Data'!AU80^2&lt;I$194,10,(I$195-'Indicator Data'!AU80^2)/(I$195-I$194)*10)),1))</f>
        <v>1.5</v>
      </c>
      <c r="J78" s="97">
        <f>IF(OR('Indicator Data'!AT80=0,'Indicator Data'!AT80="No data"),"x",ROUND(IF('Indicator Data'!AT80&gt;J$195,0,IF('Indicator Data'!AT80&lt;J$194,10,(J$195-'Indicator Data'!AT80)/(J$195-J$194)*10)),1))</f>
        <v>0.4</v>
      </c>
      <c r="K78" s="97">
        <f>IF('Indicator Data'!AV80="No data","x",ROUND(IF('Indicator Data'!AV80&gt;K$195,0,IF('Indicator Data'!AV80&lt;K$194,10,(K$195-'Indicator Data'!AV80)/(K$195-K$194)*10)),1))</f>
        <v>8.3000000000000007</v>
      </c>
      <c r="L78" s="97">
        <f>IF('Indicator Data'!AW80="No data","x",ROUND(IF('Indicator Data'!AW80&gt;L$195,0,IF('Indicator Data'!AW80&lt;L$194,10,(L$195-'Indicator Data'!AW80)/(L$195-L$194)*10)),1))</f>
        <v>3.8</v>
      </c>
      <c r="M78" s="98">
        <f t="shared" si="11"/>
        <v>3.5</v>
      </c>
      <c r="N78" s="150">
        <f>IF('Indicator Data'!AX80="No data","x",'Indicator Data'!AX80/'Indicator Data'!BD80*100)</f>
        <v>9.936132746733497</v>
      </c>
      <c r="O78" s="97">
        <f t="shared" si="12"/>
        <v>9.1</v>
      </c>
      <c r="P78" s="97">
        <f>IF('Indicator Data'!AY80="No data","x",ROUND(IF('Indicator Data'!AY80&gt;P$195,0,IF('Indicator Data'!AY80&lt;P$194,10,(P$195-'Indicator Data'!AY80)/(P$195-P$194)*10)),1))</f>
        <v>4.4000000000000004</v>
      </c>
      <c r="Q78" s="97">
        <f>IF('Indicator Data'!AZ80="No data","x",ROUND(IF('Indicator Data'!AZ80&gt;Q$195,0,IF('Indicator Data'!AZ80&lt;Q$194,10,(Q$195-'Indicator Data'!AZ80)/(Q$195-Q$194)*10)),1))</f>
        <v>2.5</v>
      </c>
      <c r="R78" s="98">
        <f t="shared" si="13"/>
        <v>5.3</v>
      </c>
      <c r="S78" s="97">
        <f>IF('Indicator Data'!Y80="No data","x",ROUND(IF('Indicator Data'!Y80&gt;S$195,0,IF('Indicator Data'!Y80&lt;S$194,10,(S$195-'Indicator Data'!Y80)/(S$195-S$194)*10)),1))</f>
        <v>9.5</v>
      </c>
      <c r="T78" s="97">
        <f>IF('Indicator Data'!Z80="No data","x",ROUND(IF('Indicator Data'!Z80&gt;T$195,0,IF('Indicator Data'!Z80&lt;T$194,10,(T$195-'Indicator Data'!Z80)/(T$195-T$194)*10)),1))</f>
        <v>5.6</v>
      </c>
      <c r="U78" s="97">
        <f>IF('Indicator Data'!AC80="No data","x",ROUND(IF('Indicator Data'!AC80&gt;U$195,0,IF('Indicator Data'!AC80&lt;U$194,10,(U$195-'Indicator Data'!AC80)/(U$195-U$194)*10)),1))</f>
        <v>9.1999999999999993</v>
      </c>
      <c r="V78" s="98">
        <f t="shared" si="14"/>
        <v>8.1</v>
      </c>
      <c r="W78" s="99">
        <f t="shared" si="15"/>
        <v>5.6</v>
      </c>
      <c r="X78" s="16"/>
    </row>
    <row r="79" spans="1:24" s="4" customFormat="1" x14ac:dyDescent="0.25">
      <c r="A79" s="131" t="s">
        <v>880</v>
      </c>
      <c r="B79" s="51" t="s">
        <v>145</v>
      </c>
      <c r="C79" s="97">
        <f>IF('Indicator Data'!AQ81="No data","x",ROUND(IF('Indicator Data'!AQ81&gt;C$195,0,IF('Indicator Data'!AQ81&lt;C$194,10,(C$195-'Indicator Data'!AQ81)/(C$195-C$194)*10)),1))</f>
        <v>4.4000000000000004</v>
      </c>
      <c r="D79" s="98">
        <f t="shared" si="8"/>
        <v>4.4000000000000004</v>
      </c>
      <c r="E79" s="97">
        <f>IF('Indicator Data'!AS81="No data","x",ROUND(IF('Indicator Data'!AS81&gt;E$195,0,IF('Indicator Data'!AS81&lt;E$194,10,(E$195-'Indicator Data'!AS81)/(E$195-E$194)*10)),1))</f>
        <v>7.3</v>
      </c>
      <c r="F79" s="97">
        <f>IF('Indicator Data'!AR81="No data","x",ROUND(IF('Indicator Data'!AR81&gt;F$195,0,IF('Indicator Data'!AR81&lt;F$194,10,(F$195-'Indicator Data'!AR81)/(F$195-F$194)*10)),1))</f>
        <v>5.8</v>
      </c>
      <c r="G79" s="98">
        <f t="shared" si="9"/>
        <v>6.6</v>
      </c>
      <c r="H79" s="99">
        <f t="shared" si="10"/>
        <v>5.5</v>
      </c>
      <c r="I79" s="97">
        <f>IF('Indicator Data'!AU81="No data","x",ROUND(IF('Indicator Data'!AU81^2&gt;I$195,0,IF('Indicator Data'!AU81^2&lt;I$194,10,(I$195-'Indicator Data'!AU81^2)/(I$195-I$194)*10)),1))</f>
        <v>3.2</v>
      </c>
      <c r="J79" s="97">
        <f>IF(OR('Indicator Data'!AT81=0,'Indicator Data'!AT81="No data"),"x",ROUND(IF('Indicator Data'!AT81&gt;J$195,0,IF('Indicator Data'!AT81&lt;J$194,10,(J$195-'Indicator Data'!AT81)/(J$195-J$194)*10)),1))</f>
        <v>0</v>
      </c>
      <c r="K79" s="97">
        <f>IF('Indicator Data'!AV81="No data","x",ROUND(IF('Indicator Data'!AV81&gt;K$195,0,IF('Indicator Data'!AV81&lt;K$194,10,(K$195-'Indicator Data'!AV81)/(K$195-K$194)*10)),1))</f>
        <v>6.1</v>
      </c>
      <c r="L79" s="97">
        <f>IF('Indicator Data'!AW81="No data","x",ROUND(IF('Indicator Data'!AW81&gt;L$195,0,IF('Indicator Data'!AW81&lt;L$194,10,(L$195-'Indicator Data'!AW81)/(L$195-L$194)*10)),1))</f>
        <v>5.8</v>
      </c>
      <c r="M79" s="98">
        <f t="shared" si="11"/>
        <v>3.8</v>
      </c>
      <c r="N79" s="150">
        <f>IF('Indicator Data'!AX81="No data","x",'Indicator Data'!AX81/'Indicator Data'!BD81*100)</f>
        <v>9.8246906757545052</v>
      </c>
      <c r="O79" s="97">
        <f t="shared" si="12"/>
        <v>9.1</v>
      </c>
      <c r="P79" s="97">
        <f>IF('Indicator Data'!AY81="No data","x",ROUND(IF('Indicator Data'!AY81&gt;P$195,0,IF('Indicator Data'!AY81&lt;P$194,10,(P$195-'Indicator Data'!AY81)/(P$195-P$194)*10)),1))</f>
        <v>1.1000000000000001</v>
      </c>
      <c r="Q79" s="97">
        <f>IF('Indicator Data'!AZ81="No data","x",ROUND(IF('Indicator Data'!AZ81&gt;Q$195,0,IF('Indicator Data'!AZ81&lt;Q$194,10,(Q$195-'Indicator Data'!AZ81)/(Q$195-Q$194)*10)),1))</f>
        <v>0.8</v>
      </c>
      <c r="R79" s="98">
        <f t="shared" si="13"/>
        <v>3.7</v>
      </c>
      <c r="S79" s="97">
        <f>IF('Indicator Data'!Y81="No data","x",ROUND(IF('Indicator Data'!Y81&gt;S$195,0,IF('Indicator Data'!Y81&lt;S$194,10,(S$195-'Indicator Data'!Y81)/(S$195-S$194)*10)),1))</f>
        <v>7.8</v>
      </c>
      <c r="T79" s="97">
        <f>IF('Indicator Data'!Z81="No data","x",ROUND(IF('Indicator Data'!Z81&gt;T$195,0,IF('Indicator Data'!Z81&lt;T$194,10,(T$195-'Indicator Data'!Z81)/(T$195-T$194)*10)),1))</f>
        <v>0</v>
      </c>
      <c r="U79" s="97">
        <f>IF('Indicator Data'!AC81="No data","x",ROUND(IF('Indicator Data'!AC81&gt;U$195,0,IF('Indicator Data'!AC81&lt;U$194,10,(U$195-'Indicator Data'!AC81)/(U$195-U$194)*10)),1))</f>
        <v>5.4</v>
      </c>
      <c r="V79" s="98">
        <f t="shared" si="14"/>
        <v>4.4000000000000004</v>
      </c>
      <c r="W79" s="99">
        <f t="shared" si="15"/>
        <v>4</v>
      </c>
      <c r="X79" s="16"/>
    </row>
    <row r="80" spans="1:24" s="4" customFormat="1" x14ac:dyDescent="0.25">
      <c r="A80" s="131" t="s">
        <v>147</v>
      </c>
      <c r="B80" s="51" t="s">
        <v>146</v>
      </c>
      <c r="C80" s="97">
        <f>IF('Indicator Data'!AQ82="No data","x",ROUND(IF('Indicator Data'!AQ82&gt;C$195,0,IF('Indicator Data'!AQ82&lt;C$194,10,(C$195-'Indicator Data'!AQ82)/(C$195-C$194)*10)),1))</f>
        <v>8.4</v>
      </c>
      <c r="D80" s="98">
        <f t="shared" si="8"/>
        <v>8.4</v>
      </c>
      <c r="E80" s="97">
        <f>IF('Indicator Data'!AS82="No data","x",ROUND(IF('Indicator Data'!AS82&gt;E$195,0,IF('Indicator Data'!AS82&lt;E$194,10,(E$195-'Indicator Data'!AS82)/(E$195-E$194)*10)),1))</f>
        <v>8.4</v>
      </c>
      <c r="F80" s="97">
        <f>IF('Indicator Data'!AR82="No data","x",ROUND(IF('Indicator Data'!AR82&gt;F$195,0,IF('Indicator Data'!AR82&lt;F$194,10,(F$195-'Indicator Data'!AR82)/(F$195-F$194)*10)),1))</f>
        <v>7.3</v>
      </c>
      <c r="G80" s="98">
        <f t="shared" si="9"/>
        <v>7.9</v>
      </c>
      <c r="H80" s="99">
        <f t="shared" si="10"/>
        <v>8.1999999999999993</v>
      </c>
      <c r="I80" s="97">
        <f>IF('Indicator Data'!AU82="No data","x",ROUND(IF('Indicator Data'!AU82^2&gt;I$195,0,IF('Indicator Data'!AU82^2&lt;I$194,10,(I$195-'Indicator Data'!AU82^2)/(I$195-I$194)*10)),1))</f>
        <v>4.0999999999999996</v>
      </c>
      <c r="J80" s="97">
        <f>IF(OR('Indicator Data'!AT82=0,'Indicator Data'!AT82="No data"),"x",ROUND(IF('Indicator Data'!AT82&gt;J$195,0,IF('Indicator Data'!AT82&lt;J$194,10,(J$195-'Indicator Data'!AT82)/(J$195-J$194)*10)),1))</f>
        <v>0</v>
      </c>
      <c r="K80" s="97">
        <f>IF('Indicator Data'!AV82="No data","x",ROUND(IF('Indicator Data'!AV82&gt;K$195,0,IF('Indicator Data'!AV82&lt;K$194,10,(K$195-'Indicator Data'!AV82)/(K$195-K$194)*10)),1))</f>
        <v>8.9</v>
      </c>
      <c r="L80" s="97">
        <f>IF('Indicator Data'!AW82="No data","x",ROUND(IF('Indicator Data'!AW82&gt;L$195,0,IF('Indicator Data'!AW82&lt;L$194,10,(L$195-'Indicator Data'!AW82)/(L$195-L$194)*10)),1))</f>
        <v>5.4</v>
      </c>
      <c r="M80" s="98">
        <f t="shared" si="11"/>
        <v>4.5999999999999996</v>
      </c>
      <c r="N80" s="150">
        <f>IF('Indicator Data'!AX82="No data","x",'Indicator Data'!AX82/'Indicator Data'!BD82*100)</f>
        <v>11.051759071652238</v>
      </c>
      <c r="O80" s="97">
        <f t="shared" si="12"/>
        <v>9</v>
      </c>
      <c r="P80" s="97">
        <f>IF('Indicator Data'!AY82="No data","x",ROUND(IF('Indicator Data'!AY82&gt;P$195,0,IF('Indicator Data'!AY82&lt;P$194,10,(P$195-'Indicator Data'!AY82)/(P$195-P$194)*10)),1))</f>
        <v>1.6</v>
      </c>
      <c r="Q80" s="97">
        <f>IF('Indicator Data'!AZ82="No data","x",ROUND(IF('Indicator Data'!AZ82&gt;Q$195,0,IF('Indicator Data'!AZ82&lt;Q$194,10,(Q$195-'Indicator Data'!AZ82)/(Q$195-Q$194)*10)),1))</f>
        <v>2.7</v>
      </c>
      <c r="R80" s="98">
        <f t="shared" si="13"/>
        <v>4.4000000000000004</v>
      </c>
      <c r="S80" s="97">
        <f>IF('Indicator Data'!Y82="No data","x",ROUND(IF('Indicator Data'!Y82&gt;S$195,0,IF('Indicator Data'!Y82&lt;S$194,10,(S$195-'Indicator Data'!Y82)/(S$195-S$194)*10)),1))</f>
        <v>8.5</v>
      </c>
      <c r="T80" s="97">
        <f>IF('Indicator Data'!Z82="No data","x",ROUND(IF('Indicator Data'!Z82&gt;T$195,0,IF('Indicator Data'!Z82&lt;T$194,10,(T$195-'Indicator Data'!Z82)/(T$195-T$194)*10)),1))</f>
        <v>10</v>
      </c>
      <c r="U80" s="97">
        <f>IF('Indicator Data'!AC82="No data","x",ROUND(IF('Indicator Data'!AC82&gt;U$195,0,IF('Indicator Data'!AC82&lt;U$194,10,(U$195-'Indicator Data'!AC82)/(U$195-U$194)*10)),1))</f>
        <v>7.8</v>
      </c>
      <c r="V80" s="98">
        <f t="shared" si="14"/>
        <v>8.8000000000000007</v>
      </c>
      <c r="W80" s="99">
        <f t="shared" si="15"/>
        <v>5.9</v>
      </c>
      <c r="X80" s="16"/>
    </row>
    <row r="81" spans="1:24" s="4" customFormat="1" x14ac:dyDescent="0.25">
      <c r="A81" s="131" t="s">
        <v>149</v>
      </c>
      <c r="B81" s="51" t="s">
        <v>148</v>
      </c>
      <c r="C81" s="97" t="str">
        <f>IF('Indicator Data'!AQ83="No data","x",ROUND(IF('Indicator Data'!AQ83&gt;C$195,0,IF('Indicator Data'!AQ83&lt;C$194,10,(C$195-'Indicator Data'!AQ83)/(C$195-C$194)*10)),1))</f>
        <v>x</v>
      </c>
      <c r="D81" s="98" t="str">
        <f t="shared" si="8"/>
        <v>x</v>
      </c>
      <c r="E81" s="97">
        <f>IF('Indicator Data'!AS83="No data","x",ROUND(IF('Indicator Data'!AS83&gt;E$195,0,IF('Indicator Data'!AS83&lt;E$194,10,(E$195-'Indicator Data'!AS83)/(E$195-E$194)*10)),1))</f>
        <v>2.5</v>
      </c>
      <c r="F81" s="97">
        <f>IF('Indicator Data'!AR83="No data","x",ROUND(IF('Indicator Data'!AR83&gt;F$195,0,IF('Indicator Data'!AR83&lt;F$194,10,(F$195-'Indicator Data'!AR83)/(F$195-F$194)*10)),1))</f>
        <v>1.8</v>
      </c>
      <c r="G81" s="98">
        <f t="shared" si="9"/>
        <v>2.2000000000000002</v>
      </c>
      <c r="H81" s="99">
        <f t="shared" si="10"/>
        <v>2.2000000000000002</v>
      </c>
      <c r="I81" s="97" t="str">
        <f>IF('Indicator Data'!AU83="No data","x",ROUND(IF('Indicator Data'!AU83^2&gt;I$195,0,IF('Indicator Data'!AU83^2&lt;I$194,10,(I$195-'Indicator Data'!AU83^2)/(I$195-I$194)*10)),1))</f>
        <v>x</v>
      </c>
      <c r="J81" s="97">
        <f>IF(OR('Indicator Data'!AT83=0,'Indicator Data'!AT83="No data"),"x",ROUND(IF('Indicator Data'!AT83&gt;J$195,0,IF('Indicator Data'!AT83&lt;J$194,10,(J$195-'Indicator Data'!AT83)/(J$195-J$194)*10)),1))</f>
        <v>0</v>
      </c>
      <c r="K81" s="97">
        <f>IF('Indicator Data'!AV83="No data","x",ROUND(IF('Indicator Data'!AV83&gt;K$195,0,IF('Indicator Data'!AV83&lt;K$194,10,(K$195-'Indicator Data'!AV83)/(K$195-K$194)*10)),1))</f>
        <v>2</v>
      </c>
      <c r="L81" s="97">
        <f>IF('Indicator Data'!AW83="No data","x",ROUND(IF('Indicator Data'!AW83&gt;L$195,0,IF('Indicator Data'!AW83&lt;L$194,10,(L$195-'Indicator Data'!AW83)/(L$195-L$194)*10)),1))</f>
        <v>4.9000000000000004</v>
      </c>
      <c r="M81" s="98">
        <f t="shared" si="11"/>
        <v>2.2999999999999998</v>
      </c>
      <c r="N81" s="150">
        <f>IF('Indicator Data'!AX83="No data","x",'Indicator Data'!AX83/'Indicator Data'!BD83*100)</f>
        <v>159.67484395412976</v>
      </c>
      <c r="O81" s="97">
        <f t="shared" si="12"/>
        <v>0</v>
      </c>
      <c r="P81" s="97">
        <f>IF('Indicator Data'!AY83="No data","x",ROUND(IF('Indicator Data'!AY83&gt;P$195,0,IF('Indicator Data'!AY83&lt;P$194,10,(P$195-'Indicator Data'!AY83)/(P$195-P$194)*10)),1))</f>
        <v>1.1000000000000001</v>
      </c>
      <c r="Q81" s="97">
        <f>IF('Indicator Data'!AZ83="No data","x",ROUND(IF('Indicator Data'!AZ83&gt;Q$195,0,IF('Indicator Data'!AZ83&lt;Q$194,10,(Q$195-'Indicator Data'!AZ83)/(Q$195-Q$194)*10)),1))</f>
        <v>0.4</v>
      </c>
      <c r="R81" s="98">
        <f t="shared" si="13"/>
        <v>0.5</v>
      </c>
      <c r="S81" s="97">
        <f>IF('Indicator Data'!Y83="No data","x",ROUND(IF('Indicator Data'!Y83&gt;S$195,0,IF('Indicator Data'!Y83&lt;S$194,10,(S$195-'Indicator Data'!Y83)/(S$195-S$194)*10)),1))</f>
        <v>3.3</v>
      </c>
      <c r="T81" s="97">
        <f>IF('Indicator Data'!Z83="No data","x",ROUND(IF('Indicator Data'!Z83&gt;T$195,0,IF('Indicator Data'!Z83&lt;T$194,10,(T$195-'Indicator Data'!Z83)/(T$195-T$194)*10)),1))</f>
        <v>1.5</v>
      </c>
      <c r="U81" s="97">
        <f>IF('Indicator Data'!AC83="No data","x",ROUND(IF('Indicator Data'!AC83&gt;U$195,0,IF('Indicator Data'!AC83&lt;U$194,10,(U$195-'Indicator Data'!AC83)/(U$195-U$194)*10)),1))</f>
        <v>0</v>
      </c>
      <c r="V81" s="98">
        <f t="shared" si="14"/>
        <v>1.6</v>
      </c>
      <c r="W81" s="99">
        <f t="shared" si="15"/>
        <v>1.5</v>
      </c>
      <c r="X81" s="16"/>
    </row>
    <row r="82" spans="1:24" s="4" customFormat="1" x14ac:dyDescent="0.25">
      <c r="A82" s="131" t="s">
        <v>151</v>
      </c>
      <c r="B82" s="51" t="s">
        <v>150</v>
      </c>
      <c r="C82" s="97" t="str">
        <f>IF('Indicator Data'!AQ84="No data","x",ROUND(IF('Indicator Data'!AQ84&gt;C$195,0,IF('Indicator Data'!AQ84&lt;C$194,10,(C$195-'Indicator Data'!AQ84)/(C$195-C$194)*10)),1))</f>
        <v>x</v>
      </c>
      <c r="D82" s="98" t="str">
        <f t="shared" si="8"/>
        <v>x</v>
      </c>
      <c r="E82" s="97">
        <f>IF('Indicator Data'!AS84="No data","x",ROUND(IF('Indicator Data'!AS84&gt;E$195,0,IF('Indicator Data'!AS84&lt;E$194,10,(E$195-'Indicator Data'!AS84)/(E$195-E$194)*10)),1))</f>
        <v>3.9</v>
      </c>
      <c r="F82" s="97">
        <f>IF('Indicator Data'!AR84="No data","x",ROUND(IF('Indicator Data'!AR84&gt;F$195,0,IF('Indicator Data'!AR84&lt;F$194,10,(F$195-'Indicator Data'!AR84)/(F$195-F$194)*10)),1))</f>
        <v>2.7</v>
      </c>
      <c r="G82" s="98">
        <f t="shared" si="9"/>
        <v>3.3</v>
      </c>
      <c r="H82" s="99">
        <f t="shared" si="10"/>
        <v>3.3</v>
      </c>
      <c r="I82" s="97">
        <f>IF('Indicator Data'!AU84="No data","x",ROUND(IF('Indicator Data'!AU84^2&gt;I$195,0,IF('Indicator Data'!AU84^2&lt;I$194,10,(I$195-'Indicator Data'!AU84^2)/(I$195-I$194)*10)),1))</f>
        <v>0.5</v>
      </c>
      <c r="J82" s="97">
        <f>IF(OR('Indicator Data'!AT84=0,'Indicator Data'!AT84="No data"),"x",ROUND(IF('Indicator Data'!AT84&gt;J$195,0,IF('Indicator Data'!AT84&lt;J$194,10,(J$195-'Indicator Data'!AT84)/(J$195-J$194)*10)),1))</f>
        <v>0</v>
      </c>
      <c r="K82" s="97">
        <f>IF('Indicator Data'!AV84="No data","x",ROUND(IF('Indicator Data'!AV84&gt;K$195,0,IF('Indicator Data'!AV84&lt;K$194,10,(K$195-'Indicator Data'!AV84)/(K$195-K$194)*10)),1))</f>
        <v>2.9</v>
      </c>
      <c r="L82" s="97">
        <f>IF('Indicator Data'!AW84="No data","x",ROUND(IF('Indicator Data'!AW84&gt;L$195,0,IF('Indicator Data'!AW84&lt;L$194,10,(L$195-'Indicator Data'!AW84)/(L$195-L$194)*10)),1))</f>
        <v>4</v>
      </c>
      <c r="M82" s="98">
        <f t="shared" si="11"/>
        <v>1.9</v>
      </c>
      <c r="N82" s="150">
        <f>IF('Indicator Data'!AX84="No data","x",'Indicator Data'!AX84/'Indicator Data'!BD84*100)</f>
        <v>212.56931608133084</v>
      </c>
      <c r="O82" s="97">
        <f t="shared" si="12"/>
        <v>0</v>
      </c>
      <c r="P82" s="97">
        <f>IF('Indicator Data'!AY84="No data","x",ROUND(IF('Indicator Data'!AY84&gt;P$195,0,IF('Indicator Data'!AY84&lt;P$194,10,(P$195-'Indicator Data'!AY84)/(P$195-P$194)*10)),1))</f>
        <v>0</v>
      </c>
      <c r="Q82" s="97">
        <f>IF('Indicator Data'!AZ84="No data","x",ROUND(IF('Indicator Data'!AZ84&gt;Q$195,0,IF('Indicator Data'!AZ84&lt;Q$194,10,(Q$195-'Indicator Data'!AZ84)/(Q$195-Q$194)*10)),1))</f>
        <v>0</v>
      </c>
      <c r="R82" s="98">
        <f t="shared" si="13"/>
        <v>0</v>
      </c>
      <c r="S82" s="97">
        <f>IF('Indicator Data'!Y84="No data","x",ROUND(IF('Indicator Data'!Y84&gt;S$195,0,IF('Indicator Data'!Y84&lt;S$194,10,(S$195-'Indicator Data'!Y84)/(S$195-S$194)*10)),1))</f>
        <v>1.6</v>
      </c>
      <c r="T82" s="97">
        <f>IF('Indicator Data'!Z84="No data","x",ROUND(IF('Indicator Data'!Z84&gt;T$195,0,IF('Indicator Data'!Z84&lt;T$194,10,(T$195-'Indicator Data'!Z84)/(T$195-T$194)*10)),1))</f>
        <v>0.8</v>
      </c>
      <c r="U82" s="97">
        <f>IF('Indicator Data'!AC84="No data","x",ROUND(IF('Indicator Data'!AC84&gt;U$195,0,IF('Indicator Data'!AC84&lt;U$194,10,(U$195-'Indicator Data'!AC84)/(U$195-U$194)*10)),1))</f>
        <v>2.2000000000000002</v>
      </c>
      <c r="V82" s="98">
        <f t="shared" si="14"/>
        <v>1.5</v>
      </c>
      <c r="W82" s="99">
        <f t="shared" si="15"/>
        <v>1.1000000000000001</v>
      </c>
      <c r="X82" s="16"/>
    </row>
    <row r="83" spans="1:24" s="4" customFormat="1" x14ac:dyDescent="0.25">
      <c r="A83" s="131" t="s">
        <v>153</v>
      </c>
      <c r="B83" s="51" t="s">
        <v>152</v>
      </c>
      <c r="C83" s="97">
        <f>IF('Indicator Data'!AQ85="No data","x",ROUND(IF('Indicator Data'!AQ85&gt;C$195,0,IF('Indicator Data'!AQ85&lt;C$194,10,(C$195-'Indicator Data'!AQ85)/(C$195-C$194)*10)),1))</f>
        <v>2.4</v>
      </c>
      <c r="D83" s="98">
        <f t="shared" si="8"/>
        <v>2.4</v>
      </c>
      <c r="E83" s="97">
        <f>IF('Indicator Data'!AS85="No data","x",ROUND(IF('Indicator Data'!AS85&gt;E$195,0,IF('Indicator Data'!AS85&lt;E$194,10,(E$195-'Indicator Data'!AS85)/(E$195-E$194)*10)),1))</f>
        <v>5.6</v>
      </c>
      <c r="F83" s="97">
        <f>IF('Indicator Data'!AR85="No data","x",ROUND(IF('Indicator Data'!AR85&gt;F$195,0,IF('Indicator Data'!AR85&lt;F$194,10,(F$195-'Indicator Data'!AR85)/(F$195-F$194)*10)),1))</f>
        <v>4.2</v>
      </c>
      <c r="G83" s="98">
        <f t="shared" si="9"/>
        <v>4.9000000000000004</v>
      </c>
      <c r="H83" s="99">
        <f t="shared" si="10"/>
        <v>3.7</v>
      </c>
      <c r="I83" s="97">
        <f>IF('Indicator Data'!AU85="No data","x",ROUND(IF('Indicator Data'!AU85^2&gt;I$195,0,IF('Indicator Data'!AU85^2&lt;I$194,10,(I$195-'Indicator Data'!AU85^2)/(I$195-I$194)*10)),1))</f>
        <v>0.2</v>
      </c>
      <c r="J83" s="97">
        <f>IF(OR('Indicator Data'!AT85=0,'Indicator Data'!AT85="No data"),"x",ROUND(IF('Indicator Data'!AT85&gt;J$195,0,IF('Indicator Data'!AT85&lt;J$194,10,(J$195-'Indicator Data'!AT85)/(J$195-J$194)*10)),1))</f>
        <v>0</v>
      </c>
      <c r="K83" s="97">
        <f>IF('Indicator Data'!AV85="No data","x",ROUND(IF('Indicator Data'!AV85&gt;K$195,0,IF('Indicator Data'!AV85&lt;K$194,10,(K$195-'Indicator Data'!AV85)/(K$195-K$194)*10)),1))</f>
        <v>3.8</v>
      </c>
      <c r="L83" s="97">
        <f>IF('Indicator Data'!AW85="No data","x",ROUND(IF('Indicator Data'!AW85&gt;L$195,0,IF('Indicator Data'!AW85&lt;L$194,10,(L$195-'Indicator Data'!AW85)/(L$195-L$194)*10)),1))</f>
        <v>2.2999999999999998</v>
      </c>
      <c r="M83" s="98">
        <f t="shared" si="11"/>
        <v>1.6</v>
      </c>
      <c r="N83" s="150">
        <f>IF('Indicator Data'!AX85="No data","x",'Indicator Data'!AX85/'Indicator Data'!BD85*100)</f>
        <v>241.38165499422044</v>
      </c>
      <c r="O83" s="97">
        <f t="shared" si="12"/>
        <v>0</v>
      </c>
      <c r="P83" s="97">
        <f>IF('Indicator Data'!AY85="No data","x",ROUND(IF('Indicator Data'!AY85&gt;P$195,0,IF('Indicator Data'!AY85&lt;P$194,10,(P$195-'Indicator Data'!AY85)/(P$195-P$194)*10)),1))</f>
        <v>0.1</v>
      </c>
      <c r="Q83" s="97">
        <f>IF('Indicator Data'!AZ85="No data","x",ROUND(IF('Indicator Data'!AZ85&gt;Q$195,0,IF('Indicator Data'!AZ85&lt;Q$194,10,(Q$195-'Indicator Data'!AZ85)/(Q$195-Q$194)*10)),1))</f>
        <v>0</v>
      </c>
      <c r="R83" s="98">
        <f t="shared" si="13"/>
        <v>0</v>
      </c>
      <c r="S83" s="97">
        <f>IF('Indicator Data'!Y85="No data","x",ROUND(IF('Indicator Data'!Y85&gt;S$195,0,IF('Indicator Data'!Y85&lt;S$194,10,(S$195-'Indicator Data'!Y85)/(S$195-S$194)*10)),1))</f>
        <v>0.6</v>
      </c>
      <c r="T83" s="97">
        <f>IF('Indicator Data'!Z85="No data","x",ROUND(IF('Indicator Data'!Z85&gt;T$195,0,IF('Indicator Data'!Z85&lt;T$194,10,(T$195-'Indicator Data'!Z85)/(T$195-T$194)*10)),1))</f>
        <v>3.3</v>
      </c>
      <c r="U83" s="97">
        <f>IF('Indicator Data'!AC85="No data","x",ROUND(IF('Indicator Data'!AC85&gt;U$195,0,IF('Indicator Data'!AC85&lt;U$194,10,(U$195-'Indicator Data'!AC85)/(U$195-U$194)*10)),1))</f>
        <v>0</v>
      </c>
      <c r="V83" s="98">
        <f t="shared" si="14"/>
        <v>1.3</v>
      </c>
      <c r="W83" s="99">
        <f t="shared" si="15"/>
        <v>1</v>
      </c>
      <c r="X83" s="16"/>
    </row>
    <row r="84" spans="1:24" s="4" customFormat="1" x14ac:dyDescent="0.25">
      <c r="A84" s="131" t="s">
        <v>155</v>
      </c>
      <c r="B84" s="51" t="s">
        <v>154</v>
      </c>
      <c r="C84" s="97">
        <f>IF('Indicator Data'!AQ86="No data","x",ROUND(IF('Indicator Data'!AQ86&gt;C$195,0,IF('Indicator Data'!AQ86&lt;C$194,10,(C$195-'Indicator Data'!AQ86)/(C$195-C$194)*10)),1))</f>
        <v>3.3</v>
      </c>
      <c r="D84" s="98">
        <f t="shared" si="8"/>
        <v>3.3</v>
      </c>
      <c r="E84" s="97">
        <f>IF('Indicator Data'!AS86="No data","x",ROUND(IF('Indicator Data'!AS86&gt;E$195,0,IF('Indicator Data'!AS86&lt;E$194,10,(E$195-'Indicator Data'!AS86)/(E$195-E$194)*10)),1))</f>
        <v>5.9</v>
      </c>
      <c r="F84" s="97">
        <f>IF('Indicator Data'!AR86="No data","x",ROUND(IF('Indicator Data'!AR86&gt;F$195,0,IF('Indicator Data'!AR86&lt;F$194,10,(F$195-'Indicator Data'!AR86)/(F$195-F$194)*10)),1))</f>
        <v>4.7</v>
      </c>
      <c r="G84" s="98">
        <f t="shared" si="9"/>
        <v>5.3</v>
      </c>
      <c r="H84" s="99">
        <f t="shared" si="10"/>
        <v>4.3</v>
      </c>
      <c r="I84" s="97">
        <f>IF('Indicator Data'!AU86="No data","x",ROUND(IF('Indicator Data'!AU86^2&gt;I$195,0,IF('Indicator Data'!AU86^2&lt;I$194,10,(I$195-'Indicator Data'!AU86^2)/(I$195-I$194)*10)),1))</f>
        <v>2.6</v>
      </c>
      <c r="J84" s="97">
        <f>IF(OR('Indicator Data'!AT86=0,'Indicator Data'!AT86="No data"),"x",ROUND(IF('Indicator Data'!AT86&gt;J$195,0,IF('Indicator Data'!AT86&lt;J$194,10,(J$195-'Indicator Data'!AT86)/(J$195-J$194)*10)),1))</f>
        <v>0.7</v>
      </c>
      <c r="K84" s="97">
        <f>IF('Indicator Data'!AV86="No data","x",ROUND(IF('Indicator Data'!AV86&gt;K$195,0,IF('Indicator Data'!AV86&lt;K$194,10,(K$195-'Indicator Data'!AV86)/(K$195-K$194)*10)),1))</f>
        <v>6</v>
      </c>
      <c r="L84" s="97">
        <f>IF('Indicator Data'!AW86="No data","x",ROUND(IF('Indicator Data'!AW86&gt;L$195,0,IF('Indicator Data'!AW86&lt;L$194,10,(L$195-'Indicator Data'!AW86)/(L$195-L$194)*10)),1))</f>
        <v>5</v>
      </c>
      <c r="M84" s="98">
        <f t="shared" si="11"/>
        <v>3.6</v>
      </c>
      <c r="N84" s="150">
        <f>IF('Indicator Data'!AX86="No data","x",'Indicator Data'!AX86/'Indicator Data'!BD86*100)</f>
        <v>76.638965835641741</v>
      </c>
      <c r="O84" s="97">
        <f t="shared" si="12"/>
        <v>2.4</v>
      </c>
      <c r="P84" s="97">
        <f>IF('Indicator Data'!AY86="No data","x",ROUND(IF('Indicator Data'!AY86&gt;P$195,0,IF('Indicator Data'!AY86&lt;P$194,10,(P$195-'Indicator Data'!AY86)/(P$195-P$194)*10)),1))</f>
        <v>2</v>
      </c>
      <c r="Q84" s="97">
        <f>IF('Indicator Data'!AZ86="No data","x",ROUND(IF('Indicator Data'!AZ86&gt;Q$195,0,IF('Indicator Data'!AZ86&lt;Q$194,10,(Q$195-'Indicator Data'!AZ86)/(Q$195-Q$194)*10)),1))</f>
        <v>1.2</v>
      </c>
      <c r="R84" s="98">
        <f t="shared" si="13"/>
        <v>1.9</v>
      </c>
      <c r="S84" s="97">
        <f>IF('Indicator Data'!Y86="No data","x",ROUND(IF('Indicator Data'!Y86&gt;S$195,0,IF('Indicator Data'!Y86&lt;S$194,10,(S$195-'Indicator Data'!Y86)/(S$195-S$194)*10)),1))</f>
        <v>9</v>
      </c>
      <c r="T84" s="97">
        <f>IF('Indicator Data'!Z86="No data","x",ROUND(IF('Indicator Data'!Z86&gt;T$195,0,IF('Indicator Data'!Z86&lt;T$194,10,(T$195-'Indicator Data'!Z86)/(T$195-T$194)*10)),1))</f>
        <v>1.8</v>
      </c>
      <c r="U84" s="97">
        <f>IF('Indicator Data'!AC86="No data","x",ROUND(IF('Indicator Data'!AC86&gt;U$195,0,IF('Indicator Data'!AC86&lt;U$194,10,(U$195-'Indicator Data'!AC86)/(U$195-U$194)*10)),1))</f>
        <v>8.4</v>
      </c>
      <c r="V84" s="98">
        <f t="shared" si="14"/>
        <v>6.4</v>
      </c>
      <c r="W84" s="99">
        <f t="shared" si="15"/>
        <v>4</v>
      </c>
      <c r="X84" s="16"/>
    </row>
    <row r="85" spans="1:24" s="4" customFormat="1" x14ac:dyDescent="0.25">
      <c r="A85" s="131" t="s">
        <v>157</v>
      </c>
      <c r="B85" s="51" t="s">
        <v>156</v>
      </c>
      <c r="C85" s="97">
        <f>IF('Indicator Data'!AQ87="No data","x",ROUND(IF('Indicator Data'!AQ87&gt;C$195,0,IF('Indicator Data'!AQ87&lt;C$194,10,(C$195-'Indicator Data'!AQ87)/(C$195-C$194)*10)),1))</f>
        <v>1.9</v>
      </c>
      <c r="D85" s="98">
        <f t="shared" si="8"/>
        <v>1.9</v>
      </c>
      <c r="E85" s="97">
        <f>IF('Indicator Data'!AS87="No data","x",ROUND(IF('Indicator Data'!AS87&gt;E$195,0,IF('Indicator Data'!AS87&lt;E$194,10,(E$195-'Indicator Data'!AS87)/(E$195-E$194)*10)),1))</f>
        <v>2.5</v>
      </c>
      <c r="F85" s="97">
        <f>IF('Indicator Data'!AR87="No data","x",ROUND(IF('Indicator Data'!AR87&gt;F$195,0,IF('Indicator Data'!AR87&lt;F$194,10,(F$195-'Indicator Data'!AR87)/(F$195-F$194)*10)),1))</f>
        <v>1.4</v>
      </c>
      <c r="G85" s="98">
        <f t="shared" si="9"/>
        <v>2</v>
      </c>
      <c r="H85" s="99">
        <f t="shared" si="10"/>
        <v>2</v>
      </c>
      <c r="I85" s="97" t="str">
        <f>IF('Indicator Data'!AU87="No data","x",ROUND(IF('Indicator Data'!AU87^2&gt;I$195,0,IF('Indicator Data'!AU87^2&lt;I$194,10,(I$195-'Indicator Data'!AU87^2)/(I$195-I$194)*10)),1))</f>
        <v>x</v>
      </c>
      <c r="J85" s="97">
        <f>IF(OR('Indicator Data'!AT87=0,'Indicator Data'!AT87="No data"),"x",ROUND(IF('Indicator Data'!AT87&gt;J$195,0,IF('Indicator Data'!AT87&lt;J$194,10,(J$195-'Indicator Data'!AT87)/(J$195-J$194)*10)),1))</f>
        <v>0</v>
      </c>
      <c r="K85" s="97">
        <f>IF('Indicator Data'!AV87="No data","x",ROUND(IF('Indicator Data'!AV87&gt;K$195,0,IF('Indicator Data'!AV87&lt;K$194,10,(K$195-'Indicator Data'!AV87)/(K$195-K$194)*10)),1))</f>
        <v>0.9</v>
      </c>
      <c r="L85" s="97">
        <f>IF('Indicator Data'!AW87="No data","x",ROUND(IF('Indicator Data'!AW87&gt;L$195,0,IF('Indicator Data'!AW87&lt;L$194,10,(L$195-'Indicator Data'!AW87)/(L$195-L$194)*10)),1))</f>
        <v>4.0999999999999996</v>
      </c>
      <c r="M85" s="98">
        <f t="shared" si="11"/>
        <v>1.7</v>
      </c>
      <c r="N85" s="150">
        <f>IF('Indicator Data'!AX87="No data","x",'Indicator Data'!AX87/'Indicator Data'!BD87*100)</f>
        <v>384.08779149519893</v>
      </c>
      <c r="O85" s="97">
        <f t="shared" si="12"/>
        <v>0</v>
      </c>
      <c r="P85" s="97">
        <f>IF('Indicator Data'!AY87="No data","x",ROUND(IF('Indicator Data'!AY87&gt;P$195,0,IF('Indicator Data'!AY87&lt;P$194,10,(P$195-'Indicator Data'!AY87)/(P$195-P$194)*10)),1))</f>
        <v>0</v>
      </c>
      <c r="Q85" s="97">
        <f>IF('Indicator Data'!AZ87="No data","x",ROUND(IF('Indicator Data'!AZ87&gt;Q$195,0,IF('Indicator Data'!AZ87&lt;Q$194,10,(Q$195-'Indicator Data'!AZ87)/(Q$195-Q$194)*10)),1))</f>
        <v>0</v>
      </c>
      <c r="R85" s="98">
        <f t="shared" si="13"/>
        <v>0</v>
      </c>
      <c r="S85" s="97">
        <f>IF('Indicator Data'!Y87="No data","x",ROUND(IF('Indicator Data'!Y87&gt;S$195,0,IF('Indicator Data'!Y87&lt;S$194,10,(S$195-'Indicator Data'!Y87)/(S$195-S$194)*10)),1))</f>
        <v>4.3</v>
      </c>
      <c r="T85" s="97">
        <f>IF('Indicator Data'!Z87="No data","x",ROUND(IF('Indicator Data'!Z87&gt;T$195,0,IF('Indicator Data'!Z87&lt;T$194,10,(T$195-'Indicator Data'!Z87)/(T$195-T$194)*10)),1))</f>
        <v>0.3</v>
      </c>
      <c r="U85" s="97">
        <f>IF('Indicator Data'!AC87="No data","x",ROUND(IF('Indicator Data'!AC87&gt;U$195,0,IF('Indicator Data'!AC87&lt;U$194,10,(U$195-'Indicator Data'!AC87)/(U$195-U$194)*10)),1))</f>
        <v>0</v>
      </c>
      <c r="V85" s="98">
        <f t="shared" si="14"/>
        <v>1.5</v>
      </c>
      <c r="W85" s="99">
        <f t="shared" si="15"/>
        <v>1.1000000000000001</v>
      </c>
      <c r="X85" s="16"/>
    </row>
    <row r="86" spans="1:24" s="4" customFormat="1" x14ac:dyDescent="0.25">
      <c r="A86" s="131" t="s">
        <v>159</v>
      </c>
      <c r="B86" s="51" t="s">
        <v>158</v>
      </c>
      <c r="C86" s="97">
        <f>IF('Indicator Data'!AQ88="No data","x",ROUND(IF('Indicator Data'!AQ88&gt;C$195,0,IF('Indicator Data'!AQ88&lt;C$194,10,(C$195-'Indicator Data'!AQ88)/(C$195-C$194)*10)),1))</f>
        <v>6.1</v>
      </c>
      <c r="D86" s="98">
        <f t="shared" si="8"/>
        <v>6.1</v>
      </c>
      <c r="E86" s="97">
        <f>IF('Indicator Data'!AS88="No data","x",ROUND(IF('Indicator Data'!AS88&gt;E$195,0,IF('Indicator Data'!AS88&lt;E$194,10,(E$195-'Indicator Data'!AS88)/(E$195-E$194)*10)),1))</f>
        <v>4.7</v>
      </c>
      <c r="F86" s="97">
        <f>IF('Indicator Data'!AR88="No data","x",ROUND(IF('Indicator Data'!AR88&gt;F$195,0,IF('Indicator Data'!AR88&lt;F$194,10,(F$195-'Indicator Data'!AR88)/(F$195-F$194)*10)),1))</f>
        <v>4.7</v>
      </c>
      <c r="G86" s="98">
        <f t="shared" si="9"/>
        <v>4.7</v>
      </c>
      <c r="H86" s="99">
        <f t="shared" si="10"/>
        <v>5.4</v>
      </c>
      <c r="I86" s="97">
        <f>IF('Indicator Data'!AU88="No data","x",ROUND(IF('Indicator Data'!AU88^2&gt;I$195,0,IF('Indicator Data'!AU88^2&lt;I$194,10,(I$195-'Indicator Data'!AU88^2)/(I$195-I$194)*10)),1))</f>
        <v>0.5</v>
      </c>
      <c r="J86" s="97">
        <f>IF(OR('Indicator Data'!AT88=0,'Indicator Data'!AT88="No data"),"x",ROUND(IF('Indicator Data'!AT88&gt;J$195,0,IF('Indicator Data'!AT88&lt;J$194,10,(J$195-'Indicator Data'!AT88)/(J$195-J$194)*10)),1))</f>
        <v>0.1</v>
      </c>
      <c r="K86" s="97">
        <f>IF('Indicator Data'!AV88="No data","x",ROUND(IF('Indicator Data'!AV88&gt;K$195,0,IF('Indicator Data'!AV88&lt;K$194,10,(K$195-'Indicator Data'!AV88)/(K$195-K$194)*10)),1))</f>
        <v>5.6</v>
      </c>
      <c r="L86" s="97">
        <f>IF('Indicator Data'!AW88="No data","x",ROUND(IF('Indicator Data'!AW88&gt;L$195,0,IF('Indicator Data'!AW88&lt;L$194,10,(L$195-'Indicator Data'!AW88)/(L$195-L$194)*10)),1))</f>
        <v>2.7</v>
      </c>
      <c r="M86" s="98">
        <f t="shared" si="11"/>
        <v>2.2000000000000002</v>
      </c>
      <c r="N86" s="150">
        <f>IF('Indicator Data'!AX88="No data","x",'Indicator Data'!AX88/'Indicator Data'!BD88*100)</f>
        <v>32.665014642937599</v>
      </c>
      <c r="O86" s="97">
        <f t="shared" si="12"/>
        <v>6.8</v>
      </c>
      <c r="P86" s="97">
        <f>IF('Indicator Data'!AY88="No data","x",ROUND(IF('Indicator Data'!AY88&gt;P$195,0,IF('Indicator Data'!AY88&lt;P$194,10,(P$195-'Indicator Data'!AY88)/(P$195-P$194)*10)),1))</f>
        <v>0.2</v>
      </c>
      <c r="Q86" s="97">
        <f>IF('Indicator Data'!AZ88="No data","x",ROUND(IF('Indicator Data'!AZ88&gt;Q$195,0,IF('Indicator Data'!AZ88&lt;Q$194,10,(Q$195-'Indicator Data'!AZ88)/(Q$195-Q$194)*10)),1))</f>
        <v>0.6</v>
      </c>
      <c r="R86" s="98">
        <f t="shared" si="13"/>
        <v>2.5</v>
      </c>
      <c r="S86" s="97">
        <f>IF('Indicator Data'!Y88="No data","x",ROUND(IF('Indicator Data'!Y88&gt;S$195,0,IF('Indicator Data'!Y88&lt;S$194,10,(S$195-'Indicator Data'!Y88)/(S$195-S$194)*10)),1))</f>
        <v>3.6</v>
      </c>
      <c r="T86" s="97">
        <f>IF('Indicator Data'!Z88="No data","x",ROUND(IF('Indicator Data'!Z88&gt;T$195,0,IF('Indicator Data'!Z88&lt;T$194,10,(T$195-'Indicator Data'!Z88)/(T$195-T$194)*10)),1))</f>
        <v>0.3</v>
      </c>
      <c r="U86" s="97">
        <f>IF('Indicator Data'!AC88="No data","x",ROUND(IF('Indicator Data'!AC88&gt;U$195,0,IF('Indicator Data'!AC88&lt;U$194,10,(U$195-'Indicator Data'!AC88)/(U$195-U$194)*10)),1))</f>
        <v>7.6</v>
      </c>
      <c r="V86" s="98">
        <f t="shared" si="14"/>
        <v>3.8</v>
      </c>
      <c r="W86" s="99">
        <f t="shared" si="15"/>
        <v>2.8</v>
      </c>
      <c r="X86" s="16"/>
    </row>
    <row r="87" spans="1:24" s="4" customFormat="1" x14ac:dyDescent="0.25">
      <c r="A87" s="131" t="s">
        <v>161</v>
      </c>
      <c r="B87" s="51" t="s">
        <v>160</v>
      </c>
      <c r="C87" s="97">
        <f>IF('Indicator Data'!AQ89="No data","x",ROUND(IF('Indicator Data'!AQ89&gt;C$195,0,IF('Indicator Data'!AQ89&lt;C$194,10,(C$195-'Indicator Data'!AQ89)/(C$195-C$194)*10)),1))</f>
        <v>3.8</v>
      </c>
      <c r="D87" s="98">
        <f t="shared" si="8"/>
        <v>3.8</v>
      </c>
      <c r="E87" s="97">
        <f>IF('Indicator Data'!AS89="No data","x",ROUND(IF('Indicator Data'!AS89&gt;E$195,0,IF('Indicator Data'!AS89&lt;E$194,10,(E$195-'Indicator Data'!AS89)/(E$195-E$194)*10)),1))</f>
        <v>7.2</v>
      </c>
      <c r="F87" s="97">
        <f>IF('Indicator Data'!AR89="No data","x",ROUND(IF('Indicator Data'!AR89&gt;F$195,0,IF('Indicator Data'!AR89&lt;F$194,10,(F$195-'Indicator Data'!AR89)/(F$195-F$194)*10)),1))</f>
        <v>5</v>
      </c>
      <c r="G87" s="98">
        <f t="shared" si="9"/>
        <v>6.1</v>
      </c>
      <c r="H87" s="99">
        <f t="shared" si="10"/>
        <v>5</v>
      </c>
      <c r="I87" s="97">
        <f>IF('Indicator Data'!AU89="No data","x",ROUND(IF('Indicator Data'!AU89^2&gt;I$195,0,IF('Indicator Data'!AU89^2&lt;I$194,10,(I$195-'Indicator Data'!AU89^2)/(I$195-I$194)*10)),1))</f>
        <v>0.1</v>
      </c>
      <c r="J87" s="97">
        <f>IF(OR('Indicator Data'!AT89=0,'Indicator Data'!AT89="No data"),"x",ROUND(IF('Indicator Data'!AT89&gt;J$195,0,IF('Indicator Data'!AT89&lt;J$194,10,(J$195-'Indicator Data'!AT89)/(J$195-J$194)*10)),1))</f>
        <v>0</v>
      </c>
      <c r="K87" s="97">
        <f>IF('Indicator Data'!AV89="No data","x",ROUND(IF('Indicator Data'!AV89&gt;K$195,0,IF('Indicator Data'!AV89&lt;K$194,10,(K$195-'Indicator Data'!AV89)/(K$195-K$194)*10)),1))</f>
        <v>4.5</v>
      </c>
      <c r="L87" s="97">
        <f>IF('Indicator Data'!AW89="No data","x",ROUND(IF('Indicator Data'!AW89&gt;L$195,0,IF('Indicator Data'!AW89&lt;L$194,10,(L$195-'Indicator Data'!AW89)/(L$195-L$194)*10)),1))</f>
        <v>1.6</v>
      </c>
      <c r="M87" s="98">
        <f t="shared" si="11"/>
        <v>1.6</v>
      </c>
      <c r="N87" s="150">
        <f>IF('Indicator Data'!AX89="No data","x",'Indicator Data'!AX89/'Indicator Data'!BD89*100)</f>
        <v>5.9265844353076265</v>
      </c>
      <c r="O87" s="97">
        <f t="shared" si="12"/>
        <v>9.5</v>
      </c>
      <c r="P87" s="97">
        <f>IF('Indicator Data'!AY89="No data","x",ROUND(IF('Indicator Data'!AY89&gt;P$195,0,IF('Indicator Data'!AY89&lt;P$194,10,(P$195-'Indicator Data'!AY89)/(P$195-P$194)*10)),1))</f>
        <v>0.3</v>
      </c>
      <c r="Q87" s="97">
        <f>IF('Indicator Data'!AZ89="No data","x",ROUND(IF('Indicator Data'!AZ89&gt;Q$195,0,IF('Indicator Data'!AZ89&lt;Q$194,10,(Q$195-'Indicator Data'!AZ89)/(Q$195-Q$194)*10)),1))</f>
        <v>1.4</v>
      </c>
      <c r="R87" s="98">
        <f t="shared" si="13"/>
        <v>3.7</v>
      </c>
      <c r="S87" s="97">
        <f>IF('Indicator Data'!Y89="No data","x",ROUND(IF('Indicator Data'!Y89&gt;S$195,0,IF('Indicator Data'!Y89&lt;S$194,10,(S$195-'Indicator Data'!Y89)/(S$195-S$194)*10)),1))</f>
        <v>1</v>
      </c>
      <c r="T87" s="97">
        <f>IF('Indicator Data'!Z89="No data","x",ROUND(IF('Indicator Data'!Z89&gt;T$195,0,IF('Indicator Data'!Z89&lt;T$194,10,(T$195-'Indicator Data'!Z89)/(T$195-T$194)*10)),1))</f>
        <v>0</v>
      </c>
      <c r="U87" s="97">
        <f>IF('Indicator Data'!AC89="No data","x",ROUND(IF('Indicator Data'!AC89&gt;U$195,0,IF('Indicator Data'!AC89&lt;U$194,10,(U$195-'Indicator Data'!AC89)/(U$195-U$194)*10)),1))</f>
        <v>6.7</v>
      </c>
      <c r="V87" s="98">
        <f t="shared" si="14"/>
        <v>2.6</v>
      </c>
      <c r="W87" s="99">
        <f t="shared" si="15"/>
        <v>2.6</v>
      </c>
      <c r="X87" s="16"/>
    </row>
    <row r="88" spans="1:24" s="4" customFormat="1" x14ac:dyDescent="0.25">
      <c r="A88" s="131" t="s">
        <v>163</v>
      </c>
      <c r="B88" s="51" t="s">
        <v>162</v>
      </c>
      <c r="C88" s="97">
        <f>IF('Indicator Data'!AQ90="No data","x",ROUND(IF('Indicator Data'!AQ90&gt;C$195,0,IF('Indicator Data'!AQ90&lt;C$194,10,(C$195-'Indicator Data'!AQ90)/(C$195-C$194)*10)),1))</f>
        <v>3.9</v>
      </c>
      <c r="D88" s="98">
        <f t="shared" si="8"/>
        <v>3.9</v>
      </c>
      <c r="E88" s="97">
        <f>IF('Indicator Data'!AS90="No data","x",ROUND(IF('Indicator Data'!AS90&gt;E$195,0,IF('Indicator Data'!AS90&lt;E$194,10,(E$195-'Indicator Data'!AS90)/(E$195-E$194)*10)),1))</f>
        <v>7.5</v>
      </c>
      <c r="F88" s="97">
        <f>IF('Indicator Data'!AR90="No data","x",ROUND(IF('Indicator Data'!AR90&gt;F$195,0,IF('Indicator Data'!AR90&lt;F$194,10,(F$195-'Indicator Data'!AR90)/(F$195-F$194)*10)),1))</f>
        <v>5.6</v>
      </c>
      <c r="G88" s="98">
        <f t="shared" si="9"/>
        <v>6.6</v>
      </c>
      <c r="H88" s="99">
        <f t="shared" si="10"/>
        <v>5.3</v>
      </c>
      <c r="I88" s="97">
        <f>IF('Indicator Data'!AU90="No data","x",ROUND(IF('Indicator Data'!AU90^2&gt;I$195,0,IF('Indicator Data'!AU90^2&lt;I$194,10,(I$195-'Indicator Data'!AU90^2)/(I$195-I$194)*10)),1))</f>
        <v>5.3</v>
      </c>
      <c r="J88" s="97">
        <f>IF(OR('Indicator Data'!AT90=0,'Indicator Data'!AT90="No data"),"x",ROUND(IF('Indicator Data'!AT90&gt;J$195,0,IF('Indicator Data'!AT90&lt;J$194,10,(J$195-'Indicator Data'!AT90)/(J$195-J$194)*10)),1))</f>
        <v>7.7</v>
      </c>
      <c r="K88" s="97">
        <f>IF('Indicator Data'!AV90="No data","x",ROUND(IF('Indicator Data'!AV90&gt;K$195,0,IF('Indicator Data'!AV90&lt;K$194,10,(K$195-'Indicator Data'!AV90)/(K$195-K$194)*10)),1))</f>
        <v>5.7</v>
      </c>
      <c r="L88" s="97">
        <f>IF('Indicator Data'!AW90="No data","x",ROUND(IF('Indicator Data'!AW90&gt;L$195,0,IF('Indicator Data'!AW90&lt;L$194,10,(L$195-'Indicator Data'!AW90)/(L$195-L$194)*10)),1))</f>
        <v>6.5</v>
      </c>
      <c r="M88" s="98">
        <f t="shared" si="11"/>
        <v>6.3</v>
      </c>
      <c r="N88" s="150">
        <f>IF('Indicator Data'!AX90="No data","x",'Indicator Data'!AX90/'Indicator Data'!BD90*100)</f>
        <v>10.54222159749798</v>
      </c>
      <c r="O88" s="97">
        <f t="shared" si="12"/>
        <v>9</v>
      </c>
      <c r="P88" s="97">
        <f>IF('Indicator Data'!AY90="No data","x",ROUND(IF('Indicator Data'!AY90&gt;P$195,0,IF('Indicator Data'!AY90&lt;P$194,10,(P$195-'Indicator Data'!AY90)/(P$195-P$194)*10)),1))</f>
        <v>7.8</v>
      </c>
      <c r="Q88" s="97">
        <f>IF('Indicator Data'!AZ90="No data","x",ROUND(IF('Indicator Data'!AZ90&gt;Q$195,0,IF('Indicator Data'!AZ90&lt;Q$194,10,(Q$195-'Indicator Data'!AZ90)/(Q$195-Q$194)*10)),1))</f>
        <v>7.4</v>
      </c>
      <c r="R88" s="98">
        <f t="shared" si="13"/>
        <v>8.1</v>
      </c>
      <c r="S88" s="97">
        <f>IF('Indicator Data'!Y90="No data","x",ROUND(IF('Indicator Data'!Y90&gt;S$195,0,IF('Indicator Data'!Y90&lt;S$194,10,(S$195-'Indicator Data'!Y90)/(S$195-S$194)*10)),1))</f>
        <v>9.5</v>
      </c>
      <c r="T88" s="97">
        <f>IF('Indicator Data'!Z90="No data","x",ROUND(IF('Indicator Data'!Z90&gt;T$195,0,IF('Indicator Data'!Z90&lt;T$194,10,(T$195-'Indicator Data'!Z90)/(T$195-T$194)*10)),1))</f>
        <v>5.0999999999999996</v>
      </c>
      <c r="U88" s="97">
        <f>IF('Indicator Data'!AC90="No data","x",ROUND(IF('Indicator Data'!AC90&gt;U$195,0,IF('Indicator Data'!AC90&lt;U$194,10,(U$195-'Indicator Data'!AC90)/(U$195-U$194)*10)),1))</f>
        <v>9.8000000000000007</v>
      </c>
      <c r="V88" s="98">
        <f t="shared" si="14"/>
        <v>8.1</v>
      </c>
      <c r="W88" s="99">
        <f t="shared" si="15"/>
        <v>7.5</v>
      </c>
      <c r="X88" s="16"/>
    </row>
    <row r="89" spans="1:24" s="4" customFormat="1" x14ac:dyDescent="0.25">
      <c r="A89" s="131" t="s">
        <v>165</v>
      </c>
      <c r="B89" s="51" t="s">
        <v>164</v>
      </c>
      <c r="C89" s="97" t="str">
        <f>IF('Indicator Data'!AQ91="No data","x",ROUND(IF('Indicator Data'!AQ91&gt;C$195,0,IF('Indicator Data'!AQ91&lt;C$194,10,(C$195-'Indicator Data'!AQ91)/(C$195-C$194)*10)),1))</f>
        <v>x</v>
      </c>
      <c r="D89" s="98" t="str">
        <f t="shared" si="8"/>
        <v>x</v>
      </c>
      <c r="E89" s="97" t="str">
        <f>IF('Indicator Data'!AS91="No data","x",ROUND(IF('Indicator Data'!AS91&gt;E$195,0,IF('Indicator Data'!AS91&lt;E$194,10,(E$195-'Indicator Data'!AS91)/(E$195-E$194)*10)),1))</f>
        <v>x</v>
      </c>
      <c r="F89" s="97">
        <f>IF('Indicator Data'!AR91="No data","x",ROUND(IF('Indicator Data'!AR91&gt;F$195,0,IF('Indicator Data'!AR91&lt;F$194,10,(F$195-'Indicator Data'!AR91)/(F$195-F$194)*10)),1))</f>
        <v>6.2</v>
      </c>
      <c r="G89" s="98">
        <f t="shared" si="9"/>
        <v>6.2</v>
      </c>
      <c r="H89" s="99">
        <f t="shared" si="10"/>
        <v>6.2</v>
      </c>
      <c r="I89" s="97" t="str">
        <f>IF('Indicator Data'!AU91="No data","x",ROUND(IF('Indicator Data'!AU91^2&gt;I$195,0,IF('Indicator Data'!AU91^2&lt;I$194,10,(I$195-'Indicator Data'!AU91^2)/(I$195-I$194)*10)),1))</f>
        <v>x</v>
      </c>
      <c r="J89" s="97">
        <f>IF(OR('Indicator Data'!AT91=0,'Indicator Data'!AT91="No data"),"x",ROUND(IF('Indicator Data'!AT91&gt;J$195,0,IF('Indicator Data'!AT91&lt;J$194,10,(J$195-'Indicator Data'!AT91)/(J$195-J$194)*10)),1))</f>
        <v>4.0999999999999996</v>
      </c>
      <c r="K89" s="97">
        <f>IF('Indicator Data'!AV91="No data","x",ROUND(IF('Indicator Data'!AV91&gt;K$195,0,IF('Indicator Data'!AV91&lt;K$194,10,(K$195-'Indicator Data'!AV91)/(K$195-K$194)*10)),1))</f>
        <v>8.8000000000000007</v>
      </c>
      <c r="L89" s="97">
        <f>IF('Indicator Data'!AW91="No data","x",ROUND(IF('Indicator Data'!AW91&gt;L$195,0,IF('Indicator Data'!AW91&lt;L$194,10,(L$195-'Indicator Data'!AW91)/(L$195-L$194)*10)),1))</f>
        <v>9.4</v>
      </c>
      <c r="M89" s="98">
        <f t="shared" si="11"/>
        <v>7.4</v>
      </c>
      <c r="N89" s="150">
        <f>IF('Indicator Data'!AX91="No data","x",'Indicator Data'!AX91/'Indicator Data'!BD91*100)</f>
        <v>92.592592592592595</v>
      </c>
      <c r="O89" s="97">
        <f t="shared" si="12"/>
        <v>0.7</v>
      </c>
      <c r="P89" s="97">
        <f>IF('Indicator Data'!AY91="No data","x",ROUND(IF('Indicator Data'!AY91&gt;P$195,0,IF('Indicator Data'!AY91&lt;P$194,10,(P$195-'Indicator Data'!AY91)/(P$195-P$194)*10)),1))</f>
        <v>6.7</v>
      </c>
      <c r="Q89" s="97">
        <f>IF('Indicator Data'!AZ91="No data","x",ROUND(IF('Indicator Data'!AZ91&gt;Q$195,0,IF('Indicator Data'!AZ91&lt;Q$194,10,(Q$195-'Indicator Data'!AZ91)/(Q$195-Q$194)*10)),1))</f>
        <v>6.6</v>
      </c>
      <c r="R89" s="98">
        <f t="shared" si="13"/>
        <v>4.7</v>
      </c>
      <c r="S89" s="97">
        <f>IF('Indicator Data'!Y91="No data","x",ROUND(IF('Indicator Data'!Y91&gt;S$195,0,IF('Indicator Data'!Y91&lt;S$194,10,(S$195-'Indicator Data'!Y91)/(S$195-S$194)*10)),1))</f>
        <v>9.1</v>
      </c>
      <c r="T89" s="97">
        <f>IF('Indicator Data'!Z91="No data","x",ROUND(IF('Indicator Data'!Z91&gt;T$195,0,IF('Indicator Data'!Z91&lt;T$194,10,(T$195-'Indicator Data'!Z91)/(T$195-T$194)*10)),1))</f>
        <v>2.1</v>
      </c>
      <c r="U89" s="97">
        <f>IF('Indicator Data'!AC91="No data","x",ROUND(IF('Indicator Data'!AC91&gt;U$195,0,IF('Indicator Data'!AC91&lt;U$194,10,(U$195-'Indicator Data'!AC91)/(U$195-U$194)*10)),1))</f>
        <v>9.5</v>
      </c>
      <c r="V89" s="98">
        <f t="shared" si="14"/>
        <v>6.9</v>
      </c>
      <c r="W89" s="99">
        <f t="shared" si="15"/>
        <v>6.3</v>
      </c>
      <c r="X89" s="16"/>
    </row>
    <row r="90" spans="1:24" s="4" customFormat="1" x14ac:dyDescent="0.25">
      <c r="A90" s="131" t="s">
        <v>878</v>
      </c>
      <c r="B90" s="51" t="s">
        <v>166</v>
      </c>
      <c r="C90" s="97" t="str">
        <f>IF('Indicator Data'!AQ92="No data","x",ROUND(IF('Indicator Data'!AQ92&gt;C$195,0,IF('Indicator Data'!AQ92&lt;C$194,10,(C$195-'Indicator Data'!AQ92)/(C$195-C$194)*10)),1))</f>
        <v>x</v>
      </c>
      <c r="D90" s="98" t="str">
        <f t="shared" si="8"/>
        <v>x</v>
      </c>
      <c r="E90" s="97">
        <f>IF('Indicator Data'!AS92="No data","x",ROUND(IF('Indicator Data'!AS92&gt;E$195,0,IF('Indicator Data'!AS92&lt;E$194,10,(E$195-'Indicator Data'!AS92)/(E$195-E$194)*10)),1))</f>
        <v>9.1999999999999993</v>
      </c>
      <c r="F90" s="97">
        <f>IF('Indicator Data'!AR92="No data","x",ROUND(IF('Indicator Data'!AR92&gt;F$195,0,IF('Indicator Data'!AR92&lt;F$194,10,(F$195-'Indicator Data'!AR92)/(F$195-F$194)*10)),1))</f>
        <v>8.3000000000000007</v>
      </c>
      <c r="G90" s="98">
        <f t="shared" si="9"/>
        <v>8.8000000000000007</v>
      </c>
      <c r="H90" s="99">
        <f t="shared" si="10"/>
        <v>8.8000000000000007</v>
      </c>
      <c r="I90" s="97">
        <f>IF('Indicator Data'!AU92="No data","x",ROUND(IF('Indicator Data'!AU92^2&gt;I$195,0,IF('Indicator Data'!AU92^2&lt;I$194,10,(I$195-'Indicator Data'!AU92^2)/(I$195-I$194)*10)),1))</f>
        <v>0</v>
      </c>
      <c r="J90" s="97">
        <f>IF(OR('Indicator Data'!AT92=0,'Indicator Data'!AT92="No data"),"x",ROUND(IF('Indicator Data'!AT92&gt;J$195,0,IF('Indicator Data'!AT92&lt;J$194,10,(J$195-'Indicator Data'!AT92)/(J$195-J$194)*10)),1))</f>
        <v>7</v>
      </c>
      <c r="K90" s="97">
        <f>IF('Indicator Data'!AV92="No data","x",ROUND(IF('Indicator Data'!AV92&gt;K$195,0,IF('Indicator Data'!AV92&lt;K$194,10,(K$195-'Indicator Data'!AV92)/(K$195-K$194)*10)),1))</f>
        <v>10</v>
      </c>
      <c r="L90" s="97">
        <f>IF('Indicator Data'!AW92="No data","x",ROUND(IF('Indicator Data'!AW92&gt;L$195,0,IF('Indicator Data'!AW92&lt;L$194,10,(L$195-'Indicator Data'!AW92)/(L$195-L$194)*10)),1))</f>
        <v>9.6999999999999993</v>
      </c>
      <c r="M90" s="98">
        <f t="shared" si="11"/>
        <v>6.7</v>
      </c>
      <c r="N90" s="150">
        <f>IF('Indicator Data'!AX92="No data","x",'Indicator Data'!AX92/'Indicator Data'!BD92*100)</f>
        <v>29.067353209866294</v>
      </c>
      <c r="O90" s="97">
        <f t="shared" si="12"/>
        <v>7.2</v>
      </c>
      <c r="P90" s="97">
        <f>IF('Indicator Data'!AY92="No data","x",ROUND(IF('Indicator Data'!AY92&gt;P$195,0,IF('Indicator Data'!AY92&lt;P$194,10,(P$195-'Indicator Data'!AY92)/(P$195-P$194)*10)),1))</f>
        <v>2</v>
      </c>
      <c r="Q90" s="97">
        <f>IF('Indicator Data'!AZ92="No data","x",ROUND(IF('Indicator Data'!AZ92&gt;Q$195,0,IF('Indicator Data'!AZ92&lt;Q$194,10,(Q$195-'Indicator Data'!AZ92)/(Q$195-Q$194)*10)),1))</f>
        <v>0.1</v>
      </c>
      <c r="R90" s="98">
        <f t="shared" si="13"/>
        <v>3.1</v>
      </c>
      <c r="S90" s="97">
        <f>IF('Indicator Data'!Y92="No data","x",ROUND(IF('Indicator Data'!Y92&gt;S$195,0,IF('Indicator Data'!Y92&lt;S$194,10,(S$195-'Indicator Data'!Y92)/(S$195-S$194)*10)),1))</f>
        <v>2</v>
      </c>
      <c r="T90" s="97">
        <f>IF('Indicator Data'!Z92="No data","x",ROUND(IF('Indicator Data'!Z92&gt;T$195,0,IF('Indicator Data'!Z92&lt;T$194,10,(T$195-'Indicator Data'!Z92)/(T$195-T$194)*10)),1))</f>
        <v>0</v>
      </c>
      <c r="U90" s="97" t="str">
        <f>IF('Indicator Data'!AC92="No data","x",ROUND(IF('Indicator Data'!AC92&gt;U$195,0,IF('Indicator Data'!AC92&lt;U$194,10,(U$195-'Indicator Data'!AC92)/(U$195-U$194)*10)),1))</f>
        <v>x</v>
      </c>
      <c r="V90" s="98">
        <f t="shared" si="14"/>
        <v>1</v>
      </c>
      <c r="W90" s="99">
        <f t="shared" si="15"/>
        <v>3.6</v>
      </c>
      <c r="X90" s="16"/>
    </row>
    <row r="91" spans="1:24" s="4" customFormat="1" x14ac:dyDescent="0.25">
      <c r="A91" s="131" t="s">
        <v>882</v>
      </c>
      <c r="B91" s="51" t="s">
        <v>297</v>
      </c>
      <c r="C91" s="97">
        <f>IF('Indicator Data'!AQ93="No data","x",ROUND(IF('Indicator Data'!AQ93&gt;C$195,0,IF('Indicator Data'!AQ93&lt;C$194,10,(C$195-'Indicator Data'!AQ93)/(C$195-C$194)*10)),1))</f>
        <v>1.5</v>
      </c>
      <c r="D91" s="98">
        <f t="shared" si="8"/>
        <v>1.5</v>
      </c>
      <c r="E91" s="97">
        <f>IF('Indicator Data'!AS93="No data","x",ROUND(IF('Indicator Data'!AS93&gt;E$195,0,IF('Indicator Data'!AS93&lt;E$194,10,(E$195-'Indicator Data'!AS93)/(E$195-E$194)*10)),1))</f>
        <v>4.4000000000000004</v>
      </c>
      <c r="F91" s="97">
        <f>IF('Indicator Data'!AR93="No data","x",ROUND(IF('Indicator Data'!AR93&gt;F$195,0,IF('Indicator Data'!AR93&lt;F$194,10,(F$195-'Indicator Data'!AR93)/(F$195-F$194)*10)),1))</f>
        <v>2.6</v>
      </c>
      <c r="G91" s="98">
        <f t="shared" si="9"/>
        <v>3.5</v>
      </c>
      <c r="H91" s="99">
        <f t="shared" si="10"/>
        <v>2.5</v>
      </c>
      <c r="I91" s="97" t="str">
        <f>IF('Indicator Data'!AU93="No data","x",ROUND(IF('Indicator Data'!AU93^2&gt;I$195,0,IF('Indicator Data'!AU93^2&lt;I$194,10,(I$195-'Indicator Data'!AU93^2)/(I$195-I$194)*10)),1))</f>
        <v>x</v>
      </c>
      <c r="J91" s="97">
        <f>IF(OR('Indicator Data'!AT93=0,'Indicator Data'!AT93="No data"),"x",ROUND(IF('Indicator Data'!AT93&gt;J$195,0,IF('Indicator Data'!AT93&lt;J$194,10,(J$195-'Indicator Data'!AT93)/(J$195-J$194)*10)),1))</f>
        <v>0</v>
      </c>
      <c r="K91" s="97">
        <f>IF('Indicator Data'!AV93="No data","x",ROUND(IF('Indicator Data'!AV93&gt;K$195,0,IF('Indicator Data'!AV93&lt;K$194,10,(K$195-'Indicator Data'!AV93)/(K$195-K$194)*10)),1))</f>
        <v>1.6</v>
      </c>
      <c r="L91" s="97">
        <f>IF('Indicator Data'!AW93="No data","x",ROUND(IF('Indicator Data'!AW93&gt;L$195,0,IF('Indicator Data'!AW93&lt;L$194,10,(L$195-'Indicator Data'!AW93)/(L$195-L$194)*10)),1))</f>
        <v>4.3</v>
      </c>
      <c r="M91" s="98">
        <f t="shared" si="11"/>
        <v>2</v>
      </c>
      <c r="N91" s="150">
        <f>IF('Indicator Data'!AX93="No data","x",'Indicator Data'!AX93/'Indicator Data'!BD93*100)</f>
        <v>102.98661174047375</v>
      </c>
      <c r="O91" s="97">
        <f t="shared" si="12"/>
        <v>0</v>
      </c>
      <c r="P91" s="97">
        <f>IF('Indicator Data'!AY93="No data","x",ROUND(IF('Indicator Data'!AY93&gt;P$195,0,IF('Indicator Data'!AY93&lt;P$194,10,(P$195-'Indicator Data'!AY93)/(P$195-P$194)*10)),1))</f>
        <v>0</v>
      </c>
      <c r="Q91" s="97">
        <f>IF('Indicator Data'!AZ93="No data","x",ROUND(IF('Indicator Data'!AZ93&gt;Q$195,0,IF('Indicator Data'!AZ93&lt;Q$194,10,(Q$195-'Indicator Data'!AZ93)/(Q$195-Q$194)*10)),1))</f>
        <v>0.4</v>
      </c>
      <c r="R91" s="98">
        <f t="shared" si="13"/>
        <v>0.1</v>
      </c>
      <c r="S91" s="97">
        <f>IF('Indicator Data'!Y93="No data","x",ROUND(IF('Indicator Data'!Y93&gt;S$195,0,IF('Indicator Data'!Y93&lt;S$194,10,(S$195-'Indicator Data'!Y93)/(S$195-S$194)*10)),1))</f>
        <v>4.5999999999999996</v>
      </c>
      <c r="T91" s="97">
        <f>IF('Indicator Data'!Z93="No data","x",ROUND(IF('Indicator Data'!Z93&gt;T$195,0,IF('Indicator Data'!Z93&lt;T$194,10,(T$195-'Indicator Data'!Z93)/(T$195-T$194)*10)),1))</f>
        <v>0</v>
      </c>
      <c r="U91" s="97">
        <f>IF('Indicator Data'!AC93="No data","x",ROUND(IF('Indicator Data'!AC93&gt;U$195,0,IF('Indicator Data'!AC93&lt;U$194,10,(U$195-'Indicator Data'!AC93)/(U$195-U$194)*10)),1))</f>
        <v>2</v>
      </c>
      <c r="V91" s="98">
        <f t="shared" si="14"/>
        <v>2.2000000000000002</v>
      </c>
      <c r="W91" s="99">
        <f t="shared" si="15"/>
        <v>1.4</v>
      </c>
      <c r="X91" s="16"/>
    </row>
    <row r="92" spans="1:24" s="4" customFormat="1" x14ac:dyDescent="0.25">
      <c r="A92" s="131" t="s">
        <v>168</v>
      </c>
      <c r="B92" s="51" t="s">
        <v>167</v>
      </c>
      <c r="C92" s="97" t="str">
        <f>IF('Indicator Data'!AQ94="No data","x",ROUND(IF('Indicator Data'!AQ94&gt;C$195,0,IF('Indicator Data'!AQ94&lt;C$194,10,(C$195-'Indicator Data'!AQ94)/(C$195-C$194)*10)),1))</f>
        <v>x</v>
      </c>
      <c r="D92" s="98" t="str">
        <f t="shared" si="8"/>
        <v>x</v>
      </c>
      <c r="E92" s="97">
        <f>IF('Indicator Data'!AS94="No data","x",ROUND(IF('Indicator Data'!AS94&gt;E$195,0,IF('Indicator Data'!AS94&lt;E$194,10,(E$195-'Indicator Data'!AS94)/(E$195-E$194)*10)),1))</f>
        <v>5.0999999999999996</v>
      </c>
      <c r="F92" s="97">
        <f>IF('Indicator Data'!AR94="No data","x",ROUND(IF('Indicator Data'!AR94&gt;F$195,0,IF('Indicator Data'!AR94&lt;F$194,10,(F$195-'Indicator Data'!AR94)/(F$195-F$194)*10)),1))</f>
        <v>5.3</v>
      </c>
      <c r="G92" s="98">
        <f t="shared" si="9"/>
        <v>5.2</v>
      </c>
      <c r="H92" s="99">
        <f t="shared" si="10"/>
        <v>5.2</v>
      </c>
      <c r="I92" s="97">
        <f>IF('Indicator Data'!AU94="No data","x",ROUND(IF('Indicator Data'!AU94^2&gt;I$195,0,IF('Indicator Data'!AU94^2&lt;I$194,10,(I$195-'Indicator Data'!AU94^2)/(I$195-I$194)*10)),1))</f>
        <v>1</v>
      </c>
      <c r="J92" s="97">
        <f>IF(OR('Indicator Data'!AT94=0,'Indicator Data'!AT94="No data"),"x",ROUND(IF('Indicator Data'!AT94&gt;J$195,0,IF('Indicator Data'!AT94&lt;J$194,10,(J$195-'Indicator Data'!AT94)/(J$195-J$194)*10)),1))</f>
        <v>0.2</v>
      </c>
      <c r="K92" s="97">
        <f>IF('Indicator Data'!AV94="No data","x",ROUND(IF('Indicator Data'!AV94&gt;K$195,0,IF('Indicator Data'!AV94&lt;K$194,10,(K$195-'Indicator Data'!AV94)/(K$195-K$194)*10)),1))</f>
        <v>2.1</v>
      </c>
      <c r="L92" s="97">
        <f>IF('Indicator Data'!AW94="No data","x",ROUND(IF('Indicator Data'!AW94&gt;L$195,0,IF('Indicator Data'!AW94&lt;L$194,10,(L$195-'Indicator Data'!AW94)/(L$195-L$194)*10)),1))</f>
        <v>0</v>
      </c>
      <c r="M92" s="98">
        <f t="shared" si="11"/>
        <v>0.8</v>
      </c>
      <c r="N92" s="150">
        <f>IF('Indicator Data'!AX94="No data","x",'Indicator Data'!AX94/'Indicator Data'!BD94*100)</f>
        <v>52.188552188552187</v>
      </c>
      <c r="O92" s="97">
        <f t="shared" si="12"/>
        <v>4.8</v>
      </c>
      <c r="P92" s="97">
        <f>IF('Indicator Data'!AY94="No data","x",ROUND(IF('Indicator Data'!AY94&gt;P$195,0,IF('Indicator Data'!AY94&lt;P$194,10,(P$195-'Indicator Data'!AY94)/(P$195-P$194)*10)),1))</f>
        <v>0</v>
      </c>
      <c r="Q92" s="97">
        <f>IF('Indicator Data'!AZ94="No data","x",ROUND(IF('Indicator Data'!AZ94&gt;Q$195,0,IF('Indicator Data'!AZ94&lt;Q$194,10,(Q$195-'Indicator Data'!AZ94)/(Q$195-Q$194)*10)),1))</f>
        <v>0.2</v>
      </c>
      <c r="R92" s="98">
        <f t="shared" si="13"/>
        <v>1.7</v>
      </c>
      <c r="S92" s="97">
        <f>IF('Indicator Data'!Y94="No data","x",ROUND(IF('Indicator Data'!Y94&gt;S$195,0,IF('Indicator Data'!Y94&lt;S$194,10,(S$195-'Indicator Data'!Y94)/(S$195-S$194)*10)),1))</f>
        <v>3.3</v>
      </c>
      <c r="T92" s="97">
        <f>IF('Indicator Data'!Z94="No data","x",ROUND(IF('Indicator Data'!Z94&gt;T$195,0,IF('Indicator Data'!Z94&lt;T$194,10,(T$195-'Indicator Data'!Z94)/(T$195-T$194)*10)),1))</f>
        <v>1.3</v>
      </c>
      <c r="U92" s="97">
        <f>IF('Indicator Data'!AC94="No data","x",ROUND(IF('Indicator Data'!AC94&gt;U$195,0,IF('Indicator Data'!AC94&lt;U$194,10,(U$195-'Indicator Data'!AC94)/(U$195-U$194)*10)),1))</f>
        <v>2.1</v>
      </c>
      <c r="V92" s="98">
        <f t="shared" si="14"/>
        <v>2.2000000000000002</v>
      </c>
      <c r="W92" s="99">
        <f t="shared" si="15"/>
        <v>1.6</v>
      </c>
      <c r="X92" s="16"/>
    </row>
    <row r="93" spans="1:24" s="4" customFormat="1" x14ac:dyDescent="0.25">
      <c r="A93" s="131" t="s">
        <v>170</v>
      </c>
      <c r="B93" s="51" t="s">
        <v>169</v>
      </c>
      <c r="C93" s="97">
        <f>IF('Indicator Data'!AQ95="No data","x",ROUND(IF('Indicator Data'!AQ95&gt;C$195,0,IF('Indicator Data'!AQ95&lt;C$194,10,(C$195-'Indicator Data'!AQ95)/(C$195-C$194)*10)),1))</f>
        <v>3.7</v>
      </c>
      <c r="D93" s="98">
        <f t="shared" si="8"/>
        <v>3.7</v>
      </c>
      <c r="E93" s="97">
        <f>IF('Indicator Data'!AS95="No data","x",ROUND(IF('Indicator Data'!AS95&gt;E$195,0,IF('Indicator Data'!AS95&lt;E$194,10,(E$195-'Indicator Data'!AS95)/(E$195-E$194)*10)),1))</f>
        <v>7.2</v>
      </c>
      <c r="F93" s="97">
        <f>IF('Indicator Data'!AR95="No data","x",ROUND(IF('Indicator Data'!AR95&gt;F$195,0,IF('Indicator Data'!AR95&lt;F$194,10,(F$195-'Indicator Data'!AR95)/(F$195-F$194)*10)),1))</f>
        <v>6.7</v>
      </c>
      <c r="G93" s="98">
        <f t="shared" si="9"/>
        <v>7</v>
      </c>
      <c r="H93" s="99">
        <f t="shared" si="10"/>
        <v>5.4</v>
      </c>
      <c r="I93" s="97">
        <f>IF('Indicator Data'!AU95="No data","x",ROUND(IF('Indicator Data'!AU95^2&gt;I$195,0,IF('Indicator Data'!AU95^2&lt;I$194,10,(I$195-'Indicator Data'!AU95^2)/(I$195-I$194)*10)),1))</f>
        <v>0.2</v>
      </c>
      <c r="J93" s="97">
        <f>IF(OR('Indicator Data'!AT95=0,'Indicator Data'!AT95="No data"),"x",ROUND(IF('Indicator Data'!AT95&gt;J$195,0,IF('Indicator Data'!AT95&lt;J$194,10,(J$195-'Indicator Data'!AT95)/(J$195-J$194)*10)),1))</f>
        <v>0</v>
      </c>
      <c r="K93" s="97">
        <f>IF('Indicator Data'!AV95="No data","x",ROUND(IF('Indicator Data'!AV95&gt;K$195,0,IF('Indicator Data'!AV95&lt;K$194,10,(K$195-'Indicator Data'!AV95)/(K$195-K$194)*10)),1))</f>
        <v>7.2</v>
      </c>
      <c r="L93" s="97">
        <f>IF('Indicator Data'!AW95="No data","x",ROUND(IF('Indicator Data'!AW95&gt;L$195,0,IF('Indicator Data'!AW95&lt;L$194,10,(L$195-'Indicator Data'!AW95)/(L$195-L$194)*10)),1))</f>
        <v>3.4</v>
      </c>
      <c r="M93" s="98">
        <f t="shared" si="11"/>
        <v>2.7</v>
      </c>
      <c r="N93" s="150">
        <f>IF('Indicator Data'!AX95="No data","x",'Indicator Data'!AX95/'Indicator Data'!BD95*100)</f>
        <v>19.81230448383733</v>
      </c>
      <c r="O93" s="97">
        <f t="shared" si="12"/>
        <v>8.1</v>
      </c>
      <c r="P93" s="97">
        <f>IF('Indicator Data'!AY95="No data","x",ROUND(IF('Indicator Data'!AY95&gt;P$195,0,IF('Indicator Data'!AY95&lt;P$194,10,(P$195-'Indicator Data'!AY95)/(P$195-P$194)*10)),1))</f>
        <v>0.7</v>
      </c>
      <c r="Q93" s="97">
        <f>IF('Indicator Data'!AZ95="No data","x",ROUND(IF('Indicator Data'!AZ95&gt;Q$195,0,IF('Indicator Data'!AZ95&lt;Q$194,10,(Q$195-'Indicator Data'!AZ95)/(Q$195-Q$194)*10)),1))</f>
        <v>2</v>
      </c>
      <c r="R93" s="98">
        <f t="shared" si="13"/>
        <v>3.6</v>
      </c>
      <c r="S93" s="97">
        <f>IF('Indicator Data'!Y95="No data","x",ROUND(IF('Indicator Data'!Y95&gt;S$195,0,IF('Indicator Data'!Y95&lt;S$194,10,(S$195-'Indicator Data'!Y95)/(S$195-S$194)*10)),1))</f>
        <v>5.0999999999999996</v>
      </c>
      <c r="T93" s="97">
        <f>IF('Indicator Data'!Z95="No data","x",ROUND(IF('Indicator Data'!Z95&gt;T$195,0,IF('Indicator Data'!Z95&lt;T$194,10,(T$195-'Indicator Data'!Z95)/(T$195-T$194)*10)),1))</f>
        <v>0.8</v>
      </c>
      <c r="U93" s="97">
        <f>IF('Indicator Data'!AC95="No data","x",ROUND(IF('Indicator Data'!AC95&gt;U$195,0,IF('Indicator Data'!AC95&lt;U$194,10,(U$195-'Indicator Data'!AC95)/(U$195-U$194)*10)),1))</f>
        <v>9.4</v>
      </c>
      <c r="V93" s="98">
        <f t="shared" si="14"/>
        <v>5.0999999999999996</v>
      </c>
      <c r="W93" s="99">
        <f t="shared" si="15"/>
        <v>3.8</v>
      </c>
      <c r="X93" s="16"/>
    </row>
    <row r="94" spans="1:24" s="4" customFormat="1" x14ac:dyDescent="0.25">
      <c r="A94" s="131" t="s">
        <v>881</v>
      </c>
      <c r="B94" s="51" t="s">
        <v>171</v>
      </c>
      <c r="C94" s="97">
        <f>IF('Indicator Data'!AQ96="No data","x",ROUND(IF('Indicator Data'!AQ96&gt;C$195,0,IF('Indicator Data'!AQ96&lt;C$194,10,(C$195-'Indicator Data'!AQ96)/(C$195-C$194)*10)),1))</f>
        <v>6.1</v>
      </c>
      <c r="D94" s="98">
        <f t="shared" si="8"/>
        <v>6.1</v>
      </c>
      <c r="E94" s="97">
        <f>IF('Indicator Data'!AS96="No data","x",ROUND(IF('Indicator Data'!AS96&gt;E$195,0,IF('Indicator Data'!AS96&lt;E$194,10,(E$195-'Indicator Data'!AS96)/(E$195-E$194)*10)),1))</f>
        <v>7.5</v>
      </c>
      <c r="F94" s="97">
        <f>IF('Indicator Data'!AR96="No data","x",ROUND(IF('Indicator Data'!AR96&gt;F$195,0,IF('Indicator Data'!AR96&lt;F$194,10,(F$195-'Indicator Data'!AR96)/(F$195-F$194)*10)),1))</f>
        <v>5.8</v>
      </c>
      <c r="G94" s="98">
        <f t="shared" si="9"/>
        <v>6.7</v>
      </c>
      <c r="H94" s="99">
        <f t="shared" si="10"/>
        <v>6.4</v>
      </c>
      <c r="I94" s="97">
        <f>IF('Indicator Data'!AU96="No data","x",ROUND(IF('Indicator Data'!AU96^2&gt;I$195,0,IF('Indicator Data'!AU96^2&lt;I$194,10,(I$195-'Indicator Data'!AU96^2)/(I$195-I$194)*10)),1))</f>
        <v>5.2</v>
      </c>
      <c r="J94" s="97">
        <f>IF(OR('Indicator Data'!AT96=0,'Indicator Data'!AT96="No data"),"x",ROUND(IF('Indicator Data'!AT96&gt;J$195,0,IF('Indicator Data'!AT96&lt;J$194,10,(J$195-'Indicator Data'!AT96)/(J$195-J$194)*10)),1))</f>
        <v>3</v>
      </c>
      <c r="K94" s="97">
        <f>IF('Indicator Data'!AV96="No data","x",ROUND(IF('Indicator Data'!AV96&gt;K$195,0,IF('Indicator Data'!AV96&lt;K$194,10,(K$195-'Indicator Data'!AV96)/(K$195-K$194)*10)),1))</f>
        <v>8.6</v>
      </c>
      <c r="L94" s="97">
        <f>IF('Indicator Data'!AW96="No data","x",ROUND(IF('Indicator Data'!AW96&gt;L$195,0,IF('Indicator Data'!AW96&lt;L$194,10,(L$195-'Indicator Data'!AW96)/(L$195-L$194)*10)),1))</f>
        <v>6.8</v>
      </c>
      <c r="M94" s="98">
        <f t="shared" si="11"/>
        <v>5.9</v>
      </c>
      <c r="N94" s="150">
        <f>IF('Indicator Data'!AX96="No data","x",'Indicator Data'!AX96/'Indicator Data'!BD96*100)</f>
        <v>10.831889081455806</v>
      </c>
      <c r="O94" s="97">
        <f t="shared" si="12"/>
        <v>9</v>
      </c>
      <c r="P94" s="97">
        <f>IF('Indicator Data'!AY96="No data","x",ROUND(IF('Indicator Data'!AY96&gt;P$195,0,IF('Indicator Data'!AY96&lt;P$194,10,(P$195-'Indicator Data'!AY96)/(P$195-P$194)*10)),1))</f>
        <v>3.2</v>
      </c>
      <c r="Q94" s="97">
        <f>IF('Indicator Data'!AZ96="No data","x",ROUND(IF('Indicator Data'!AZ96&gt;Q$195,0,IF('Indicator Data'!AZ96&lt;Q$194,10,(Q$195-'Indicator Data'!AZ96)/(Q$195-Q$194)*10)),1))</f>
        <v>4.9000000000000004</v>
      </c>
      <c r="R94" s="98">
        <f t="shared" si="13"/>
        <v>5.7</v>
      </c>
      <c r="S94" s="97">
        <f>IF('Indicator Data'!Y96="No data","x",ROUND(IF('Indicator Data'!Y96&gt;S$195,0,IF('Indicator Data'!Y96&lt;S$194,10,(S$195-'Indicator Data'!Y96)/(S$195-S$194)*10)),1))</f>
        <v>9.5</v>
      </c>
      <c r="T94" s="97">
        <f>IF('Indicator Data'!Z96="No data","x",ROUND(IF('Indicator Data'!Z96&gt;T$195,0,IF('Indicator Data'!Z96&lt;T$194,10,(T$195-'Indicator Data'!Z96)/(T$195-T$194)*10)),1))</f>
        <v>3.1</v>
      </c>
      <c r="U94" s="97">
        <f>IF('Indicator Data'!AC96="No data","x",ROUND(IF('Indicator Data'!AC96&gt;U$195,0,IF('Indicator Data'!AC96&lt;U$194,10,(U$195-'Indicator Data'!AC96)/(U$195-U$194)*10)),1))</f>
        <v>9.8000000000000007</v>
      </c>
      <c r="V94" s="98">
        <f t="shared" si="14"/>
        <v>7.5</v>
      </c>
      <c r="W94" s="99">
        <f t="shared" si="15"/>
        <v>6.4</v>
      </c>
      <c r="X94" s="16"/>
    </row>
    <row r="95" spans="1:24" s="4" customFormat="1" x14ac:dyDescent="0.25">
      <c r="A95" s="131" t="s">
        <v>378</v>
      </c>
      <c r="B95" s="51" t="s">
        <v>172</v>
      </c>
      <c r="C95" s="97" t="str">
        <f>IF('Indicator Data'!AQ97="No data","x",ROUND(IF('Indicator Data'!AQ97&gt;C$195,0,IF('Indicator Data'!AQ97&lt;C$194,10,(C$195-'Indicator Data'!AQ97)/(C$195-C$194)*10)),1))</f>
        <v>x</v>
      </c>
      <c r="D95" s="98" t="str">
        <f t="shared" si="8"/>
        <v>x</v>
      </c>
      <c r="E95" s="97">
        <f>IF('Indicator Data'!AS97="No data","x",ROUND(IF('Indicator Data'!AS97&gt;E$195,0,IF('Indicator Data'!AS97&lt;E$194,10,(E$195-'Indicator Data'!AS97)/(E$195-E$194)*10)),1))</f>
        <v>4.5</v>
      </c>
      <c r="F95" s="97">
        <f>IF('Indicator Data'!AR97="No data","x",ROUND(IF('Indicator Data'!AR97&gt;F$195,0,IF('Indicator Data'!AR97&lt;F$194,10,(F$195-'Indicator Data'!AR97)/(F$195-F$194)*10)),1))</f>
        <v>3.1</v>
      </c>
      <c r="G95" s="98">
        <f t="shared" si="9"/>
        <v>3.8</v>
      </c>
      <c r="H95" s="99">
        <f t="shared" si="10"/>
        <v>3.8</v>
      </c>
      <c r="I95" s="97">
        <f>IF('Indicator Data'!AU97="No data","x",ROUND(IF('Indicator Data'!AU97^2&gt;I$195,0,IF('Indicator Data'!AU97^2&lt;I$194,10,(I$195-'Indicator Data'!AU97^2)/(I$195-I$194)*10)),1))</f>
        <v>0</v>
      </c>
      <c r="J95" s="97">
        <f>IF(OR('Indicator Data'!AT97=0,'Indicator Data'!AT97="No data"),"x",ROUND(IF('Indicator Data'!AT97&gt;J$195,0,IF('Indicator Data'!AT97&lt;J$194,10,(J$195-'Indicator Data'!AT97)/(J$195-J$194)*10)),1))</f>
        <v>0</v>
      </c>
      <c r="K95" s="97">
        <f>IF('Indicator Data'!AV97="No data","x",ROUND(IF('Indicator Data'!AV97&gt;K$195,0,IF('Indicator Data'!AV97&lt;K$194,10,(K$195-'Indicator Data'!AV97)/(K$195-K$194)*10)),1))</f>
        <v>2.4</v>
      </c>
      <c r="L95" s="97">
        <f>IF('Indicator Data'!AW97="No data","x",ROUND(IF('Indicator Data'!AW97&gt;L$195,0,IF('Indicator Data'!AW97&lt;L$194,10,(L$195-'Indicator Data'!AW97)/(L$195-L$194)*10)),1))</f>
        <v>3.9</v>
      </c>
      <c r="M95" s="98">
        <f t="shared" si="11"/>
        <v>1.6</v>
      </c>
      <c r="N95" s="150">
        <f>IF('Indicator Data'!AX97="No data","x",'Indicator Data'!AX97/'Indicator Data'!BD97*100)</f>
        <v>90.032154340836016</v>
      </c>
      <c r="O95" s="97">
        <f t="shared" si="12"/>
        <v>1</v>
      </c>
      <c r="P95" s="97">
        <f>IF('Indicator Data'!AY97="No data","x",ROUND(IF('Indicator Data'!AY97&gt;P$195,0,IF('Indicator Data'!AY97&lt;P$194,10,(P$195-'Indicator Data'!AY97)/(P$195-P$194)*10)),1))</f>
        <v>1.4</v>
      </c>
      <c r="Q95" s="97">
        <f>IF('Indicator Data'!AZ97="No data","x",ROUND(IF('Indicator Data'!AZ97&gt;Q$195,0,IF('Indicator Data'!AZ97&lt;Q$194,10,(Q$195-'Indicator Data'!AZ97)/(Q$195-Q$194)*10)),1))</f>
        <v>0.1</v>
      </c>
      <c r="R95" s="98">
        <f t="shared" si="13"/>
        <v>0.8</v>
      </c>
      <c r="S95" s="97">
        <f>IF('Indicator Data'!Y97="No data","x",ROUND(IF('Indicator Data'!Y97&gt;S$195,0,IF('Indicator Data'!Y97&lt;S$194,10,(S$195-'Indicator Data'!Y97)/(S$195-S$194)*10)),1))</f>
        <v>1.1000000000000001</v>
      </c>
      <c r="T95" s="97">
        <f>IF('Indicator Data'!Z97="No data","x",ROUND(IF('Indicator Data'!Z97&gt;T$195,0,IF('Indicator Data'!Z97&lt;T$194,10,(T$195-'Indicator Data'!Z97)/(T$195-T$194)*10)),1))</f>
        <v>1</v>
      </c>
      <c r="U95" s="97">
        <f>IF('Indicator Data'!AC97="No data","x",ROUND(IF('Indicator Data'!AC97&gt;U$195,0,IF('Indicator Data'!AC97&lt;U$194,10,(U$195-'Indicator Data'!AC97)/(U$195-U$194)*10)),1))</f>
        <v>5.7</v>
      </c>
      <c r="V95" s="98">
        <f t="shared" si="14"/>
        <v>2.6</v>
      </c>
      <c r="W95" s="99">
        <f t="shared" si="15"/>
        <v>1.7</v>
      </c>
      <c r="X95" s="16"/>
    </row>
    <row r="96" spans="1:24" s="4" customFormat="1" x14ac:dyDescent="0.25">
      <c r="A96" s="131" t="s">
        <v>174</v>
      </c>
      <c r="B96" s="51" t="s">
        <v>173</v>
      </c>
      <c r="C96" s="97">
        <f>IF('Indicator Data'!AQ98="No data","x",ROUND(IF('Indicator Data'!AQ98&gt;C$195,0,IF('Indicator Data'!AQ98&lt;C$194,10,(C$195-'Indicator Data'!AQ98)/(C$195-C$194)*10)),1))</f>
        <v>4.7</v>
      </c>
      <c r="D96" s="98">
        <f t="shared" si="8"/>
        <v>4.7</v>
      </c>
      <c r="E96" s="97">
        <f>IF('Indicator Data'!AS98="No data","x",ROUND(IF('Indicator Data'!AS98&gt;E$195,0,IF('Indicator Data'!AS98&lt;E$194,10,(E$195-'Indicator Data'!AS98)/(E$195-E$194)*10)),1))</f>
        <v>7.2</v>
      </c>
      <c r="F96" s="97">
        <f>IF('Indicator Data'!AR98="No data","x",ROUND(IF('Indicator Data'!AR98&gt;F$195,0,IF('Indicator Data'!AR98&lt;F$194,10,(F$195-'Indicator Data'!AR98)/(F$195-F$194)*10)),1))</f>
        <v>5.8</v>
      </c>
      <c r="G96" s="98">
        <f t="shared" si="9"/>
        <v>6.5</v>
      </c>
      <c r="H96" s="99">
        <f t="shared" si="10"/>
        <v>5.6</v>
      </c>
      <c r="I96" s="97">
        <f>IF('Indicator Data'!AU98="No data","x",ROUND(IF('Indicator Data'!AU98^2&gt;I$195,0,IF('Indicator Data'!AU98^2&lt;I$194,10,(I$195-'Indicator Data'!AU98^2)/(I$195-I$194)*10)),1))</f>
        <v>2.2000000000000002</v>
      </c>
      <c r="J96" s="97">
        <f>IF(OR('Indicator Data'!AT98=0,'Indicator Data'!AT98="No data"),"x",ROUND(IF('Indicator Data'!AT98&gt;J$195,0,IF('Indicator Data'!AT98&lt;J$194,10,(J$195-'Indicator Data'!AT98)/(J$195-J$194)*10)),1))</f>
        <v>0</v>
      </c>
      <c r="K96" s="97">
        <f>IF('Indicator Data'!AV98="No data","x",ROUND(IF('Indicator Data'!AV98&gt;K$195,0,IF('Indicator Data'!AV98&lt;K$194,10,(K$195-'Indicator Data'!AV98)/(K$195-K$194)*10)),1))</f>
        <v>2.5</v>
      </c>
      <c r="L96" s="97">
        <f>IF('Indicator Data'!AW98="No data","x",ROUND(IF('Indicator Data'!AW98&gt;L$195,0,IF('Indicator Data'!AW98&lt;L$194,10,(L$195-'Indicator Data'!AW98)/(L$195-L$194)*10)),1))</f>
        <v>5.7</v>
      </c>
      <c r="M96" s="98">
        <f t="shared" si="11"/>
        <v>2.6</v>
      </c>
      <c r="N96" s="150">
        <f>IF('Indicator Data'!AX98="No data","x",'Indicator Data'!AX98/'Indicator Data'!BD98*100)</f>
        <v>107.5268817204301</v>
      </c>
      <c r="O96" s="97">
        <f t="shared" si="12"/>
        <v>0</v>
      </c>
      <c r="P96" s="97">
        <f>IF('Indicator Data'!AY98="No data","x",ROUND(IF('Indicator Data'!AY98&gt;P$195,0,IF('Indicator Data'!AY98&lt;P$194,10,(P$195-'Indicator Data'!AY98)/(P$195-P$194)*10)),1))</f>
        <v>2.1</v>
      </c>
      <c r="Q96" s="97">
        <f>IF('Indicator Data'!AZ98="No data","x",ROUND(IF('Indicator Data'!AZ98&gt;Q$195,0,IF('Indicator Data'!AZ98&lt;Q$194,10,(Q$195-'Indicator Data'!AZ98)/(Q$195-Q$194)*10)),1))</f>
        <v>0.2</v>
      </c>
      <c r="R96" s="98">
        <f t="shared" si="13"/>
        <v>0.8</v>
      </c>
      <c r="S96" s="97">
        <f>IF('Indicator Data'!Y98="No data","x",ROUND(IF('Indicator Data'!Y98&gt;S$195,0,IF('Indicator Data'!Y98&lt;S$194,10,(S$195-'Indicator Data'!Y98)/(S$195-S$194)*10)),1))</f>
        <v>2</v>
      </c>
      <c r="T96" s="97">
        <f>IF('Indicator Data'!Z98="No data","x",ROUND(IF('Indicator Data'!Z98&gt;T$195,0,IF('Indicator Data'!Z98&lt;T$194,10,(T$195-'Indicator Data'!Z98)/(T$195-T$194)*10)),1))</f>
        <v>5.0999999999999996</v>
      </c>
      <c r="U96" s="97">
        <f>IF('Indicator Data'!AC98="No data","x",ROUND(IF('Indicator Data'!AC98&gt;U$195,0,IF('Indicator Data'!AC98&lt;U$194,10,(U$195-'Indicator Data'!AC98)/(U$195-U$194)*10)),1))</f>
        <v>6.5</v>
      </c>
      <c r="V96" s="98">
        <f t="shared" si="14"/>
        <v>4.5</v>
      </c>
      <c r="W96" s="99">
        <f t="shared" si="15"/>
        <v>2.6</v>
      </c>
      <c r="X96" s="16"/>
    </row>
    <row r="97" spans="1:24" s="4" customFormat="1" x14ac:dyDescent="0.25">
      <c r="A97" s="131" t="s">
        <v>176</v>
      </c>
      <c r="B97" s="51" t="s">
        <v>175</v>
      </c>
      <c r="C97" s="97">
        <f>IF('Indicator Data'!AQ99="No data","x",ROUND(IF('Indicator Data'!AQ99&gt;C$195,0,IF('Indicator Data'!AQ99&lt;C$194,10,(C$195-'Indicator Data'!AQ99)/(C$195-C$194)*10)),1))</f>
        <v>8.4</v>
      </c>
      <c r="D97" s="98">
        <f t="shared" si="8"/>
        <v>8.4</v>
      </c>
      <c r="E97" s="97">
        <f>IF('Indicator Data'!AS99="No data","x",ROUND(IF('Indicator Data'!AS99&gt;E$195,0,IF('Indicator Data'!AS99&lt;E$194,10,(E$195-'Indicator Data'!AS99)/(E$195-E$194)*10)),1))</f>
        <v>5.6</v>
      </c>
      <c r="F97" s="97">
        <f>IF('Indicator Data'!AR99="No data","x",ROUND(IF('Indicator Data'!AR99&gt;F$195,0,IF('Indicator Data'!AR99&lt;F$194,10,(F$195-'Indicator Data'!AR99)/(F$195-F$194)*10)),1))</f>
        <v>6</v>
      </c>
      <c r="G97" s="98">
        <f t="shared" si="9"/>
        <v>5.8</v>
      </c>
      <c r="H97" s="99">
        <f t="shared" si="10"/>
        <v>7.1</v>
      </c>
      <c r="I97" s="97">
        <f>IF('Indicator Data'!AU99="No data","x",ROUND(IF('Indicator Data'!AU99^2&gt;I$195,0,IF('Indicator Data'!AU99^2&lt;I$194,10,(I$195-'Indicator Data'!AU99^2)/(I$195-I$194)*10)),1))</f>
        <v>4.7</v>
      </c>
      <c r="J97" s="97">
        <f>IF(OR('Indicator Data'!AT99=0,'Indicator Data'!AT99="No data"),"x",ROUND(IF('Indicator Data'!AT99&gt;J$195,0,IF('Indicator Data'!AT99&lt;J$194,10,(J$195-'Indicator Data'!AT99)/(J$195-J$194)*10)),1))</f>
        <v>7.9</v>
      </c>
      <c r="K97" s="97">
        <f>IF('Indicator Data'!AV99="No data","x",ROUND(IF('Indicator Data'!AV99&gt;K$195,0,IF('Indicator Data'!AV99&lt;K$194,10,(K$195-'Indicator Data'!AV99)/(K$195-K$194)*10)),1))</f>
        <v>8.9</v>
      </c>
      <c r="L97" s="97">
        <f>IF('Indicator Data'!AW99="No data","x",ROUND(IF('Indicator Data'!AW99&gt;L$195,0,IF('Indicator Data'!AW99&lt;L$194,10,(L$195-'Indicator Data'!AW99)/(L$195-L$194)*10)),1))</f>
        <v>5</v>
      </c>
      <c r="M97" s="98">
        <f t="shared" si="11"/>
        <v>6.6</v>
      </c>
      <c r="N97" s="150">
        <f>IF('Indicator Data'!AX99="No data","x",'Indicator Data'!AX99/'Indicator Data'!BD99*100)</f>
        <v>18.115942028985508</v>
      </c>
      <c r="O97" s="97">
        <f t="shared" si="12"/>
        <v>8.3000000000000007</v>
      </c>
      <c r="P97" s="97">
        <f>IF('Indicator Data'!AY99="No data","x",ROUND(IF('Indicator Data'!AY99&gt;P$195,0,IF('Indicator Data'!AY99&lt;P$194,10,(P$195-'Indicator Data'!AY99)/(P$195-P$194)*10)),1))</f>
        <v>7.7</v>
      </c>
      <c r="Q97" s="97">
        <f>IF('Indicator Data'!AZ99="No data","x",ROUND(IF('Indicator Data'!AZ99&gt;Q$195,0,IF('Indicator Data'!AZ99&lt;Q$194,10,(Q$195-'Indicator Data'!AZ99)/(Q$195-Q$194)*10)),1))</f>
        <v>3.6</v>
      </c>
      <c r="R97" s="98">
        <f t="shared" si="13"/>
        <v>6.5</v>
      </c>
      <c r="S97" s="97" t="str">
        <f>IF('Indicator Data'!Y99="No data","x",ROUND(IF('Indicator Data'!Y99&gt;S$195,0,IF('Indicator Data'!Y99&lt;S$194,10,(S$195-'Indicator Data'!Y99)/(S$195-S$194)*10)),1))</f>
        <v>x</v>
      </c>
      <c r="T97" s="97">
        <f>IF('Indicator Data'!Z99="No data","x",ROUND(IF('Indicator Data'!Z99&gt;T$195,0,IF('Indicator Data'!Z99&lt;T$194,10,(T$195-'Indicator Data'!Z99)/(T$195-T$194)*10)),1))</f>
        <v>1.8</v>
      </c>
      <c r="U97" s="97">
        <f>IF('Indicator Data'!AC99="No data","x",ROUND(IF('Indicator Data'!AC99&gt;U$195,0,IF('Indicator Data'!AC99&lt;U$194,10,(U$195-'Indicator Data'!AC99)/(U$195-U$194)*10)),1))</f>
        <v>9.1999999999999993</v>
      </c>
      <c r="V97" s="98">
        <f t="shared" si="14"/>
        <v>5.5</v>
      </c>
      <c r="W97" s="99">
        <f t="shared" si="15"/>
        <v>6.2</v>
      </c>
      <c r="X97" s="16"/>
    </row>
    <row r="98" spans="1:24" s="4" customFormat="1" x14ac:dyDescent="0.25">
      <c r="A98" s="131" t="s">
        <v>178</v>
      </c>
      <c r="B98" s="51" t="s">
        <v>177</v>
      </c>
      <c r="C98" s="97" t="str">
        <f>IF('Indicator Data'!AQ100="No data","x",ROUND(IF('Indicator Data'!AQ100&gt;C$195,0,IF('Indicator Data'!AQ100&lt;C$194,10,(C$195-'Indicator Data'!AQ100)/(C$195-C$194)*10)),1))</f>
        <v>x</v>
      </c>
      <c r="D98" s="98" t="str">
        <f t="shared" si="8"/>
        <v>x</v>
      </c>
      <c r="E98" s="97">
        <f>IF('Indicator Data'!AS100="No data","x",ROUND(IF('Indicator Data'!AS100&gt;E$195,0,IF('Indicator Data'!AS100&lt;E$194,10,(E$195-'Indicator Data'!AS100)/(E$195-E$194)*10)),1))</f>
        <v>6.3</v>
      </c>
      <c r="F98" s="97">
        <f>IF('Indicator Data'!AR100="No data","x",ROUND(IF('Indicator Data'!AR100&gt;F$195,0,IF('Indicator Data'!AR100&lt;F$194,10,(F$195-'Indicator Data'!AR100)/(F$195-F$194)*10)),1))</f>
        <v>7.7</v>
      </c>
      <c r="G98" s="98">
        <f t="shared" si="9"/>
        <v>7</v>
      </c>
      <c r="H98" s="99">
        <f t="shared" si="10"/>
        <v>7</v>
      </c>
      <c r="I98" s="97">
        <f>IF('Indicator Data'!AU100="No data","x",ROUND(IF('Indicator Data'!AU100^2&gt;I$195,0,IF('Indicator Data'!AU100^2&lt;I$194,10,(I$195-'Indicator Data'!AU100^2)/(I$195-I$194)*10)),1))</f>
        <v>9</v>
      </c>
      <c r="J98" s="97">
        <f>IF(OR('Indicator Data'!AT100=0,'Indicator Data'!AT100="No data"),"x",ROUND(IF('Indicator Data'!AT100&gt;J$195,0,IF('Indicator Data'!AT100&lt;J$194,10,(J$195-'Indicator Data'!AT100)/(J$195-J$194)*10)),1))</f>
        <v>9</v>
      </c>
      <c r="K98" s="97">
        <f>IF('Indicator Data'!AV100="No data","x",ROUND(IF('Indicator Data'!AV100&gt;K$195,0,IF('Indicator Data'!AV100&lt;K$194,10,(K$195-'Indicator Data'!AV100)/(K$195-K$194)*10)),1))</f>
        <v>9.5</v>
      </c>
      <c r="L98" s="97">
        <f>IF('Indicator Data'!AW100="No data","x",ROUND(IF('Indicator Data'!AW100&gt;L$195,0,IF('Indicator Data'!AW100&lt;L$194,10,(L$195-'Indicator Data'!AW100)/(L$195-L$194)*10)),1))</f>
        <v>6.5</v>
      </c>
      <c r="M98" s="98">
        <f t="shared" si="11"/>
        <v>8.5</v>
      </c>
      <c r="N98" s="150">
        <f>IF('Indicator Data'!AX100="No data","x",'Indicator Data'!AX100/'Indicator Data'!BD100*100)</f>
        <v>9.0323920265780728</v>
      </c>
      <c r="O98" s="97">
        <f t="shared" si="12"/>
        <v>9.1999999999999993</v>
      </c>
      <c r="P98" s="97">
        <f>IF('Indicator Data'!AY100="No data","x",ROUND(IF('Indicator Data'!AY100&gt;P$195,0,IF('Indicator Data'!AY100&lt;P$194,10,(P$195-'Indicator Data'!AY100)/(P$195-P$194)*10)),1))</f>
        <v>9.1999999999999993</v>
      </c>
      <c r="Q98" s="97">
        <f>IF('Indicator Data'!AZ100="No data","x",ROUND(IF('Indicator Data'!AZ100&gt;Q$195,0,IF('Indicator Data'!AZ100&lt;Q$194,10,(Q$195-'Indicator Data'!AZ100)/(Q$195-Q$194)*10)),1))</f>
        <v>4.9000000000000004</v>
      </c>
      <c r="R98" s="98">
        <f t="shared" si="13"/>
        <v>7.8</v>
      </c>
      <c r="S98" s="97">
        <f>IF('Indicator Data'!Y100="No data","x",ROUND(IF('Indicator Data'!Y100&gt;S$195,0,IF('Indicator Data'!Y100&lt;S$194,10,(S$195-'Indicator Data'!Y100)/(S$195-S$194)*10)),1))</f>
        <v>10</v>
      </c>
      <c r="T98" s="97">
        <f>IF('Indicator Data'!Z100="No data","x",ROUND(IF('Indicator Data'!Z100&gt;T$195,0,IF('Indicator Data'!Z100&lt;T$194,10,(T$195-'Indicator Data'!Z100)/(T$195-T$194)*10)),1))</f>
        <v>10</v>
      </c>
      <c r="U98" s="97">
        <f>IF('Indicator Data'!AC100="No data","x",ROUND(IF('Indicator Data'!AC100&gt;U$195,0,IF('Indicator Data'!AC100&lt;U$194,10,(U$195-'Indicator Data'!AC100)/(U$195-U$194)*10)),1))</f>
        <v>9.9</v>
      </c>
      <c r="V98" s="98">
        <f t="shared" si="14"/>
        <v>10</v>
      </c>
      <c r="W98" s="99">
        <f t="shared" si="15"/>
        <v>8.8000000000000007</v>
      </c>
      <c r="X98" s="16"/>
    </row>
    <row r="99" spans="1:24" s="4" customFormat="1" x14ac:dyDescent="0.25">
      <c r="A99" s="131" t="s">
        <v>180</v>
      </c>
      <c r="B99" s="51" t="s">
        <v>179</v>
      </c>
      <c r="C99" s="97" t="str">
        <f>IF('Indicator Data'!AQ101="No data","x",ROUND(IF('Indicator Data'!AQ101&gt;C$195,0,IF('Indicator Data'!AQ101&lt;C$194,10,(C$195-'Indicator Data'!AQ101)/(C$195-C$194)*10)),1))</f>
        <v>x</v>
      </c>
      <c r="D99" s="98" t="str">
        <f t="shared" si="8"/>
        <v>x</v>
      </c>
      <c r="E99" s="97">
        <f>IF('Indicator Data'!AS101="No data","x",ROUND(IF('Indicator Data'!AS101&gt;E$195,0,IF('Indicator Data'!AS101&lt;E$194,10,(E$195-'Indicator Data'!AS101)/(E$195-E$194)*10)),1))</f>
        <v>8.4</v>
      </c>
      <c r="F99" s="97">
        <f>IF('Indicator Data'!AR101="No data","x",ROUND(IF('Indicator Data'!AR101&gt;F$195,0,IF('Indicator Data'!AR101&lt;F$194,10,(F$195-'Indicator Data'!AR101)/(F$195-F$194)*10)),1))</f>
        <v>8.3000000000000007</v>
      </c>
      <c r="G99" s="98">
        <f t="shared" si="9"/>
        <v>8.4</v>
      </c>
      <c r="H99" s="99">
        <f t="shared" si="10"/>
        <v>8.4</v>
      </c>
      <c r="I99" s="97">
        <f>IF('Indicator Data'!AU101="No data","x",ROUND(IF('Indicator Data'!AU101^2&gt;I$195,0,IF('Indicator Data'!AU101^2&lt;I$194,10,(I$195-'Indicator Data'!AU101^2)/(I$195-I$194)*10)),1))</f>
        <v>2.1</v>
      </c>
      <c r="J99" s="97">
        <f>IF(OR('Indicator Data'!AT101=0,'Indicator Data'!AT101="No data"),"x",ROUND(IF('Indicator Data'!AT101&gt;J$195,0,IF('Indicator Data'!AT101&lt;J$194,10,(J$195-'Indicator Data'!AT101)/(J$195-J$194)*10)),1))</f>
        <v>0</v>
      </c>
      <c r="K99" s="97">
        <f>IF('Indicator Data'!AV101="No data","x",ROUND(IF('Indicator Data'!AV101&gt;K$195,0,IF('Indicator Data'!AV101&lt;K$194,10,(K$195-'Indicator Data'!AV101)/(K$195-K$194)*10)),1))</f>
        <v>8.1999999999999993</v>
      </c>
      <c r="L99" s="97">
        <f>IF('Indicator Data'!AW101="No data","x",ROUND(IF('Indicator Data'!AW101&gt;L$195,0,IF('Indicator Data'!AW101&lt;L$194,10,(L$195-'Indicator Data'!AW101)/(L$195-L$194)*10)),1))</f>
        <v>2</v>
      </c>
      <c r="M99" s="98">
        <f t="shared" si="11"/>
        <v>3.1</v>
      </c>
      <c r="N99" s="150">
        <f>IF('Indicator Data'!AX101="No data","x",'Indicator Data'!AX101/'Indicator Data'!BD101*100)</f>
        <v>3.5236482262409496</v>
      </c>
      <c r="O99" s="97">
        <f t="shared" si="12"/>
        <v>9.6999999999999993</v>
      </c>
      <c r="P99" s="97">
        <f>IF('Indicator Data'!AY101="No data","x",ROUND(IF('Indicator Data'!AY101&gt;P$195,0,IF('Indicator Data'!AY101&lt;P$194,10,(P$195-'Indicator Data'!AY101)/(P$195-P$194)*10)),1))</f>
        <v>0.4</v>
      </c>
      <c r="Q99" s="97">
        <f>IF('Indicator Data'!AZ101="No data","x",ROUND(IF('Indicator Data'!AZ101&gt;Q$195,0,IF('Indicator Data'!AZ101&lt;Q$194,10,(Q$195-'Indicator Data'!AZ101)/(Q$195-Q$194)*10)),1))</f>
        <v>9.1</v>
      </c>
      <c r="R99" s="98">
        <f t="shared" si="13"/>
        <v>6.4</v>
      </c>
      <c r="S99" s="97">
        <f>IF('Indicator Data'!Y101="No data","x",ROUND(IF('Indicator Data'!Y101&gt;S$195,0,IF('Indicator Data'!Y101&lt;S$194,10,(S$195-'Indicator Data'!Y101)/(S$195-S$194)*10)),1))</f>
        <v>5.3</v>
      </c>
      <c r="T99" s="97">
        <f>IF('Indicator Data'!Z101="No data","x",ROUND(IF('Indicator Data'!Z101&gt;T$195,0,IF('Indicator Data'!Z101&lt;T$194,10,(T$195-'Indicator Data'!Z101)/(T$195-T$194)*10)),1))</f>
        <v>1.5</v>
      </c>
      <c r="U99" s="97">
        <f>IF('Indicator Data'!AC101="No data","x",ROUND(IF('Indicator Data'!AC101&gt;U$195,0,IF('Indicator Data'!AC101&lt;U$194,10,(U$195-'Indicator Data'!AC101)/(U$195-U$194)*10)),1))</f>
        <v>7.6</v>
      </c>
      <c r="V99" s="98">
        <f t="shared" si="14"/>
        <v>4.8</v>
      </c>
      <c r="W99" s="99">
        <f t="shared" si="15"/>
        <v>4.8</v>
      </c>
      <c r="X99" s="16"/>
    </row>
    <row r="100" spans="1:24" s="4" customFormat="1" x14ac:dyDescent="0.25">
      <c r="A100" s="131" t="s">
        <v>182</v>
      </c>
      <c r="B100" s="51" t="s">
        <v>181</v>
      </c>
      <c r="C100" s="97" t="str">
        <f>IF('Indicator Data'!AQ102="No data","x",ROUND(IF('Indicator Data'!AQ102&gt;C$195,0,IF('Indicator Data'!AQ102&lt;C$194,10,(C$195-'Indicator Data'!AQ102)/(C$195-C$194)*10)),1))</f>
        <v>x</v>
      </c>
      <c r="D100" s="98" t="str">
        <f t="shared" si="8"/>
        <v>x</v>
      </c>
      <c r="E100" s="97" t="str">
        <f>IF('Indicator Data'!AS102="No data","x",ROUND(IF('Indicator Data'!AS102&gt;E$195,0,IF('Indicator Data'!AS102&lt;E$194,10,(E$195-'Indicator Data'!AS102)/(E$195-E$194)*10)),1))</f>
        <v>x</v>
      </c>
      <c r="F100" s="97">
        <f>IF('Indicator Data'!AR102="No data","x",ROUND(IF('Indicator Data'!AR102&gt;F$195,0,IF('Indicator Data'!AR102&lt;F$194,10,(F$195-'Indicator Data'!AR102)/(F$195-F$194)*10)),1))</f>
        <v>1.6</v>
      </c>
      <c r="G100" s="98">
        <f t="shared" si="9"/>
        <v>1.6</v>
      </c>
      <c r="H100" s="99">
        <f t="shared" si="10"/>
        <v>1.6</v>
      </c>
      <c r="I100" s="97" t="str">
        <f>IF('Indicator Data'!AU102="No data","x",ROUND(IF('Indicator Data'!AU102^2&gt;I$195,0,IF('Indicator Data'!AU102^2&lt;I$194,10,(I$195-'Indicator Data'!AU102^2)/(I$195-I$194)*10)),1))</f>
        <v>x</v>
      </c>
      <c r="J100" s="97">
        <f>IF(OR('Indicator Data'!AT102=0,'Indicator Data'!AT102="No data"),"x",ROUND(IF('Indicator Data'!AT102&gt;J$195,0,IF('Indicator Data'!AT102&lt;J$194,10,(J$195-'Indicator Data'!AT102)/(J$195-J$194)*10)),1))</f>
        <v>0</v>
      </c>
      <c r="K100" s="97">
        <f>IF('Indicator Data'!AV102="No data","x",ROUND(IF('Indicator Data'!AV102&gt;K$195,0,IF('Indicator Data'!AV102&lt;K$194,10,(K$195-'Indicator Data'!AV102)/(K$195-K$194)*10)),1))</f>
        <v>0.5</v>
      </c>
      <c r="L100" s="97">
        <f>IF('Indicator Data'!AW102="No data","x",ROUND(IF('Indicator Data'!AW102&gt;L$195,0,IF('Indicator Data'!AW102&lt;L$194,10,(L$195-'Indicator Data'!AW102)/(L$195-L$194)*10)),1))</f>
        <v>4.9000000000000004</v>
      </c>
      <c r="M100" s="98">
        <f t="shared" si="11"/>
        <v>1.8</v>
      </c>
      <c r="N100" s="150">
        <f>IF('Indicator Data'!AX102="No data","x",'Indicator Data'!AX102/'Indicator Data'!BD102*100)</f>
        <v>687.5</v>
      </c>
      <c r="O100" s="97">
        <f t="shared" si="12"/>
        <v>0</v>
      </c>
      <c r="P100" s="97" t="str">
        <f>IF('Indicator Data'!AY102="No data","x",ROUND(IF('Indicator Data'!AY102&gt;P$195,0,IF('Indicator Data'!AY102&lt;P$194,10,(P$195-'Indicator Data'!AY102)/(P$195-P$194)*10)),1))</f>
        <v>x</v>
      </c>
      <c r="Q100" s="97" t="str">
        <f>IF('Indicator Data'!AZ102="No data","x",ROUND(IF('Indicator Data'!AZ102&gt;Q$195,0,IF('Indicator Data'!AZ102&lt;Q$194,10,(Q$195-'Indicator Data'!AZ102)/(Q$195-Q$194)*10)),1))</f>
        <v>x</v>
      </c>
      <c r="R100" s="98">
        <f t="shared" si="13"/>
        <v>0</v>
      </c>
      <c r="S100" s="97" t="str">
        <f>IF('Indicator Data'!Y102="No data","x",ROUND(IF('Indicator Data'!Y102&gt;S$195,0,IF('Indicator Data'!Y102&lt;S$194,10,(S$195-'Indicator Data'!Y102)/(S$195-S$194)*10)),1))</f>
        <v>x</v>
      </c>
      <c r="T100" s="97" t="str">
        <f>IF('Indicator Data'!Z102="No data","x",ROUND(IF('Indicator Data'!Z102&gt;T$195,0,IF('Indicator Data'!Z102&lt;T$194,10,(T$195-'Indicator Data'!Z102)/(T$195-T$194)*10)),1))</f>
        <v>x</v>
      </c>
      <c r="U100" s="97" t="str">
        <f>IF('Indicator Data'!AC102="No data","x",ROUND(IF('Indicator Data'!AC102&gt;U$195,0,IF('Indicator Data'!AC102&lt;U$194,10,(U$195-'Indicator Data'!AC102)/(U$195-U$194)*10)),1))</f>
        <v>x</v>
      </c>
      <c r="V100" s="98" t="str">
        <f t="shared" si="14"/>
        <v>x</v>
      </c>
      <c r="W100" s="99">
        <f t="shared" si="15"/>
        <v>0.9</v>
      </c>
      <c r="X100" s="16"/>
    </row>
    <row r="101" spans="1:24" s="4" customFormat="1" x14ac:dyDescent="0.25">
      <c r="A101" s="131" t="s">
        <v>184</v>
      </c>
      <c r="B101" s="51" t="s">
        <v>183</v>
      </c>
      <c r="C101" s="97" t="str">
        <f>IF('Indicator Data'!AQ103="No data","x",ROUND(IF('Indicator Data'!AQ103&gt;C$195,0,IF('Indicator Data'!AQ103&lt;C$194,10,(C$195-'Indicator Data'!AQ103)/(C$195-C$194)*10)),1))</f>
        <v>x</v>
      </c>
      <c r="D101" s="98" t="str">
        <f t="shared" si="8"/>
        <v>x</v>
      </c>
      <c r="E101" s="97">
        <f>IF('Indicator Data'!AS103="No data","x",ROUND(IF('Indicator Data'!AS103&gt;E$195,0,IF('Indicator Data'!AS103&lt;E$194,10,(E$195-'Indicator Data'!AS103)/(E$195-E$194)*10)),1))</f>
        <v>3.9</v>
      </c>
      <c r="F101" s="97">
        <f>IF('Indicator Data'!AR103="No data","x",ROUND(IF('Indicator Data'!AR103&gt;F$195,0,IF('Indicator Data'!AR103&lt;F$194,10,(F$195-'Indicator Data'!AR103)/(F$195-F$194)*10)),1))</f>
        <v>3</v>
      </c>
      <c r="G101" s="98">
        <f t="shared" si="9"/>
        <v>3.5</v>
      </c>
      <c r="H101" s="99">
        <f t="shared" si="10"/>
        <v>3.5</v>
      </c>
      <c r="I101" s="97">
        <f>IF('Indicator Data'!AU103="No data","x",ROUND(IF('Indicator Data'!AU103^2&gt;I$195,0,IF('Indicator Data'!AU103^2&lt;I$194,10,(I$195-'Indicator Data'!AU103^2)/(I$195-I$194)*10)),1))</f>
        <v>0</v>
      </c>
      <c r="J101" s="97">
        <f>IF(OR('Indicator Data'!AT103=0,'Indicator Data'!AT103="No data"),"x",ROUND(IF('Indicator Data'!AT103&gt;J$195,0,IF('Indicator Data'!AT103&lt;J$194,10,(J$195-'Indicator Data'!AT103)/(J$195-J$194)*10)),1))</f>
        <v>0</v>
      </c>
      <c r="K101" s="97">
        <f>IF('Indicator Data'!AV103="No data","x",ROUND(IF('Indicator Data'!AV103&gt;K$195,0,IF('Indicator Data'!AV103&lt;K$194,10,(K$195-'Indicator Data'!AV103)/(K$195-K$194)*10)),1))</f>
        <v>2.8</v>
      </c>
      <c r="L101" s="97">
        <f>IF('Indicator Data'!AW103="No data","x",ROUND(IF('Indicator Data'!AW103&gt;L$195,0,IF('Indicator Data'!AW103&lt;L$194,10,(L$195-'Indicator Data'!AW103)/(L$195-L$194)*10)),1))</f>
        <v>2.7</v>
      </c>
      <c r="M101" s="98">
        <f t="shared" si="11"/>
        <v>1.4</v>
      </c>
      <c r="N101" s="150">
        <f>IF('Indicator Data'!AX103="No data","x",'Indicator Data'!AX103/'Indicator Data'!BD103*100)</f>
        <v>140.40910106264158</v>
      </c>
      <c r="O101" s="97">
        <f t="shared" si="12"/>
        <v>0</v>
      </c>
      <c r="P101" s="97">
        <f>IF('Indicator Data'!AY103="No data","x",ROUND(IF('Indicator Data'!AY103&gt;P$195,0,IF('Indicator Data'!AY103&lt;P$194,10,(P$195-'Indicator Data'!AY103)/(P$195-P$194)*10)),1))</f>
        <v>0.8</v>
      </c>
      <c r="Q101" s="97">
        <f>IF('Indicator Data'!AZ103="No data","x",ROUND(IF('Indicator Data'!AZ103&gt;Q$195,0,IF('Indicator Data'!AZ103&lt;Q$194,10,(Q$195-'Indicator Data'!AZ103)/(Q$195-Q$194)*10)),1))</f>
        <v>0.7</v>
      </c>
      <c r="R101" s="98">
        <f t="shared" si="13"/>
        <v>0.5</v>
      </c>
      <c r="S101" s="97">
        <f>IF('Indicator Data'!Y103="No data","x",ROUND(IF('Indicator Data'!Y103&gt;S$195,0,IF('Indicator Data'!Y103&lt;S$194,10,(S$195-'Indicator Data'!Y103)/(S$195-S$194)*10)),1))</f>
        <v>0</v>
      </c>
      <c r="T101" s="97">
        <f>IF('Indicator Data'!Z103="No data","x",ROUND(IF('Indicator Data'!Z103&gt;T$195,0,IF('Indicator Data'!Z103&lt;T$194,10,(T$195-'Indicator Data'!Z103)/(T$195-T$194)*10)),1))</f>
        <v>1.5</v>
      </c>
      <c r="U101" s="97">
        <f>IF('Indicator Data'!AC103="No data","x",ROUND(IF('Indicator Data'!AC103&gt;U$195,0,IF('Indicator Data'!AC103&lt;U$194,10,(U$195-'Indicator Data'!AC103)/(U$195-U$194)*10)),1))</f>
        <v>4.8</v>
      </c>
      <c r="V101" s="98">
        <f t="shared" si="14"/>
        <v>2.1</v>
      </c>
      <c r="W101" s="99">
        <f t="shared" si="15"/>
        <v>1.3</v>
      </c>
      <c r="X101" s="16"/>
    </row>
    <row r="102" spans="1:24" s="4" customFormat="1" x14ac:dyDescent="0.25">
      <c r="A102" s="131" t="s">
        <v>186</v>
      </c>
      <c r="B102" s="51" t="s">
        <v>185</v>
      </c>
      <c r="C102" s="97" t="str">
        <f>IF('Indicator Data'!AQ104="No data","x",ROUND(IF('Indicator Data'!AQ104&gt;C$195,0,IF('Indicator Data'!AQ104&lt;C$194,10,(C$195-'Indicator Data'!AQ104)/(C$195-C$194)*10)),1))</f>
        <v>x</v>
      </c>
      <c r="D102" s="98" t="str">
        <f t="shared" si="8"/>
        <v>x</v>
      </c>
      <c r="E102" s="97">
        <f>IF('Indicator Data'!AS104="No data","x",ROUND(IF('Indicator Data'!AS104&gt;E$195,0,IF('Indicator Data'!AS104&lt;E$194,10,(E$195-'Indicator Data'!AS104)/(E$195-E$194)*10)),1))</f>
        <v>1.9</v>
      </c>
      <c r="F102" s="97">
        <f>IF('Indicator Data'!AR104="No data","x",ROUND(IF('Indicator Data'!AR104&gt;F$195,0,IF('Indicator Data'!AR104&lt;F$194,10,(F$195-'Indicator Data'!AR104)/(F$195-F$194)*10)),1))</f>
        <v>1.7</v>
      </c>
      <c r="G102" s="98">
        <f t="shared" si="9"/>
        <v>1.8</v>
      </c>
      <c r="H102" s="99">
        <f t="shared" si="10"/>
        <v>1.8</v>
      </c>
      <c r="I102" s="97" t="str">
        <f>IF('Indicator Data'!AU104="No data","x",ROUND(IF('Indicator Data'!AU104^2&gt;I$195,0,IF('Indicator Data'!AU104^2&lt;I$194,10,(I$195-'Indicator Data'!AU104^2)/(I$195-I$194)*10)),1))</f>
        <v>x</v>
      </c>
      <c r="J102" s="97">
        <f>IF(OR('Indicator Data'!AT104=0,'Indicator Data'!AT104="No data"),"x",ROUND(IF('Indicator Data'!AT104&gt;J$195,0,IF('Indicator Data'!AT104&lt;J$194,10,(J$195-'Indicator Data'!AT104)/(J$195-J$194)*10)),1))</f>
        <v>0</v>
      </c>
      <c r="K102" s="97">
        <f>IF('Indicator Data'!AV104="No data","x",ROUND(IF('Indicator Data'!AV104&gt;K$195,0,IF('Indicator Data'!AV104&lt;K$194,10,(K$195-'Indicator Data'!AV104)/(K$195-K$194)*10)),1))</f>
        <v>0.5</v>
      </c>
      <c r="L102" s="97">
        <f>IF('Indicator Data'!AW104="No data","x",ROUND(IF('Indicator Data'!AW104&gt;L$195,0,IF('Indicator Data'!AW104&lt;L$194,10,(L$195-'Indicator Data'!AW104)/(L$195-L$194)*10)),1))</f>
        <v>2.6</v>
      </c>
      <c r="M102" s="98">
        <f t="shared" si="11"/>
        <v>1</v>
      </c>
      <c r="N102" s="150">
        <f>IF('Indicator Data'!AX104="No data","x",'Indicator Data'!AX104/'Indicator Data'!BD104*100)</f>
        <v>540.54054054054052</v>
      </c>
      <c r="O102" s="97">
        <f t="shared" si="12"/>
        <v>0</v>
      </c>
      <c r="P102" s="97">
        <f>IF('Indicator Data'!AY104="No data","x",ROUND(IF('Indicator Data'!AY104&gt;P$195,0,IF('Indicator Data'!AY104&lt;P$194,10,(P$195-'Indicator Data'!AY104)/(P$195-P$194)*10)),1))</f>
        <v>0.3</v>
      </c>
      <c r="Q102" s="97">
        <f>IF('Indicator Data'!AZ104="No data","x",ROUND(IF('Indicator Data'!AZ104&gt;Q$195,0,IF('Indicator Data'!AZ104&lt;Q$194,10,(Q$195-'Indicator Data'!AZ104)/(Q$195-Q$194)*10)),1))</f>
        <v>0</v>
      </c>
      <c r="R102" s="98">
        <f t="shared" si="13"/>
        <v>0.1</v>
      </c>
      <c r="S102" s="97">
        <f>IF('Indicator Data'!Y104="No data","x",ROUND(IF('Indicator Data'!Y104&gt;S$195,0,IF('Indicator Data'!Y104&lt;S$194,10,(S$195-'Indicator Data'!Y104)/(S$195-S$194)*10)),1))</f>
        <v>2.8</v>
      </c>
      <c r="T102" s="97">
        <f>IF('Indicator Data'!Z104="No data","x",ROUND(IF('Indicator Data'!Z104&gt;T$195,0,IF('Indicator Data'!Z104&lt;T$194,10,(T$195-'Indicator Data'!Z104)/(T$195-T$194)*10)),1))</f>
        <v>0</v>
      </c>
      <c r="U102" s="97">
        <f>IF('Indicator Data'!AC104="No data","x",ROUND(IF('Indicator Data'!AC104&gt;U$195,0,IF('Indicator Data'!AC104&lt;U$194,10,(U$195-'Indicator Data'!AC104)/(U$195-U$194)*10)),1))</f>
        <v>0</v>
      </c>
      <c r="V102" s="98">
        <f t="shared" si="14"/>
        <v>0.9</v>
      </c>
      <c r="W102" s="99">
        <f t="shared" si="15"/>
        <v>0.7</v>
      </c>
      <c r="X102" s="16"/>
    </row>
    <row r="103" spans="1:24" s="4" customFormat="1" x14ac:dyDescent="0.25">
      <c r="A103" s="131" t="s">
        <v>189</v>
      </c>
      <c r="B103" s="51" t="s">
        <v>188</v>
      </c>
      <c r="C103" s="97">
        <f>IF('Indicator Data'!AQ105="No data","x",ROUND(IF('Indicator Data'!AQ105&gt;C$195,0,IF('Indicator Data'!AQ105&lt;C$194,10,(C$195-'Indicator Data'!AQ105)/(C$195-C$194)*10)),1))</f>
        <v>4.7</v>
      </c>
      <c r="D103" s="98">
        <f t="shared" si="8"/>
        <v>4.7</v>
      </c>
      <c r="E103" s="97">
        <f>IF('Indicator Data'!AS105="No data","x",ROUND(IF('Indicator Data'!AS105&gt;E$195,0,IF('Indicator Data'!AS105&lt;E$194,10,(E$195-'Indicator Data'!AS105)/(E$195-E$194)*10)),1))</f>
        <v>7.2</v>
      </c>
      <c r="F103" s="97">
        <f>IF('Indicator Data'!AR105="No data","x",ROUND(IF('Indicator Data'!AR105&gt;F$195,0,IF('Indicator Data'!AR105&lt;F$194,10,(F$195-'Indicator Data'!AR105)/(F$195-F$194)*10)),1))</f>
        <v>7.6</v>
      </c>
      <c r="G103" s="98">
        <f t="shared" si="9"/>
        <v>7.4</v>
      </c>
      <c r="H103" s="99">
        <f t="shared" si="10"/>
        <v>6.1</v>
      </c>
      <c r="I103" s="97">
        <f>IF('Indicator Data'!AU105="No data","x",ROUND(IF('Indicator Data'!AU105^2&gt;I$195,0,IF('Indicator Data'!AU105^2&lt;I$194,10,(I$195-'Indicator Data'!AU105^2)/(I$195-I$194)*10)),1))</f>
        <v>6.4</v>
      </c>
      <c r="J103" s="97">
        <f>IF(OR('Indicator Data'!AT105=0,'Indicator Data'!AT105="No data"),"x",ROUND(IF('Indicator Data'!AT105&gt;J$195,0,IF('Indicator Data'!AT105&lt;J$194,10,(J$195-'Indicator Data'!AT105)/(J$195-J$194)*10)),1))</f>
        <v>8.5</v>
      </c>
      <c r="K103" s="97">
        <f>IF('Indicator Data'!AV105="No data","x",ROUND(IF('Indicator Data'!AV105&gt;K$195,0,IF('Indicator Data'!AV105&lt;K$194,10,(K$195-'Indicator Data'!AV105)/(K$195-K$194)*10)),1))</f>
        <v>9.6</v>
      </c>
      <c r="L103" s="97">
        <f>IF('Indicator Data'!AW105="No data","x",ROUND(IF('Indicator Data'!AW105&gt;L$195,0,IF('Indicator Data'!AW105&lt;L$194,10,(L$195-'Indicator Data'!AW105)/(L$195-L$194)*10)),1))</f>
        <v>8.3000000000000007</v>
      </c>
      <c r="M103" s="98">
        <f t="shared" si="11"/>
        <v>8.1999999999999993</v>
      </c>
      <c r="N103" s="150">
        <f>IF('Indicator Data'!AX105="No data","x",'Indicator Data'!AX105/'Indicator Data'!BD105*100)</f>
        <v>7.9100319840423703</v>
      </c>
      <c r="O103" s="97">
        <f t="shared" si="12"/>
        <v>9.3000000000000007</v>
      </c>
      <c r="P103" s="97">
        <f>IF('Indicator Data'!AY105="No data","x",ROUND(IF('Indicator Data'!AY105&gt;P$195,0,IF('Indicator Data'!AY105&lt;P$194,10,(P$195-'Indicator Data'!AY105)/(P$195-P$194)*10)),1))</f>
        <v>9.8000000000000007</v>
      </c>
      <c r="Q103" s="97">
        <f>IF('Indicator Data'!AZ105="No data","x",ROUND(IF('Indicator Data'!AZ105&gt;Q$195,0,IF('Indicator Data'!AZ105&lt;Q$194,10,(Q$195-'Indicator Data'!AZ105)/(Q$195-Q$194)*10)),1))</f>
        <v>9.6999999999999993</v>
      </c>
      <c r="R103" s="98">
        <f t="shared" si="13"/>
        <v>9.6</v>
      </c>
      <c r="S103" s="97">
        <f>IF('Indicator Data'!Y105="No data","x",ROUND(IF('Indicator Data'!Y105&gt;S$195,0,IF('Indicator Data'!Y105&lt;S$194,10,(S$195-'Indicator Data'!Y105)/(S$195-S$194)*10)),1))</f>
        <v>9.6</v>
      </c>
      <c r="T103" s="97">
        <f>IF('Indicator Data'!Z105="No data","x",ROUND(IF('Indicator Data'!Z105&gt;T$195,0,IF('Indicator Data'!Z105&lt;T$194,10,(T$195-'Indicator Data'!Z105)/(T$195-T$194)*10)),1))</f>
        <v>9</v>
      </c>
      <c r="U103" s="97">
        <f>IF('Indicator Data'!AC105="No data","x",ROUND(IF('Indicator Data'!AC105&gt;U$195,0,IF('Indicator Data'!AC105&lt;U$194,10,(U$195-'Indicator Data'!AC105)/(U$195-U$194)*10)),1))</f>
        <v>10</v>
      </c>
      <c r="V103" s="98">
        <f t="shared" si="14"/>
        <v>9.5</v>
      </c>
      <c r="W103" s="99">
        <f t="shared" si="15"/>
        <v>9.1</v>
      </c>
      <c r="X103" s="16"/>
    </row>
    <row r="104" spans="1:24" s="4" customFormat="1" x14ac:dyDescent="0.25">
      <c r="A104" s="131" t="s">
        <v>191</v>
      </c>
      <c r="B104" s="51" t="s">
        <v>190</v>
      </c>
      <c r="C104" s="97">
        <f>IF('Indicator Data'!AQ106="No data","x",ROUND(IF('Indicator Data'!AQ106&gt;C$195,0,IF('Indicator Data'!AQ106&lt;C$194,10,(C$195-'Indicator Data'!AQ106)/(C$195-C$194)*10)),1))</f>
        <v>4</v>
      </c>
      <c r="D104" s="98">
        <f t="shared" si="8"/>
        <v>4</v>
      </c>
      <c r="E104" s="97">
        <f>IF('Indicator Data'!AS106="No data","x",ROUND(IF('Indicator Data'!AS106&gt;E$195,0,IF('Indicator Data'!AS106&lt;E$194,10,(E$195-'Indicator Data'!AS106)/(E$195-E$194)*10)),1))</f>
        <v>6.9</v>
      </c>
      <c r="F104" s="97">
        <f>IF('Indicator Data'!AR106="No data","x",ROUND(IF('Indicator Data'!AR106&gt;F$195,0,IF('Indicator Data'!AR106&lt;F$194,10,(F$195-'Indicator Data'!AR106)/(F$195-F$194)*10)),1))</f>
        <v>6.4</v>
      </c>
      <c r="G104" s="98">
        <f t="shared" si="9"/>
        <v>6.7</v>
      </c>
      <c r="H104" s="99">
        <f t="shared" si="10"/>
        <v>5.4</v>
      </c>
      <c r="I104" s="97">
        <f>IF('Indicator Data'!AU106="No data","x",ROUND(IF('Indicator Data'!AU106^2&gt;I$195,0,IF('Indicator Data'!AU106^2&lt;I$194,10,(I$195-'Indicator Data'!AU106^2)/(I$195-I$194)*10)),1))</f>
        <v>6.9</v>
      </c>
      <c r="J104" s="97">
        <f>IF(OR('Indicator Data'!AT106=0,'Indicator Data'!AT106="No data"),"x",ROUND(IF('Indicator Data'!AT106&gt;J$195,0,IF('Indicator Data'!AT106&lt;J$194,10,(J$195-'Indicator Data'!AT106)/(J$195-J$194)*10)),1))</f>
        <v>9</v>
      </c>
      <c r="K104" s="97">
        <f>IF('Indicator Data'!AV106="No data","x",ROUND(IF('Indicator Data'!AV106&gt;K$195,0,IF('Indicator Data'!AV106&lt;K$194,10,(K$195-'Indicator Data'!AV106)/(K$195-K$194)*10)),1))</f>
        <v>9.4</v>
      </c>
      <c r="L104" s="97">
        <f>IF('Indicator Data'!AW106="No data","x",ROUND(IF('Indicator Data'!AW106&gt;L$195,0,IF('Indicator Data'!AW106&lt;L$194,10,(L$195-'Indicator Data'!AW106)/(L$195-L$194)*10)),1))</f>
        <v>8.6999999999999993</v>
      </c>
      <c r="M104" s="98">
        <f t="shared" si="11"/>
        <v>8.5</v>
      </c>
      <c r="N104" s="150">
        <f>IF('Indicator Data'!AX106="No data","x",'Indicator Data'!AX106/'Indicator Data'!BD106*100)</f>
        <v>19.092066185829445</v>
      </c>
      <c r="O104" s="97">
        <f t="shared" si="12"/>
        <v>8.1999999999999993</v>
      </c>
      <c r="P104" s="97">
        <f>IF('Indicator Data'!AY106="No data","x",ROUND(IF('Indicator Data'!AY106&gt;P$195,0,IF('Indicator Data'!AY106&lt;P$194,10,(P$195-'Indicator Data'!AY106)/(P$195-P$194)*10)),1))</f>
        <v>6.6</v>
      </c>
      <c r="Q104" s="97">
        <f>IF('Indicator Data'!AZ106="No data","x",ROUND(IF('Indicator Data'!AZ106&gt;Q$195,0,IF('Indicator Data'!AZ106&lt;Q$194,10,(Q$195-'Indicator Data'!AZ106)/(Q$195-Q$194)*10)),1))</f>
        <v>2</v>
      </c>
      <c r="R104" s="98">
        <f t="shared" si="13"/>
        <v>5.6</v>
      </c>
      <c r="S104" s="97">
        <f>IF('Indicator Data'!Y106="No data","x",ROUND(IF('Indicator Data'!Y106&gt;S$195,0,IF('Indicator Data'!Y106&lt;S$194,10,(S$195-'Indicator Data'!Y106)/(S$195-S$194)*10)),1))</f>
        <v>10</v>
      </c>
      <c r="T104" s="97">
        <f>IF('Indicator Data'!Z106="No data","x",ROUND(IF('Indicator Data'!Z106&gt;T$195,0,IF('Indicator Data'!Z106&lt;T$194,10,(T$195-'Indicator Data'!Z106)/(T$195-T$194)*10)),1))</f>
        <v>3.6</v>
      </c>
      <c r="U104" s="97">
        <f>IF('Indicator Data'!AC106="No data","x",ROUND(IF('Indicator Data'!AC106&gt;U$195,0,IF('Indicator Data'!AC106&lt;U$194,10,(U$195-'Indicator Data'!AC106)/(U$195-U$194)*10)),1))</f>
        <v>9.9</v>
      </c>
      <c r="V104" s="98">
        <f t="shared" si="14"/>
        <v>7.8</v>
      </c>
      <c r="W104" s="99">
        <f t="shared" si="15"/>
        <v>7.3</v>
      </c>
      <c r="X104" s="16"/>
    </row>
    <row r="105" spans="1:24" s="4" customFormat="1" x14ac:dyDescent="0.25">
      <c r="A105" s="131" t="s">
        <v>193</v>
      </c>
      <c r="B105" s="51" t="s">
        <v>192</v>
      </c>
      <c r="C105" s="97">
        <f>IF('Indicator Data'!AQ107="No data","x",ROUND(IF('Indicator Data'!AQ107&gt;C$195,0,IF('Indicator Data'!AQ107&lt;C$194,10,(C$195-'Indicator Data'!AQ107)/(C$195-C$194)*10)),1))</f>
        <v>2.6</v>
      </c>
      <c r="D105" s="98">
        <f t="shared" si="8"/>
        <v>2.6</v>
      </c>
      <c r="E105" s="97">
        <f>IF('Indicator Data'!AS107="No data","x",ROUND(IF('Indicator Data'!AS107&gt;E$195,0,IF('Indicator Data'!AS107&lt;E$194,10,(E$195-'Indicator Data'!AS107)/(E$195-E$194)*10)),1))</f>
        <v>5</v>
      </c>
      <c r="F105" s="97">
        <f>IF('Indicator Data'!AR107="No data","x",ROUND(IF('Indicator Data'!AR107&gt;F$195,0,IF('Indicator Data'!AR107&lt;F$194,10,(F$195-'Indicator Data'!AR107)/(F$195-F$194)*10)),1))</f>
        <v>2.7</v>
      </c>
      <c r="G105" s="98">
        <f t="shared" si="9"/>
        <v>3.9</v>
      </c>
      <c r="H105" s="99">
        <f t="shared" si="10"/>
        <v>3.3</v>
      </c>
      <c r="I105" s="97">
        <f>IF('Indicator Data'!AU107="No data","x",ROUND(IF('Indicator Data'!AU107^2&gt;I$195,0,IF('Indicator Data'!AU107^2&lt;I$194,10,(I$195-'Indicator Data'!AU107^2)/(I$195-I$194)*10)),1))</f>
        <v>1.5</v>
      </c>
      <c r="J105" s="97">
        <f>IF(OR('Indicator Data'!AT107=0,'Indicator Data'!AT107="No data"),"x",ROUND(IF('Indicator Data'!AT107&gt;J$195,0,IF('Indicator Data'!AT107&lt;J$194,10,(J$195-'Indicator Data'!AT107)/(J$195-J$194)*10)),1))</f>
        <v>0</v>
      </c>
      <c r="K105" s="97">
        <f>IF('Indicator Data'!AV107="No data","x",ROUND(IF('Indicator Data'!AV107&gt;K$195,0,IF('Indicator Data'!AV107&lt;K$194,10,(K$195-'Indicator Data'!AV107)/(K$195-K$194)*10)),1))</f>
        <v>3.3</v>
      </c>
      <c r="L105" s="97">
        <f>IF('Indicator Data'!AW107="No data","x",ROUND(IF('Indicator Data'!AW107&gt;L$195,0,IF('Indicator Data'!AW107&lt;L$194,10,(L$195-'Indicator Data'!AW107)/(L$195-L$194)*10)),1))</f>
        <v>2.6</v>
      </c>
      <c r="M105" s="98">
        <f t="shared" si="11"/>
        <v>1.9</v>
      </c>
      <c r="N105" s="150">
        <f>IF('Indicator Data'!AX107="No data","x",'Indicator Data'!AX107/'Indicator Data'!BD107*100)</f>
        <v>21.001369654542685</v>
      </c>
      <c r="O105" s="97">
        <f t="shared" si="12"/>
        <v>8</v>
      </c>
      <c r="P105" s="97">
        <f>IF('Indicator Data'!AY107="No data","x",ROUND(IF('Indicator Data'!AY107&gt;P$195,0,IF('Indicator Data'!AY107&lt;P$194,10,(P$195-'Indicator Data'!AY107)/(P$195-P$194)*10)),1))</f>
        <v>0.4</v>
      </c>
      <c r="Q105" s="97">
        <f>IF('Indicator Data'!AZ107="No data","x",ROUND(IF('Indicator Data'!AZ107&gt;Q$195,0,IF('Indicator Data'!AZ107&lt;Q$194,10,(Q$195-'Indicator Data'!AZ107)/(Q$195-Q$194)*10)),1))</f>
        <v>0.4</v>
      </c>
      <c r="R105" s="98">
        <f t="shared" si="13"/>
        <v>2.9</v>
      </c>
      <c r="S105" s="97">
        <f>IF('Indicator Data'!Y107="No data","x",ROUND(IF('Indicator Data'!Y107&gt;S$195,0,IF('Indicator Data'!Y107&lt;S$194,10,(S$195-'Indicator Data'!Y107)/(S$195-S$194)*10)),1))</f>
        <v>7</v>
      </c>
      <c r="T105" s="97">
        <f>IF('Indicator Data'!Z107="No data","x",ROUND(IF('Indicator Data'!Z107&gt;T$195,0,IF('Indicator Data'!Z107&lt;T$194,10,(T$195-'Indicator Data'!Z107)/(T$195-T$194)*10)),1))</f>
        <v>1.3</v>
      </c>
      <c r="U105" s="97">
        <f>IF('Indicator Data'!AC107="No data","x",ROUND(IF('Indicator Data'!AC107&gt;U$195,0,IF('Indicator Data'!AC107&lt;U$194,10,(U$195-'Indicator Data'!AC107)/(U$195-U$194)*10)),1))</f>
        <v>7</v>
      </c>
      <c r="V105" s="98">
        <f t="shared" si="14"/>
        <v>5.0999999999999996</v>
      </c>
      <c r="W105" s="99">
        <f t="shared" si="15"/>
        <v>3.3</v>
      </c>
      <c r="X105" s="16"/>
    </row>
    <row r="106" spans="1:24" s="4" customFormat="1" x14ac:dyDescent="0.25">
      <c r="A106" s="131" t="s">
        <v>195</v>
      </c>
      <c r="B106" s="51" t="s">
        <v>194</v>
      </c>
      <c r="C106" s="97">
        <f>IF('Indicator Data'!AQ108="No data","x",ROUND(IF('Indicator Data'!AQ108&gt;C$195,0,IF('Indicator Data'!AQ108&lt;C$194,10,(C$195-'Indicator Data'!AQ108)/(C$195-C$194)*10)),1))</f>
        <v>5.8</v>
      </c>
      <c r="D106" s="98">
        <f t="shared" si="8"/>
        <v>5.8</v>
      </c>
      <c r="E106" s="97" t="str">
        <f>IF('Indicator Data'!AS108="No data","x",ROUND(IF('Indicator Data'!AS108&gt;E$195,0,IF('Indicator Data'!AS108&lt;E$194,10,(E$195-'Indicator Data'!AS108)/(E$195-E$194)*10)),1))</f>
        <v>x</v>
      </c>
      <c r="F106" s="97">
        <f>IF('Indicator Data'!AR108="No data","x",ROUND(IF('Indicator Data'!AR108&gt;F$195,0,IF('Indicator Data'!AR108&lt;F$194,10,(F$195-'Indicator Data'!AR108)/(F$195-F$194)*10)),1))</f>
        <v>5.7</v>
      </c>
      <c r="G106" s="98">
        <f t="shared" si="9"/>
        <v>5.7</v>
      </c>
      <c r="H106" s="99">
        <f t="shared" si="10"/>
        <v>5.8</v>
      </c>
      <c r="I106" s="97">
        <f>IF('Indicator Data'!AU108="No data","x",ROUND(IF('Indicator Data'!AU108^2&gt;I$195,0,IF('Indicator Data'!AU108^2&lt;I$194,10,(I$195-'Indicator Data'!AU108^2)/(I$195-I$194)*10)),1))</f>
        <v>0.3</v>
      </c>
      <c r="J106" s="97">
        <f>IF(OR('Indicator Data'!AT108=0,'Indicator Data'!AT108="No data"),"x",ROUND(IF('Indicator Data'!AT108&gt;J$195,0,IF('Indicator Data'!AT108&lt;J$194,10,(J$195-'Indicator Data'!AT108)/(J$195-J$194)*10)),1))</f>
        <v>0</v>
      </c>
      <c r="K106" s="97">
        <f>IF('Indicator Data'!AV108="No data","x",ROUND(IF('Indicator Data'!AV108&gt;K$195,0,IF('Indicator Data'!AV108&lt;K$194,10,(K$195-'Indicator Data'!AV108)/(K$195-K$194)*10)),1))</f>
        <v>5.0999999999999996</v>
      </c>
      <c r="L106" s="97">
        <f>IF('Indicator Data'!AW108="No data","x",ROUND(IF('Indicator Data'!AW108&gt;L$195,0,IF('Indicator Data'!AW108&lt;L$194,10,(L$195-'Indicator Data'!AW108)/(L$195-L$194)*10)),1))</f>
        <v>0.5</v>
      </c>
      <c r="M106" s="98">
        <f t="shared" si="11"/>
        <v>1.5</v>
      </c>
      <c r="N106" s="150">
        <f>IF('Indicator Data'!AX108="No data","x",'Indicator Data'!AX108/'Indicator Data'!BD108*100)</f>
        <v>226.66666666666666</v>
      </c>
      <c r="O106" s="97">
        <f t="shared" si="12"/>
        <v>0</v>
      </c>
      <c r="P106" s="97">
        <f>IF('Indicator Data'!AY108="No data","x",ROUND(IF('Indicator Data'!AY108&gt;P$195,0,IF('Indicator Data'!AY108&lt;P$194,10,(P$195-'Indicator Data'!AY108)/(P$195-P$194)*10)),1))</f>
        <v>0.2</v>
      </c>
      <c r="Q106" s="97">
        <f>IF('Indicator Data'!AZ108="No data","x",ROUND(IF('Indicator Data'!AZ108&gt;Q$195,0,IF('Indicator Data'!AZ108&lt;Q$194,10,(Q$195-'Indicator Data'!AZ108)/(Q$195-Q$194)*10)),1))</f>
        <v>0.3</v>
      </c>
      <c r="R106" s="98">
        <f t="shared" si="13"/>
        <v>0.2</v>
      </c>
      <c r="S106" s="97">
        <f>IF('Indicator Data'!Y108="No data","x",ROUND(IF('Indicator Data'!Y108&gt;S$195,0,IF('Indicator Data'!Y108&lt;S$194,10,(S$195-'Indicator Data'!Y108)/(S$195-S$194)*10)),1))</f>
        <v>6.5</v>
      </c>
      <c r="T106" s="97">
        <f>IF('Indicator Data'!Z108="No data","x",ROUND(IF('Indicator Data'!Z108&gt;T$195,0,IF('Indicator Data'!Z108&lt;T$194,10,(T$195-'Indicator Data'!Z108)/(T$195-T$194)*10)),1))</f>
        <v>0</v>
      </c>
      <c r="U106" s="97">
        <f>IF('Indicator Data'!AC108="No data","x",ROUND(IF('Indicator Data'!AC108&gt;U$195,0,IF('Indicator Data'!AC108&lt;U$194,10,(U$195-'Indicator Data'!AC108)/(U$195-U$194)*10)),1))</f>
        <v>5.9</v>
      </c>
      <c r="V106" s="98">
        <f t="shared" si="14"/>
        <v>4.0999999999999996</v>
      </c>
      <c r="W106" s="99">
        <f t="shared" si="15"/>
        <v>1.9</v>
      </c>
      <c r="X106" s="16"/>
    </row>
    <row r="107" spans="1:24" s="4" customFormat="1" x14ac:dyDescent="0.25">
      <c r="A107" s="131" t="s">
        <v>197</v>
      </c>
      <c r="B107" s="51" t="s">
        <v>196</v>
      </c>
      <c r="C107" s="97">
        <f>IF('Indicator Data'!AQ109="No data","x",ROUND(IF('Indicator Data'!AQ109&gt;C$195,0,IF('Indicator Data'!AQ109&lt;C$194,10,(C$195-'Indicator Data'!AQ109)/(C$195-C$194)*10)),1))</f>
        <v>4.9000000000000004</v>
      </c>
      <c r="D107" s="98">
        <f t="shared" si="8"/>
        <v>4.9000000000000004</v>
      </c>
      <c r="E107" s="97">
        <f>IF('Indicator Data'!AS109="No data","x",ROUND(IF('Indicator Data'!AS109&gt;E$195,0,IF('Indicator Data'!AS109&lt;E$194,10,(E$195-'Indicator Data'!AS109)/(E$195-E$194)*10)),1))</f>
        <v>6.5</v>
      </c>
      <c r="F107" s="97">
        <f>IF('Indicator Data'!AR109="No data","x",ROUND(IF('Indicator Data'!AR109&gt;F$195,0,IF('Indicator Data'!AR109&lt;F$194,10,(F$195-'Indicator Data'!AR109)/(F$195-F$194)*10)),1))</f>
        <v>7.2</v>
      </c>
      <c r="G107" s="98">
        <f t="shared" si="9"/>
        <v>6.9</v>
      </c>
      <c r="H107" s="99">
        <f t="shared" si="10"/>
        <v>5.9</v>
      </c>
      <c r="I107" s="97">
        <f>IF('Indicator Data'!AU109="No data","x",ROUND(IF('Indicator Data'!AU109^2&gt;I$195,0,IF('Indicator Data'!AU109^2&lt;I$194,10,(I$195-'Indicator Data'!AU109^2)/(I$195-I$194)*10)),1))</f>
        <v>9.8000000000000007</v>
      </c>
      <c r="J107" s="97">
        <f>IF(OR('Indicator Data'!AT109=0,'Indicator Data'!AT109="No data"),"x",ROUND(IF('Indicator Data'!AT109&gt;J$195,0,IF('Indicator Data'!AT109&lt;J$194,10,(J$195-'Indicator Data'!AT109)/(J$195-J$194)*10)),1))</f>
        <v>7.4</v>
      </c>
      <c r="K107" s="97">
        <f>IF('Indicator Data'!AV109="No data","x",ROUND(IF('Indicator Data'!AV109&gt;K$195,0,IF('Indicator Data'!AV109&lt;K$194,10,(K$195-'Indicator Data'!AV109)/(K$195-K$194)*10)),1))</f>
        <v>9.3000000000000007</v>
      </c>
      <c r="L107" s="97">
        <f>IF('Indicator Data'!AW109="No data","x",ROUND(IF('Indicator Data'!AW109&gt;L$195,0,IF('Indicator Data'!AW109&lt;L$194,10,(L$195-'Indicator Data'!AW109)/(L$195-L$194)*10)),1))</f>
        <v>2.6</v>
      </c>
      <c r="M107" s="98">
        <f t="shared" si="11"/>
        <v>7.3</v>
      </c>
      <c r="N107" s="150">
        <f>IF('Indicator Data'!AX109="No data","x",'Indicator Data'!AX109/'Indicator Data'!BD109*100)</f>
        <v>9.0149894688532122</v>
      </c>
      <c r="O107" s="97">
        <f t="shared" si="12"/>
        <v>9.1999999999999993</v>
      </c>
      <c r="P107" s="97">
        <f>IF('Indicator Data'!AY109="No data","x",ROUND(IF('Indicator Data'!AY109&gt;P$195,0,IF('Indicator Data'!AY109&lt;P$194,10,(P$195-'Indicator Data'!AY109)/(P$195-P$194)*10)),1))</f>
        <v>8.4</v>
      </c>
      <c r="Q107" s="97">
        <f>IF('Indicator Data'!AZ109="No data","x",ROUND(IF('Indicator Data'!AZ109&gt;Q$195,0,IF('Indicator Data'!AZ109&lt;Q$194,10,(Q$195-'Indicator Data'!AZ109)/(Q$195-Q$194)*10)),1))</f>
        <v>4.5999999999999996</v>
      </c>
      <c r="R107" s="98">
        <f t="shared" si="13"/>
        <v>7.4</v>
      </c>
      <c r="S107" s="97">
        <f>IF('Indicator Data'!Y109="No data","x",ROUND(IF('Indicator Data'!Y109&gt;S$195,0,IF('Indicator Data'!Y109&lt;S$194,10,(S$195-'Indicator Data'!Y109)/(S$195-S$194)*10)),1))</f>
        <v>9.8000000000000007</v>
      </c>
      <c r="T107" s="97">
        <f>IF('Indicator Data'!Z109="No data","x",ROUND(IF('Indicator Data'!Z109&gt;T$195,0,IF('Indicator Data'!Z109&lt;T$194,10,(T$195-'Indicator Data'!Z109)/(T$195-T$194)*10)),1))</f>
        <v>4.9000000000000004</v>
      </c>
      <c r="U107" s="97">
        <f>IF('Indicator Data'!AC109="No data","x",ROUND(IF('Indicator Data'!AC109&gt;U$195,0,IF('Indicator Data'!AC109&lt;U$194,10,(U$195-'Indicator Data'!AC109)/(U$195-U$194)*10)),1))</f>
        <v>9.8000000000000007</v>
      </c>
      <c r="V107" s="98">
        <f t="shared" si="14"/>
        <v>8.1999999999999993</v>
      </c>
      <c r="W107" s="99">
        <f t="shared" si="15"/>
        <v>7.6</v>
      </c>
      <c r="X107" s="16"/>
    </row>
    <row r="108" spans="1:24" s="4" customFormat="1" x14ac:dyDescent="0.25">
      <c r="A108" s="131" t="s">
        <v>199</v>
      </c>
      <c r="B108" s="51" t="s">
        <v>198</v>
      </c>
      <c r="C108" s="97" t="str">
        <f>IF('Indicator Data'!AQ110="No data","x",ROUND(IF('Indicator Data'!AQ110&gt;C$195,0,IF('Indicator Data'!AQ110&lt;C$194,10,(C$195-'Indicator Data'!AQ110)/(C$195-C$194)*10)),1))</f>
        <v>x</v>
      </c>
      <c r="D108" s="98" t="str">
        <f t="shared" si="8"/>
        <v>x</v>
      </c>
      <c r="E108" s="97">
        <f>IF('Indicator Data'!AS110="No data","x",ROUND(IF('Indicator Data'!AS110&gt;E$195,0,IF('Indicator Data'!AS110&lt;E$194,10,(E$195-'Indicator Data'!AS110)/(E$195-E$194)*10)),1))</f>
        <v>4.4000000000000004</v>
      </c>
      <c r="F108" s="97">
        <f>IF('Indicator Data'!AR110="No data","x",ROUND(IF('Indicator Data'!AR110&gt;F$195,0,IF('Indicator Data'!AR110&lt;F$194,10,(F$195-'Indicator Data'!AR110)/(F$195-F$194)*10)),1))</f>
        <v>2.9</v>
      </c>
      <c r="G108" s="98">
        <f t="shared" si="9"/>
        <v>3.7</v>
      </c>
      <c r="H108" s="99">
        <f t="shared" si="10"/>
        <v>3.7</v>
      </c>
      <c r="I108" s="97">
        <f>IF('Indicator Data'!AU110="No data","x",ROUND(IF('Indicator Data'!AU110^2&gt;I$195,0,IF('Indicator Data'!AU110^2&lt;I$194,10,(I$195-'Indicator Data'!AU110^2)/(I$195-I$194)*10)),1))</f>
        <v>1.6</v>
      </c>
      <c r="J108" s="97">
        <f>IF(OR('Indicator Data'!AT110=0,'Indicator Data'!AT110="No data"),"x",ROUND(IF('Indicator Data'!AT110&gt;J$195,0,IF('Indicator Data'!AT110&lt;J$194,10,(J$195-'Indicator Data'!AT110)/(J$195-J$194)*10)),1))</f>
        <v>0</v>
      </c>
      <c r="K108" s="97">
        <f>IF('Indicator Data'!AV110="No data","x",ROUND(IF('Indicator Data'!AV110&gt;K$195,0,IF('Indicator Data'!AV110&lt;K$194,10,(K$195-'Indicator Data'!AV110)/(K$195-K$194)*10)),1))</f>
        <v>2.7</v>
      </c>
      <c r="L108" s="97">
        <f>IF('Indicator Data'!AW110="No data","x",ROUND(IF('Indicator Data'!AW110&gt;L$195,0,IF('Indicator Data'!AW110&lt;L$194,10,(L$195-'Indicator Data'!AW110)/(L$195-L$194)*10)),1))</f>
        <v>3.7</v>
      </c>
      <c r="M108" s="98">
        <f t="shared" si="11"/>
        <v>2</v>
      </c>
      <c r="N108" s="150">
        <f>IF('Indicator Data'!AX110="No data","x",'Indicator Data'!AX110/'Indicator Data'!BD110*100)</f>
        <v>843.75</v>
      </c>
      <c r="O108" s="97">
        <f t="shared" si="12"/>
        <v>0</v>
      </c>
      <c r="P108" s="97">
        <f>IF('Indicator Data'!AY110="No data","x",ROUND(IF('Indicator Data'!AY110&gt;P$195,0,IF('Indicator Data'!AY110&lt;P$194,10,(P$195-'Indicator Data'!AY110)/(P$195-P$194)*10)),1))</f>
        <v>0</v>
      </c>
      <c r="Q108" s="97">
        <f>IF('Indicator Data'!AZ110="No data","x",ROUND(IF('Indicator Data'!AZ110&gt;Q$195,0,IF('Indicator Data'!AZ110&lt;Q$194,10,(Q$195-'Indicator Data'!AZ110)/(Q$195-Q$194)*10)),1))</f>
        <v>0</v>
      </c>
      <c r="R108" s="98">
        <f t="shared" si="13"/>
        <v>0</v>
      </c>
      <c r="S108" s="97">
        <f>IF('Indicator Data'!Y110="No data","x",ROUND(IF('Indicator Data'!Y110&gt;S$195,0,IF('Indicator Data'!Y110&lt;S$194,10,(S$195-'Indicator Data'!Y110)/(S$195-S$194)*10)),1))</f>
        <v>1.3</v>
      </c>
      <c r="T108" s="97">
        <f>IF('Indicator Data'!Z110="No data","x",ROUND(IF('Indicator Data'!Z110&gt;T$195,0,IF('Indicator Data'!Z110&lt;T$194,10,(T$195-'Indicator Data'!Z110)/(T$195-T$194)*10)),1))</f>
        <v>0.3</v>
      </c>
      <c r="U108" s="97">
        <f>IF('Indicator Data'!AC110="No data","x",ROUND(IF('Indicator Data'!AC110&gt;U$195,0,IF('Indicator Data'!AC110&lt;U$194,10,(U$195-'Indicator Data'!AC110)/(U$195-U$194)*10)),1))</f>
        <v>1.2</v>
      </c>
      <c r="V108" s="98">
        <f t="shared" si="14"/>
        <v>0.9</v>
      </c>
      <c r="W108" s="99">
        <f t="shared" si="15"/>
        <v>1</v>
      </c>
      <c r="X108" s="16"/>
    </row>
    <row r="109" spans="1:24" s="4" customFormat="1" x14ac:dyDescent="0.25">
      <c r="A109" s="131" t="s">
        <v>201</v>
      </c>
      <c r="B109" s="51" t="s">
        <v>200</v>
      </c>
      <c r="C109" s="97">
        <f>IF('Indicator Data'!AQ111="No data","x",ROUND(IF('Indicator Data'!AQ111&gt;C$195,0,IF('Indicator Data'!AQ111&lt;C$194,10,(C$195-'Indicator Data'!AQ111)/(C$195-C$194)*10)),1))</f>
        <v>7.3</v>
      </c>
      <c r="D109" s="98">
        <f t="shared" si="8"/>
        <v>7.3</v>
      </c>
      <c r="E109" s="97" t="str">
        <f>IF('Indicator Data'!AS111="No data","x",ROUND(IF('Indicator Data'!AS111&gt;E$195,0,IF('Indicator Data'!AS111&lt;E$194,10,(E$195-'Indicator Data'!AS111)/(E$195-E$194)*10)),1))</f>
        <v>x</v>
      </c>
      <c r="F109" s="97">
        <f>IF('Indicator Data'!AR111="No data","x",ROUND(IF('Indicator Data'!AR111&gt;F$195,0,IF('Indicator Data'!AR111&lt;F$194,10,(F$195-'Indicator Data'!AR111)/(F$195-F$194)*10)),1))</f>
        <v>8.1</v>
      </c>
      <c r="G109" s="98">
        <f t="shared" si="9"/>
        <v>8.1</v>
      </c>
      <c r="H109" s="99">
        <f t="shared" si="10"/>
        <v>7.7</v>
      </c>
      <c r="I109" s="97" t="str">
        <f>IF('Indicator Data'!AU111="No data","x",ROUND(IF('Indicator Data'!AU111^2&gt;I$195,0,IF('Indicator Data'!AU111^2&lt;I$194,10,(I$195-'Indicator Data'!AU111^2)/(I$195-I$194)*10)),1))</f>
        <v>x</v>
      </c>
      <c r="J109" s="97">
        <f>IF(OR('Indicator Data'!AT111=0,'Indicator Data'!AT111="No data"),"x",ROUND(IF('Indicator Data'!AT111&gt;J$195,0,IF('Indicator Data'!AT111&lt;J$194,10,(J$195-'Indicator Data'!AT111)/(J$195-J$194)*10)),1))</f>
        <v>4.0999999999999996</v>
      </c>
      <c r="K109" s="97">
        <f>IF('Indicator Data'!AV111="No data","x",ROUND(IF('Indicator Data'!AV111&gt;K$195,0,IF('Indicator Data'!AV111&lt;K$194,10,(K$195-'Indicator Data'!AV111)/(K$195-K$194)*10)),1))</f>
        <v>8.3000000000000007</v>
      </c>
      <c r="L109" s="97">
        <f>IF('Indicator Data'!AW111="No data","x",ROUND(IF('Indicator Data'!AW111&gt;L$195,0,IF('Indicator Data'!AW111&lt;L$194,10,(L$195-'Indicator Data'!AW111)/(L$195-L$194)*10)),1))</f>
        <v>8.8000000000000007</v>
      </c>
      <c r="M109" s="98">
        <f t="shared" si="11"/>
        <v>7.1</v>
      </c>
      <c r="N109" s="150">
        <f>IF('Indicator Data'!AX111="No data","x",'Indicator Data'!AX111/'Indicator Data'!BD111*100)</f>
        <v>144.44444444444443</v>
      </c>
      <c r="O109" s="97">
        <f t="shared" si="12"/>
        <v>0</v>
      </c>
      <c r="P109" s="97">
        <f>IF('Indicator Data'!AY111="No data","x",ROUND(IF('Indicator Data'!AY111&gt;P$195,0,IF('Indicator Data'!AY111&lt;P$194,10,(P$195-'Indicator Data'!AY111)/(P$195-P$194)*10)),1))</f>
        <v>2.6</v>
      </c>
      <c r="Q109" s="97">
        <f>IF('Indicator Data'!AZ111="No data","x",ROUND(IF('Indicator Data'!AZ111&gt;Q$195,0,IF('Indicator Data'!AZ111&lt;Q$194,10,(Q$195-'Indicator Data'!AZ111)/(Q$195-Q$194)*10)),1))</f>
        <v>1.1000000000000001</v>
      </c>
      <c r="R109" s="98">
        <f t="shared" si="13"/>
        <v>1.2</v>
      </c>
      <c r="S109" s="97">
        <f>IF('Indicator Data'!Y111="No data","x",ROUND(IF('Indicator Data'!Y111&gt;S$195,0,IF('Indicator Data'!Y111&lt;S$194,10,(S$195-'Indicator Data'!Y111)/(S$195-S$194)*10)),1))</f>
        <v>8.9</v>
      </c>
      <c r="T109" s="97">
        <f>IF('Indicator Data'!Z111="No data","x",ROUND(IF('Indicator Data'!Z111&gt;T$195,0,IF('Indicator Data'!Z111&lt;T$194,10,(T$195-'Indicator Data'!Z111)/(T$195-T$194)*10)),1))</f>
        <v>5.0999999999999996</v>
      </c>
      <c r="U109" s="97">
        <f>IF('Indicator Data'!AC111="No data","x",ROUND(IF('Indicator Data'!AC111&gt;U$195,0,IF('Indicator Data'!AC111&lt;U$194,10,(U$195-'Indicator Data'!AC111)/(U$195-U$194)*10)),1))</f>
        <v>7.8</v>
      </c>
      <c r="V109" s="98">
        <f t="shared" si="14"/>
        <v>7.3</v>
      </c>
      <c r="W109" s="99">
        <f t="shared" si="15"/>
        <v>5.2</v>
      </c>
      <c r="X109" s="16"/>
    </row>
    <row r="110" spans="1:24" s="4" customFormat="1" x14ac:dyDescent="0.25">
      <c r="A110" s="131" t="s">
        <v>203</v>
      </c>
      <c r="B110" s="51" t="s">
        <v>202</v>
      </c>
      <c r="C110" s="97">
        <f>IF('Indicator Data'!AQ112="No data","x",ROUND(IF('Indicator Data'!AQ112&gt;C$195,0,IF('Indicator Data'!AQ112&lt;C$194,10,(C$195-'Indicator Data'!AQ112)/(C$195-C$194)*10)),1))</f>
        <v>4.8</v>
      </c>
      <c r="D110" s="98">
        <f t="shared" si="8"/>
        <v>4.8</v>
      </c>
      <c r="E110" s="97">
        <f>IF('Indicator Data'!AS112="No data","x",ROUND(IF('Indicator Data'!AS112&gt;E$195,0,IF('Indicator Data'!AS112&lt;E$194,10,(E$195-'Indicator Data'!AS112)/(E$195-E$194)*10)),1))</f>
        <v>6.9</v>
      </c>
      <c r="F110" s="97">
        <f>IF('Indicator Data'!AR112="No data","x",ROUND(IF('Indicator Data'!AR112&gt;F$195,0,IF('Indicator Data'!AR112&lt;F$194,10,(F$195-'Indicator Data'!AR112)/(F$195-F$194)*10)),1))</f>
        <v>7.1</v>
      </c>
      <c r="G110" s="98">
        <f t="shared" si="9"/>
        <v>7</v>
      </c>
      <c r="H110" s="99">
        <f t="shared" si="10"/>
        <v>5.9</v>
      </c>
      <c r="I110" s="97">
        <f>IF('Indicator Data'!AU112="No data","x",ROUND(IF('Indicator Data'!AU112^2&gt;I$195,0,IF('Indicator Data'!AU112^2&lt;I$194,10,(I$195-'Indicator Data'!AU112^2)/(I$195-I$194)*10)),1))</f>
        <v>8.6999999999999993</v>
      </c>
      <c r="J110" s="97">
        <f>IF(OR('Indicator Data'!AT112=0,'Indicator Data'!AT112="No data"),"x",ROUND(IF('Indicator Data'!AT112&gt;J$195,0,IF('Indicator Data'!AT112&lt;J$194,10,(J$195-'Indicator Data'!AT112)/(J$195-J$194)*10)),1))</f>
        <v>7.8</v>
      </c>
      <c r="K110" s="97">
        <f>IF('Indicator Data'!AV112="No data","x",ROUND(IF('Indicator Data'!AV112&gt;K$195,0,IF('Indicator Data'!AV112&lt;K$194,10,(K$195-'Indicator Data'!AV112)/(K$195-K$194)*10)),1))</f>
        <v>8.9</v>
      </c>
      <c r="L110" s="97">
        <f>IF('Indicator Data'!AW112="No data","x",ROUND(IF('Indicator Data'!AW112&gt;L$195,0,IF('Indicator Data'!AW112&lt;L$194,10,(L$195-'Indicator Data'!AW112)/(L$195-L$194)*10)),1))</f>
        <v>5.4</v>
      </c>
      <c r="M110" s="98">
        <f t="shared" si="11"/>
        <v>7.7</v>
      </c>
      <c r="N110" s="150">
        <f>IF('Indicator Data'!AX112="No data","x",'Indicator Data'!AX112/'Indicator Data'!BD112*100)</f>
        <v>1.4553216260793636</v>
      </c>
      <c r="O110" s="97">
        <f t="shared" si="12"/>
        <v>10</v>
      </c>
      <c r="P110" s="97">
        <f>IF('Indicator Data'!AY112="No data","x",ROUND(IF('Indicator Data'!AY112&gt;P$195,0,IF('Indicator Data'!AY112&lt;P$194,10,(P$195-'Indicator Data'!AY112)/(P$195-P$194)*10)),1))</f>
        <v>6.7</v>
      </c>
      <c r="Q110" s="97">
        <f>IF('Indicator Data'!AZ112="No data","x",ROUND(IF('Indicator Data'!AZ112&gt;Q$195,0,IF('Indicator Data'!AZ112&lt;Q$194,10,(Q$195-'Indicator Data'!AZ112)/(Q$195-Q$194)*10)),1))</f>
        <v>8.4</v>
      </c>
      <c r="R110" s="98">
        <f t="shared" si="13"/>
        <v>8.4</v>
      </c>
      <c r="S110" s="97">
        <f>IF('Indicator Data'!Y112="No data","x",ROUND(IF('Indicator Data'!Y112&gt;S$195,0,IF('Indicator Data'!Y112&lt;S$194,10,(S$195-'Indicator Data'!Y112)/(S$195-S$194)*10)),1))</f>
        <v>9.6999999999999993</v>
      </c>
      <c r="T110" s="97">
        <f>IF('Indicator Data'!Z112="No data","x",ROUND(IF('Indicator Data'!Z112&gt;T$195,0,IF('Indicator Data'!Z112&lt;T$194,10,(T$195-'Indicator Data'!Z112)/(T$195-T$194)*10)),1))</f>
        <v>3.8</v>
      </c>
      <c r="U110" s="97">
        <f>IF('Indicator Data'!AC112="No data","x",ROUND(IF('Indicator Data'!AC112&gt;U$195,0,IF('Indicator Data'!AC112&lt;U$194,10,(U$195-'Indicator Data'!AC112)/(U$195-U$194)*10)),1))</f>
        <v>9.6999999999999993</v>
      </c>
      <c r="V110" s="98">
        <f t="shared" si="14"/>
        <v>7.7</v>
      </c>
      <c r="W110" s="99">
        <f t="shared" si="15"/>
        <v>7.9</v>
      </c>
      <c r="X110" s="16"/>
    </row>
    <row r="111" spans="1:24" s="4" customFormat="1" x14ac:dyDescent="0.25">
      <c r="A111" s="131" t="s">
        <v>205</v>
      </c>
      <c r="B111" s="51" t="s">
        <v>204</v>
      </c>
      <c r="C111" s="97">
        <f>IF('Indicator Data'!AQ113="No data","x",ROUND(IF('Indicator Data'!AQ113&gt;C$195,0,IF('Indicator Data'!AQ113&lt;C$194,10,(C$195-'Indicator Data'!AQ113)/(C$195-C$194)*10)),1))</f>
        <v>3.3</v>
      </c>
      <c r="D111" s="98">
        <f t="shared" si="8"/>
        <v>3.3</v>
      </c>
      <c r="E111" s="97">
        <f>IF('Indicator Data'!AS113="No data","x",ROUND(IF('Indicator Data'!AS113&gt;E$195,0,IF('Indicator Data'!AS113&lt;E$194,10,(E$195-'Indicator Data'!AS113)/(E$195-E$194)*10)),1))</f>
        <v>4.7</v>
      </c>
      <c r="F111" s="97">
        <f>IF('Indicator Data'!AR113="No data","x",ROUND(IF('Indicator Data'!AR113&gt;F$195,0,IF('Indicator Data'!AR113&lt;F$194,10,(F$195-'Indicator Data'!AR113)/(F$195-F$194)*10)),1))</f>
        <v>2.7</v>
      </c>
      <c r="G111" s="98">
        <f t="shared" si="9"/>
        <v>3.7</v>
      </c>
      <c r="H111" s="99">
        <f t="shared" si="10"/>
        <v>3.5</v>
      </c>
      <c r="I111" s="97">
        <f>IF('Indicator Data'!AU113="No data","x",ROUND(IF('Indicator Data'!AU113^2&gt;I$195,0,IF('Indicator Data'!AU113^2&lt;I$194,10,(I$195-'Indicator Data'!AU113^2)/(I$195-I$194)*10)),1))</f>
        <v>2.2000000000000002</v>
      </c>
      <c r="J111" s="97">
        <f>IF(OR('Indicator Data'!AT113=0,'Indicator Data'!AT113="No data"),"x",ROUND(IF('Indicator Data'!AT113&gt;J$195,0,IF('Indicator Data'!AT113&lt;J$194,10,(J$195-'Indicator Data'!AT113)/(J$195-J$194)*10)),1))</f>
        <v>0</v>
      </c>
      <c r="K111" s="97">
        <f>IF('Indicator Data'!AV113="No data","x",ROUND(IF('Indicator Data'!AV113&gt;K$195,0,IF('Indicator Data'!AV113&lt;K$194,10,(K$195-'Indicator Data'!AV113)/(K$195-K$194)*10)),1))</f>
        <v>5.9</v>
      </c>
      <c r="L111" s="97">
        <f>IF('Indicator Data'!AW113="No data","x",ROUND(IF('Indicator Data'!AW113&gt;L$195,0,IF('Indicator Data'!AW113&lt;L$194,10,(L$195-'Indicator Data'!AW113)/(L$195-L$194)*10)),1))</f>
        <v>3.5</v>
      </c>
      <c r="M111" s="98">
        <f t="shared" si="11"/>
        <v>2.9</v>
      </c>
      <c r="N111" s="150">
        <f>IF('Indicator Data'!AX113="No data","x",'Indicator Data'!AX113/'Indicator Data'!BD113*100)</f>
        <v>137.93103448275863</v>
      </c>
      <c r="O111" s="97">
        <f t="shared" si="12"/>
        <v>0</v>
      </c>
      <c r="P111" s="97">
        <f>IF('Indicator Data'!AY113="No data","x",ROUND(IF('Indicator Data'!AY113&gt;P$195,0,IF('Indicator Data'!AY113&lt;P$194,10,(P$195-'Indicator Data'!AY113)/(P$195-P$194)*10)),1))</f>
        <v>0.8</v>
      </c>
      <c r="Q111" s="97">
        <f>IF('Indicator Data'!AZ113="No data","x",ROUND(IF('Indicator Data'!AZ113&gt;Q$195,0,IF('Indicator Data'!AZ113&lt;Q$194,10,(Q$195-'Indicator Data'!AZ113)/(Q$195-Q$194)*10)),1))</f>
        <v>0</v>
      </c>
      <c r="R111" s="98">
        <f t="shared" si="13"/>
        <v>0.3</v>
      </c>
      <c r="S111" s="97" t="str">
        <f>IF('Indicator Data'!Y113="No data","x",ROUND(IF('Indicator Data'!Y113&gt;S$195,0,IF('Indicator Data'!Y113&lt;S$194,10,(S$195-'Indicator Data'!Y113)/(S$195-S$194)*10)),1))</f>
        <v>x</v>
      </c>
      <c r="T111" s="97">
        <f>IF('Indicator Data'!Z113="No data","x",ROUND(IF('Indicator Data'!Z113&gt;T$195,0,IF('Indicator Data'!Z113&lt;T$194,10,(T$195-'Indicator Data'!Z113)/(T$195-T$194)*10)),1))</f>
        <v>0.3</v>
      </c>
      <c r="U111" s="97">
        <f>IF('Indicator Data'!AC113="No data","x",ROUND(IF('Indicator Data'!AC113&gt;U$195,0,IF('Indicator Data'!AC113&lt;U$194,10,(U$195-'Indicator Data'!AC113)/(U$195-U$194)*10)),1))</f>
        <v>7.2</v>
      </c>
      <c r="V111" s="98">
        <f t="shared" si="14"/>
        <v>3.8</v>
      </c>
      <c r="W111" s="99">
        <f t="shared" si="15"/>
        <v>2.2999999999999998</v>
      </c>
      <c r="X111" s="16"/>
    </row>
    <row r="112" spans="1:24" s="4" customFormat="1" x14ac:dyDescent="0.25">
      <c r="A112" s="131" t="s">
        <v>207</v>
      </c>
      <c r="B112" s="51" t="s">
        <v>206</v>
      </c>
      <c r="C112" s="97">
        <f>IF('Indicator Data'!AQ114="No data","x",ROUND(IF('Indicator Data'!AQ114&gt;C$195,0,IF('Indicator Data'!AQ114&lt;C$194,10,(C$195-'Indicator Data'!AQ114)/(C$195-C$194)*10)),1))</f>
        <v>5.0999999999999996</v>
      </c>
      <c r="D112" s="98">
        <f t="shared" si="8"/>
        <v>5.0999999999999996</v>
      </c>
      <c r="E112" s="97">
        <f>IF('Indicator Data'!AS114="No data","x",ROUND(IF('Indicator Data'!AS114&gt;E$195,0,IF('Indicator Data'!AS114&lt;E$194,10,(E$195-'Indicator Data'!AS114)/(E$195-E$194)*10)),1))</f>
        <v>6.5</v>
      </c>
      <c r="F112" s="97">
        <f>IF('Indicator Data'!AR114="No data","x",ROUND(IF('Indicator Data'!AR114&gt;F$195,0,IF('Indicator Data'!AR114&lt;F$194,10,(F$195-'Indicator Data'!AR114)/(F$195-F$194)*10)),1))</f>
        <v>4.5999999999999996</v>
      </c>
      <c r="G112" s="98">
        <f t="shared" si="9"/>
        <v>5.6</v>
      </c>
      <c r="H112" s="99">
        <f t="shared" si="10"/>
        <v>5.4</v>
      </c>
      <c r="I112" s="97">
        <f>IF('Indicator Data'!AU114="No data","x",ROUND(IF('Indicator Data'!AU114^2&gt;I$195,0,IF('Indicator Data'!AU114^2&lt;I$194,10,(I$195-'Indicator Data'!AU114^2)/(I$195-I$194)*10)),1))</f>
        <v>1.2</v>
      </c>
      <c r="J112" s="97">
        <f>IF(OR('Indicator Data'!AT114=0,'Indicator Data'!AT114="No data"),"x",ROUND(IF('Indicator Data'!AT114&gt;J$195,0,IF('Indicator Data'!AT114&lt;J$194,10,(J$195-'Indicator Data'!AT114)/(J$195-J$194)*10)),1))</f>
        <v>0.1</v>
      </c>
      <c r="K112" s="97">
        <f>IF('Indicator Data'!AV114="No data","x",ROUND(IF('Indicator Data'!AV114&gt;K$195,0,IF('Indicator Data'!AV114&lt;K$194,10,(K$195-'Indicator Data'!AV114)/(K$195-K$194)*10)),1))</f>
        <v>5.6</v>
      </c>
      <c r="L112" s="97">
        <f>IF('Indicator Data'!AW114="No data","x",ROUND(IF('Indicator Data'!AW114&gt;L$195,0,IF('Indicator Data'!AW114&lt;L$194,10,(L$195-'Indicator Data'!AW114)/(L$195-L$194)*10)),1))</f>
        <v>6</v>
      </c>
      <c r="M112" s="98">
        <f t="shared" si="11"/>
        <v>3.2</v>
      </c>
      <c r="N112" s="150">
        <f>IF('Indicator Data'!AX114="No data","x",'Indicator Data'!AX114/'Indicator Data'!BD114*100)</f>
        <v>18.518994830113943</v>
      </c>
      <c r="O112" s="97">
        <f t="shared" si="12"/>
        <v>8.1999999999999993</v>
      </c>
      <c r="P112" s="97">
        <f>IF('Indicator Data'!AY114="No data","x",ROUND(IF('Indicator Data'!AY114&gt;P$195,0,IF('Indicator Data'!AY114&lt;P$194,10,(P$195-'Indicator Data'!AY114)/(P$195-P$194)*10)),1))</f>
        <v>1.6</v>
      </c>
      <c r="Q112" s="97">
        <f>IF('Indicator Data'!AZ114="No data","x",ROUND(IF('Indicator Data'!AZ114&gt;Q$195,0,IF('Indicator Data'!AZ114&lt;Q$194,10,(Q$195-'Indicator Data'!AZ114)/(Q$195-Q$194)*10)),1))</f>
        <v>0.8</v>
      </c>
      <c r="R112" s="98">
        <f t="shared" si="13"/>
        <v>3.5</v>
      </c>
      <c r="S112" s="97">
        <f>IF('Indicator Data'!Y114="No data","x",ROUND(IF('Indicator Data'!Y114&gt;S$195,0,IF('Indicator Data'!Y114&lt;S$194,10,(S$195-'Indicator Data'!Y114)/(S$195-S$194)*10)),1))</f>
        <v>4.8</v>
      </c>
      <c r="T112" s="97">
        <f>IF('Indicator Data'!Z114="No data","x",ROUND(IF('Indicator Data'!Z114&gt;T$195,0,IF('Indicator Data'!Z114&lt;T$194,10,(T$195-'Indicator Data'!Z114)/(T$195-T$194)*10)),1))</f>
        <v>0.5</v>
      </c>
      <c r="U112" s="97">
        <f>IF('Indicator Data'!AC114="No data","x",ROUND(IF('Indicator Data'!AC114&gt;U$195,0,IF('Indicator Data'!AC114&lt;U$194,10,(U$195-'Indicator Data'!AC114)/(U$195-U$194)*10)),1))</f>
        <v>6.6</v>
      </c>
      <c r="V112" s="98">
        <f t="shared" si="14"/>
        <v>4</v>
      </c>
      <c r="W112" s="99">
        <f t="shared" si="15"/>
        <v>3.6</v>
      </c>
      <c r="X112" s="16"/>
    </row>
    <row r="113" spans="1:24" s="4" customFormat="1" x14ac:dyDescent="0.25">
      <c r="A113" s="131" t="s">
        <v>782</v>
      </c>
      <c r="B113" s="51" t="s">
        <v>208</v>
      </c>
      <c r="C113" s="97">
        <f>IF('Indicator Data'!AQ115="No data","x",ROUND(IF('Indicator Data'!AQ115&gt;C$195,0,IF('Indicator Data'!AQ115&lt;C$194,10,(C$195-'Indicator Data'!AQ115)/(C$195-C$194)*10)),1))</f>
        <v>6</v>
      </c>
      <c r="D113" s="98">
        <f t="shared" si="8"/>
        <v>6</v>
      </c>
      <c r="E113" s="97" t="str">
        <f>IF('Indicator Data'!AS115="No data","x",ROUND(IF('Indicator Data'!AS115&gt;E$195,0,IF('Indicator Data'!AS115&lt;E$194,10,(E$195-'Indicator Data'!AS115)/(E$195-E$194)*10)),1))</f>
        <v>x</v>
      </c>
      <c r="F113" s="97">
        <f>IF('Indicator Data'!AR115="No data","x",ROUND(IF('Indicator Data'!AR115&gt;F$195,0,IF('Indicator Data'!AR115&lt;F$194,10,(F$195-'Indicator Data'!AR115)/(F$195-F$194)*10)),1))</f>
        <v>6</v>
      </c>
      <c r="G113" s="98">
        <f t="shared" si="9"/>
        <v>6</v>
      </c>
      <c r="H113" s="99">
        <f t="shared" si="10"/>
        <v>6</v>
      </c>
      <c r="I113" s="97" t="str">
        <f>IF('Indicator Data'!AU115="No data","x",ROUND(IF('Indicator Data'!AU115^2&gt;I$195,0,IF('Indicator Data'!AU115^2&lt;I$194,10,(I$195-'Indicator Data'!AU115^2)/(I$195-I$194)*10)),1))</f>
        <v>x</v>
      </c>
      <c r="J113" s="97">
        <f>IF(OR('Indicator Data'!AT115=0,'Indicator Data'!AT115="No data"),"x",ROUND(IF('Indicator Data'!AT115&gt;J$195,0,IF('Indicator Data'!AT115&lt;J$194,10,(J$195-'Indicator Data'!AT115)/(J$195-J$194)*10)),1))</f>
        <v>4.0999999999999996</v>
      </c>
      <c r="K113" s="97">
        <f>IF('Indicator Data'!AV115="No data","x",ROUND(IF('Indicator Data'!AV115&gt;K$195,0,IF('Indicator Data'!AV115&lt;K$194,10,(K$195-'Indicator Data'!AV115)/(K$195-K$194)*10)),1))</f>
        <v>7</v>
      </c>
      <c r="L113" s="97">
        <f>IF('Indicator Data'!AW115="No data","x",ROUND(IF('Indicator Data'!AW115&gt;L$195,0,IF('Indicator Data'!AW115&lt;L$194,10,(L$195-'Indicator Data'!AW115)/(L$195-L$194)*10)),1))</f>
        <v>8.6999999999999993</v>
      </c>
      <c r="M113" s="98">
        <f t="shared" si="11"/>
        <v>6.6</v>
      </c>
      <c r="N113" s="150">
        <f>IF('Indicator Data'!AX115="No data","x",'Indicator Data'!AX115/'Indicator Data'!BD115*100)</f>
        <v>54.285714285714285</v>
      </c>
      <c r="O113" s="97">
        <f t="shared" si="12"/>
        <v>4.5999999999999996</v>
      </c>
      <c r="P113" s="97">
        <f>IF('Indicator Data'!AY115="No data","x",ROUND(IF('Indicator Data'!AY115&gt;P$195,0,IF('Indicator Data'!AY115&lt;P$194,10,(P$195-'Indicator Data'!AY115)/(P$195-P$194)*10)),1))</f>
        <v>4.8</v>
      </c>
      <c r="Q113" s="97">
        <f>IF('Indicator Data'!AZ115="No data","x",ROUND(IF('Indicator Data'!AZ115&gt;Q$195,0,IF('Indicator Data'!AZ115&lt;Q$194,10,(Q$195-'Indicator Data'!AZ115)/(Q$195-Q$194)*10)),1))</f>
        <v>2.2000000000000002</v>
      </c>
      <c r="R113" s="98">
        <f t="shared" si="13"/>
        <v>3.9</v>
      </c>
      <c r="S113" s="97">
        <f>IF('Indicator Data'!Y115="No data","x",ROUND(IF('Indicator Data'!Y115&gt;S$195,0,IF('Indicator Data'!Y115&lt;S$194,10,(S$195-'Indicator Data'!Y115)/(S$195-S$194)*10)),1))</f>
        <v>9.6</v>
      </c>
      <c r="T113" s="97">
        <f>IF('Indicator Data'!Z115="No data","x",ROUND(IF('Indicator Data'!Z115&gt;T$195,0,IF('Indicator Data'!Z115&lt;T$194,10,(T$195-'Indicator Data'!Z115)/(T$195-T$194)*10)),1))</f>
        <v>2.1</v>
      </c>
      <c r="U113" s="97">
        <f>IF('Indicator Data'!AC115="No data","x",ROUND(IF('Indicator Data'!AC115&gt;U$195,0,IF('Indicator Data'!AC115&lt;U$194,10,(U$195-'Indicator Data'!AC115)/(U$195-U$194)*10)),1))</f>
        <v>8.6999999999999993</v>
      </c>
      <c r="V113" s="98">
        <f t="shared" si="14"/>
        <v>6.8</v>
      </c>
      <c r="W113" s="99">
        <f t="shared" si="15"/>
        <v>5.8</v>
      </c>
      <c r="X113" s="16"/>
    </row>
    <row r="114" spans="1:24" s="4" customFormat="1" x14ac:dyDescent="0.25">
      <c r="A114" s="131" t="s">
        <v>883</v>
      </c>
      <c r="B114" s="51" t="s">
        <v>209</v>
      </c>
      <c r="C114" s="97">
        <f>IF('Indicator Data'!AQ116="No data","x",ROUND(IF('Indicator Data'!AQ116&gt;C$195,0,IF('Indicator Data'!AQ116&lt;C$194,10,(C$195-'Indicator Data'!AQ116)/(C$195-C$194)*10)),1))</f>
        <v>6.2</v>
      </c>
      <c r="D114" s="98">
        <f t="shared" si="8"/>
        <v>6.2</v>
      </c>
      <c r="E114" s="97">
        <f>IF('Indicator Data'!AS116="No data","x",ROUND(IF('Indicator Data'!AS116&gt;E$195,0,IF('Indicator Data'!AS116&lt;E$194,10,(E$195-'Indicator Data'!AS116)/(E$195-E$194)*10)),1))</f>
        <v>6.7</v>
      </c>
      <c r="F114" s="97">
        <f>IF('Indicator Data'!AR116="No data","x",ROUND(IF('Indicator Data'!AR116&gt;F$195,0,IF('Indicator Data'!AR116&lt;F$194,10,(F$195-'Indicator Data'!AR116)/(F$195-F$194)*10)),1))</f>
        <v>5.8</v>
      </c>
      <c r="G114" s="98">
        <f t="shared" si="9"/>
        <v>6.3</v>
      </c>
      <c r="H114" s="99">
        <f t="shared" si="10"/>
        <v>6.3</v>
      </c>
      <c r="I114" s="97">
        <f>IF('Indicator Data'!AU116="No data","x",ROUND(IF('Indicator Data'!AU116^2&gt;I$195,0,IF('Indicator Data'!AU116^2&lt;I$194,10,(I$195-'Indicator Data'!AU116^2)/(I$195-I$194)*10)),1))</f>
        <v>0.2</v>
      </c>
      <c r="J114" s="97">
        <f>IF(OR('Indicator Data'!AT116=0,'Indicator Data'!AT116="No data"),"x",ROUND(IF('Indicator Data'!AT116&gt;J$195,0,IF('Indicator Data'!AT116&lt;J$194,10,(J$195-'Indicator Data'!AT116)/(J$195-J$194)*10)),1))</f>
        <v>0</v>
      </c>
      <c r="K114" s="97">
        <f>IF('Indicator Data'!AV116="No data","x",ROUND(IF('Indicator Data'!AV116&gt;K$195,0,IF('Indicator Data'!AV116&lt;K$194,10,(K$195-'Indicator Data'!AV116)/(K$195-K$194)*10)),1))</f>
        <v>5.3</v>
      </c>
      <c r="L114" s="97">
        <f>IF('Indicator Data'!AW116="No data","x",ROUND(IF('Indicator Data'!AW116&gt;L$195,0,IF('Indicator Data'!AW116&lt;L$194,10,(L$195-'Indicator Data'!AW116)/(L$195-L$194)*10)),1))</f>
        <v>4.7</v>
      </c>
      <c r="M114" s="98">
        <f t="shared" si="11"/>
        <v>2.6</v>
      </c>
      <c r="N114" s="150">
        <f>IF('Indicator Data'!AX116="No data","x",'Indicator Data'!AX116/'Indicator Data'!BD116*100)</f>
        <v>127.83831496925792</v>
      </c>
      <c r="O114" s="97">
        <f t="shared" si="12"/>
        <v>0</v>
      </c>
      <c r="P114" s="97">
        <f>IF('Indicator Data'!AY116="No data","x",ROUND(IF('Indicator Data'!AY116&gt;P$195,0,IF('Indicator Data'!AY116&lt;P$194,10,(P$195-'Indicator Data'!AY116)/(P$195-P$194)*10)),1))</f>
        <v>2.6</v>
      </c>
      <c r="Q114" s="97">
        <f>IF('Indicator Data'!AZ116="No data","x",ROUND(IF('Indicator Data'!AZ116&gt;Q$195,0,IF('Indicator Data'!AZ116&lt;Q$194,10,(Q$195-'Indicator Data'!AZ116)/(Q$195-Q$194)*10)),1))</f>
        <v>2.2999999999999998</v>
      </c>
      <c r="R114" s="98">
        <f t="shared" si="13"/>
        <v>1.6</v>
      </c>
      <c r="S114" s="97">
        <f>IF('Indicator Data'!Y116="No data","x",ROUND(IF('Indicator Data'!Y116&gt;S$195,0,IF('Indicator Data'!Y116&lt;S$194,10,(S$195-'Indicator Data'!Y116)/(S$195-S$194)*10)),1))</f>
        <v>2.5</v>
      </c>
      <c r="T114" s="97">
        <f>IF('Indicator Data'!Z116="No data","x",ROUND(IF('Indicator Data'!Z116&gt;T$195,0,IF('Indicator Data'!Z116&lt;T$194,10,(T$195-'Indicator Data'!Z116)/(T$195-T$194)*10)),1))</f>
        <v>2.2999999999999998</v>
      </c>
      <c r="U114" s="97">
        <f>IF('Indicator Data'!AC116="No data","x",ROUND(IF('Indicator Data'!AC116&gt;U$195,0,IF('Indicator Data'!AC116&lt;U$194,10,(U$195-'Indicator Data'!AC116)/(U$195-U$194)*10)),1))</f>
        <v>8.3000000000000007</v>
      </c>
      <c r="V114" s="98">
        <f t="shared" si="14"/>
        <v>4.4000000000000004</v>
      </c>
      <c r="W114" s="99">
        <f t="shared" si="15"/>
        <v>2.9</v>
      </c>
      <c r="X114" s="16"/>
    </row>
    <row r="115" spans="1:24" s="4" customFormat="1" x14ac:dyDescent="0.25">
      <c r="A115" s="131" t="s">
        <v>211</v>
      </c>
      <c r="B115" s="51" t="s">
        <v>210</v>
      </c>
      <c r="C115" s="97">
        <f>IF('Indicator Data'!AQ117="No data","x",ROUND(IF('Indicator Data'!AQ117&gt;C$195,0,IF('Indicator Data'!AQ117&lt;C$194,10,(C$195-'Indicator Data'!AQ117)/(C$195-C$194)*10)),1))</f>
        <v>5.0999999999999996</v>
      </c>
      <c r="D115" s="98">
        <f t="shared" si="8"/>
        <v>5.0999999999999996</v>
      </c>
      <c r="E115" s="97">
        <f>IF('Indicator Data'!AS117="No data","x",ROUND(IF('Indicator Data'!AS117&gt;E$195,0,IF('Indicator Data'!AS117&lt;E$194,10,(E$195-'Indicator Data'!AS117)/(E$195-E$194)*10)),1))</f>
        <v>6.1</v>
      </c>
      <c r="F115" s="97">
        <f>IF('Indicator Data'!AR117="No data","x",ROUND(IF('Indicator Data'!AR117&gt;F$195,0,IF('Indicator Data'!AR117&lt;F$194,10,(F$195-'Indicator Data'!AR117)/(F$195-F$194)*10)),1))</f>
        <v>5.8</v>
      </c>
      <c r="G115" s="98">
        <f t="shared" si="9"/>
        <v>6</v>
      </c>
      <c r="H115" s="99">
        <f t="shared" si="10"/>
        <v>5.6</v>
      </c>
      <c r="I115" s="97">
        <f>IF('Indicator Data'!AU117="No data","x",ROUND(IF('Indicator Data'!AU117^2&gt;I$195,0,IF('Indicator Data'!AU117^2&lt;I$194,10,(I$195-'Indicator Data'!AU117^2)/(I$195-I$194)*10)),1))</f>
        <v>0.4</v>
      </c>
      <c r="J115" s="97">
        <f>IF(OR('Indicator Data'!AT117=0,'Indicator Data'!AT117="No data"),"x",ROUND(IF('Indicator Data'!AT117&gt;J$195,0,IF('Indicator Data'!AT117&lt;J$194,10,(J$195-'Indicator Data'!AT117)/(J$195-J$194)*10)),1))</f>
        <v>1</v>
      </c>
      <c r="K115" s="97">
        <f>IF('Indicator Data'!AV117="No data","x",ROUND(IF('Indicator Data'!AV117&gt;K$195,0,IF('Indicator Data'!AV117&lt;K$194,10,(K$195-'Indicator Data'!AV117)/(K$195-K$194)*10)),1))</f>
        <v>7.3</v>
      </c>
      <c r="L115" s="97">
        <f>IF('Indicator Data'!AW117="No data","x",ROUND(IF('Indicator Data'!AW117&gt;L$195,0,IF('Indicator Data'!AW117&lt;L$194,10,(L$195-'Indicator Data'!AW117)/(L$195-L$194)*10)),1))</f>
        <v>4.9000000000000004</v>
      </c>
      <c r="M115" s="98">
        <f t="shared" si="11"/>
        <v>3.4</v>
      </c>
      <c r="N115" s="150">
        <f>IF('Indicator Data'!AX117="No data","x",'Indicator Data'!AX117/'Indicator Data'!BD117*100)</f>
        <v>4.1839388243775586</v>
      </c>
      <c r="O115" s="97">
        <f t="shared" si="12"/>
        <v>9.6999999999999993</v>
      </c>
      <c r="P115" s="97">
        <f>IF('Indicator Data'!AY117="No data","x",ROUND(IF('Indicator Data'!AY117&gt;P$195,0,IF('Indicator Data'!AY117&lt;P$194,10,(P$195-'Indicator Data'!AY117)/(P$195-P$194)*10)),1))</f>
        <v>4.5</v>
      </c>
      <c r="Q115" s="97">
        <f>IF('Indicator Data'!AZ117="No data","x",ROUND(IF('Indicator Data'!AZ117&gt;Q$195,0,IF('Indicator Data'!AZ117&lt;Q$194,10,(Q$195-'Indicator Data'!AZ117)/(Q$195-Q$194)*10)),1))</f>
        <v>7.1</v>
      </c>
      <c r="R115" s="98">
        <f t="shared" si="13"/>
        <v>7.1</v>
      </c>
      <c r="S115" s="97">
        <f>IF('Indicator Data'!Y117="No data","x",ROUND(IF('Indicator Data'!Y117&gt;S$195,0,IF('Indicator Data'!Y117&lt;S$194,10,(S$195-'Indicator Data'!Y117)/(S$195-S$194)*10)),1))</f>
        <v>2.9</v>
      </c>
      <c r="T115" s="97">
        <f>IF('Indicator Data'!Z117="No data","x",ROUND(IF('Indicator Data'!Z117&gt;T$195,0,IF('Indicator Data'!Z117&lt;T$194,10,(T$195-'Indicator Data'!Z117)/(T$195-T$194)*10)),1))</f>
        <v>0.3</v>
      </c>
      <c r="U115" s="97">
        <f>IF('Indicator Data'!AC117="No data","x",ROUND(IF('Indicator Data'!AC117&gt;U$195,0,IF('Indicator Data'!AC117&lt;U$194,10,(U$195-'Indicator Data'!AC117)/(U$195-U$194)*10)),1))</f>
        <v>8.1999999999999993</v>
      </c>
      <c r="V115" s="98">
        <f t="shared" si="14"/>
        <v>3.8</v>
      </c>
      <c r="W115" s="99">
        <f t="shared" si="15"/>
        <v>4.8</v>
      </c>
      <c r="X115" s="16"/>
    </row>
    <row r="116" spans="1:24" s="4" customFormat="1" x14ac:dyDescent="0.25">
      <c r="A116" s="131" t="s">
        <v>213</v>
      </c>
      <c r="B116" s="51" t="s">
        <v>212</v>
      </c>
      <c r="C116" s="97">
        <f>IF('Indicator Data'!AQ118="No data","x",ROUND(IF('Indicator Data'!AQ118&gt;C$195,0,IF('Indicator Data'!AQ118&lt;C$194,10,(C$195-'Indicator Data'!AQ118)/(C$195-C$194)*10)),1))</f>
        <v>4</v>
      </c>
      <c r="D116" s="98">
        <f t="shared" si="8"/>
        <v>4</v>
      </c>
      <c r="E116" s="97">
        <f>IF('Indicator Data'!AS118="No data","x",ROUND(IF('Indicator Data'!AS118&gt;E$195,0,IF('Indicator Data'!AS118&lt;E$194,10,(E$195-'Indicator Data'!AS118)/(E$195-E$194)*10)),1))</f>
        <v>5.8</v>
      </c>
      <c r="F116" s="97">
        <f>IF('Indicator Data'!AR118="No data","x",ROUND(IF('Indicator Data'!AR118&gt;F$195,0,IF('Indicator Data'!AR118&lt;F$194,10,(F$195-'Indicator Data'!AR118)/(F$195-F$194)*10)),1))</f>
        <v>4.4000000000000004</v>
      </c>
      <c r="G116" s="98">
        <f t="shared" si="9"/>
        <v>5.0999999999999996</v>
      </c>
      <c r="H116" s="99">
        <f t="shared" si="10"/>
        <v>4.5999999999999996</v>
      </c>
      <c r="I116" s="97">
        <f>IF('Indicator Data'!AU118="No data","x",ROUND(IF('Indicator Data'!AU118^2&gt;I$195,0,IF('Indicator Data'!AU118^2&lt;I$194,10,(I$195-'Indicator Data'!AU118^2)/(I$195-I$194)*10)),1))</f>
        <v>0.3</v>
      </c>
      <c r="J116" s="97">
        <f>IF(OR('Indicator Data'!AT118=0,'Indicator Data'!AT118="No data"),"x",ROUND(IF('Indicator Data'!AT118&gt;J$195,0,IF('Indicator Data'!AT118&lt;J$194,10,(J$195-'Indicator Data'!AT118)/(J$195-J$194)*10)),1))</f>
        <v>0</v>
      </c>
      <c r="K116" s="97">
        <f>IF('Indicator Data'!AV118="No data","x",ROUND(IF('Indicator Data'!AV118&gt;K$195,0,IF('Indicator Data'!AV118&lt;K$194,10,(K$195-'Indicator Data'!AV118)/(K$195-K$194)*10)),1))</f>
        <v>3.9</v>
      </c>
      <c r="L116" s="97">
        <f>IF('Indicator Data'!AW118="No data","x",ROUND(IF('Indicator Data'!AW118&gt;L$195,0,IF('Indicator Data'!AW118&lt;L$194,10,(L$195-'Indicator Data'!AW118)/(L$195-L$194)*10)),1))</f>
        <v>1.9</v>
      </c>
      <c r="M116" s="98">
        <f t="shared" si="11"/>
        <v>1.5</v>
      </c>
      <c r="N116" s="150">
        <f>IF('Indicator Data'!AX118="No data","x",'Indicator Data'!AX118/'Indicator Data'!BD118*100)</f>
        <v>81.784386617100367</v>
      </c>
      <c r="O116" s="97">
        <f t="shared" si="12"/>
        <v>1.8</v>
      </c>
      <c r="P116" s="97">
        <f>IF('Indicator Data'!AY118="No data","x",ROUND(IF('Indicator Data'!AY118&gt;P$195,0,IF('Indicator Data'!AY118&lt;P$194,10,(P$195-'Indicator Data'!AY118)/(P$195-P$194)*10)),1))</f>
        <v>0.5</v>
      </c>
      <c r="Q116" s="97">
        <f>IF('Indicator Data'!AZ118="No data","x",ROUND(IF('Indicator Data'!AZ118&gt;Q$195,0,IF('Indicator Data'!AZ118&lt;Q$194,10,(Q$195-'Indicator Data'!AZ118)/(Q$195-Q$194)*10)),1))</f>
        <v>0.1</v>
      </c>
      <c r="R116" s="98">
        <f t="shared" si="13"/>
        <v>0.8</v>
      </c>
      <c r="S116" s="97">
        <f>IF('Indicator Data'!Y118="No data","x",ROUND(IF('Indicator Data'!Y118&gt;S$195,0,IF('Indicator Data'!Y118&lt;S$194,10,(S$195-'Indicator Data'!Y118)/(S$195-S$194)*10)),1))</f>
        <v>4.7</v>
      </c>
      <c r="T116" s="97">
        <f>IF('Indicator Data'!Z118="No data","x",ROUND(IF('Indicator Data'!Z118&gt;T$195,0,IF('Indicator Data'!Z118&lt;T$194,10,(T$195-'Indicator Data'!Z118)/(T$195-T$194)*10)),1))</f>
        <v>2.8</v>
      </c>
      <c r="U116" s="97">
        <f>IF('Indicator Data'!AC118="No data","x",ROUND(IF('Indicator Data'!AC118&gt;U$195,0,IF('Indicator Data'!AC118&lt;U$194,10,(U$195-'Indicator Data'!AC118)/(U$195-U$194)*10)),1))</f>
        <v>7</v>
      </c>
      <c r="V116" s="98">
        <f t="shared" si="14"/>
        <v>4.8</v>
      </c>
      <c r="W116" s="99">
        <f t="shared" si="15"/>
        <v>2.4</v>
      </c>
      <c r="X116" s="16"/>
    </row>
    <row r="117" spans="1:24" s="4" customFormat="1" x14ac:dyDescent="0.25">
      <c r="A117" s="131" t="s">
        <v>215</v>
      </c>
      <c r="B117" s="51" t="s">
        <v>214</v>
      </c>
      <c r="C117" s="97">
        <f>IF('Indicator Data'!AQ119="No data","x",ROUND(IF('Indicator Data'!AQ119&gt;C$195,0,IF('Indicator Data'!AQ119&lt;C$194,10,(C$195-'Indicator Data'!AQ119)/(C$195-C$194)*10)),1))</f>
        <v>5.6</v>
      </c>
      <c r="D117" s="98">
        <f t="shared" si="8"/>
        <v>5.6</v>
      </c>
      <c r="E117" s="97">
        <f>IF('Indicator Data'!AS119="No data","x",ROUND(IF('Indicator Data'!AS119&gt;E$195,0,IF('Indicator Data'!AS119&lt;E$194,10,(E$195-'Indicator Data'!AS119)/(E$195-E$194)*10)),1))</f>
        <v>6.4</v>
      </c>
      <c r="F117" s="97">
        <f>IF('Indicator Data'!AR119="No data","x",ROUND(IF('Indicator Data'!AR119&gt;F$195,0,IF('Indicator Data'!AR119&lt;F$194,10,(F$195-'Indicator Data'!AR119)/(F$195-F$194)*10)),1))</f>
        <v>5.3</v>
      </c>
      <c r="G117" s="98">
        <f t="shared" si="9"/>
        <v>5.9</v>
      </c>
      <c r="H117" s="99">
        <f t="shared" si="10"/>
        <v>5.8</v>
      </c>
      <c r="I117" s="97">
        <f>IF('Indicator Data'!AU119="No data","x",ROUND(IF('Indicator Data'!AU119^2&gt;I$195,0,IF('Indicator Data'!AU119^2&lt;I$194,10,(I$195-'Indicator Data'!AU119^2)/(I$195-I$194)*10)),1))</f>
        <v>6</v>
      </c>
      <c r="J117" s="97">
        <f>IF(OR('Indicator Data'!AT119=0,'Indicator Data'!AT119="No data"),"x",ROUND(IF('Indicator Data'!AT119&gt;J$195,0,IF('Indicator Data'!AT119&lt;J$194,10,(J$195-'Indicator Data'!AT119)/(J$195-J$194)*10)),1))</f>
        <v>0</v>
      </c>
      <c r="K117" s="97">
        <f>IF('Indicator Data'!AV119="No data","x",ROUND(IF('Indicator Data'!AV119&gt;K$195,0,IF('Indicator Data'!AV119&lt;K$194,10,(K$195-'Indicator Data'!AV119)/(K$195-K$194)*10)),1))</f>
        <v>4.3</v>
      </c>
      <c r="L117" s="97">
        <f>IF('Indicator Data'!AW119="No data","x",ROUND(IF('Indicator Data'!AW119&gt;L$195,0,IF('Indicator Data'!AW119&lt;L$194,10,(L$195-'Indicator Data'!AW119)/(L$195-L$194)*10)),1))</f>
        <v>3.5</v>
      </c>
      <c r="M117" s="98">
        <f t="shared" si="11"/>
        <v>3.5</v>
      </c>
      <c r="N117" s="150">
        <f>IF('Indicator Data'!AX119="No data","x",'Indicator Data'!AX119/'Indicator Data'!BD119*100)</f>
        <v>29.128388976025093</v>
      </c>
      <c r="O117" s="97">
        <f t="shared" si="12"/>
        <v>7.2</v>
      </c>
      <c r="P117" s="97">
        <f>IF('Indicator Data'!AY119="No data","x",ROUND(IF('Indicator Data'!AY119&gt;P$195,0,IF('Indicator Data'!AY119&lt;P$194,10,(P$195-'Indicator Data'!AY119)/(P$195-P$194)*10)),1))</f>
        <v>2.6</v>
      </c>
      <c r="Q117" s="97">
        <f>IF('Indicator Data'!AZ119="No data","x",ROUND(IF('Indicator Data'!AZ119&gt;Q$195,0,IF('Indicator Data'!AZ119&lt;Q$194,10,(Q$195-'Indicator Data'!AZ119)/(Q$195-Q$194)*10)),1))</f>
        <v>2.9</v>
      </c>
      <c r="R117" s="98">
        <f t="shared" si="13"/>
        <v>4.2</v>
      </c>
      <c r="S117" s="97">
        <f>IF('Indicator Data'!Y119="No data","x",ROUND(IF('Indicator Data'!Y119&gt;S$195,0,IF('Indicator Data'!Y119&lt;S$194,10,(S$195-'Indicator Data'!Y119)/(S$195-S$194)*10)),1))</f>
        <v>8.5</v>
      </c>
      <c r="T117" s="97">
        <f>IF('Indicator Data'!Z119="No data","x",ROUND(IF('Indicator Data'!Z119&gt;T$195,0,IF('Indicator Data'!Z119&lt;T$194,10,(T$195-'Indicator Data'!Z119)/(T$195-T$194)*10)),1))</f>
        <v>0</v>
      </c>
      <c r="U117" s="97">
        <f>IF('Indicator Data'!AC119="No data","x",ROUND(IF('Indicator Data'!AC119&gt;U$195,0,IF('Indicator Data'!AC119&lt;U$194,10,(U$195-'Indicator Data'!AC119)/(U$195-U$194)*10)),1))</f>
        <v>8.6999999999999993</v>
      </c>
      <c r="V117" s="98">
        <f t="shared" si="14"/>
        <v>5.7</v>
      </c>
      <c r="W117" s="99">
        <f t="shared" si="15"/>
        <v>4.5</v>
      </c>
      <c r="X117" s="16"/>
    </row>
    <row r="118" spans="1:24" s="4" customFormat="1" x14ac:dyDescent="0.25">
      <c r="A118" s="131" t="s">
        <v>217</v>
      </c>
      <c r="B118" s="51" t="s">
        <v>216</v>
      </c>
      <c r="C118" s="97">
        <f>IF('Indicator Data'!AQ120="No data","x",ROUND(IF('Indicator Data'!AQ120&gt;C$195,0,IF('Indicator Data'!AQ120&lt;C$194,10,(C$195-'Indicator Data'!AQ120)/(C$195-C$194)*10)),1))</f>
        <v>2.1</v>
      </c>
      <c r="D118" s="98">
        <f t="shared" si="8"/>
        <v>2.1</v>
      </c>
      <c r="E118" s="97">
        <f>IF('Indicator Data'!AS120="No data","x",ROUND(IF('Indicator Data'!AS120&gt;E$195,0,IF('Indicator Data'!AS120&lt;E$194,10,(E$195-'Indicator Data'!AS120)/(E$195-E$194)*10)),1))</f>
        <v>6.9</v>
      </c>
      <c r="F118" s="97">
        <f>IF('Indicator Data'!AR120="No data","x",ROUND(IF('Indicator Data'!AR120&gt;F$195,0,IF('Indicator Data'!AR120&lt;F$194,10,(F$195-'Indicator Data'!AR120)/(F$195-F$194)*10)),1))</f>
        <v>6.5</v>
      </c>
      <c r="G118" s="98">
        <f t="shared" si="9"/>
        <v>6.7</v>
      </c>
      <c r="H118" s="99">
        <f t="shared" si="10"/>
        <v>4.4000000000000004</v>
      </c>
      <c r="I118" s="97">
        <f>IF('Indicator Data'!AU120="No data","x",ROUND(IF('Indicator Data'!AU120^2&gt;I$195,0,IF('Indicator Data'!AU120^2&lt;I$194,10,(I$195-'Indicator Data'!AU120^2)/(I$195-I$194)*10)),1))</f>
        <v>8.1999999999999993</v>
      </c>
      <c r="J118" s="97">
        <f>IF(OR('Indicator Data'!AT120=0,'Indicator Data'!AT120="No data"),"x",ROUND(IF('Indicator Data'!AT120&gt;J$195,0,IF('Indicator Data'!AT120&lt;J$194,10,(J$195-'Indicator Data'!AT120)/(J$195-J$194)*10)),1))</f>
        <v>8</v>
      </c>
      <c r="K118" s="97">
        <f>IF('Indicator Data'!AV120="No data","x",ROUND(IF('Indicator Data'!AV120&gt;K$195,0,IF('Indicator Data'!AV120&lt;K$194,10,(K$195-'Indicator Data'!AV120)/(K$195-K$194)*10)),1))</f>
        <v>9.4</v>
      </c>
      <c r="L118" s="97">
        <f>IF('Indicator Data'!AW120="No data","x",ROUND(IF('Indicator Data'!AW120&gt;L$195,0,IF('Indicator Data'!AW120&lt;L$194,10,(L$195-'Indicator Data'!AW120)/(L$195-L$194)*10)),1))</f>
        <v>6.7</v>
      </c>
      <c r="M118" s="98">
        <f t="shared" si="11"/>
        <v>8.1</v>
      </c>
      <c r="N118" s="150">
        <f>IF('Indicator Data'!AX120="No data","x",'Indicator Data'!AX120/'Indicator Data'!BD120*100)</f>
        <v>5.2137643378519289</v>
      </c>
      <c r="O118" s="97">
        <f t="shared" si="12"/>
        <v>9.6</v>
      </c>
      <c r="P118" s="97">
        <f>IF('Indicator Data'!AY120="No data","x",ROUND(IF('Indicator Data'!AY120&gt;P$195,0,IF('Indicator Data'!AY120&lt;P$194,10,(P$195-'Indicator Data'!AY120)/(P$195-P$194)*10)),1))</f>
        <v>8.8000000000000007</v>
      </c>
      <c r="Q118" s="97">
        <f>IF('Indicator Data'!AZ120="No data","x",ROUND(IF('Indicator Data'!AZ120&gt;Q$195,0,IF('Indicator Data'!AZ120&lt;Q$194,10,(Q$195-'Indicator Data'!AZ120)/(Q$195-Q$194)*10)),1))</f>
        <v>9.8000000000000007</v>
      </c>
      <c r="R118" s="98">
        <f t="shared" si="13"/>
        <v>9.4</v>
      </c>
      <c r="S118" s="97">
        <f>IF('Indicator Data'!Y120="No data","x",ROUND(IF('Indicator Data'!Y120&gt;S$195,0,IF('Indicator Data'!Y120&lt;S$194,10,(S$195-'Indicator Data'!Y120)/(S$195-S$194)*10)),1))</f>
        <v>9.9</v>
      </c>
      <c r="T118" s="97">
        <f>IF('Indicator Data'!Z120="No data","x",ROUND(IF('Indicator Data'!Z120&gt;T$195,0,IF('Indicator Data'!Z120&lt;T$194,10,(T$195-'Indicator Data'!Z120)/(T$195-T$194)*10)),1))</f>
        <v>3.6</v>
      </c>
      <c r="U118" s="97">
        <f>IF('Indicator Data'!AC120="No data","x",ROUND(IF('Indicator Data'!AC120&gt;U$195,0,IF('Indicator Data'!AC120&lt;U$194,10,(U$195-'Indicator Data'!AC120)/(U$195-U$194)*10)),1))</f>
        <v>9.9</v>
      </c>
      <c r="V118" s="98">
        <f t="shared" si="14"/>
        <v>7.8</v>
      </c>
      <c r="W118" s="99">
        <f t="shared" si="15"/>
        <v>8.4</v>
      </c>
      <c r="X118" s="16"/>
    </row>
    <row r="119" spans="1:24" s="4" customFormat="1" x14ac:dyDescent="0.25">
      <c r="A119" s="131" t="s">
        <v>370</v>
      </c>
      <c r="B119" s="51" t="s">
        <v>218</v>
      </c>
      <c r="C119" s="97">
        <f>IF('Indicator Data'!AQ121="No data","x",ROUND(IF('Indicator Data'!AQ121&gt;C$195,0,IF('Indicator Data'!AQ121&lt;C$194,10,(C$195-'Indicator Data'!AQ121)/(C$195-C$194)*10)),1))</f>
        <v>7.1</v>
      </c>
      <c r="D119" s="98">
        <f t="shared" si="8"/>
        <v>7.1</v>
      </c>
      <c r="E119" s="97">
        <f>IF('Indicator Data'!AS121="No data","x",ROUND(IF('Indicator Data'!AS121&gt;E$195,0,IF('Indicator Data'!AS121&lt;E$194,10,(E$195-'Indicator Data'!AS121)/(E$195-E$194)*10)),1))</f>
        <v>7.8</v>
      </c>
      <c r="F119" s="97">
        <f>IF('Indicator Data'!AR121="No data","x",ROUND(IF('Indicator Data'!AR121&gt;F$195,0,IF('Indicator Data'!AR121&lt;F$194,10,(F$195-'Indicator Data'!AR121)/(F$195-F$194)*10)),1))</f>
        <v>7.6</v>
      </c>
      <c r="G119" s="98">
        <f t="shared" si="9"/>
        <v>7.7</v>
      </c>
      <c r="H119" s="99">
        <f t="shared" si="10"/>
        <v>7.4</v>
      </c>
      <c r="I119" s="97">
        <f>IF('Indicator Data'!AU121="No data","x",ROUND(IF('Indicator Data'!AU121^2&gt;I$195,0,IF('Indicator Data'!AU121^2&lt;I$194,10,(I$195-'Indicator Data'!AU121^2)/(I$195-I$194)*10)),1))</f>
        <v>1.6</v>
      </c>
      <c r="J119" s="97">
        <f>IF(OR('Indicator Data'!AT121=0,'Indicator Data'!AT121="No data"),"x",ROUND(IF('Indicator Data'!AT121&gt;J$195,0,IF('Indicator Data'!AT121&lt;J$194,10,(J$195-'Indicator Data'!AT121)/(J$195-J$194)*10)),1))</f>
        <v>4.8</v>
      </c>
      <c r="K119" s="97">
        <f>IF('Indicator Data'!AV121="No data","x",ROUND(IF('Indicator Data'!AV121&gt;K$195,0,IF('Indicator Data'!AV121&lt;K$194,10,(K$195-'Indicator Data'!AV121)/(K$195-K$194)*10)),1))</f>
        <v>9.8000000000000007</v>
      </c>
      <c r="L119" s="97">
        <f>IF('Indicator Data'!AW121="No data","x",ROUND(IF('Indicator Data'!AW121&gt;L$195,0,IF('Indicator Data'!AW121&lt;L$194,10,(L$195-'Indicator Data'!AW121)/(L$195-L$194)*10)),1))</f>
        <v>7.7</v>
      </c>
      <c r="M119" s="98">
        <f t="shared" si="11"/>
        <v>6</v>
      </c>
      <c r="N119" s="150">
        <f>IF('Indicator Data'!AX121="No data","x",'Indicator Data'!AX121/'Indicator Data'!BD121*100)</f>
        <v>7.1943547276094835</v>
      </c>
      <c r="O119" s="97">
        <f t="shared" si="12"/>
        <v>9.4</v>
      </c>
      <c r="P119" s="97">
        <f>IF('Indicator Data'!AY121="No data","x",ROUND(IF('Indicator Data'!AY121&gt;P$195,0,IF('Indicator Data'!AY121&lt;P$194,10,(P$195-'Indicator Data'!AY121)/(P$195-P$194)*10)),1))</f>
        <v>2.2999999999999998</v>
      </c>
      <c r="Q119" s="97">
        <f>IF('Indicator Data'!AZ121="No data","x",ROUND(IF('Indicator Data'!AZ121&gt;Q$195,0,IF('Indicator Data'!AZ121&lt;Q$194,10,(Q$195-'Indicator Data'!AZ121)/(Q$195-Q$194)*10)),1))</f>
        <v>3.9</v>
      </c>
      <c r="R119" s="98">
        <f t="shared" si="13"/>
        <v>5.2</v>
      </c>
      <c r="S119" s="97">
        <f>IF('Indicator Data'!Y121="No data","x",ROUND(IF('Indicator Data'!Y121&gt;S$195,0,IF('Indicator Data'!Y121&lt;S$194,10,(S$195-'Indicator Data'!Y121)/(S$195-S$194)*10)),1))</f>
        <v>8.5</v>
      </c>
      <c r="T119" s="97">
        <f>IF('Indicator Data'!Z121="No data","x",ROUND(IF('Indicator Data'!Z121&gt;T$195,0,IF('Indicator Data'!Z121&lt;T$194,10,(T$195-'Indicator Data'!Z121)/(T$195-T$194)*10)),1))</f>
        <v>3.3</v>
      </c>
      <c r="U119" s="97">
        <f>IF('Indicator Data'!AC121="No data","x",ROUND(IF('Indicator Data'!AC121&gt;U$195,0,IF('Indicator Data'!AC121&lt;U$194,10,(U$195-'Indicator Data'!AC121)/(U$195-U$194)*10)),1))</f>
        <v>10</v>
      </c>
      <c r="V119" s="98">
        <f t="shared" si="14"/>
        <v>7.3</v>
      </c>
      <c r="W119" s="99">
        <f t="shared" si="15"/>
        <v>6.2</v>
      </c>
      <c r="X119" s="16"/>
    </row>
    <row r="120" spans="1:24" s="4" customFormat="1" x14ac:dyDescent="0.25">
      <c r="A120" s="131" t="s">
        <v>220</v>
      </c>
      <c r="B120" s="51" t="s">
        <v>219</v>
      </c>
      <c r="C120" s="97">
        <f>IF('Indicator Data'!AQ122="No data","x",ROUND(IF('Indicator Data'!AQ122&gt;C$195,0,IF('Indicator Data'!AQ122&lt;C$194,10,(C$195-'Indicator Data'!AQ122)/(C$195-C$194)*10)),1))</f>
        <v>4.3</v>
      </c>
      <c r="D120" s="98">
        <f t="shared" si="8"/>
        <v>4.3</v>
      </c>
      <c r="E120" s="97">
        <f>IF('Indicator Data'!AS122="No data","x",ROUND(IF('Indicator Data'!AS122&gt;E$195,0,IF('Indicator Data'!AS122&lt;E$194,10,(E$195-'Indicator Data'!AS122)/(E$195-E$194)*10)),1))</f>
        <v>4.7</v>
      </c>
      <c r="F120" s="97">
        <f>IF('Indicator Data'!AR122="No data","x",ROUND(IF('Indicator Data'!AR122&gt;F$195,0,IF('Indicator Data'!AR122&lt;F$194,10,(F$195-'Indicator Data'!AR122)/(F$195-F$194)*10)),1))</f>
        <v>4.8</v>
      </c>
      <c r="G120" s="98">
        <f t="shared" si="9"/>
        <v>4.8</v>
      </c>
      <c r="H120" s="99">
        <f t="shared" si="10"/>
        <v>4.5999999999999996</v>
      </c>
      <c r="I120" s="97">
        <f>IF('Indicator Data'!AU122="No data","x",ROUND(IF('Indicator Data'!AU122^2&gt;I$195,0,IF('Indicator Data'!AU122^2&lt;I$194,10,(I$195-'Indicator Data'!AU122^2)/(I$195-I$194)*10)),1))</f>
        <v>4.5999999999999996</v>
      </c>
      <c r="J120" s="97">
        <f>IF(OR('Indicator Data'!AT122=0,'Indicator Data'!AT122="No data"),"x",ROUND(IF('Indicator Data'!AT122&gt;J$195,0,IF('Indicator Data'!AT122&lt;J$194,10,(J$195-'Indicator Data'!AT122)/(J$195-J$194)*10)),1))</f>
        <v>5.3</v>
      </c>
      <c r="K120" s="97">
        <f>IF('Indicator Data'!AV122="No data","x",ROUND(IF('Indicator Data'!AV122&gt;K$195,0,IF('Indicator Data'!AV122&lt;K$194,10,(K$195-'Indicator Data'!AV122)/(K$195-K$194)*10)),1))</f>
        <v>8.5</v>
      </c>
      <c r="L120" s="97">
        <f>IF('Indicator Data'!AW122="No data","x",ROUND(IF('Indicator Data'!AW122&gt;L$195,0,IF('Indicator Data'!AW122&lt;L$194,10,(L$195-'Indicator Data'!AW122)/(L$195-L$194)*10)),1))</f>
        <v>4.4000000000000004</v>
      </c>
      <c r="M120" s="98">
        <f t="shared" si="11"/>
        <v>5.7</v>
      </c>
      <c r="N120" s="150">
        <f>IF('Indicator Data'!AX122="No data","x",'Indicator Data'!AX122/'Indicator Data'!BD122*100)</f>
        <v>7.0449051974395411</v>
      </c>
      <c r="O120" s="97">
        <f t="shared" si="12"/>
        <v>9.4</v>
      </c>
      <c r="P120" s="97">
        <f>IF('Indicator Data'!AY122="No data","x",ROUND(IF('Indicator Data'!AY122&gt;P$195,0,IF('Indicator Data'!AY122&lt;P$194,10,(P$195-'Indicator Data'!AY122)/(P$195-P$194)*10)),1))</f>
        <v>7.3</v>
      </c>
      <c r="Q120" s="97">
        <f>IF('Indicator Data'!AZ122="No data","x",ROUND(IF('Indicator Data'!AZ122&gt;Q$195,0,IF('Indicator Data'!AZ122&lt;Q$194,10,(Q$195-'Indicator Data'!AZ122)/(Q$195-Q$194)*10)),1))</f>
        <v>1.8</v>
      </c>
      <c r="R120" s="98">
        <f t="shared" si="13"/>
        <v>6.2</v>
      </c>
      <c r="S120" s="97">
        <f>IF('Indicator Data'!Y122="No data","x",ROUND(IF('Indicator Data'!Y122&gt;S$195,0,IF('Indicator Data'!Y122&lt;S$194,10,(S$195-'Indicator Data'!Y122)/(S$195-S$194)*10)),1))</f>
        <v>9.1</v>
      </c>
      <c r="T120" s="97">
        <f>IF('Indicator Data'!Z122="No data","x",ROUND(IF('Indicator Data'!Z122&gt;T$195,0,IF('Indicator Data'!Z122&lt;T$194,10,(T$195-'Indicator Data'!Z122)/(T$195-T$194)*10)),1))</f>
        <v>4.0999999999999996</v>
      </c>
      <c r="U120" s="97">
        <f>IF('Indicator Data'!AC122="No data","x",ROUND(IF('Indicator Data'!AC122&gt;U$195,0,IF('Indicator Data'!AC122&lt;U$194,10,(U$195-'Indicator Data'!AC122)/(U$195-U$194)*10)),1))</f>
        <v>7.6</v>
      </c>
      <c r="V120" s="98">
        <f t="shared" si="14"/>
        <v>6.9</v>
      </c>
      <c r="W120" s="99">
        <f t="shared" si="15"/>
        <v>6.3</v>
      </c>
      <c r="X120" s="16"/>
    </row>
    <row r="121" spans="1:24" s="4" customFormat="1" x14ac:dyDescent="0.25">
      <c r="A121" s="131" t="s">
        <v>222</v>
      </c>
      <c r="B121" s="51" t="s">
        <v>221</v>
      </c>
      <c r="C121" s="97">
        <f>IF('Indicator Data'!AQ123="No data","x",ROUND(IF('Indicator Data'!AQ123&gt;C$195,0,IF('Indicator Data'!AQ123&lt;C$194,10,(C$195-'Indicator Data'!AQ123)/(C$195-C$194)*10)),1))</f>
        <v>8.1</v>
      </c>
      <c r="D121" s="98">
        <f t="shared" si="8"/>
        <v>8.1</v>
      </c>
      <c r="E121" s="97" t="str">
        <f>IF('Indicator Data'!AS123="No data","x",ROUND(IF('Indicator Data'!AS123&gt;E$195,0,IF('Indicator Data'!AS123&lt;E$194,10,(E$195-'Indicator Data'!AS123)/(E$195-E$194)*10)),1))</f>
        <v>x</v>
      </c>
      <c r="F121" s="97">
        <f>IF('Indicator Data'!AR123="No data","x",ROUND(IF('Indicator Data'!AR123&gt;F$195,0,IF('Indicator Data'!AR123&lt;F$194,10,(F$195-'Indicator Data'!AR123)/(F$195-F$194)*10)),1))</f>
        <v>6.2</v>
      </c>
      <c r="G121" s="98">
        <f t="shared" si="9"/>
        <v>6.2</v>
      </c>
      <c r="H121" s="99">
        <f t="shared" si="10"/>
        <v>7.2</v>
      </c>
      <c r="I121" s="97" t="str">
        <f>IF('Indicator Data'!AU123="No data","x",ROUND(IF('Indicator Data'!AU123^2&gt;I$195,0,IF('Indicator Data'!AU123^2&lt;I$194,10,(I$195-'Indicator Data'!AU123^2)/(I$195-I$194)*10)),1))</f>
        <v>x</v>
      </c>
      <c r="J121" s="97" t="str">
        <f>IF(OR('Indicator Data'!AT123=0,'Indicator Data'!AT123="No data"),"x",ROUND(IF('Indicator Data'!AT123&gt;J$195,0,IF('Indicator Data'!AT123&lt;J$194,10,(J$195-'Indicator Data'!AT123)/(J$195-J$194)*10)),1))</f>
        <v>x</v>
      </c>
      <c r="K121" s="97" t="str">
        <f>IF('Indicator Data'!AV123="No data","x",ROUND(IF('Indicator Data'!AV123&gt;K$195,0,IF('Indicator Data'!AV123&lt;K$194,10,(K$195-'Indicator Data'!AV123)/(K$195-K$194)*10)),1))</f>
        <v>x</v>
      </c>
      <c r="L121" s="97">
        <f>IF('Indicator Data'!AW123="No data","x",ROUND(IF('Indicator Data'!AW123&gt;L$195,0,IF('Indicator Data'!AW123&lt;L$194,10,(L$195-'Indicator Data'!AW123)/(L$195-L$194)*10)),1))</f>
        <v>6.9</v>
      </c>
      <c r="M121" s="98">
        <f t="shared" si="11"/>
        <v>6.9</v>
      </c>
      <c r="N121" s="150">
        <f>IF('Indicator Data'!AX123="No data","x",'Indicator Data'!AX123/'Indicator Data'!BD123*100)</f>
        <v>219.04761904761907</v>
      </c>
      <c r="O121" s="97">
        <f t="shared" si="12"/>
        <v>0</v>
      </c>
      <c r="P121" s="97">
        <f>IF('Indicator Data'!AY123="No data","x",ROUND(IF('Indicator Data'!AY123&gt;P$195,0,IF('Indicator Data'!AY123&lt;P$194,10,(P$195-'Indicator Data'!AY123)/(P$195-P$194)*10)),1))</f>
        <v>3.8</v>
      </c>
      <c r="Q121" s="97">
        <f>IF('Indicator Data'!AZ123="No data","x",ROUND(IF('Indicator Data'!AZ123&gt;Q$195,0,IF('Indicator Data'!AZ123&lt;Q$194,10,(Q$195-'Indicator Data'!AZ123)/(Q$195-Q$194)*10)),1))</f>
        <v>0.7</v>
      </c>
      <c r="R121" s="98">
        <f t="shared" si="13"/>
        <v>1.5</v>
      </c>
      <c r="S121" s="97">
        <f>IF('Indicator Data'!Y123="No data","x",ROUND(IF('Indicator Data'!Y123&gt;S$195,0,IF('Indicator Data'!Y123&lt;S$194,10,(S$195-'Indicator Data'!Y123)/(S$195-S$194)*10)),1))</f>
        <v>8.1999999999999993</v>
      </c>
      <c r="T121" s="97">
        <f>IF('Indicator Data'!Z123="No data","x",ROUND(IF('Indicator Data'!Z123&gt;T$195,0,IF('Indicator Data'!Z123&lt;T$194,10,(T$195-'Indicator Data'!Z123)/(T$195-T$194)*10)),1))</f>
        <v>0.3</v>
      </c>
      <c r="U121" s="97" t="str">
        <f>IF('Indicator Data'!AC123="No data","x",ROUND(IF('Indicator Data'!AC123&gt;U$195,0,IF('Indicator Data'!AC123&lt;U$194,10,(U$195-'Indicator Data'!AC123)/(U$195-U$194)*10)),1))</f>
        <v>x</v>
      </c>
      <c r="V121" s="98">
        <f t="shared" si="14"/>
        <v>4.3</v>
      </c>
      <c r="W121" s="99">
        <f t="shared" si="15"/>
        <v>4.2</v>
      </c>
      <c r="X121" s="16"/>
    </row>
    <row r="122" spans="1:24" s="4" customFormat="1" x14ac:dyDescent="0.25">
      <c r="A122" s="131" t="s">
        <v>224</v>
      </c>
      <c r="B122" s="51" t="s">
        <v>223</v>
      </c>
      <c r="C122" s="97">
        <f>IF('Indicator Data'!AQ124="No data","x",ROUND(IF('Indicator Data'!AQ124&gt;C$195,0,IF('Indicator Data'!AQ124&lt;C$194,10,(C$195-'Indicator Data'!AQ124)/(C$195-C$194)*10)),1))</f>
        <v>5.4</v>
      </c>
      <c r="D122" s="98">
        <f t="shared" si="8"/>
        <v>5.4</v>
      </c>
      <c r="E122" s="97">
        <f>IF('Indicator Data'!AS124="No data","x",ROUND(IF('Indicator Data'!AS124&gt;E$195,0,IF('Indicator Data'!AS124&lt;E$194,10,(E$195-'Indicator Data'!AS124)/(E$195-E$194)*10)),1))</f>
        <v>7.3</v>
      </c>
      <c r="F122" s="97">
        <f>IF('Indicator Data'!AR124="No data","x",ROUND(IF('Indicator Data'!AR124&gt;F$195,0,IF('Indicator Data'!AR124&lt;F$194,10,(F$195-'Indicator Data'!AR124)/(F$195-F$194)*10)),1))</f>
        <v>6.7</v>
      </c>
      <c r="G122" s="98">
        <f t="shared" si="9"/>
        <v>7</v>
      </c>
      <c r="H122" s="99">
        <f t="shared" si="10"/>
        <v>6.2</v>
      </c>
      <c r="I122" s="97">
        <f>IF('Indicator Data'!AU124="No data","x",ROUND(IF('Indicator Data'!AU124^2&gt;I$195,0,IF('Indicator Data'!AU124^2&lt;I$194,10,(I$195-'Indicator Data'!AU124^2)/(I$195-I$194)*10)),1))</f>
        <v>7.4</v>
      </c>
      <c r="J122" s="97">
        <f>IF(OR('Indicator Data'!AT124=0,'Indicator Data'!AT124="No data"),"x",ROUND(IF('Indicator Data'!AT124&gt;J$195,0,IF('Indicator Data'!AT124&lt;J$194,10,(J$195-'Indicator Data'!AT124)/(J$195-J$194)*10)),1))</f>
        <v>2.4</v>
      </c>
      <c r="K122" s="97">
        <f>IF('Indicator Data'!AV124="No data","x",ROUND(IF('Indicator Data'!AV124&gt;K$195,0,IF('Indicator Data'!AV124&lt;K$194,10,(K$195-'Indicator Data'!AV124)/(K$195-K$194)*10)),1))</f>
        <v>8.5</v>
      </c>
      <c r="L122" s="97">
        <f>IF('Indicator Data'!AW124="No data","x",ROUND(IF('Indicator Data'!AW124&gt;L$195,0,IF('Indicator Data'!AW124&lt;L$194,10,(L$195-'Indicator Data'!AW124)/(L$195-L$194)*10)),1))</f>
        <v>6</v>
      </c>
      <c r="M122" s="98">
        <f t="shared" si="11"/>
        <v>6.1</v>
      </c>
      <c r="N122" s="150">
        <f>IF('Indicator Data'!AX124="No data","x",'Indicator Data'!AX124/'Indicator Data'!BD124*100)</f>
        <v>15.347052668294383</v>
      </c>
      <c r="O122" s="97">
        <f t="shared" si="12"/>
        <v>8.6</v>
      </c>
      <c r="P122" s="97">
        <f>IF('Indicator Data'!AY124="No data","x",ROUND(IF('Indicator Data'!AY124&gt;P$195,0,IF('Indicator Data'!AY124&lt;P$194,10,(P$195-'Indicator Data'!AY124)/(P$195-P$194)*10)),1))</f>
        <v>6</v>
      </c>
      <c r="Q122" s="97">
        <f>IF('Indicator Data'!AZ124="No data","x",ROUND(IF('Indicator Data'!AZ124&gt;Q$195,0,IF('Indicator Data'!AZ124&lt;Q$194,10,(Q$195-'Indicator Data'!AZ124)/(Q$195-Q$194)*10)),1))</f>
        <v>1.7</v>
      </c>
      <c r="R122" s="98">
        <f t="shared" si="13"/>
        <v>5.4</v>
      </c>
      <c r="S122" s="97" t="str">
        <f>IF('Indicator Data'!Y124="No data","x",ROUND(IF('Indicator Data'!Y124&gt;S$195,0,IF('Indicator Data'!Y124&lt;S$194,10,(S$195-'Indicator Data'!Y124)/(S$195-S$194)*10)),1))</f>
        <v>x</v>
      </c>
      <c r="T122" s="97">
        <f>IF('Indicator Data'!Z124="No data","x",ROUND(IF('Indicator Data'!Z124&gt;T$195,0,IF('Indicator Data'!Z124&lt;T$194,10,(T$195-'Indicator Data'!Z124)/(T$195-T$194)*10)),1))</f>
        <v>2.8</v>
      </c>
      <c r="U122" s="97">
        <f>IF('Indicator Data'!AC124="No data","x",ROUND(IF('Indicator Data'!AC124&gt;U$195,0,IF('Indicator Data'!AC124&lt;U$194,10,(U$195-'Indicator Data'!AC124)/(U$195-U$194)*10)),1))</f>
        <v>9.6999999999999993</v>
      </c>
      <c r="V122" s="98">
        <f t="shared" si="14"/>
        <v>6.3</v>
      </c>
      <c r="W122" s="99">
        <f t="shared" si="15"/>
        <v>5.9</v>
      </c>
      <c r="X122" s="16"/>
    </row>
    <row r="123" spans="1:24" s="4" customFormat="1" x14ac:dyDescent="0.25">
      <c r="A123" s="131" t="s">
        <v>226</v>
      </c>
      <c r="B123" s="51" t="s">
        <v>225</v>
      </c>
      <c r="C123" s="97">
        <f>IF('Indicator Data'!AQ125="No data","x",ROUND(IF('Indicator Data'!AQ125&gt;C$195,0,IF('Indicator Data'!AQ125&lt;C$194,10,(C$195-'Indicator Data'!AQ125)/(C$195-C$194)*10)),1))</f>
        <v>1.7</v>
      </c>
      <c r="D123" s="98">
        <f t="shared" si="8"/>
        <v>1.7</v>
      </c>
      <c r="E123" s="97">
        <f>IF('Indicator Data'!AS125="No data","x",ROUND(IF('Indicator Data'!AS125&gt;E$195,0,IF('Indicator Data'!AS125&lt;E$194,10,(E$195-'Indicator Data'!AS125)/(E$195-E$194)*10)),1))</f>
        <v>1.3</v>
      </c>
      <c r="F123" s="97">
        <f>IF('Indicator Data'!AR125="No data","x",ROUND(IF('Indicator Data'!AR125&gt;F$195,0,IF('Indicator Data'!AR125&lt;F$194,10,(F$195-'Indicator Data'!AR125)/(F$195-F$194)*10)),1))</f>
        <v>1.3</v>
      </c>
      <c r="G123" s="98">
        <f t="shared" si="9"/>
        <v>1.3</v>
      </c>
      <c r="H123" s="99">
        <f t="shared" si="10"/>
        <v>1.5</v>
      </c>
      <c r="I123" s="97" t="str">
        <f>IF('Indicator Data'!AU125="No data","x",ROUND(IF('Indicator Data'!AU125^2&gt;I$195,0,IF('Indicator Data'!AU125^2&lt;I$194,10,(I$195-'Indicator Data'!AU125^2)/(I$195-I$194)*10)),1))</f>
        <v>x</v>
      </c>
      <c r="J123" s="97">
        <f>IF(OR('Indicator Data'!AT125=0,'Indicator Data'!AT125="No data"),"x",ROUND(IF('Indicator Data'!AT125&gt;J$195,0,IF('Indicator Data'!AT125&lt;J$194,10,(J$195-'Indicator Data'!AT125)/(J$195-J$194)*10)),1))</f>
        <v>0</v>
      </c>
      <c r="K123" s="97">
        <f>IF('Indicator Data'!AV125="No data","x",ROUND(IF('Indicator Data'!AV125&gt;K$195,0,IF('Indicator Data'!AV125&lt;K$194,10,(K$195-'Indicator Data'!AV125)/(K$195-K$194)*10)),1))</f>
        <v>0.7</v>
      </c>
      <c r="L123" s="97">
        <f>IF('Indicator Data'!AW125="No data","x",ROUND(IF('Indicator Data'!AW125&gt;L$195,0,IF('Indicator Data'!AW125&lt;L$194,10,(L$195-'Indicator Data'!AW125)/(L$195-L$194)*10)),1))</f>
        <v>4.3</v>
      </c>
      <c r="M123" s="98">
        <f t="shared" si="11"/>
        <v>1.7</v>
      </c>
      <c r="N123" s="150">
        <f>IF('Indicator Data'!AX125="No data","x",'Indicator Data'!AX125/'Indicator Data'!BD125*100)</f>
        <v>622.59116513489471</v>
      </c>
      <c r="O123" s="97">
        <f t="shared" si="12"/>
        <v>0</v>
      </c>
      <c r="P123" s="97">
        <f>IF('Indicator Data'!AY125="No data","x",ROUND(IF('Indicator Data'!AY125&gt;P$195,0,IF('Indicator Data'!AY125&lt;P$194,10,(P$195-'Indicator Data'!AY125)/(P$195-P$194)*10)),1))</f>
        <v>0.3</v>
      </c>
      <c r="Q123" s="97">
        <f>IF('Indicator Data'!AZ125="No data","x",ROUND(IF('Indicator Data'!AZ125&gt;Q$195,0,IF('Indicator Data'!AZ125&lt;Q$194,10,(Q$195-'Indicator Data'!AZ125)/(Q$195-Q$194)*10)),1))</f>
        <v>0</v>
      </c>
      <c r="R123" s="98">
        <f t="shared" si="13"/>
        <v>0.1</v>
      </c>
      <c r="S123" s="97">
        <f>IF('Indicator Data'!Y125="No data","x",ROUND(IF('Indicator Data'!Y125&gt;S$195,0,IF('Indicator Data'!Y125&lt;S$194,10,(S$195-'Indicator Data'!Y125)/(S$195-S$194)*10)),1))</f>
        <v>2.9</v>
      </c>
      <c r="T123" s="97">
        <f>IF('Indicator Data'!Z125="No data","x",ROUND(IF('Indicator Data'!Z125&gt;T$195,0,IF('Indicator Data'!Z125&lt;T$194,10,(T$195-'Indicator Data'!Z125)/(T$195-T$194)*10)),1))</f>
        <v>0.8</v>
      </c>
      <c r="U123" s="97">
        <f>IF('Indicator Data'!AC125="No data","x",ROUND(IF('Indicator Data'!AC125&gt;U$195,0,IF('Indicator Data'!AC125&lt;U$194,10,(U$195-'Indicator Data'!AC125)/(U$195-U$194)*10)),1))</f>
        <v>0</v>
      </c>
      <c r="V123" s="98">
        <f t="shared" si="14"/>
        <v>1.2</v>
      </c>
      <c r="W123" s="99">
        <f t="shared" si="15"/>
        <v>1</v>
      </c>
      <c r="X123" s="16"/>
    </row>
    <row r="124" spans="1:24" s="4" customFormat="1" x14ac:dyDescent="0.25">
      <c r="A124" s="131" t="s">
        <v>228</v>
      </c>
      <c r="B124" s="51" t="s">
        <v>227</v>
      </c>
      <c r="C124" s="97">
        <f>IF('Indicator Data'!AQ126="No data","x",ROUND(IF('Indicator Data'!AQ126&gt;C$195,0,IF('Indicator Data'!AQ126&lt;C$194,10,(C$195-'Indicator Data'!AQ126)/(C$195-C$194)*10)),1))</f>
        <v>2.6</v>
      </c>
      <c r="D124" s="98">
        <f t="shared" si="8"/>
        <v>2.6</v>
      </c>
      <c r="E124" s="97">
        <f>IF('Indicator Data'!AS126="No data","x",ROUND(IF('Indicator Data'!AS126&gt;E$195,0,IF('Indicator Data'!AS126&lt;E$194,10,(E$195-'Indicator Data'!AS126)/(E$195-E$194)*10)),1))</f>
        <v>1.2</v>
      </c>
      <c r="F124" s="97">
        <f>IF('Indicator Data'!AR126="No data","x",ROUND(IF('Indicator Data'!AR126&gt;F$195,0,IF('Indicator Data'!AR126&lt;F$194,10,(F$195-'Indicator Data'!AR126)/(F$195-F$194)*10)),1))</f>
        <v>1.1000000000000001</v>
      </c>
      <c r="G124" s="98">
        <f t="shared" si="9"/>
        <v>1.2</v>
      </c>
      <c r="H124" s="99">
        <f t="shared" si="10"/>
        <v>1.9</v>
      </c>
      <c r="I124" s="97" t="str">
        <f>IF('Indicator Data'!AU126="No data","x",ROUND(IF('Indicator Data'!AU126^2&gt;I$195,0,IF('Indicator Data'!AU126^2&lt;I$194,10,(I$195-'Indicator Data'!AU126^2)/(I$195-I$194)*10)),1))</f>
        <v>x</v>
      </c>
      <c r="J124" s="97">
        <f>IF(OR('Indicator Data'!AT126=0,'Indicator Data'!AT126="No data"),"x",ROUND(IF('Indicator Data'!AT126&gt;J$195,0,IF('Indicator Data'!AT126&lt;J$194,10,(J$195-'Indicator Data'!AT126)/(J$195-J$194)*10)),1))</f>
        <v>0</v>
      </c>
      <c r="K124" s="97">
        <f>IF('Indicator Data'!AV126="No data","x",ROUND(IF('Indicator Data'!AV126&gt;K$195,0,IF('Indicator Data'!AV126&lt;K$194,10,(K$195-'Indicator Data'!AV126)/(K$195-K$194)*10)),1))</f>
        <v>1.5</v>
      </c>
      <c r="L124" s="97">
        <f>IF('Indicator Data'!AW126="No data","x",ROUND(IF('Indicator Data'!AW126&gt;L$195,0,IF('Indicator Data'!AW126&lt;L$194,10,(L$195-'Indicator Data'!AW126)/(L$195-L$194)*10)),1))</f>
        <v>4.5</v>
      </c>
      <c r="M124" s="98">
        <f t="shared" si="11"/>
        <v>2</v>
      </c>
      <c r="N124" s="150">
        <f>IF('Indicator Data'!AX126="No data","x",'Indicator Data'!AX126/'Indicator Data'!BD126*100)</f>
        <v>41.775853556644257</v>
      </c>
      <c r="O124" s="97">
        <f t="shared" si="12"/>
        <v>5.9</v>
      </c>
      <c r="P124" s="97" t="str">
        <f>IF('Indicator Data'!AY126="No data","x",ROUND(IF('Indicator Data'!AY126&gt;P$195,0,IF('Indicator Data'!AY126&lt;P$194,10,(P$195-'Indicator Data'!AY126)/(P$195-P$194)*10)),1))</f>
        <v>x</v>
      </c>
      <c r="Q124" s="97">
        <f>IF('Indicator Data'!AZ126="No data","x",ROUND(IF('Indicator Data'!AZ126&gt;Q$195,0,IF('Indicator Data'!AZ126&lt;Q$194,10,(Q$195-'Indicator Data'!AZ126)/(Q$195-Q$194)*10)),1))</f>
        <v>0</v>
      </c>
      <c r="R124" s="98">
        <f t="shared" si="13"/>
        <v>3</v>
      </c>
      <c r="S124" s="97">
        <f>IF('Indicator Data'!Y126="No data","x",ROUND(IF('Indicator Data'!Y126&gt;S$195,0,IF('Indicator Data'!Y126&lt;S$194,10,(S$195-'Indicator Data'!Y126)/(S$195-S$194)*10)),1))</f>
        <v>3.2</v>
      </c>
      <c r="T124" s="97">
        <f>IF('Indicator Data'!Z126="No data","x",ROUND(IF('Indicator Data'!Z126&gt;T$195,0,IF('Indicator Data'!Z126&lt;T$194,10,(T$195-'Indicator Data'!Z126)/(T$195-T$194)*10)),1))</f>
        <v>1.5</v>
      </c>
      <c r="U124" s="97">
        <f>IF('Indicator Data'!AC126="No data","x",ROUND(IF('Indicator Data'!AC126&gt;U$195,0,IF('Indicator Data'!AC126&lt;U$194,10,(U$195-'Indicator Data'!AC126)/(U$195-U$194)*10)),1))</f>
        <v>0</v>
      </c>
      <c r="V124" s="98">
        <f t="shared" si="14"/>
        <v>1.6</v>
      </c>
      <c r="W124" s="99">
        <f t="shared" si="15"/>
        <v>2.2000000000000002</v>
      </c>
      <c r="X124" s="16"/>
    </row>
    <row r="125" spans="1:24" s="4" customFormat="1" x14ac:dyDescent="0.25">
      <c r="A125" s="131" t="s">
        <v>230</v>
      </c>
      <c r="B125" s="51" t="s">
        <v>229</v>
      </c>
      <c r="C125" s="97">
        <f>IF('Indicator Data'!AQ127="No data","x",ROUND(IF('Indicator Data'!AQ127&gt;C$195,0,IF('Indicator Data'!AQ127&lt;C$194,10,(C$195-'Indicator Data'!AQ127)/(C$195-C$194)*10)),1))</f>
        <v>4.7</v>
      </c>
      <c r="D125" s="98">
        <f t="shared" si="8"/>
        <v>4.7</v>
      </c>
      <c r="E125" s="97">
        <f>IF('Indicator Data'!AS127="No data","x",ROUND(IF('Indicator Data'!AS127&gt;E$195,0,IF('Indicator Data'!AS127&lt;E$194,10,(E$195-'Indicator Data'!AS127)/(E$195-E$194)*10)),1))</f>
        <v>7.3</v>
      </c>
      <c r="F125" s="97">
        <f>IF('Indicator Data'!AR127="No data","x",ROUND(IF('Indicator Data'!AR127&gt;F$195,0,IF('Indicator Data'!AR127&lt;F$194,10,(F$195-'Indicator Data'!AR127)/(F$195-F$194)*10)),1))</f>
        <v>6.7</v>
      </c>
      <c r="G125" s="98">
        <f t="shared" si="9"/>
        <v>7</v>
      </c>
      <c r="H125" s="99">
        <f t="shared" si="10"/>
        <v>5.9</v>
      </c>
      <c r="I125" s="97">
        <f>IF('Indicator Data'!AU127="No data","x",ROUND(IF('Indicator Data'!AU127^2&gt;I$195,0,IF('Indicator Data'!AU127^2&lt;I$194,10,(I$195-'Indicator Data'!AU127^2)/(I$195-I$194)*10)),1))</f>
        <v>4.3</v>
      </c>
      <c r="J125" s="97">
        <f>IF(OR('Indicator Data'!AT127=0,'Indicator Data'!AT127="No data"),"x",ROUND(IF('Indicator Data'!AT127&gt;J$195,0,IF('Indicator Data'!AT127&lt;J$194,10,(J$195-'Indicator Data'!AT127)/(J$195-J$194)*10)),1))</f>
        <v>2.2000000000000002</v>
      </c>
      <c r="K125" s="97">
        <f>IF('Indicator Data'!AV127="No data","x",ROUND(IF('Indicator Data'!AV127&gt;K$195,0,IF('Indicator Data'!AV127&lt;K$194,10,(K$195-'Indicator Data'!AV127)/(K$195-K$194)*10)),1))</f>
        <v>8.1999999999999993</v>
      </c>
      <c r="L125" s="97">
        <f>IF('Indicator Data'!AW127="No data","x",ROUND(IF('Indicator Data'!AW127&gt;L$195,0,IF('Indicator Data'!AW127&lt;L$194,10,(L$195-'Indicator Data'!AW127)/(L$195-L$194)*10)),1))</f>
        <v>4.4000000000000004</v>
      </c>
      <c r="M125" s="98">
        <f t="shared" si="11"/>
        <v>4.8</v>
      </c>
      <c r="N125" s="150">
        <f>IF('Indicator Data'!AX127="No data","x",'Indicator Data'!AX127/'Indicator Data'!BD127*100)</f>
        <v>14.957620076450059</v>
      </c>
      <c r="O125" s="97">
        <f t="shared" si="12"/>
        <v>8.6</v>
      </c>
      <c r="P125" s="97">
        <f>IF('Indicator Data'!AY127="No data","x",ROUND(IF('Indicator Data'!AY127&gt;P$195,0,IF('Indicator Data'!AY127&lt;P$194,10,(P$195-'Indicator Data'!AY127)/(P$195-P$194)*10)),1))</f>
        <v>3.6</v>
      </c>
      <c r="Q125" s="97">
        <f>IF('Indicator Data'!AZ127="No data","x",ROUND(IF('Indicator Data'!AZ127&gt;Q$195,0,IF('Indicator Data'!AZ127&lt;Q$194,10,(Q$195-'Indicator Data'!AZ127)/(Q$195-Q$194)*10)),1))</f>
        <v>2.6</v>
      </c>
      <c r="R125" s="98">
        <f t="shared" si="13"/>
        <v>4.9000000000000004</v>
      </c>
      <c r="S125" s="97">
        <f>IF('Indicator Data'!Y127="No data","x",ROUND(IF('Indicator Data'!Y127&gt;S$195,0,IF('Indicator Data'!Y127&lt;S$194,10,(S$195-'Indicator Data'!Y127)/(S$195-S$194)*10)),1))</f>
        <v>7.8</v>
      </c>
      <c r="T125" s="97">
        <f>IF('Indicator Data'!Z127="No data","x",ROUND(IF('Indicator Data'!Z127&gt;T$195,0,IF('Indicator Data'!Z127&lt;T$194,10,(T$195-'Indicator Data'!Z127)/(T$195-T$194)*10)),1))</f>
        <v>0</v>
      </c>
      <c r="U125" s="97">
        <f>IF('Indicator Data'!AC127="No data","x",ROUND(IF('Indicator Data'!AC127&gt;U$195,0,IF('Indicator Data'!AC127&lt;U$194,10,(U$195-'Indicator Data'!AC127)/(U$195-U$194)*10)),1))</f>
        <v>8.9</v>
      </c>
      <c r="V125" s="98">
        <f t="shared" si="14"/>
        <v>5.6</v>
      </c>
      <c r="W125" s="99">
        <f t="shared" si="15"/>
        <v>5.0999999999999996</v>
      </c>
      <c r="X125" s="16"/>
    </row>
    <row r="126" spans="1:24" s="4" customFormat="1" x14ac:dyDescent="0.25">
      <c r="A126" s="131" t="s">
        <v>232</v>
      </c>
      <c r="B126" s="51" t="s">
        <v>231</v>
      </c>
      <c r="C126" s="97">
        <f>IF('Indicator Data'!AQ128="No data","x",ROUND(IF('Indicator Data'!AQ128&gt;C$195,0,IF('Indicator Data'!AQ128&lt;C$194,10,(C$195-'Indicator Data'!AQ128)/(C$195-C$194)*10)),1))</f>
        <v>5.3</v>
      </c>
      <c r="D126" s="98">
        <f t="shared" si="8"/>
        <v>5.3</v>
      </c>
      <c r="E126" s="97">
        <f>IF('Indicator Data'!AS128="No data","x",ROUND(IF('Indicator Data'!AS128&gt;E$195,0,IF('Indicator Data'!AS128&lt;E$194,10,(E$195-'Indicator Data'!AS128)/(E$195-E$194)*10)),1))</f>
        <v>6.6</v>
      </c>
      <c r="F126" s="97">
        <f>IF('Indicator Data'!AR128="No data","x",ROUND(IF('Indicator Data'!AR128&gt;F$195,0,IF('Indicator Data'!AR128&lt;F$194,10,(F$195-'Indicator Data'!AR128)/(F$195-F$194)*10)),1))</f>
        <v>6.5</v>
      </c>
      <c r="G126" s="98">
        <f t="shared" si="9"/>
        <v>6.6</v>
      </c>
      <c r="H126" s="99">
        <f t="shared" si="10"/>
        <v>6</v>
      </c>
      <c r="I126" s="97">
        <f>IF('Indicator Data'!AU128="No data","x",ROUND(IF('Indicator Data'!AU128^2&gt;I$195,0,IF('Indicator Data'!AU128^2&lt;I$194,10,(I$195-'Indicator Data'!AU128^2)/(I$195-I$194)*10)),1))</f>
        <v>10</v>
      </c>
      <c r="J126" s="97">
        <f>IF(OR('Indicator Data'!AT128=0,'Indicator Data'!AT128="No data"),"x",ROUND(IF('Indicator Data'!AT128&gt;J$195,0,IF('Indicator Data'!AT128&lt;J$194,10,(J$195-'Indicator Data'!AT128)/(J$195-J$194)*10)),1))</f>
        <v>8.6</v>
      </c>
      <c r="K126" s="97">
        <f>IF('Indicator Data'!AV128="No data","x",ROUND(IF('Indicator Data'!AV128&gt;K$195,0,IF('Indicator Data'!AV128&lt;K$194,10,(K$195-'Indicator Data'!AV128)/(K$195-K$194)*10)),1))</f>
        <v>9.8000000000000007</v>
      </c>
      <c r="L126" s="97">
        <f>IF('Indicator Data'!AW128="No data","x",ROUND(IF('Indicator Data'!AW128&gt;L$195,0,IF('Indicator Data'!AW128&lt;L$194,10,(L$195-'Indicator Data'!AW128)/(L$195-L$194)*10)),1))</f>
        <v>8</v>
      </c>
      <c r="M126" s="98">
        <f t="shared" si="11"/>
        <v>9.1</v>
      </c>
      <c r="N126" s="150">
        <f>IF('Indicator Data'!AX128="No data","x",'Indicator Data'!AX128/'Indicator Data'!BD128*100)</f>
        <v>3.8683192547564542</v>
      </c>
      <c r="O126" s="97">
        <f t="shared" si="12"/>
        <v>9.6999999999999993</v>
      </c>
      <c r="P126" s="97">
        <f>IF('Indicator Data'!AY128="No data","x",ROUND(IF('Indicator Data'!AY128&gt;P$195,0,IF('Indicator Data'!AY128&lt;P$194,10,(P$195-'Indicator Data'!AY128)/(P$195-P$194)*10)),1))</f>
        <v>9.9</v>
      </c>
      <c r="Q126" s="97">
        <f>IF('Indicator Data'!AZ128="No data","x",ROUND(IF('Indicator Data'!AZ128&gt;Q$195,0,IF('Indicator Data'!AZ128&lt;Q$194,10,(Q$195-'Indicator Data'!AZ128)/(Q$195-Q$194)*10)),1))</f>
        <v>8.4</v>
      </c>
      <c r="R126" s="98">
        <f t="shared" si="13"/>
        <v>9.3000000000000007</v>
      </c>
      <c r="S126" s="97">
        <f>IF('Indicator Data'!Y128="No data","x",ROUND(IF('Indicator Data'!Y128&gt;S$195,0,IF('Indicator Data'!Y128&lt;S$194,10,(S$195-'Indicator Data'!Y128)/(S$195-S$194)*10)),1))</f>
        <v>10</v>
      </c>
      <c r="T126" s="97">
        <f>IF('Indicator Data'!Z128="No data","x",ROUND(IF('Indicator Data'!Z128&gt;T$195,0,IF('Indicator Data'!Z128&lt;T$194,10,(T$195-'Indicator Data'!Z128)/(T$195-T$194)*10)),1))</f>
        <v>6.9</v>
      </c>
      <c r="U126" s="97">
        <f>IF('Indicator Data'!AC128="No data","x",ROUND(IF('Indicator Data'!AC128&gt;U$195,0,IF('Indicator Data'!AC128&lt;U$194,10,(U$195-'Indicator Data'!AC128)/(U$195-U$194)*10)),1))</f>
        <v>10</v>
      </c>
      <c r="V126" s="98">
        <f t="shared" si="14"/>
        <v>9</v>
      </c>
      <c r="W126" s="99">
        <f t="shared" si="15"/>
        <v>9.1</v>
      </c>
      <c r="X126" s="16"/>
    </row>
    <row r="127" spans="1:24" s="4" customFormat="1" x14ac:dyDescent="0.25">
      <c r="A127" s="131" t="s">
        <v>234</v>
      </c>
      <c r="B127" s="51" t="s">
        <v>233</v>
      </c>
      <c r="C127" s="97">
        <f>IF('Indicator Data'!AQ129="No data","x",ROUND(IF('Indicator Data'!AQ129&gt;C$195,0,IF('Indicator Data'!AQ129&lt;C$194,10,(C$195-'Indicator Data'!AQ129)/(C$195-C$194)*10)),1))</f>
        <v>2.8</v>
      </c>
      <c r="D127" s="98">
        <f t="shared" si="8"/>
        <v>2.8</v>
      </c>
      <c r="E127" s="97">
        <f>IF('Indicator Data'!AS129="No data","x",ROUND(IF('Indicator Data'!AS129&gt;E$195,0,IF('Indicator Data'!AS129&lt;E$194,10,(E$195-'Indicator Data'!AS129)/(E$195-E$194)*10)),1))</f>
        <v>7.4</v>
      </c>
      <c r="F127" s="97">
        <f>IF('Indicator Data'!AR129="No data","x",ROUND(IF('Indicator Data'!AR129&gt;F$195,0,IF('Indicator Data'!AR129&lt;F$194,10,(F$195-'Indicator Data'!AR129)/(F$195-F$194)*10)),1))</f>
        <v>7.4</v>
      </c>
      <c r="G127" s="98">
        <f t="shared" si="9"/>
        <v>7.4</v>
      </c>
      <c r="H127" s="99">
        <f t="shared" si="10"/>
        <v>5.0999999999999996</v>
      </c>
      <c r="I127" s="97">
        <f>IF('Indicator Data'!AU129="No data","x",ROUND(IF('Indicator Data'!AU129^2&gt;I$195,0,IF('Indicator Data'!AU129^2&lt;I$194,10,(I$195-'Indicator Data'!AU129^2)/(I$195-I$194)*10)),1))</f>
        <v>8.1</v>
      </c>
      <c r="J127" s="97">
        <f>IF(OR('Indicator Data'!AT129=0,'Indicator Data'!AT129="No data"),"x",ROUND(IF('Indicator Data'!AT129&gt;J$195,0,IF('Indicator Data'!AT129&lt;J$194,10,(J$195-'Indicator Data'!AT129)/(J$195-J$194)*10)),1))</f>
        <v>4.4000000000000004</v>
      </c>
      <c r="K127" s="97">
        <f>IF('Indicator Data'!AV129="No data","x",ROUND(IF('Indicator Data'!AV129&gt;K$195,0,IF('Indicator Data'!AV129&lt;K$194,10,(K$195-'Indicator Data'!AV129)/(K$195-K$194)*10)),1))</f>
        <v>5.7</v>
      </c>
      <c r="L127" s="97">
        <f>IF('Indicator Data'!AW129="No data","x",ROUND(IF('Indicator Data'!AW129&gt;L$195,0,IF('Indicator Data'!AW129&lt;L$194,10,(L$195-'Indicator Data'!AW129)/(L$195-L$194)*10)),1))</f>
        <v>6.3</v>
      </c>
      <c r="M127" s="98">
        <f t="shared" si="11"/>
        <v>6.1</v>
      </c>
      <c r="N127" s="150">
        <f>IF('Indicator Data'!AX129="No data","x",'Indicator Data'!AX129/'Indicator Data'!BD129*100)</f>
        <v>10.760126047190839</v>
      </c>
      <c r="O127" s="97">
        <f t="shared" si="12"/>
        <v>9</v>
      </c>
      <c r="P127" s="97">
        <f>IF('Indicator Data'!AY129="No data","x",ROUND(IF('Indicator Data'!AY129&gt;P$195,0,IF('Indicator Data'!AY129&lt;P$194,10,(P$195-'Indicator Data'!AY129)/(P$195-P$194)*10)),1))</f>
        <v>7.9</v>
      </c>
      <c r="Q127" s="97">
        <f>IF('Indicator Data'!AZ129="No data","x",ROUND(IF('Indicator Data'!AZ129&gt;Q$195,0,IF('Indicator Data'!AZ129&lt;Q$194,10,(Q$195-'Indicator Data'!AZ129)/(Q$195-Q$194)*10)),1))</f>
        <v>6.3</v>
      </c>
      <c r="R127" s="98">
        <f t="shared" si="13"/>
        <v>7.7</v>
      </c>
      <c r="S127" s="97">
        <f>IF('Indicator Data'!Y129="No data","x",ROUND(IF('Indicator Data'!Y129&gt;S$195,0,IF('Indicator Data'!Y129&lt;S$194,10,(S$195-'Indicator Data'!Y129)/(S$195-S$194)*10)),1))</f>
        <v>9</v>
      </c>
      <c r="T127" s="97">
        <f>IF('Indicator Data'!Z129="No data","x",ROUND(IF('Indicator Data'!Z129&gt;T$195,0,IF('Indicator Data'!Z129&lt;T$194,10,(T$195-'Indicator Data'!Z129)/(T$195-T$194)*10)),1))</f>
        <v>10</v>
      </c>
      <c r="U127" s="97">
        <f>IF('Indicator Data'!AC129="No data","x",ROUND(IF('Indicator Data'!AC129&gt;U$195,0,IF('Indicator Data'!AC129&lt;U$194,10,(U$195-'Indicator Data'!AC129)/(U$195-U$194)*10)),1))</f>
        <v>9.4</v>
      </c>
      <c r="V127" s="98">
        <f t="shared" si="14"/>
        <v>9.5</v>
      </c>
      <c r="W127" s="99">
        <f t="shared" si="15"/>
        <v>7.8</v>
      </c>
      <c r="X127" s="16"/>
    </row>
    <row r="128" spans="1:24" s="4" customFormat="1" x14ac:dyDescent="0.25">
      <c r="A128" s="131" t="s">
        <v>236</v>
      </c>
      <c r="B128" s="51" t="s">
        <v>235</v>
      </c>
      <c r="C128" s="97">
        <f>IF('Indicator Data'!AQ130="No data","x",ROUND(IF('Indicator Data'!AQ130&gt;C$195,0,IF('Indicator Data'!AQ130&lt;C$194,10,(C$195-'Indicator Data'!AQ130)/(C$195-C$194)*10)),1))</f>
        <v>2.2999999999999998</v>
      </c>
      <c r="D128" s="98">
        <f t="shared" si="8"/>
        <v>2.2999999999999998</v>
      </c>
      <c r="E128" s="97">
        <f>IF('Indicator Data'!AS130="No data","x",ROUND(IF('Indicator Data'!AS130&gt;E$195,0,IF('Indicator Data'!AS130&lt;E$194,10,(E$195-'Indicator Data'!AS130)/(E$195-E$194)*10)),1))</f>
        <v>1.3</v>
      </c>
      <c r="F128" s="97">
        <f>IF('Indicator Data'!AR130="No data","x",ROUND(IF('Indicator Data'!AR130&gt;F$195,0,IF('Indicator Data'!AR130&lt;F$194,10,(F$195-'Indicator Data'!AR130)/(F$195-F$194)*10)),1))</f>
        <v>1.4</v>
      </c>
      <c r="G128" s="98">
        <f t="shared" si="9"/>
        <v>1.4</v>
      </c>
      <c r="H128" s="99">
        <f t="shared" si="10"/>
        <v>1.9</v>
      </c>
      <c r="I128" s="97" t="str">
        <f>IF('Indicator Data'!AU130="No data","x",ROUND(IF('Indicator Data'!AU130^2&gt;I$195,0,IF('Indicator Data'!AU130^2&lt;I$194,10,(I$195-'Indicator Data'!AU130^2)/(I$195-I$194)*10)),1))</f>
        <v>x</v>
      </c>
      <c r="J128" s="97">
        <f>IF(OR('Indicator Data'!AT130=0,'Indicator Data'!AT130="No data"),"x",ROUND(IF('Indicator Data'!AT130&gt;J$195,0,IF('Indicator Data'!AT130&lt;J$194,10,(J$195-'Indicator Data'!AT130)/(J$195-J$194)*10)),1))</f>
        <v>0</v>
      </c>
      <c r="K128" s="97">
        <f>IF('Indicator Data'!AV130="No data","x",ROUND(IF('Indicator Data'!AV130&gt;K$195,0,IF('Indicator Data'!AV130&lt;K$194,10,(K$195-'Indicator Data'!AV130)/(K$195-K$194)*10)),1))</f>
        <v>0.4</v>
      </c>
      <c r="L128" s="97">
        <f>IF('Indicator Data'!AW130="No data","x",ROUND(IF('Indicator Data'!AW130&gt;L$195,0,IF('Indicator Data'!AW130&lt;L$194,10,(L$195-'Indicator Data'!AW130)/(L$195-L$194)*10)),1))</f>
        <v>4.3</v>
      </c>
      <c r="M128" s="98">
        <f t="shared" si="11"/>
        <v>1.6</v>
      </c>
      <c r="N128" s="150">
        <f>IF('Indicator Data'!AX130="No data","x",'Indicator Data'!AX130/'Indicator Data'!BD130*100)</f>
        <v>46.014790468364829</v>
      </c>
      <c r="O128" s="97">
        <f t="shared" si="12"/>
        <v>5.5</v>
      </c>
      <c r="P128" s="97">
        <f>IF('Indicator Data'!AY130="No data","x",ROUND(IF('Indicator Data'!AY130&gt;P$195,0,IF('Indicator Data'!AY130&lt;P$194,10,(P$195-'Indicator Data'!AY130)/(P$195-P$194)*10)),1))</f>
        <v>0.2</v>
      </c>
      <c r="Q128" s="97">
        <f>IF('Indicator Data'!AZ130="No data","x",ROUND(IF('Indicator Data'!AZ130&gt;Q$195,0,IF('Indicator Data'!AZ130&lt;Q$194,10,(Q$195-'Indicator Data'!AZ130)/(Q$195-Q$194)*10)),1))</f>
        <v>0</v>
      </c>
      <c r="R128" s="98">
        <f t="shared" si="13"/>
        <v>1.9</v>
      </c>
      <c r="S128" s="97">
        <f>IF('Indicator Data'!Y130="No data","x",ROUND(IF('Indicator Data'!Y130&gt;S$195,0,IF('Indicator Data'!Y130&lt;S$194,10,(S$195-'Indicator Data'!Y130)/(S$195-S$194)*10)),1))</f>
        <v>0</v>
      </c>
      <c r="T128" s="97">
        <f>IF('Indicator Data'!Z130="No data","x",ROUND(IF('Indicator Data'!Z130&gt;T$195,0,IF('Indicator Data'!Z130&lt;T$194,10,(T$195-'Indicator Data'!Z130)/(T$195-T$194)*10)),1))</f>
        <v>1.3</v>
      </c>
      <c r="U128" s="97">
        <f>IF('Indicator Data'!AC130="No data","x",ROUND(IF('Indicator Data'!AC130&gt;U$195,0,IF('Indicator Data'!AC130&lt;U$194,10,(U$195-'Indicator Data'!AC130)/(U$195-U$194)*10)),1))</f>
        <v>0</v>
      </c>
      <c r="V128" s="98">
        <f t="shared" si="14"/>
        <v>0.4</v>
      </c>
      <c r="W128" s="99">
        <f t="shared" si="15"/>
        <v>1.3</v>
      </c>
      <c r="X128" s="16"/>
    </row>
    <row r="129" spans="1:24" s="4" customFormat="1" x14ac:dyDescent="0.25">
      <c r="A129" s="131" t="s">
        <v>239</v>
      </c>
      <c r="B129" s="51" t="s">
        <v>238</v>
      </c>
      <c r="C129" s="97" t="str">
        <f>IF('Indicator Data'!AQ131="No data","x",ROUND(IF('Indicator Data'!AQ131&gt;C$195,0,IF('Indicator Data'!AQ131&lt;C$194,10,(C$195-'Indicator Data'!AQ131)/(C$195-C$194)*10)),1))</f>
        <v>x</v>
      </c>
      <c r="D129" s="98" t="str">
        <f t="shared" si="8"/>
        <v>x</v>
      </c>
      <c r="E129" s="97">
        <f>IF('Indicator Data'!AS131="No data","x",ROUND(IF('Indicator Data'!AS131&gt;E$195,0,IF('Indicator Data'!AS131&lt;E$194,10,(E$195-'Indicator Data'!AS131)/(E$195-E$194)*10)),1))</f>
        <v>5.5</v>
      </c>
      <c r="F129" s="97">
        <f>IF('Indicator Data'!AR131="No data","x",ROUND(IF('Indicator Data'!AR131&gt;F$195,0,IF('Indicator Data'!AR131&lt;F$194,10,(F$195-'Indicator Data'!AR131)/(F$195-F$194)*10)),1))</f>
        <v>4.4000000000000004</v>
      </c>
      <c r="G129" s="98">
        <f t="shared" si="9"/>
        <v>5</v>
      </c>
      <c r="H129" s="99">
        <f t="shared" si="10"/>
        <v>5</v>
      </c>
      <c r="I129" s="97">
        <f>IF('Indicator Data'!AU131="No data","x",ROUND(IF('Indicator Data'!AU131^2&gt;I$195,0,IF('Indicator Data'!AU131^2&lt;I$194,10,(I$195-'Indicator Data'!AU131^2)/(I$195-I$194)*10)),1))</f>
        <v>1.7</v>
      </c>
      <c r="J129" s="97">
        <f>IF(OR('Indicator Data'!AT131=0,'Indicator Data'!AT131="No data"),"x",ROUND(IF('Indicator Data'!AT131&gt;J$195,0,IF('Indicator Data'!AT131&lt;J$194,10,(J$195-'Indicator Data'!AT131)/(J$195-J$194)*10)),1))</f>
        <v>0.2</v>
      </c>
      <c r="K129" s="97">
        <f>IF('Indicator Data'!AV131="No data","x",ROUND(IF('Indicator Data'!AV131&gt;K$195,0,IF('Indicator Data'!AV131&lt;K$194,10,(K$195-'Indicator Data'!AV131)/(K$195-K$194)*10)),1))</f>
        <v>3</v>
      </c>
      <c r="L129" s="97">
        <f>IF('Indicator Data'!AW131="No data","x",ROUND(IF('Indicator Data'!AW131&gt;L$195,0,IF('Indicator Data'!AW131&lt;L$194,10,(L$195-'Indicator Data'!AW131)/(L$195-L$194)*10)),1))</f>
        <v>2.2000000000000002</v>
      </c>
      <c r="M129" s="98">
        <f t="shared" si="11"/>
        <v>1.8</v>
      </c>
      <c r="N129" s="150">
        <f>IF('Indicator Data'!AX131="No data","x",'Indicator Data'!AX131/'Indicator Data'!BD131*100)</f>
        <v>13.570274636510501</v>
      </c>
      <c r="O129" s="97">
        <f t="shared" si="12"/>
        <v>8.6999999999999993</v>
      </c>
      <c r="P129" s="97">
        <f>IF('Indicator Data'!AY131="No data","x",ROUND(IF('Indicator Data'!AY131&gt;P$195,0,IF('Indicator Data'!AY131&lt;P$194,10,(P$195-'Indicator Data'!AY131)/(P$195-P$194)*10)),1))</f>
        <v>0.4</v>
      </c>
      <c r="Q129" s="97">
        <f>IF('Indicator Data'!AZ131="No data","x",ROUND(IF('Indicator Data'!AZ131&gt;Q$195,0,IF('Indicator Data'!AZ131&lt;Q$194,10,(Q$195-'Indicator Data'!AZ131)/(Q$195-Q$194)*10)),1))</f>
        <v>1.3</v>
      </c>
      <c r="R129" s="98">
        <f t="shared" si="13"/>
        <v>3.5</v>
      </c>
      <c r="S129" s="97">
        <f>IF('Indicator Data'!Y131="No data","x",ROUND(IF('Indicator Data'!Y131&gt;S$195,0,IF('Indicator Data'!Y131&lt;S$194,10,(S$195-'Indicator Data'!Y131)/(S$195-S$194)*10)),1))</f>
        <v>3.9</v>
      </c>
      <c r="T129" s="97">
        <f>IF('Indicator Data'!Z131="No data","x",ROUND(IF('Indicator Data'!Z131&gt;T$195,0,IF('Indicator Data'!Z131&lt;T$194,10,(T$195-'Indicator Data'!Z131)/(T$195-T$194)*10)),1))</f>
        <v>0</v>
      </c>
      <c r="U129" s="97">
        <f>IF('Indicator Data'!AC131="No data","x",ROUND(IF('Indicator Data'!AC131&gt;U$195,0,IF('Indicator Data'!AC131&lt;U$194,10,(U$195-'Indicator Data'!AC131)/(U$195-U$194)*10)),1))</f>
        <v>7.5</v>
      </c>
      <c r="V129" s="98">
        <f t="shared" si="14"/>
        <v>3.8</v>
      </c>
      <c r="W129" s="99">
        <f t="shared" si="15"/>
        <v>3</v>
      </c>
      <c r="X129" s="16"/>
    </row>
    <row r="130" spans="1:24" s="4" customFormat="1" x14ac:dyDescent="0.25">
      <c r="A130" s="131" t="s">
        <v>241</v>
      </c>
      <c r="B130" s="51" t="s">
        <v>240</v>
      </c>
      <c r="C130" s="97">
        <f>IF('Indicator Data'!AQ132="No data","x",ROUND(IF('Indicator Data'!AQ132&gt;C$195,0,IF('Indicator Data'!AQ132&lt;C$194,10,(C$195-'Indicator Data'!AQ132)/(C$195-C$194)*10)),1))</f>
        <v>4</v>
      </c>
      <c r="D130" s="98">
        <f t="shared" si="8"/>
        <v>4</v>
      </c>
      <c r="E130" s="97">
        <f>IF('Indicator Data'!AS132="No data","x",ROUND(IF('Indicator Data'!AS132&gt;E$195,0,IF('Indicator Data'!AS132&lt;E$194,10,(E$195-'Indicator Data'!AS132)/(E$195-E$194)*10)),1))</f>
        <v>7</v>
      </c>
      <c r="F130" s="97">
        <f>IF('Indicator Data'!AR132="No data","x",ROUND(IF('Indicator Data'!AR132&gt;F$195,0,IF('Indicator Data'!AR132&lt;F$194,10,(F$195-'Indicator Data'!AR132)/(F$195-F$194)*10)),1))</f>
        <v>6.5</v>
      </c>
      <c r="G130" s="98">
        <f t="shared" si="9"/>
        <v>6.8</v>
      </c>
      <c r="H130" s="99">
        <f t="shared" si="10"/>
        <v>5.4</v>
      </c>
      <c r="I130" s="97">
        <f>IF('Indicator Data'!AU132="No data","x",ROUND(IF('Indicator Data'!AU132^2&gt;I$195,0,IF('Indicator Data'!AU132^2&lt;I$194,10,(I$195-'Indicator Data'!AU132^2)/(I$195-I$194)*10)),1))</f>
        <v>7.7</v>
      </c>
      <c r="J130" s="97">
        <f>IF(OR('Indicator Data'!AT132=0,'Indicator Data'!AT132="No data"),"x",ROUND(IF('Indicator Data'!AT132&gt;J$195,0,IF('Indicator Data'!AT132&lt;J$194,10,(J$195-'Indicator Data'!AT132)/(J$195-J$194)*10)),1))</f>
        <v>0.6</v>
      </c>
      <c r="K130" s="97">
        <f>IF('Indicator Data'!AV132="No data","x",ROUND(IF('Indicator Data'!AV132&gt;K$195,0,IF('Indicator Data'!AV132&lt;K$194,10,(K$195-'Indicator Data'!AV132)/(K$195-K$194)*10)),1))</f>
        <v>8.6</v>
      </c>
      <c r="L130" s="97">
        <f>IF('Indicator Data'!AW132="No data","x",ROUND(IF('Indicator Data'!AW132&gt;L$195,0,IF('Indicator Data'!AW132&lt;L$194,10,(L$195-'Indicator Data'!AW132)/(L$195-L$194)*10)),1))</f>
        <v>6.5</v>
      </c>
      <c r="M130" s="98">
        <f t="shared" si="11"/>
        <v>5.9</v>
      </c>
      <c r="N130" s="150">
        <f>IF('Indicator Data'!AX132="No data","x",'Indicator Data'!AX132/'Indicator Data'!BD132*100)</f>
        <v>12.972187629721876</v>
      </c>
      <c r="O130" s="97">
        <f t="shared" si="12"/>
        <v>8.8000000000000007</v>
      </c>
      <c r="P130" s="97">
        <f>IF('Indicator Data'!AY132="No data","x",ROUND(IF('Indicator Data'!AY132&gt;P$195,0,IF('Indicator Data'!AY132&lt;P$194,10,(P$195-'Indicator Data'!AY132)/(P$195-P$194)*10)),1))</f>
        <v>4.0999999999999996</v>
      </c>
      <c r="Q130" s="97">
        <f>IF('Indicator Data'!AZ132="No data","x",ROUND(IF('Indicator Data'!AZ132&gt;Q$195,0,IF('Indicator Data'!AZ132&lt;Q$194,10,(Q$195-'Indicator Data'!AZ132)/(Q$195-Q$194)*10)),1))</f>
        <v>1.7</v>
      </c>
      <c r="R130" s="98">
        <f t="shared" si="13"/>
        <v>4.9000000000000004</v>
      </c>
      <c r="S130" s="97">
        <f>IF('Indicator Data'!Y132="No data","x",ROUND(IF('Indicator Data'!Y132&gt;S$195,0,IF('Indicator Data'!Y132&lt;S$194,10,(S$195-'Indicator Data'!Y132)/(S$195-S$194)*10)),1))</f>
        <v>7.9</v>
      </c>
      <c r="T130" s="97">
        <f>IF('Indicator Data'!Z132="No data","x",ROUND(IF('Indicator Data'!Z132&gt;T$195,0,IF('Indicator Data'!Z132&lt;T$194,10,(T$195-'Indicator Data'!Z132)/(T$195-T$194)*10)),1))</f>
        <v>9.1999999999999993</v>
      </c>
      <c r="U130" s="97">
        <f>IF('Indicator Data'!AC132="No data","x",ROUND(IF('Indicator Data'!AC132&gt;U$195,0,IF('Indicator Data'!AC132&lt;U$194,10,(U$195-'Indicator Data'!AC132)/(U$195-U$194)*10)),1))</f>
        <v>9.6999999999999993</v>
      </c>
      <c r="V130" s="98">
        <f t="shared" si="14"/>
        <v>8.9</v>
      </c>
      <c r="W130" s="99">
        <f t="shared" si="15"/>
        <v>6.6</v>
      </c>
      <c r="X130" s="16"/>
    </row>
    <row r="131" spans="1:24" s="4" customFormat="1" x14ac:dyDescent="0.25">
      <c r="A131" s="131" t="s">
        <v>243</v>
      </c>
      <c r="B131" s="51" t="s">
        <v>242</v>
      </c>
      <c r="C131" s="97">
        <f>IF('Indicator Data'!AQ133="No data","x",ROUND(IF('Indicator Data'!AQ133&gt;C$195,0,IF('Indicator Data'!AQ133&lt;C$194,10,(C$195-'Indicator Data'!AQ133)/(C$195-C$194)*10)),1))</f>
        <v>5.9</v>
      </c>
      <c r="D131" s="98">
        <f t="shared" si="8"/>
        <v>5.9</v>
      </c>
      <c r="E131" s="97" t="str">
        <f>IF('Indicator Data'!AS133="No data","x",ROUND(IF('Indicator Data'!AS133&gt;E$195,0,IF('Indicator Data'!AS133&lt;E$194,10,(E$195-'Indicator Data'!AS133)/(E$195-E$194)*10)),1))</f>
        <v>x</v>
      </c>
      <c r="F131" s="97">
        <f>IF('Indicator Data'!AR133="No data","x",ROUND(IF('Indicator Data'!AR133&gt;F$195,0,IF('Indicator Data'!AR133&lt;F$194,10,(F$195-'Indicator Data'!AR133)/(F$195-F$194)*10)),1))</f>
        <v>6.2</v>
      </c>
      <c r="G131" s="98">
        <f t="shared" si="9"/>
        <v>6.2</v>
      </c>
      <c r="H131" s="99">
        <f t="shared" si="10"/>
        <v>6.1</v>
      </c>
      <c r="I131" s="97">
        <f>IF('Indicator Data'!AU133="No data","x",ROUND(IF('Indicator Data'!AU133^2&gt;I$195,0,IF('Indicator Data'!AU133^2&lt;I$194,10,(I$195-'Indicator Data'!AU133^2)/(I$195-I$194)*10)),1))</f>
        <v>0.1</v>
      </c>
      <c r="J131" s="97">
        <f>IF(OR('Indicator Data'!AT133=0,'Indicator Data'!AT133="No data"),"x",ROUND(IF('Indicator Data'!AT133&gt;J$195,0,IF('Indicator Data'!AT133&lt;J$194,10,(J$195-'Indicator Data'!AT133)/(J$195-J$194)*10)),1))</f>
        <v>4.0999999999999996</v>
      </c>
      <c r="K131" s="97">
        <f>IF('Indicator Data'!AV133="No data","x",ROUND(IF('Indicator Data'!AV133&gt;K$195,0,IF('Indicator Data'!AV133&lt;K$194,10,(K$195-'Indicator Data'!AV133)/(K$195-K$194)*10)),1))</f>
        <v>10</v>
      </c>
      <c r="L131" s="97">
        <f>IF('Indicator Data'!AW133="No data","x",ROUND(IF('Indicator Data'!AW133&gt;L$195,0,IF('Indicator Data'!AW133&lt;L$194,10,(L$195-'Indicator Data'!AW133)/(L$195-L$194)*10)),1))</f>
        <v>5.6</v>
      </c>
      <c r="M131" s="98">
        <f t="shared" si="11"/>
        <v>5</v>
      </c>
      <c r="N131" s="150">
        <f>IF('Indicator Data'!AX133="No data","x",'Indicator Data'!AX133/'Indicator Data'!BD133*100)</f>
        <v>60.869565217391312</v>
      </c>
      <c r="O131" s="97">
        <f t="shared" si="12"/>
        <v>4</v>
      </c>
      <c r="P131" s="97">
        <f>IF('Indicator Data'!AY133="No data","x",ROUND(IF('Indicator Data'!AY133&gt;P$195,0,IF('Indicator Data'!AY133&lt;P$194,10,(P$195-'Indicator Data'!AY133)/(P$195-P$194)*10)),1))</f>
        <v>0</v>
      </c>
      <c r="Q131" s="97">
        <f>IF('Indicator Data'!AZ133="No data","x",ROUND(IF('Indicator Data'!AZ133&gt;Q$195,0,IF('Indicator Data'!AZ133&lt;Q$194,10,(Q$195-'Indicator Data'!AZ133)/(Q$195-Q$194)*10)),1))</f>
        <v>0.9</v>
      </c>
      <c r="R131" s="98">
        <f t="shared" si="13"/>
        <v>1.6</v>
      </c>
      <c r="S131" s="97">
        <f>IF('Indicator Data'!Y133="No data","x",ROUND(IF('Indicator Data'!Y133&gt;S$195,0,IF('Indicator Data'!Y133&lt;S$194,10,(S$195-'Indicator Data'!Y133)/(S$195-S$194)*10)),1))</f>
        <v>6.5</v>
      </c>
      <c r="T131" s="97">
        <f>IF('Indicator Data'!Z133="No data","x",ROUND(IF('Indicator Data'!Z133&gt;T$195,0,IF('Indicator Data'!Z133&lt;T$194,10,(T$195-'Indicator Data'!Z133)/(T$195-T$194)*10)),1))</f>
        <v>4.0999999999999996</v>
      </c>
      <c r="U131" s="97">
        <f>IF('Indicator Data'!AC133="No data","x",ROUND(IF('Indicator Data'!AC133&gt;U$195,0,IF('Indicator Data'!AC133&lt;U$194,10,(U$195-'Indicator Data'!AC133)/(U$195-U$194)*10)),1))</f>
        <v>5.8</v>
      </c>
      <c r="V131" s="98">
        <f t="shared" si="14"/>
        <v>5.5</v>
      </c>
      <c r="W131" s="99">
        <f t="shared" si="15"/>
        <v>4</v>
      </c>
      <c r="X131" s="16"/>
    </row>
    <row r="132" spans="1:24" s="4" customFormat="1" x14ac:dyDescent="0.25">
      <c r="A132" s="131" t="s">
        <v>393</v>
      </c>
      <c r="B132" s="51" t="s">
        <v>237</v>
      </c>
      <c r="C132" s="97">
        <f>IF('Indicator Data'!AQ134="No data","x",ROUND(IF('Indicator Data'!AQ134&gt;C$195,0,IF('Indicator Data'!AQ134&lt;C$194,10,(C$195-'Indicator Data'!AQ134)/(C$195-C$194)*10)),1))</f>
        <v>5.8</v>
      </c>
      <c r="D132" s="98">
        <f t="shared" ref="D132:D193" si="16">IF(C132="x","x",C132)</f>
        <v>5.8</v>
      </c>
      <c r="E132" s="97" t="str">
        <f>IF('Indicator Data'!AS134="No data","x",ROUND(IF('Indicator Data'!AS134&gt;E$195,0,IF('Indicator Data'!AS134&lt;E$194,10,(E$195-'Indicator Data'!AS134)/(E$195-E$194)*10)),1))</f>
        <v>x</v>
      </c>
      <c r="F132" s="97">
        <f>IF('Indicator Data'!AR134="No data","x",ROUND(IF('Indicator Data'!AR134&gt;F$195,0,IF('Indicator Data'!AR134&lt;F$194,10,(F$195-'Indicator Data'!AR134)/(F$195-F$194)*10)),1))</f>
        <v>6.1</v>
      </c>
      <c r="G132" s="98">
        <f t="shared" ref="G132:G193" si="17">IF(AND(E132="x",F132="x"),"x",ROUND(AVERAGE(E132,F132),1))</f>
        <v>6.1</v>
      </c>
      <c r="H132" s="99">
        <f t="shared" ref="H132:H193" si="18">ROUND(AVERAGE(D132,G132),1)</f>
        <v>6</v>
      </c>
      <c r="I132" s="97">
        <f>IF('Indicator Data'!AU134="No data","x",ROUND(IF('Indicator Data'!AU134^2&gt;I$195,0,IF('Indicator Data'!AU134^2&lt;I$194,10,(I$195-'Indicator Data'!AU134^2)/(I$195-I$194)*10)),1))</f>
        <v>0.8</v>
      </c>
      <c r="J132" s="97">
        <f>IF(OR('Indicator Data'!AT134=0,'Indicator Data'!AT134="No data"),"x",ROUND(IF('Indicator Data'!AT134&gt;J$195,0,IF('Indicator Data'!AT134&lt;J$194,10,(J$195-'Indicator Data'!AT134)/(J$195-J$194)*10)),1))</f>
        <v>0.2</v>
      </c>
      <c r="K132" s="97">
        <f>IF('Indicator Data'!AV134="No data","x",ROUND(IF('Indicator Data'!AV134&gt;K$195,0,IF('Indicator Data'!AV134&lt;K$194,10,(K$195-'Indicator Data'!AV134)/(K$195-K$194)*10)),1))</f>
        <v>4.5999999999999996</v>
      </c>
      <c r="L132" s="97">
        <f>IF('Indicator Data'!AW134="No data","x",ROUND(IF('Indicator Data'!AW134&gt;L$195,0,IF('Indicator Data'!AW134&lt;L$194,10,(L$195-'Indicator Data'!AW134)/(L$195-L$194)*10)),1))</f>
        <v>6.6</v>
      </c>
      <c r="M132" s="98">
        <f t="shared" ref="M132:M193" si="19">IF(AND(I132="x",J132="x",K132="x",L132="x"),"x",ROUND(AVERAGE(I132,J132,K132,L132),1))</f>
        <v>3.1</v>
      </c>
      <c r="N132" s="150">
        <f>IF('Indicator Data'!AX134="No data","x",'Indicator Data'!AX134/'Indicator Data'!BD134*100)</f>
        <v>282.39202657807311</v>
      </c>
      <c r="O132" s="97">
        <f t="shared" ref="O132:O193" si="20">IF(N132="x","x",ROUND(IF(N132&gt;O$195,0,IF(N132&lt;O$194,10,(O$195-N132)/(O$195-O$194)*10)),1))</f>
        <v>0</v>
      </c>
      <c r="P132" s="97">
        <f>IF('Indicator Data'!AY134="No data","x",ROUND(IF('Indicator Data'!AY134&gt;P$195,0,IF('Indicator Data'!AY134&lt;P$194,10,(P$195-'Indicator Data'!AY134)/(P$195-P$194)*10)),1))</f>
        <v>0.9</v>
      </c>
      <c r="Q132" s="97">
        <f>IF('Indicator Data'!AZ134="No data","x",ROUND(IF('Indicator Data'!AZ134&gt;Q$195,0,IF('Indicator Data'!AZ134&lt;Q$194,10,(Q$195-'Indicator Data'!AZ134)/(Q$195-Q$194)*10)),1))</f>
        <v>8.3000000000000007</v>
      </c>
      <c r="R132" s="98">
        <f t="shared" ref="R132:R193" si="21">IF(AND(O132="x",P132="x",Q132="x"),"x",ROUND(AVERAGE(O132,Q132,P132),1))</f>
        <v>3.1</v>
      </c>
      <c r="S132" s="97">
        <f>IF('Indicator Data'!Y134="No data","x",ROUND(IF('Indicator Data'!Y134&gt;S$195,0,IF('Indicator Data'!Y134&lt;S$194,10,(S$195-'Indicator Data'!Y134)/(S$195-S$194)*10)),1))</f>
        <v>5</v>
      </c>
      <c r="T132" s="97">
        <f>IF('Indicator Data'!Z134="No data","x",ROUND(IF('Indicator Data'!Z134&gt;T$195,0,IF('Indicator Data'!Z134&lt;T$194,10,(T$195-'Indicator Data'!Z134)/(T$195-T$194)*10)),1))</f>
        <v>0.1</v>
      </c>
      <c r="U132" s="97" t="str">
        <f>IF('Indicator Data'!AC134="No data","x",ROUND(IF('Indicator Data'!AC134&gt;U$195,0,IF('Indicator Data'!AC134&lt;U$194,10,(U$195-'Indicator Data'!AC134)/(U$195-U$194)*10)),1))</f>
        <v>x</v>
      </c>
      <c r="V132" s="98">
        <f t="shared" ref="V132:V193" si="22">IF(AND(S132="x",T132="x",U132="x"),"x",ROUND(AVERAGE(S132,T132,U132),1))</f>
        <v>2.6</v>
      </c>
      <c r="W132" s="99">
        <f t="shared" ref="W132:W193" si="23">ROUND(AVERAGE(R132,M132,V132),1)</f>
        <v>2.9</v>
      </c>
      <c r="X132" s="16"/>
    </row>
    <row r="133" spans="1:24" s="4" customFormat="1" x14ac:dyDescent="0.25">
      <c r="A133" s="131" t="s">
        <v>245</v>
      </c>
      <c r="B133" s="51" t="s">
        <v>244</v>
      </c>
      <c r="C133" s="97">
        <f>IF('Indicator Data'!AQ135="No data","x",ROUND(IF('Indicator Data'!AQ135&gt;C$195,0,IF('Indicator Data'!AQ135&lt;C$194,10,(C$195-'Indicator Data'!AQ135)/(C$195-C$194)*10)),1))</f>
        <v>4.3</v>
      </c>
      <c r="D133" s="98">
        <f t="shared" si="16"/>
        <v>4.3</v>
      </c>
      <c r="E133" s="97">
        <f>IF('Indicator Data'!AS135="No data","x",ROUND(IF('Indicator Data'!AS135&gt;E$195,0,IF('Indicator Data'!AS135&lt;E$194,10,(E$195-'Indicator Data'!AS135)/(E$195-E$194)*10)),1))</f>
        <v>6.1</v>
      </c>
      <c r="F133" s="97">
        <f>IF('Indicator Data'!AR135="No data","x",ROUND(IF('Indicator Data'!AR135&gt;F$195,0,IF('Indicator Data'!AR135&lt;F$194,10,(F$195-'Indicator Data'!AR135)/(F$195-F$194)*10)),1))</f>
        <v>4.5</v>
      </c>
      <c r="G133" s="98">
        <f t="shared" si="17"/>
        <v>5.3</v>
      </c>
      <c r="H133" s="99">
        <f t="shared" si="18"/>
        <v>4.8</v>
      </c>
      <c r="I133" s="97">
        <f>IF('Indicator Data'!AU135="No data","x",ROUND(IF('Indicator Data'!AU135^2&gt;I$195,0,IF('Indicator Data'!AU135^2&lt;I$194,10,(I$195-'Indicator Data'!AU135^2)/(I$195-I$194)*10)),1))</f>
        <v>1.3</v>
      </c>
      <c r="J133" s="97">
        <f>IF(OR('Indicator Data'!AT135=0,'Indicator Data'!AT135="No data"),"x",ROUND(IF('Indicator Data'!AT135&gt;J$195,0,IF('Indicator Data'!AT135&lt;J$194,10,(J$195-'Indicator Data'!AT135)/(J$195-J$194)*10)),1))</f>
        <v>0.9</v>
      </c>
      <c r="K133" s="97">
        <f>IF('Indicator Data'!AV135="No data","x",ROUND(IF('Indicator Data'!AV135&gt;K$195,0,IF('Indicator Data'!AV135&lt;K$194,10,(K$195-'Indicator Data'!AV135)/(K$195-K$194)*10)),1))</f>
        <v>5.5</v>
      </c>
      <c r="L133" s="97">
        <f>IF('Indicator Data'!AW135="No data","x",ROUND(IF('Indicator Data'!AW135&gt;L$195,0,IF('Indicator Data'!AW135&lt;L$194,10,(L$195-'Indicator Data'!AW135)/(L$195-L$194)*10)),1))</f>
        <v>2.2000000000000002</v>
      </c>
      <c r="M133" s="98">
        <f t="shared" si="19"/>
        <v>2.5</v>
      </c>
      <c r="N133" s="150">
        <f>IF('Indicator Data'!AX135="No data","x",'Indicator Data'!AX135/'Indicator Data'!BD135*100)</f>
        <v>16.142050040355123</v>
      </c>
      <c r="O133" s="97">
        <f t="shared" si="20"/>
        <v>8.5</v>
      </c>
      <c r="P133" s="97">
        <f>IF('Indicator Data'!AY135="No data","x",ROUND(IF('Indicator Data'!AY135&gt;P$195,0,IF('Indicator Data'!AY135&lt;P$194,10,(P$195-'Indicator Data'!AY135)/(P$195-P$194)*10)),1))</f>
        <v>2.8</v>
      </c>
      <c r="Q133" s="97">
        <f>IF('Indicator Data'!AZ135="No data","x",ROUND(IF('Indicator Data'!AZ135&gt;Q$195,0,IF('Indicator Data'!AZ135&lt;Q$194,10,(Q$195-'Indicator Data'!AZ135)/(Q$195-Q$194)*10)),1))</f>
        <v>1.1000000000000001</v>
      </c>
      <c r="R133" s="98">
        <f t="shared" si="21"/>
        <v>4.0999999999999996</v>
      </c>
      <c r="S133" s="97">
        <f>IF('Indicator Data'!Y135="No data","x",ROUND(IF('Indicator Data'!Y135&gt;S$195,0,IF('Indicator Data'!Y135&lt;S$194,10,(S$195-'Indicator Data'!Y135)/(S$195-S$194)*10)),1))</f>
        <v>5.9</v>
      </c>
      <c r="T133" s="97">
        <f>IF('Indicator Data'!Z135="No data","x",ROUND(IF('Indicator Data'!Z135&gt;T$195,0,IF('Indicator Data'!Z135&lt;T$194,10,(T$195-'Indicator Data'!Z135)/(T$195-T$194)*10)),1))</f>
        <v>2.2999999999999998</v>
      </c>
      <c r="U133" s="97">
        <f>IF('Indicator Data'!AC135="No data","x",ROUND(IF('Indicator Data'!AC135&gt;U$195,0,IF('Indicator Data'!AC135&lt;U$194,10,(U$195-'Indicator Data'!AC135)/(U$195-U$194)*10)),1))</f>
        <v>7.5</v>
      </c>
      <c r="V133" s="98">
        <f t="shared" si="22"/>
        <v>5.2</v>
      </c>
      <c r="W133" s="99">
        <f t="shared" si="23"/>
        <v>3.9</v>
      </c>
      <c r="X133" s="16"/>
    </row>
    <row r="134" spans="1:24" s="4" customFormat="1" x14ac:dyDescent="0.25">
      <c r="A134" s="131" t="s">
        <v>247</v>
      </c>
      <c r="B134" s="51" t="s">
        <v>246</v>
      </c>
      <c r="C134" s="97">
        <f>IF('Indicator Data'!AQ136="No data","x",ROUND(IF('Indicator Data'!AQ136&gt;C$195,0,IF('Indicator Data'!AQ136&lt;C$194,10,(C$195-'Indicator Data'!AQ136)/(C$195-C$194)*10)),1))</f>
        <v>6.7</v>
      </c>
      <c r="D134" s="98">
        <f t="shared" si="16"/>
        <v>6.7</v>
      </c>
      <c r="E134" s="97">
        <f>IF('Indicator Data'!AS136="No data","x",ROUND(IF('Indicator Data'!AS136&gt;E$195,0,IF('Indicator Data'!AS136&lt;E$194,10,(E$195-'Indicator Data'!AS136)/(E$195-E$194)*10)),1))</f>
        <v>7.5</v>
      </c>
      <c r="F134" s="97">
        <f>IF('Indicator Data'!AR136="No data","x",ROUND(IF('Indicator Data'!AR136&gt;F$195,0,IF('Indicator Data'!AR136&lt;F$194,10,(F$195-'Indicator Data'!AR136)/(F$195-F$194)*10)),1))</f>
        <v>6.3</v>
      </c>
      <c r="G134" s="98">
        <f t="shared" si="17"/>
        <v>6.9</v>
      </c>
      <c r="H134" s="99">
        <f t="shared" si="18"/>
        <v>6.8</v>
      </c>
      <c r="I134" s="97">
        <f>IF('Indicator Data'!AU136="No data","x",ROUND(IF('Indicator Data'!AU136^2&gt;I$195,0,IF('Indicator Data'!AU136^2&lt;I$194,10,(I$195-'Indicator Data'!AU136^2)/(I$195-I$194)*10)),1))</f>
        <v>6.6</v>
      </c>
      <c r="J134" s="97">
        <f>IF(OR('Indicator Data'!AT136=0,'Indicator Data'!AT136="No data"),"x",ROUND(IF('Indicator Data'!AT136&gt;J$195,0,IF('Indicator Data'!AT136&lt;J$194,10,(J$195-'Indicator Data'!AT136)/(J$195-J$194)*10)),1))</f>
        <v>8.1999999999999993</v>
      </c>
      <c r="K134" s="97">
        <f>IF('Indicator Data'!AV136="No data","x",ROUND(IF('Indicator Data'!AV136&gt;K$195,0,IF('Indicator Data'!AV136&lt;K$194,10,(K$195-'Indicator Data'!AV136)/(K$195-K$194)*10)),1))</f>
        <v>9.1</v>
      </c>
      <c r="L134" s="97">
        <f>IF('Indicator Data'!AW136="No data","x",ROUND(IF('Indicator Data'!AW136&gt;L$195,0,IF('Indicator Data'!AW136&lt;L$194,10,(L$195-'Indicator Data'!AW136)/(L$195-L$194)*10)),1))</f>
        <v>8</v>
      </c>
      <c r="M134" s="98">
        <f t="shared" si="19"/>
        <v>8</v>
      </c>
      <c r="N134" s="150">
        <f>IF('Indicator Data'!AX136="No data","x",'Indicator Data'!AX136/'Indicator Data'!BD136*100)</f>
        <v>3.0914631453429315</v>
      </c>
      <c r="O134" s="97">
        <f t="shared" si="20"/>
        <v>9.8000000000000007</v>
      </c>
      <c r="P134" s="97">
        <f>IF('Indicator Data'!AY136="No data","x",ROUND(IF('Indicator Data'!AY136&gt;P$195,0,IF('Indicator Data'!AY136&lt;P$194,10,(P$195-'Indicator Data'!AY136)/(P$195-P$194)*10)),1))</f>
        <v>9</v>
      </c>
      <c r="Q134" s="97">
        <f>IF('Indicator Data'!AZ136="No data","x",ROUND(IF('Indicator Data'!AZ136&gt;Q$195,0,IF('Indicator Data'!AZ136&lt;Q$194,10,(Q$195-'Indicator Data'!AZ136)/(Q$195-Q$194)*10)),1))</f>
        <v>10</v>
      </c>
      <c r="R134" s="98">
        <f t="shared" si="21"/>
        <v>9.6</v>
      </c>
      <c r="S134" s="97">
        <f>IF('Indicator Data'!Y136="No data","x",ROUND(IF('Indicator Data'!Y136&gt;S$195,0,IF('Indicator Data'!Y136&lt;S$194,10,(S$195-'Indicator Data'!Y136)/(S$195-S$194)*10)),1))</f>
        <v>9.9</v>
      </c>
      <c r="T134" s="97">
        <f>IF('Indicator Data'!Z136="No data","x",ROUND(IF('Indicator Data'!Z136&gt;T$195,0,IF('Indicator Data'!Z136&lt;T$194,10,(T$195-'Indicator Data'!Z136)/(T$195-T$194)*10)),1))</f>
        <v>8.6999999999999993</v>
      </c>
      <c r="U134" s="97">
        <f>IF('Indicator Data'!AC136="No data","x",ROUND(IF('Indicator Data'!AC136&gt;U$195,0,IF('Indicator Data'!AC136&lt;U$194,10,(U$195-'Indicator Data'!AC136)/(U$195-U$194)*10)),1))</f>
        <v>9.8000000000000007</v>
      </c>
      <c r="V134" s="98">
        <f t="shared" si="22"/>
        <v>9.5</v>
      </c>
      <c r="W134" s="99">
        <f t="shared" si="23"/>
        <v>9</v>
      </c>
      <c r="X134" s="16"/>
    </row>
    <row r="135" spans="1:24" s="4" customFormat="1" x14ac:dyDescent="0.25">
      <c r="A135" s="131" t="s">
        <v>249</v>
      </c>
      <c r="B135" s="51" t="s">
        <v>248</v>
      </c>
      <c r="C135" s="97">
        <f>IF('Indicator Data'!AQ137="No data","x",ROUND(IF('Indicator Data'!AQ137&gt;C$195,0,IF('Indicator Data'!AQ137&lt;C$194,10,(C$195-'Indicator Data'!AQ137)/(C$195-C$194)*10)),1))</f>
        <v>3.7</v>
      </c>
      <c r="D135" s="98">
        <f t="shared" si="16"/>
        <v>3.7</v>
      </c>
      <c r="E135" s="97">
        <f>IF('Indicator Data'!AS137="No data","x",ROUND(IF('Indicator Data'!AS137&gt;E$195,0,IF('Indicator Data'!AS137&lt;E$194,10,(E$195-'Indicator Data'!AS137)/(E$195-E$194)*10)),1))</f>
        <v>7.3</v>
      </c>
      <c r="F135" s="97">
        <f>IF('Indicator Data'!AR137="No data","x",ROUND(IF('Indicator Data'!AR137&gt;F$195,0,IF('Indicator Data'!AR137&lt;F$194,10,(F$195-'Indicator Data'!AR137)/(F$195-F$194)*10)),1))</f>
        <v>6.8</v>
      </c>
      <c r="G135" s="98">
        <f t="shared" si="17"/>
        <v>7.1</v>
      </c>
      <c r="H135" s="99">
        <f t="shared" si="18"/>
        <v>5.4</v>
      </c>
      <c r="I135" s="97">
        <f>IF('Indicator Data'!AU137="No data","x",ROUND(IF('Indicator Data'!AU137^2&gt;I$195,0,IF('Indicator Data'!AU137^2&lt;I$194,10,(I$195-'Indicator Data'!AU137^2)/(I$195-I$194)*10)),1))</f>
        <v>1.2</v>
      </c>
      <c r="J135" s="97">
        <f>IF(OR('Indicator Data'!AT137=0,'Indicator Data'!AT137="No data"),"x",ROUND(IF('Indicator Data'!AT137&gt;J$195,0,IF('Indicator Data'!AT137&lt;J$194,10,(J$195-'Indicator Data'!AT137)/(J$195-J$194)*10)),1))</f>
        <v>0.2</v>
      </c>
      <c r="K135" s="97">
        <f>IF('Indicator Data'!AV137="No data","x",ROUND(IF('Indicator Data'!AV137&gt;K$195,0,IF('Indicator Data'!AV137&lt;K$194,10,(K$195-'Indicator Data'!AV137)/(K$195-K$194)*10)),1))</f>
        <v>5.7</v>
      </c>
      <c r="L135" s="97">
        <f>IF('Indicator Data'!AW137="No data","x",ROUND(IF('Indicator Data'!AW137&gt;L$195,0,IF('Indicator Data'!AW137&lt;L$194,10,(L$195-'Indicator Data'!AW137)/(L$195-L$194)*10)),1))</f>
        <v>4.8</v>
      </c>
      <c r="M135" s="98">
        <f t="shared" si="19"/>
        <v>3</v>
      </c>
      <c r="N135" s="150">
        <f>IF('Indicator Data'!AX137="No data","x",'Indicator Data'!AX137/'Indicator Data'!BD137*100)</f>
        <v>18.625723634533099</v>
      </c>
      <c r="O135" s="97">
        <f t="shared" si="20"/>
        <v>8.1999999999999993</v>
      </c>
      <c r="P135" s="97">
        <f>IF('Indicator Data'!AY137="No data","x",ROUND(IF('Indicator Data'!AY137&gt;P$195,0,IF('Indicator Data'!AY137&lt;P$194,10,(P$195-'Indicator Data'!AY137)/(P$195-P$194)*10)),1))</f>
        <v>1.3</v>
      </c>
      <c r="Q135" s="97">
        <f>IF('Indicator Data'!AZ137="No data","x",ROUND(IF('Indicator Data'!AZ137&gt;Q$195,0,IF('Indicator Data'!AZ137&lt;Q$194,10,(Q$195-'Indicator Data'!AZ137)/(Q$195-Q$194)*10)),1))</f>
        <v>0.4</v>
      </c>
      <c r="R135" s="98">
        <f t="shared" si="21"/>
        <v>3.3</v>
      </c>
      <c r="S135" s="97">
        <f>IF('Indicator Data'!Y137="No data","x",ROUND(IF('Indicator Data'!Y137&gt;S$195,0,IF('Indicator Data'!Y137&lt;S$194,10,(S$195-'Indicator Data'!Y137)/(S$195-S$194)*10)),1))</f>
        <v>6.9</v>
      </c>
      <c r="T135" s="97">
        <f>IF('Indicator Data'!Z137="No data","x",ROUND(IF('Indicator Data'!Z137&gt;T$195,0,IF('Indicator Data'!Z137&lt;T$194,10,(T$195-'Indicator Data'!Z137)/(T$195-T$194)*10)),1))</f>
        <v>2.2999999999999998</v>
      </c>
      <c r="U135" s="97">
        <f>IF('Indicator Data'!AC137="No data","x",ROUND(IF('Indicator Data'!AC137&gt;U$195,0,IF('Indicator Data'!AC137&lt;U$194,10,(U$195-'Indicator Data'!AC137)/(U$195-U$194)*10)),1))</f>
        <v>7.7</v>
      </c>
      <c r="V135" s="98">
        <f t="shared" si="22"/>
        <v>5.6</v>
      </c>
      <c r="W135" s="99">
        <f t="shared" si="23"/>
        <v>4</v>
      </c>
      <c r="X135" s="16"/>
    </row>
    <row r="136" spans="1:24" s="4" customFormat="1" x14ac:dyDescent="0.25">
      <c r="A136" s="131" t="s">
        <v>251</v>
      </c>
      <c r="B136" s="51" t="s">
        <v>250</v>
      </c>
      <c r="C136" s="97">
        <f>IF('Indicator Data'!AQ138="No data","x",ROUND(IF('Indicator Data'!AQ138&gt;C$195,0,IF('Indicator Data'!AQ138&lt;C$194,10,(C$195-'Indicator Data'!AQ138)/(C$195-C$194)*10)),1))</f>
        <v>3.6</v>
      </c>
      <c r="D136" s="98">
        <f t="shared" si="16"/>
        <v>3.6</v>
      </c>
      <c r="E136" s="97">
        <f>IF('Indicator Data'!AS138="No data","x",ROUND(IF('Indicator Data'!AS138&gt;E$195,0,IF('Indicator Data'!AS138&lt;E$194,10,(E$195-'Indicator Data'!AS138)/(E$195-E$194)*10)),1))</f>
        <v>6.4</v>
      </c>
      <c r="F136" s="97">
        <f>IF('Indicator Data'!AR138="No data","x",ROUND(IF('Indicator Data'!AR138&gt;F$195,0,IF('Indicator Data'!AR138&lt;F$194,10,(F$195-'Indicator Data'!AR138)/(F$195-F$194)*10)),1))</f>
        <v>5.6</v>
      </c>
      <c r="G136" s="98">
        <f t="shared" si="17"/>
        <v>6</v>
      </c>
      <c r="H136" s="99">
        <f t="shared" si="18"/>
        <v>4.8</v>
      </c>
      <c r="I136" s="97">
        <f>IF('Indicator Data'!AU138="No data","x",ROUND(IF('Indicator Data'!AU138^2&gt;I$195,0,IF('Indicator Data'!AU138^2&lt;I$194,10,(I$195-'Indicator Data'!AU138^2)/(I$195-I$194)*10)),1))</f>
        <v>1.3</v>
      </c>
      <c r="J136" s="97">
        <f>IF(OR('Indicator Data'!AT138=0,'Indicator Data'!AT138="No data"),"x",ROUND(IF('Indicator Data'!AT138&gt;J$195,0,IF('Indicator Data'!AT138&lt;J$194,10,(J$195-'Indicator Data'!AT138)/(J$195-J$194)*10)),1))</f>
        <v>0.9</v>
      </c>
      <c r="K136" s="97">
        <f>IF('Indicator Data'!AV138="No data","x",ROUND(IF('Indicator Data'!AV138&gt;K$195,0,IF('Indicator Data'!AV138&lt;K$194,10,(K$195-'Indicator Data'!AV138)/(K$195-K$194)*10)),1))</f>
        <v>6</v>
      </c>
      <c r="L136" s="97">
        <f>IF('Indicator Data'!AW138="No data","x",ROUND(IF('Indicator Data'!AW138&gt;L$195,0,IF('Indicator Data'!AW138&lt;L$194,10,(L$195-'Indicator Data'!AW138)/(L$195-L$194)*10)),1))</f>
        <v>5</v>
      </c>
      <c r="M136" s="98">
        <f t="shared" si="19"/>
        <v>3.3</v>
      </c>
      <c r="N136" s="150">
        <f>IF('Indicator Data'!AX138="No data","x",'Indicator Data'!AX138/'Indicator Data'!BD138*100)</f>
        <v>6.5625</v>
      </c>
      <c r="O136" s="97">
        <f t="shared" si="20"/>
        <v>9.4</v>
      </c>
      <c r="P136" s="97">
        <f>IF('Indicator Data'!AY138="No data","x",ROUND(IF('Indicator Data'!AY138&gt;P$195,0,IF('Indicator Data'!AY138&lt;P$194,10,(P$195-'Indicator Data'!AY138)/(P$195-P$194)*10)),1))</f>
        <v>2.6</v>
      </c>
      <c r="Q136" s="97">
        <f>IF('Indicator Data'!AZ138="No data","x",ROUND(IF('Indicator Data'!AZ138&gt;Q$195,0,IF('Indicator Data'!AZ138&lt;Q$194,10,(Q$195-'Indicator Data'!AZ138)/(Q$195-Q$194)*10)),1))</f>
        <v>2.7</v>
      </c>
      <c r="R136" s="98">
        <f t="shared" si="21"/>
        <v>4.9000000000000004</v>
      </c>
      <c r="S136" s="97">
        <f>IF('Indicator Data'!Y138="No data","x",ROUND(IF('Indicator Data'!Y138&gt;S$195,0,IF('Indicator Data'!Y138&lt;S$194,10,(S$195-'Indicator Data'!Y138)/(S$195-S$194)*10)),1))</f>
        <v>7.2</v>
      </c>
      <c r="T136" s="97">
        <f>IF('Indicator Data'!Z138="No data","x",ROUND(IF('Indicator Data'!Z138&gt;T$195,0,IF('Indicator Data'!Z138&lt;T$194,10,(T$195-'Indicator Data'!Z138)/(T$195-T$194)*10)),1))</f>
        <v>2.6</v>
      </c>
      <c r="U136" s="97">
        <f>IF('Indicator Data'!AC138="No data","x",ROUND(IF('Indicator Data'!AC138&gt;U$195,0,IF('Indicator Data'!AC138&lt;U$194,10,(U$195-'Indicator Data'!AC138)/(U$195-U$194)*10)),1))</f>
        <v>8</v>
      </c>
      <c r="V136" s="98">
        <f t="shared" si="22"/>
        <v>5.9</v>
      </c>
      <c r="W136" s="99">
        <f t="shared" si="23"/>
        <v>4.7</v>
      </c>
      <c r="X136" s="16"/>
    </row>
    <row r="137" spans="1:24" s="4" customFormat="1" x14ac:dyDescent="0.25">
      <c r="A137" s="131" t="s">
        <v>253</v>
      </c>
      <c r="B137" s="51" t="s">
        <v>252</v>
      </c>
      <c r="C137" s="97">
        <f>IF('Indicator Data'!AQ139="No data","x",ROUND(IF('Indicator Data'!AQ139&gt;C$195,0,IF('Indicator Data'!AQ139&lt;C$194,10,(C$195-'Indicator Data'!AQ139)/(C$195-C$194)*10)),1))</f>
        <v>3.5</v>
      </c>
      <c r="D137" s="98">
        <f t="shared" si="16"/>
        <v>3.5</v>
      </c>
      <c r="E137" s="97">
        <f>IF('Indicator Data'!AS139="No data","x",ROUND(IF('Indicator Data'!AS139&gt;E$195,0,IF('Indicator Data'!AS139&lt;E$194,10,(E$195-'Indicator Data'!AS139)/(E$195-E$194)*10)),1))</f>
        <v>6.5</v>
      </c>
      <c r="F137" s="97">
        <f>IF('Indicator Data'!AR139="No data","x",ROUND(IF('Indicator Data'!AR139&gt;F$195,0,IF('Indicator Data'!AR139&lt;F$194,10,(F$195-'Indicator Data'!AR139)/(F$195-F$194)*10)),1))</f>
        <v>4.5999999999999996</v>
      </c>
      <c r="G137" s="98">
        <f t="shared" si="17"/>
        <v>5.6</v>
      </c>
      <c r="H137" s="99">
        <f t="shared" si="18"/>
        <v>4.5999999999999996</v>
      </c>
      <c r="I137" s="97">
        <f>IF('Indicator Data'!AU139="No data","x",ROUND(IF('Indicator Data'!AU139^2&gt;I$195,0,IF('Indicator Data'!AU139^2&lt;I$194,10,(I$195-'Indicator Data'!AU139^2)/(I$195-I$194)*10)),1))</f>
        <v>1</v>
      </c>
      <c r="J137" s="97">
        <f>IF(OR('Indicator Data'!AT139=0,'Indicator Data'!AT139="No data"),"x",ROUND(IF('Indicator Data'!AT139&gt;J$195,0,IF('Indicator Data'!AT139&lt;J$194,10,(J$195-'Indicator Data'!AT139)/(J$195-J$194)*10)),1))</f>
        <v>1.3</v>
      </c>
      <c r="K137" s="97">
        <f>IF('Indicator Data'!AV139="No data","x",ROUND(IF('Indicator Data'!AV139&gt;K$195,0,IF('Indicator Data'!AV139&lt;K$194,10,(K$195-'Indicator Data'!AV139)/(K$195-K$194)*10)),1))</f>
        <v>6</v>
      </c>
      <c r="L137" s="97">
        <f>IF('Indicator Data'!AW139="No data","x",ROUND(IF('Indicator Data'!AW139&gt;L$195,0,IF('Indicator Data'!AW139&lt;L$194,10,(L$195-'Indicator Data'!AW139)/(L$195-L$194)*10)),1))</f>
        <v>4.5999999999999996</v>
      </c>
      <c r="M137" s="98">
        <f t="shared" si="19"/>
        <v>3.2</v>
      </c>
      <c r="N137" s="150">
        <f>IF('Indicator Data'!AX139="No data","x",'Indicator Data'!AX139/'Indicator Data'!BD139*100)</f>
        <v>50.306871918704097</v>
      </c>
      <c r="O137" s="97">
        <f t="shared" si="20"/>
        <v>5</v>
      </c>
      <c r="P137" s="97">
        <f>IF('Indicator Data'!AY139="No data","x",ROUND(IF('Indicator Data'!AY139&gt;P$195,0,IF('Indicator Data'!AY139&lt;P$194,10,(P$195-'Indicator Data'!AY139)/(P$195-P$194)*10)),1))</f>
        <v>2.9</v>
      </c>
      <c r="Q137" s="97">
        <f>IF('Indicator Data'!AZ139="No data","x",ROUND(IF('Indicator Data'!AZ139&gt;Q$195,0,IF('Indicator Data'!AZ139&lt;Q$194,10,(Q$195-'Indicator Data'!AZ139)/(Q$195-Q$194)*10)),1))</f>
        <v>1.6</v>
      </c>
      <c r="R137" s="98">
        <f t="shared" si="21"/>
        <v>3.2</v>
      </c>
      <c r="S137" s="97" t="str">
        <f>IF('Indicator Data'!Y139="No data","x",ROUND(IF('Indicator Data'!Y139&gt;S$195,0,IF('Indicator Data'!Y139&lt;S$194,10,(S$195-'Indicator Data'!Y139)/(S$195-S$194)*10)),1))</f>
        <v>x</v>
      </c>
      <c r="T137" s="97">
        <f>IF('Indicator Data'!Z139="No data","x",ROUND(IF('Indicator Data'!Z139&gt;T$195,0,IF('Indicator Data'!Z139&lt;T$194,10,(T$195-'Indicator Data'!Z139)/(T$195-T$194)*10)),1))</f>
        <v>2.8</v>
      </c>
      <c r="U137" s="97">
        <f>IF('Indicator Data'!AC139="No data","x",ROUND(IF('Indicator Data'!AC139&gt;U$195,0,IF('Indicator Data'!AC139&lt;U$194,10,(U$195-'Indicator Data'!AC139)/(U$195-U$194)*10)),1))</f>
        <v>9.1999999999999993</v>
      </c>
      <c r="V137" s="98">
        <f t="shared" si="22"/>
        <v>6</v>
      </c>
      <c r="W137" s="99">
        <f t="shared" si="23"/>
        <v>4.0999999999999996</v>
      </c>
      <c r="X137" s="16"/>
    </row>
    <row r="138" spans="1:24" s="4" customFormat="1" x14ac:dyDescent="0.25">
      <c r="A138" s="131" t="s">
        <v>255</v>
      </c>
      <c r="B138" s="51" t="s">
        <v>254</v>
      </c>
      <c r="C138" s="97">
        <f>IF('Indicator Data'!AQ140="No data","x",ROUND(IF('Indicator Data'!AQ140&gt;C$195,0,IF('Indicator Data'!AQ140&lt;C$194,10,(C$195-'Indicator Data'!AQ140)/(C$195-C$194)*10)),1))</f>
        <v>4.3</v>
      </c>
      <c r="D138" s="98">
        <f t="shared" si="16"/>
        <v>4.3</v>
      </c>
      <c r="E138" s="97">
        <f>IF('Indicator Data'!AS140="No data","x",ROUND(IF('Indicator Data'!AS140&gt;E$195,0,IF('Indicator Data'!AS140&lt;E$194,10,(E$195-'Indicator Data'!AS140)/(E$195-E$194)*10)),1))</f>
        <v>3.8</v>
      </c>
      <c r="F138" s="97">
        <f>IF('Indicator Data'!AR140="No data","x",ROUND(IF('Indicator Data'!AR140&gt;F$195,0,IF('Indicator Data'!AR140&lt;F$194,10,(F$195-'Indicator Data'!AR140)/(F$195-F$194)*10)),1))</f>
        <v>3.4</v>
      </c>
      <c r="G138" s="98">
        <f t="shared" si="17"/>
        <v>3.6</v>
      </c>
      <c r="H138" s="99">
        <f t="shared" si="18"/>
        <v>4</v>
      </c>
      <c r="I138" s="97">
        <f>IF('Indicator Data'!AU140="No data","x",ROUND(IF('Indicator Data'!AU140^2&gt;I$195,0,IF('Indicator Data'!AU140^2&lt;I$194,10,(I$195-'Indicator Data'!AU140^2)/(I$195-I$194)*10)),1))</f>
        <v>0.1</v>
      </c>
      <c r="J138" s="97">
        <f>IF(OR('Indicator Data'!AT140=0,'Indicator Data'!AT140="No data"),"x",ROUND(IF('Indicator Data'!AT140&gt;J$195,0,IF('Indicator Data'!AT140&lt;J$194,10,(J$195-'Indicator Data'!AT140)/(J$195-J$194)*10)),1))</f>
        <v>0</v>
      </c>
      <c r="K138" s="97">
        <f>IF('Indicator Data'!AV140="No data","x",ROUND(IF('Indicator Data'!AV140&gt;K$195,0,IF('Indicator Data'!AV140&lt;K$194,10,(K$195-'Indicator Data'!AV140)/(K$195-K$194)*10)),1))</f>
        <v>3.3</v>
      </c>
      <c r="L138" s="97">
        <f>IF('Indicator Data'!AW140="No data","x",ROUND(IF('Indicator Data'!AW140&gt;L$195,0,IF('Indicator Data'!AW140&lt;L$194,10,(L$195-'Indicator Data'!AW140)/(L$195-L$194)*10)),1))</f>
        <v>2.2000000000000002</v>
      </c>
      <c r="M138" s="98">
        <f t="shared" si="19"/>
        <v>1.4</v>
      </c>
      <c r="N138" s="150">
        <f>IF('Indicator Data'!AX140="No data","x",'Indicator Data'!AX140/'Indicator Data'!BD140*100)</f>
        <v>200.55893473614992</v>
      </c>
      <c r="O138" s="97">
        <f t="shared" si="20"/>
        <v>0</v>
      </c>
      <c r="P138" s="97">
        <f>IF('Indicator Data'!AY140="No data","x",ROUND(IF('Indicator Data'!AY140&gt;P$195,0,IF('Indicator Data'!AY140&lt;P$194,10,(P$195-'Indicator Data'!AY140)/(P$195-P$194)*10)),1))</f>
        <v>0.3</v>
      </c>
      <c r="Q138" s="97">
        <f>IF('Indicator Data'!AZ140="No data","x",ROUND(IF('Indicator Data'!AZ140&gt;Q$195,0,IF('Indicator Data'!AZ140&lt;Q$194,10,(Q$195-'Indicator Data'!AZ140)/(Q$195-Q$194)*10)),1))</f>
        <v>0.3</v>
      </c>
      <c r="R138" s="98">
        <f t="shared" si="21"/>
        <v>0.2</v>
      </c>
      <c r="S138" s="97">
        <f>IF('Indicator Data'!Y140="No data","x",ROUND(IF('Indicator Data'!Y140&gt;S$195,0,IF('Indicator Data'!Y140&lt;S$194,10,(S$195-'Indicator Data'!Y140)/(S$195-S$194)*10)),1))</f>
        <v>4.5</v>
      </c>
      <c r="T138" s="97">
        <f>IF('Indicator Data'!Z140="No data","x",ROUND(IF('Indicator Data'!Z140&gt;T$195,0,IF('Indicator Data'!Z140&lt;T$194,10,(T$195-'Indicator Data'!Z140)/(T$195-T$194)*10)),1))</f>
        <v>0.3</v>
      </c>
      <c r="U138" s="97">
        <f>IF('Indicator Data'!AC140="No data","x",ROUND(IF('Indicator Data'!AC140&gt;U$195,0,IF('Indicator Data'!AC140&lt;U$194,10,(U$195-'Indicator Data'!AC140)/(U$195-U$194)*10)),1))</f>
        <v>4.9000000000000004</v>
      </c>
      <c r="V138" s="98">
        <f t="shared" si="22"/>
        <v>3.2</v>
      </c>
      <c r="W138" s="99">
        <f t="shared" si="23"/>
        <v>1.6</v>
      </c>
      <c r="X138" s="16"/>
    </row>
    <row r="139" spans="1:24" s="4" customFormat="1" x14ac:dyDescent="0.25">
      <c r="A139" s="131" t="s">
        <v>257</v>
      </c>
      <c r="B139" s="51" t="s">
        <v>256</v>
      </c>
      <c r="C139" s="97">
        <f>IF('Indicator Data'!AQ141="No data","x",ROUND(IF('Indicator Data'!AQ141&gt;C$195,0,IF('Indicator Data'!AQ141&lt;C$194,10,(C$195-'Indicator Data'!AQ141)/(C$195-C$194)*10)),1))</f>
        <v>2.6</v>
      </c>
      <c r="D139" s="98">
        <f t="shared" si="16"/>
        <v>2.6</v>
      </c>
      <c r="E139" s="97">
        <f>IF('Indicator Data'!AS141="No data","x",ROUND(IF('Indicator Data'!AS141&gt;E$195,0,IF('Indicator Data'!AS141&lt;E$194,10,(E$195-'Indicator Data'!AS141)/(E$195-E$194)*10)),1))</f>
        <v>3.7</v>
      </c>
      <c r="F139" s="97">
        <f>IF('Indicator Data'!AR141="No data","x",ROUND(IF('Indicator Data'!AR141&gt;F$195,0,IF('Indicator Data'!AR141&lt;F$194,10,(F$195-'Indicator Data'!AR141)/(F$195-F$194)*10)),1))</f>
        <v>3</v>
      </c>
      <c r="G139" s="98">
        <f t="shared" si="17"/>
        <v>3.4</v>
      </c>
      <c r="H139" s="99">
        <f t="shared" si="18"/>
        <v>3</v>
      </c>
      <c r="I139" s="97">
        <f>IF('Indicator Data'!AU141="No data","x",ROUND(IF('Indicator Data'!AU141^2&gt;I$195,0,IF('Indicator Data'!AU141^2&lt;I$194,10,(I$195-'Indicator Data'!AU141^2)/(I$195-I$194)*10)),1))</f>
        <v>1.2</v>
      </c>
      <c r="J139" s="97">
        <f>IF(OR('Indicator Data'!AT141=0,'Indicator Data'!AT141="No data"),"x",ROUND(IF('Indicator Data'!AT141&gt;J$195,0,IF('Indicator Data'!AT141&lt;J$194,10,(J$195-'Indicator Data'!AT141)/(J$195-J$194)*10)),1))</f>
        <v>0</v>
      </c>
      <c r="K139" s="97">
        <f>IF('Indicator Data'!AV141="No data","x",ROUND(IF('Indicator Data'!AV141&gt;K$195,0,IF('Indicator Data'!AV141&lt;K$194,10,(K$195-'Indicator Data'!AV141)/(K$195-K$194)*10)),1))</f>
        <v>3.5</v>
      </c>
      <c r="L139" s="97">
        <f>IF('Indicator Data'!AW141="No data","x",ROUND(IF('Indicator Data'!AW141&gt;L$195,0,IF('Indicator Data'!AW141&lt;L$194,10,(L$195-'Indicator Data'!AW141)/(L$195-L$194)*10)),1))</f>
        <v>4.5</v>
      </c>
      <c r="M139" s="98">
        <f t="shared" si="19"/>
        <v>2.2999999999999998</v>
      </c>
      <c r="N139" s="150">
        <f>IF('Indicator Data'!AX141="No data","x",'Indicator Data'!AX141/'Indicator Data'!BD141*100)</f>
        <v>174.92073904012244</v>
      </c>
      <c r="O139" s="97">
        <f t="shared" si="20"/>
        <v>0</v>
      </c>
      <c r="P139" s="97">
        <f>IF('Indicator Data'!AY141="No data","x",ROUND(IF('Indicator Data'!AY141&gt;P$195,0,IF('Indicator Data'!AY141&lt;P$194,10,(P$195-'Indicator Data'!AY141)/(P$195-P$194)*10)),1))</f>
        <v>0</v>
      </c>
      <c r="Q139" s="97">
        <f>IF('Indicator Data'!AZ141="No data","x",ROUND(IF('Indicator Data'!AZ141&gt;Q$195,0,IF('Indicator Data'!AZ141&lt;Q$194,10,(Q$195-'Indicator Data'!AZ141)/(Q$195-Q$194)*10)),1))</f>
        <v>0</v>
      </c>
      <c r="R139" s="98">
        <f t="shared" si="21"/>
        <v>0</v>
      </c>
      <c r="S139" s="97">
        <f>IF('Indicator Data'!Y141="No data","x",ROUND(IF('Indicator Data'!Y141&gt;S$195,0,IF('Indicator Data'!Y141&lt;S$194,10,(S$195-'Indicator Data'!Y141)/(S$195-S$194)*10)),1))</f>
        <v>0</v>
      </c>
      <c r="T139" s="97">
        <f>IF('Indicator Data'!Z141="No data","x",ROUND(IF('Indicator Data'!Z141&gt;T$195,0,IF('Indicator Data'!Z141&lt;T$194,10,(T$195-'Indicator Data'!Z141)/(T$195-T$194)*10)),1))</f>
        <v>0.3</v>
      </c>
      <c r="U139" s="97">
        <f>IF('Indicator Data'!AC141="No data","x",ROUND(IF('Indicator Data'!AC141&gt;U$195,0,IF('Indicator Data'!AC141&lt;U$194,10,(U$195-'Indicator Data'!AC141)/(U$195-U$194)*10)),1))</f>
        <v>1.7</v>
      </c>
      <c r="V139" s="98">
        <f t="shared" si="22"/>
        <v>0.7</v>
      </c>
      <c r="W139" s="99">
        <f t="shared" si="23"/>
        <v>1</v>
      </c>
      <c r="X139" s="16"/>
    </row>
    <row r="140" spans="1:24" s="4" customFormat="1" x14ac:dyDescent="0.25">
      <c r="A140" s="131" t="s">
        <v>259</v>
      </c>
      <c r="B140" s="51" t="s">
        <v>258</v>
      </c>
      <c r="C140" s="97">
        <f>IF('Indicator Data'!AQ142="No data","x",ROUND(IF('Indicator Data'!AQ142&gt;C$195,0,IF('Indicator Data'!AQ142&lt;C$194,10,(C$195-'Indicator Data'!AQ142)/(C$195-C$194)*10)),1))</f>
        <v>4.7</v>
      </c>
      <c r="D140" s="98">
        <f t="shared" si="16"/>
        <v>4.7</v>
      </c>
      <c r="E140" s="97">
        <f>IF('Indicator Data'!AS142="No data","x",ROUND(IF('Indicator Data'!AS142&gt;E$195,0,IF('Indicator Data'!AS142&lt;E$194,10,(E$195-'Indicator Data'!AS142)/(E$195-E$194)*10)),1))</f>
        <v>2.9</v>
      </c>
      <c r="F140" s="97">
        <f>IF('Indicator Data'!AR142="No data","x",ROUND(IF('Indicator Data'!AR142&gt;F$195,0,IF('Indicator Data'!AR142&lt;F$194,10,(F$195-'Indicator Data'!AR142)/(F$195-F$194)*10)),1))</f>
        <v>3</v>
      </c>
      <c r="G140" s="98">
        <f t="shared" si="17"/>
        <v>3</v>
      </c>
      <c r="H140" s="99">
        <f t="shared" si="18"/>
        <v>3.9</v>
      </c>
      <c r="I140" s="97">
        <f>IF('Indicator Data'!AU142="No data","x",ROUND(IF('Indicator Data'!AU142^2&gt;I$195,0,IF('Indicator Data'!AU142^2&lt;I$194,10,(I$195-'Indicator Data'!AU142^2)/(I$195-I$194)*10)),1))</f>
        <v>0.5</v>
      </c>
      <c r="J140" s="97">
        <f>IF(OR('Indicator Data'!AT142=0,'Indicator Data'!AT142="No data"),"x",ROUND(IF('Indicator Data'!AT142&gt;J$195,0,IF('Indicator Data'!AT142&lt;J$194,10,(J$195-'Indicator Data'!AT142)/(J$195-J$194)*10)),1))</f>
        <v>0.2</v>
      </c>
      <c r="K140" s="97">
        <f>IF('Indicator Data'!AV142="No data","x",ROUND(IF('Indicator Data'!AV142&gt;K$195,0,IF('Indicator Data'!AV142&lt;K$194,10,(K$195-'Indicator Data'!AV142)/(K$195-K$194)*10)),1))</f>
        <v>0.9</v>
      </c>
      <c r="L140" s="97">
        <f>IF('Indicator Data'!AW142="No data","x",ROUND(IF('Indicator Data'!AW142&gt;L$195,0,IF('Indicator Data'!AW142&lt;L$194,10,(L$195-'Indicator Data'!AW142)/(L$195-L$194)*10)),1))</f>
        <v>2.8</v>
      </c>
      <c r="M140" s="98">
        <f t="shared" si="19"/>
        <v>1.1000000000000001</v>
      </c>
      <c r="N140" s="150">
        <f>IF('Indicator Data'!AX142="No data","x",'Indicator Data'!AX142/'Indicator Data'!BD142*100)</f>
        <v>94.745908699397077</v>
      </c>
      <c r="O140" s="97">
        <f t="shared" si="20"/>
        <v>0.5</v>
      </c>
      <c r="P140" s="97">
        <f>IF('Indicator Data'!AY142="No data","x",ROUND(IF('Indicator Data'!AY142&gt;P$195,0,IF('Indicator Data'!AY142&lt;P$194,10,(P$195-'Indicator Data'!AY142)/(P$195-P$194)*10)),1))</f>
        <v>0.2</v>
      </c>
      <c r="Q140" s="97">
        <f>IF('Indicator Data'!AZ142="No data","x",ROUND(IF('Indicator Data'!AZ142&gt;Q$195,0,IF('Indicator Data'!AZ142&lt;Q$194,10,(Q$195-'Indicator Data'!AZ142)/(Q$195-Q$194)*10)),1))</f>
        <v>0</v>
      </c>
      <c r="R140" s="98">
        <f t="shared" si="21"/>
        <v>0.2</v>
      </c>
      <c r="S140" s="97">
        <f>IF('Indicator Data'!Y142="No data","x",ROUND(IF('Indicator Data'!Y142&gt;S$195,0,IF('Indicator Data'!Y142&lt;S$194,10,(S$195-'Indicator Data'!Y142)/(S$195-S$194)*10)),1))</f>
        <v>0</v>
      </c>
      <c r="T140" s="97">
        <f>IF('Indicator Data'!Z142="No data","x",ROUND(IF('Indicator Data'!Z142&gt;T$195,0,IF('Indicator Data'!Z142&lt;T$194,10,(T$195-'Indicator Data'!Z142)/(T$195-T$194)*10)),1))</f>
        <v>0</v>
      </c>
      <c r="U140" s="97">
        <f>IF('Indicator Data'!AC142="No data","x",ROUND(IF('Indicator Data'!AC142&gt;U$195,0,IF('Indicator Data'!AC142&lt;U$194,10,(U$195-'Indicator Data'!AC142)/(U$195-U$194)*10)),1))</f>
        <v>0.4</v>
      </c>
      <c r="V140" s="98">
        <f t="shared" si="22"/>
        <v>0.1</v>
      </c>
      <c r="W140" s="99">
        <f t="shared" si="23"/>
        <v>0.5</v>
      </c>
      <c r="X140" s="16"/>
    </row>
    <row r="141" spans="1:24" s="4" customFormat="1" x14ac:dyDescent="0.25">
      <c r="A141" s="131" t="s">
        <v>261</v>
      </c>
      <c r="B141" s="51" t="s">
        <v>260</v>
      </c>
      <c r="C141" s="97">
        <f>IF('Indicator Data'!AQ143="No data","x",ROUND(IF('Indicator Data'!AQ143&gt;C$195,0,IF('Indicator Data'!AQ143&lt;C$194,10,(C$195-'Indicator Data'!AQ143)/(C$195-C$194)*10)),1))</f>
        <v>3.8</v>
      </c>
      <c r="D141" s="98">
        <f t="shared" si="16"/>
        <v>3.8</v>
      </c>
      <c r="E141" s="97">
        <f>IF('Indicator Data'!AS143="No data","x",ROUND(IF('Indicator Data'!AS143&gt;E$195,0,IF('Indicator Data'!AS143&lt;E$194,10,(E$195-'Indicator Data'!AS143)/(E$195-E$194)*10)),1))</f>
        <v>5.7</v>
      </c>
      <c r="F141" s="97">
        <f>IF('Indicator Data'!AR143="No data","x",ROUND(IF('Indicator Data'!AR143&gt;F$195,0,IF('Indicator Data'!AR143&lt;F$194,10,(F$195-'Indicator Data'!AR143)/(F$195-F$194)*10)),1))</f>
        <v>5</v>
      </c>
      <c r="G141" s="98">
        <f t="shared" si="17"/>
        <v>5.4</v>
      </c>
      <c r="H141" s="99">
        <f t="shared" si="18"/>
        <v>4.5999999999999996</v>
      </c>
      <c r="I141" s="97">
        <f>IF('Indicator Data'!AU143="No data","x",ROUND(IF('Indicator Data'!AU143^2&gt;I$195,0,IF('Indicator Data'!AU143^2&lt;I$194,10,(I$195-'Indicator Data'!AU143^2)/(I$195-I$194)*10)),1))</f>
        <v>0.3</v>
      </c>
      <c r="J141" s="97">
        <f>IF(OR('Indicator Data'!AT143=0,'Indicator Data'!AT143="No data"),"x",ROUND(IF('Indicator Data'!AT143&gt;J$195,0,IF('Indicator Data'!AT143&lt;J$194,10,(J$195-'Indicator Data'!AT143)/(J$195-J$194)*10)),1))</f>
        <v>0</v>
      </c>
      <c r="K141" s="97">
        <f>IF('Indicator Data'!AV143="No data","x",ROUND(IF('Indicator Data'!AV143&gt;K$195,0,IF('Indicator Data'!AV143&lt;K$194,10,(K$195-'Indicator Data'!AV143)/(K$195-K$194)*10)),1))</f>
        <v>4.5999999999999996</v>
      </c>
      <c r="L141" s="97">
        <f>IF('Indicator Data'!AW143="No data","x",ROUND(IF('Indicator Data'!AW143&gt;L$195,0,IF('Indicator Data'!AW143&lt;L$194,10,(L$195-'Indicator Data'!AW143)/(L$195-L$194)*10)),1))</f>
        <v>4.8</v>
      </c>
      <c r="M141" s="98">
        <f t="shared" si="19"/>
        <v>2.4</v>
      </c>
      <c r="N141" s="150">
        <f>IF('Indicator Data'!AX143="No data","x",'Indicator Data'!AX143/'Indicator Data'!BD143*100)</f>
        <v>86.896072297532157</v>
      </c>
      <c r="O141" s="97">
        <f t="shared" si="20"/>
        <v>1.3</v>
      </c>
      <c r="P141" s="97">
        <f>IF('Indicator Data'!AY143="No data","x",ROUND(IF('Indicator Data'!AY143&gt;P$195,0,IF('Indicator Data'!AY143&lt;P$194,10,(P$195-'Indicator Data'!AY143)/(P$195-P$194)*10)),1))</f>
        <v>2.2999999999999998</v>
      </c>
      <c r="Q141" s="97">
        <f>IF('Indicator Data'!AZ143="No data","x",ROUND(IF('Indicator Data'!AZ143&gt;Q$195,0,IF('Indicator Data'!AZ143&lt;Q$194,10,(Q$195-'Indicator Data'!AZ143)/(Q$195-Q$194)*10)),1))</f>
        <v>0</v>
      </c>
      <c r="R141" s="98">
        <f t="shared" si="21"/>
        <v>1.2</v>
      </c>
      <c r="S141" s="97">
        <f>IF('Indicator Data'!Y143="No data","x",ROUND(IF('Indicator Data'!Y143&gt;S$195,0,IF('Indicator Data'!Y143&lt;S$194,10,(S$195-'Indicator Data'!Y143)/(S$195-S$194)*10)),1))</f>
        <v>3.9</v>
      </c>
      <c r="T141" s="97">
        <f>IF('Indicator Data'!Z143="No data","x",ROUND(IF('Indicator Data'!Z143&gt;T$195,0,IF('Indicator Data'!Z143&lt;T$194,10,(T$195-'Indicator Data'!Z143)/(T$195-T$194)*10)),1))</f>
        <v>2.6</v>
      </c>
      <c r="U141" s="97">
        <f>IF('Indicator Data'!AC143="No data","x",ROUND(IF('Indicator Data'!AC143&gt;U$195,0,IF('Indicator Data'!AC143&lt;U$194,10,(U$195-'Indicator Data'!AC143)/(U$195-U$194)*10)),1))</f>
        <v>6.8</v>
      </c>
      <c r="V141" s="98">
        <f t="shared" si="22"/>
        <v>4.4000000000000004</v>
      </c>
      <c r="W141" s="99">
        <f t="shared" si="23"/>
        <v>2.7</v>
      </c>
      <c r="X141" s="16"/>
    </row>
    <row r="142" spans="1:24" s="4" customFormat="1" x14ac:dyDescent="0.25">
      <c r="A142" s="131" t="s">
        <v>377</v>
      </c>
      <c r="B142" s="51" t="s">
        <v>262</v>
      </c>
      <c r="C142" s="97" t="str">
        <f>IF('Indicator Data'!AQ144="No data","x",ROUND(IF('Indicator Data'!AQ144&gt;C$195,0,IF('Indicator Data'!AQ144&lt;C$194,10,(C$195-'Indicator Data'!AQ144)/(C$195-C$194)*10)),1))</f>
        <v>x</v>
      </c>
      <c r="D142" s="98" t="str">
        <f t="shared" si="16"/>
        <v>x</v>
      </c>
      <c r="E142" s="97">
        <f>IF('Indicator Data'!AS144="No data","x",ROUND(IF('Indicator Data'!AS144&gt;E$195,0,IF('Indicator Data'!AS144&lt;E$194,10,(E$195-'Indicator Data'!AS144)/(E$195-E$194)*10)),1))</f>
        <v>7.1</v>
      </c>
      <c r="F142" s="97">
        <f>IF('Indicator Data'!AR144="No data","x",ROUND(IF('Indicator Data'!AR144&gt;F$195,0,IF('Indicator Data'!AR144&lt;F$194,10,(F$195-'Indicator Data'!AR144)/(F$195-F$194)*10)),1))</f>
        <v>5.2</v>
      </c>
      <c r="G142" s="98">
        <f t="shared" si="17"/>
        <v>6.2</v>
      </c>
      <c r="H142" s="99">
        <f t="shared" si="18"/>
        <v>6.2</v>
      </c>
      <c r="I142" s="97">
        <f>IF('Indicator Data'!AU144="No data","x",ROUND(IF('Indicator Data'!AU144^2&gt;I$195,0,IF('Indicator Data'!AU144^2&lt;I$194,10,(I$195-'Indicator Data'!AU144^2)/(I$195-I$194)*10)),1))</f>
        <v>0.1</v>
      </c>
      <c r="J142" s="97">
        <f>IF(OR('Indicator Data'!AT144=0,'Indicator Data'!AT144="No data"),"x",ROUND(IF('Indicator Data'!AT144&gt;J$195,0,IF('Indicator Data'!AT144&lt;J$194,10,(J$195-'Indicator Data'!AT144)/(J$195-J$194)*10)),1))</f>
        <v>0</v>
      </c>
      <c r="K142" s="97">
        <f>IF('Indicator Data'!AV144="No data","x",ROUND(IF('Indicator Data'!AV144&gt;K$195,0,IF('Indicator Data'!AV144&lt;K$194,10,(K$195-'Indicator Data'!AV144)/(K$195-K$194)*10)),1))</f>
        <v>2.9</v>
      </c>
      <c r="L142" s="97">
        <f>IF('Indicator Data'!AW144="No data","x",ROUND(IF('Indicator Data'!AW144&gt;L$195,0,IF('Indicator Data'!AW144&lt;L$194,10,(L$195-'Indicator Data'!AW144)/(L$195-L$194)*10)),1))</f>
        <v>2.2999999999999998</v>
      </c>
      <c r="M142" s="98">
        <f t="shared" si="19"/>
        <v>1.3</v>
      </c>
      <c r="N142" s="150">
        <f>IF('Indicator Data'!AX144="No data","x",'Indicator Data'!AX144/'Indicator Data'!BD144*100)</f>
        <v>11.601728535428322</v>
      </c>
      <c r="O142" s="97">
        <f t="shared" si="20"/>
        <v>8.9</v>
      </c>
      <c r="P142" s="97">
        <f>IF('Indicator Data'!AY144="No data","x",ROUND(IF('Indicator Data'!AY144&gt;P$195,0,IF('Indicator Data'!AY144&lt;P$194,10,(P$195-'Indicator Data'!AY144)/(P$195-P$194)*10)),1))</f>
        <v>3.1</v>
      </c>
      <c r="Q142" s="97">
        <f>IF('Indicator Data'!AZ144="No data","x",ROUND(IF('Indicator Data'!AZ144&gt;Q$195,0,IF('Indicator Data'!AZ144&lt;Q$194,10,(Q$195-'Indicator Data'!AZ144)/(Q$195-Q$194)*10)),1))</f>
        <v>0.6</v>
      </c>
      <c r="R142" s="98">
        <f t="shared" si="21"/>
        <v>4.2</v>
      </c>
      <c r="S142" s="97">
        <f>IF('Indicator Data'!Y144="No data","x",ROUND(IF('Indicator Data'!Y144&gt;S$195,0,IF('Indicator Data'!Y144&lt;S$194,10,(S$195-'Indicator Data'!Y144)/(S$195-S$194)*10)),1))</f>
        <v>0</v>
      </c>
      <c r="T142" s="97">
        <f>IF('Indicator Data'!Z144="No data","x",ROUND(IF('Indicator Data'!Z144&gt;T$195,0,IF('Indicator Data'!Z144&lt;T$194,10,(T$195-'Indicator Data'!Z144)/(T$195-T$194)*10)),1))</f>
        <v>0.3</v>
      </c>
      <c r="U142" s="97">
        <f>IF('Indicator Data'!AC144="No data","x",ROUND(IF('Indicator Data'!AC144&gt;U$195,0,IF('Indicator Data'!AC144&lt;U$194,10,(U$195-'Indicator Data'!AC144)/(U$195-U$194)*10)),1))</f>
        <v>4.8</v>
      </c>
      <c r="V142" s="98">
        <f t="shared" si="22"/>
        <v>1.7</v>
      </c>
      <c r="W142" s="99">
        <f t="shared" si="23"/>
        <v>2.4</v>
      </c>
      <c r="X142" s="16"/>
    </row>
    <row r="143" spans="1:24" s="4" customFormat="1" x14ac:dyDescent="0.25">
      <c r="A143" s="131" t="s">
        <v>264</v>
      </c>
      <c r="B143" s="51" t="s">
        <v>263</v>
      </c>
      <c r="C143" s="97">
        <f>IF('Indicator Data'!AQ145="No data","x",ROUND(IF('Indicator Data'!AQ145&gt;C$195,0,IF('Indicator Data'!AQ145&lt;C$194,10,(C$195-'Indicator Data'!AQ145)/(C$195-C$194)*10)),1))</f>
        <v>3</v>
      </c>
      <c r="D143" s="98">
        <f t="shared" si="16"/>
        <v>3</v>
      </c>
      <c r="E143" s="97">
        <f>IF('Indicator Data'!AS145="No data","x",ROUND(IF('Indicator Data'!AS145&gt;E$195,0,IF('Indicator Data'!AS145&lt;E$194,10,(E$195-'Indicator Data'!AS145)/(E$195-E$194)*10)),1))</f>
        <v>4.5999999999999996</v>
      </c>
      <c r="F143" s="97">
        <f>IF('Indicator Data'!AR145="No data","x",ROUND(IF('Indicator Data'!AR145&gt;F$195,0,IF('Indicator Data'!AR145&lt;F$194,10,(F$195-'Indicator Data'!AR145)/(F$195-F$194)*10)),1))</f>
        <v>5</v>
      </c>
      <c r="G143" s="98">
        <f t="shared" si="17"/>
        <v>4.8</v>
      </c>
      <c r="H143" s="99">
        <f t="shared" si="18"/>
        <v>3.9</v>
      </c>
      <c r="I143" s="97">
        <f>IF('Indicator Data'!AU145="No data","x",ROUND(IF('Indicator Data'!AU145^2&gt;I$195,0,IF('Indicator Data'!AU145^2&lt;I$194,10,(I$195-'Indicator Data'!AU145^2)/(I$195-I$194)*10)),1))</f>
        <v>6.2</v>
      </c>
      <c r="J143" s="97">
        <f>IF(OR('Indicator Data'!AT145=0,'Indicator Data'!AT145="No data"),"x",ROUND(IF('Indicator Data'!AT145&gt;J$195,0,IF('Indicator Data'!AT145&lt;J$194,10,(J$195-'Indicator Data'!AT145)/(J$195-J$194)*10)),1))</f>
        <v>8.1999999999999993</v>
      </c>
      <c r="K143" s="97">
        <f>IF('Indicator Data'!AV145="No data","x",ROUND(IF('Indicator Data'!AV145&gt;K$195,0,IF('Indicator Data'!AV145&lt;K$194,10,(K$195-'Indicator Data'!AV145)/(K$195-K$194)*10)),1))</f>
        <v>8.9</v>
      </c>
      <c r="L143" s="97">
        <f>IF('Indicator Data'!AW145="No data","x",ROUND(IF('Indicator Data'!AW145&gt;L$195,0,IF('Indicator Data'!AW145&lt;L$194,10,(L$195-'Indicator Data'!AW145)/(L$195-L$194)*10)),1))</f>
        <v>7</v>
      </c>
      <c r="M143" s="98">
        <f t="shared" si="19"/>
        <v>7.6</v>
      </c>
      <c r="N143" s="150">
        <f>IF('Indicator Data'!AX145="No data","x",'Indicator Data'!AX145/'Indicator Data'!BD145*100)</f>
        <v>32.833400891771383</v>
      </c>
      <c r="O143" s="97">
        <f t="shared" si="20"/>
        <v>6.8</v>
      </c>
      <c r="P143" s="97">
        <f>IF('Indicator Data'!AY145="No data","x",ROUND(IF('Indicator Data'!AY145&gt;P$195,0,IF('Indicator Data'!AY145&lt;P$194,10,(P$195-'Indicator Data'!AY145)/(P$195-P$194)*10)),1))</f>
        <v>4.3</v>
      </c>
      <c r="Q143" s="97">
        <f>IF('Indicator Data'!AZ145="No data","x",ROUND(IF('Indicator Data'!AZ145&gt;Q$195,0,IF('Indicator Data'!AZ145&lt;Q$194,10,(Q$195-'Indicator Data'!AZ145)/(Q$195-Q$194)*10)),1))</f>
        <v>4.8</v>
      </c>
      <c r="R143" s="98">
        <f t="shared" si="21"/>
        <v>5.3</v>
      </c>
      <c r="S143" s="97">
        <f>IF('Indicator Data'!Y145="No data","x",ROUND(IF('Indicator Data'!Y145&gt;S$195,0,IF('Indicator Data'!Y145&lt;S$194,10,(S$195-'Indicator Data'!Y145)/(S$195-S$194)*10)),1))</f>
        <v>9.9</v>
      </c>
      <c r="T143" s="97">
        <f>IF('Indicator Data'!Z145="No data","x",ROUND(IF('Indicator Data'!Z145&gt;T$195,0,IF('Indicator Data'!Z145&lt;T$194,10,(T$195-'Indicator Data'!Z145)/(T$195-T$194)*10)),1))</f>
        <v>0.3</v>
      </c>
      <c r="U143" s="97">
        <f>IF('Indicator Data'!AC145="No data","x",ROUND(IF('Indicator Data'!AC145&gt;U$195,0,IF('Indicator Data'!AC145&lt;U$194,10,(U$195-'Indicator Data'!AC145)/(U$195-U$194)*10)),1))</f>
        <v>9.6</v>
      </c>
      <c r="V143" s="98">
        <f t="shared" si="22"/>
        <v>6.6</v>
      </c>
      <c r="W143" s="99">
        <f t="shared" si="23"/>
        <v>6.5</v>
      </c>
      <c r="X143" s="16"/>
    </row>
    <row r="144" spans="1:24" s="4" customFormat="1" x14ac:dyDescent="0.25">
      <c r="A144" s="131" t="s">
        <v>266</v>
      </c>
      <c r="B144" s="51" t="s">
        <v>265</v>
      </c>
      <c r="C144" s="97">
        <f>IF('Indicator Data'!AQ146="No data","x",ROUND(IF('Indicator Data'!AQ146&gt;C$195,0,IF('Indicator Data'!AQ146&lt;C$194,10,(C$195-'Indicator Data'!AQ146)/(C$195-C$194)*10)),1))</f>
        <v>4</v>
      </c>
      <c r="D144" s="98">
        <f t="shared" si="16"/>
        <v>4</v>
      </c>
      <c r="E144" s="97" t="str">
        <f>IF('Indicator Data'!AS146="No data","x",ROUND(IF('Indicator Data'!AS146&gt;E$195,0,IF('Indicator Data'!AS146&lt;E$194,10,(E$195-'Indicator Data'!AS146)/(E$195-E$194)*10)),1))</f>
        <v>x</v>
      </c>
      <c r="F144" s="97">
        <f>IF('Indicator Data'!AR146="No data","x",ROUND(IF('Indicator Data'!AR146&gt;F$195,0,IF('Indicator Data'!AR146&lt;F$194,10,(F$195-'Indicator Data'!AR146)/(F$195-F$194)*10)),1))</f>
        <v>5.2</v>
      </c>
      <c r="G144" s="98">
        <f t="shared" si="17"/>
        <v>5.2</v>
      </c>
      <c r="H144" s="99">
        <f t="shared" si="18"/>
        <v>4.5999999999999996</v>
      </c>
      <c r="I144" s="97" t="str">
        <f>IF('Indicator Data'!AU146="No data","x",ROUND(IF('Indicator Data'!AU146^2&gt;I$195,0,IF('Indicator Data'!AU146^2&lt;I$194,10,(I$195-'Indicator Data'!AU146^2)/(I$195-I$194)*10)),1))</f>
        <v>x</v>
      </c>
      <c r="J144" s="97">
        <f>IF(OR('Indicator Data'!AT146=0,'Indicator Data'!AT146="No data"),"x",ROUND(IF('Indicator Data'!AT146&gt;J$195,0,IF('Indicator Data'!AT146&lt;J$194,10,(J$195-'Indicator Data'!AT146)/(J$195-J$194)*10)),1))</f>
        <v>0.9</v>
      </c>
      <c r="K144" s="97">
        <f>IF('Indicator Data'!AV146="No data","x",ROUND(IF('Indicator Data'!AV146&gt;K$195,0,IF('Indicator Data'!AV146&lt;K$194,10,(K$195-'Indicator Data'!AV146)/(K$195-K$194)*10)),1))</f>
        <v>3.5</v>
      </c>
      <c r="L144" s="97">
        <f>IF('Indicator Data'!AW146="No data","x",ROUND(IF('Indicator Data'!AW146&gt;L$195,0,IF('Indicator Data'!AW146&lt;L$194,10,(L$195-'Indicator Data'!AW146)/(L$195-L$194)*10)),1))</f>
        <v>3.1</v>
      </c>
      <c r="M144" s="98">
        <f t="shared" si="19"/>
        <v>2.5</v>
      </c>
      <c r="N144" s="150">
        <f>IF('Indicator Data'!AX146="No data","x",'Indicator Data'!AX146/'Indicator Data'!BD146*100)</f>
        <v>165.38461538461539</v>
      </c>
      <c r="O144" s="97">
        <f t="shared" si="20"/>
        <v>0</v>
      </c>
      <c r="P144" s="97">
        <f>IF('Indicator Data'!AY146="No data","x",ROUND(IF('Indicator Data'!AY146&gt;P$195,0,IF('Indicator Data'!AY146&lt;P$194,10,(P$195-'Indicator Data'!AY146)/(P$195-P$194)*10)),1))</f>
        <v>1.4</v>
      </c>
      <c r="Q144" s="97">
        <f>IF('Indicator Data'!AZ146="No data","x",ROUND(IF('Indicator Data'!AZ146&gt;Q$195,0,IF('Indicator Data'!AZ146&lt;Q$194,10,(Q$195-'Indicator Data'!AZ146)/(Q$195-Q$194)*10)),1))</f>
        <v>0.3</v>
      </c>
      <c r="R144" s="98">
        <f t="shared" si="21"/>
        <v>0.6</v>
      </c>
      <c r="S144" s="97" t="str">
        <f>IF('Indicator Data'!Y146="No data","x",ROUND(IF('Indicator Data'!Y146&gt;S$195,0,IF('Indicator Data'!Y146&lt;S$194,10,(S$195-'Indicator Data'!Y146)/(S$195-S$194)*10)),1))</f>
        <v>x</v>
      </c>
      <c r="T144" s="97">
        <f>IF('Indicator Data'!Z146="No data","x",ROUND(IF('Indicator Data'!Z146&gt;T$195,0,IF('Indicator Data'!Z146&lt;T$194,10,(T$195-'Indicator Data'!Z146)/(T$195-T$194)*10)),1))</f>
        <v>1.5</v>
      </c>
      <c r="U144" s="97">
        <f>IF('Indicator Data'!AC146="No data","x",ROUND(IF('Indicator Data'!AC146&gt;U$195,0,IF('Indicator Data'!AC146&lt;U$194,10,(U$195-'Indicator Data'!AC146)/(U$195-U$194)*10)),1))</f>
        <v>5.7</v>
      </c>
      <c r="V144" s="98">
        <f t="shared" si="22"/>
        <v>3.6</v>
      </c>
      <c r="W144" s="99">
        <f t="shared" si="23"/>
        <v>2.2000000000000002</v>
      </c>
      <c r="X144" s="16"/>
    </row>
    <row r="145" spans="1:24" s="4" customFormat="1" x14ac:dyDescent="0.25">
      <c r="A145" s="131" t="s">
        <v>268</v>
      </c>
      <c r="B145" s="51" t="s">
        <v>267</v>
      </c>
      <c r="C145" s="97">
        <f>IF('Indicator Data'!AQ147="No data","x",ROUND(IF('Indicator Data'!AQ147&gt;C$195,0,IF('Indicator Data'!AQ147&lt;C$194,10,(C$195-'Indicator Data'!AQ147)/(C$195-C$194)*10)),1))</f>
        <v>5.2</v>
      </c>
      <c r="D145" s="98">
        <f t="shared" si="16"/>
        <v>5.2</v>
      </c>
      <c r="E145" s="97">
        <f>IF('Indicator Data'!AS147="No data","x",ROUND(IF('Indicator Data'!AS147&gt;E$195,0,IF('Indicator Data'!AS147&lt;E$194,10,(E$195-'Indicator Data'!AS147)/(E$195-E$194)*10)),1))</f>
        <v>2.9</v>
      </c>
      <c r="F145" s="97">
        <f>IF('Indicator Data'!AR147="No data","x",ROUND(IF('Indicator Data'!AR147&gt;F$195,0,IF('Indicator Data'!AR147&lt;F$194,10,(F$195-'Indicator Data'!AR147)/(F$195-F$194)*10)),1))</f>
        <v>5</v>
      </c>
      <c r="G145" s="98">
        <f t="shared" si="17"/>
        <v>4</v>
      </c>
      <c r="H145" s="99">
        <f t="shared" si="18"/>
        <v>4.5999999999999996</v>
      </c>
      <c r="I145" s="97" t="str">
        <f>IF('Indicator Data'!AU147="No data","x",ROUND(IF('Indicator Data'!AU147^2&gt;I$195,0,IF('Indicator Data'!AU147^2&lt;I$194,10,(I$195-'Indicator Data'!AU147^2)/(I$195-I$194)*10)),1))</f>
        <v>x</v>
      </c>
      <c r="J145" s="97">
        <f>IF(OR('Indicator Data'!AT147=0,'Indicator Data'!AT147="No data"),"x",ROUND(IF('Indicator Data'!AT147&gt;J$195,0,IF('Indicator Data'!AT147&lt;J$194,10,(J$195-'Indicator Data'!AT147)/(J$195-J$194)*10)),1))</f>
        <v>0.9</v>
      </c>
      <c r="K145" s="97">
        <f>IF('Indicator Data'!AV147="No data","x",ROUND(IF('Indicator Data'!AV147&gt;K$195,0,IF('Indicator Data'!AV147&lt;K$194,10,(K$195-'Indicator Data'!AV147)/(K$195-K$194)*10)),1))</f>
        <v>4.9000000000000004</v>
      </c>
      <c r="L145" s="97">
        <f>IF('Indicator Data'!AW147="No data","x",ROUND(IF('Indicator Data'!AW147&gt;L$195,0,IF('Indicator Data'!AW147&lt;L$194,10,(L$195-'Indicator Data'!AW147)/(L$195-L$194)*10)),1))</f>
        <v>5</v>
      </c>
      <c r="M145" s="98">
        <f t="shared" si="19"/>
        <v>3.6</v>
      </c>
      <c r="N145" s="150">
        <f>IF('Indicator Data'!AX147="No data","x",'Indicator Data'!AX147/'Indicator Data'!BD147*100)</f>
        <v>113.11475409836065</v>
      </c>
      <c r="O145" s="97">
        <f t="shared" si="20"/>
        <v>0</v>
      </c>
      <c r="P145" s="97">
        <f>IF('Indicator Data'!AY147="No data","x",ROUND(IF('Indicator Data'!AY147&gt;P$195,0,IF('Indicator Data'!AY147&lt;P$194,10,(P$195-'Indicator Data'!AY147)/(P$195-P$194)*10)),1))</f>
        <v>1.1000000000000001</v>
      </c>
      <c r="Q145" s="97">
        <f>IF('Indicator Data'!AZ147="No data","x",ROUND(IF('Indicator Data'!AZ147&gt;Q$195,0,IF('Indicator Data'!AZ147&lt;Q$194,10,(Q$195-'Indicator Data'!AZ147)/(Q$195-Q$194)*10)),1))</f>
        <v>0.7</v>
      </c>
      <c r="R145" s="98">
        <f t="shared" si="21"/>
        <v>0.6</v>
      </c>
      <c r="S145" s="97">
        <f>IF('Indicator Data'!Y147="No data","x",ROUND(IF('Indicator Data'!Y147&gt;S$195,0,IF('Indicator Data'!Y147&lt;S$194,10,(S$195-'Indicator Data'!Y147)/(S$195-S$194)*10)),1))</f>
        <v>9.6999999999999993</v>
      </c>
      <c r="T145" s="97">
        <f>IF('Indicator Data'!Z147="No data","x",ROUND(IF('Indicator Data'!Z147&gt;T$195,0,IF('Indicator Data'!Z147&lt;T$194,10,(T$195-'Indicator Data'!Z147)/(T$195-T$194)*10)),1))</f>
        <v>0</v>
      </c>
      <c r="U145" s="97">
        <f>IF('Indicator Data'!AC147="No data","x",ROUND(IF('Indicator Data'!AC147&gt;U$195,0,IF('Indicator Data'!AC147&lt;U$194,10,(U$195-'Indicator Data'!AC147)/(U$195-U$194)*10)),1))</f>
        <v>7.1</v>
      </c>
      <c r="V145" s="98">
        <f t="shared" si="22"/>
        <v>5.6</v>
      </c>
      <c r="W145" s="99">
        <f t="shared" si="23"/>
        <v>3.3</v>
      </c>
      <c r="X145" s="16"/>
    </row>
    <row r="146" spans="1:24" s="4" customFormat="1" x14ac:dyDescent="0.25">
      <c r="A146" s="131" t="s">
        <v>270</v>
      </c>
      <c r="B146" s="51" t="s">
        <v>269</v>
      </c>
      <c r="C146" s="97" t="str">
        <f>IF('Indicator Data'!AQ148="No data","x",ROUND(IF('Indicator Data'!AQ148&gt;C$195,0,IF('Indicator Data'!AQ148&lt;C$194,10,(C$195-'Indicator Data'!AQ148)/(C$195-C$194)*10)),1))</f>
        <v>x</v>
      </c>
      <c r="D146" s="98" t="str">
        <f t="shared" si="16"/>
        <v>x</v>
      </c>
      <c r="E146" s="97">
        <f>IF('Indicator Data'!AS148="No data","x",ROUND(IF('Indicator Data'!AS148&gt;E$195,0,IF('Indicator Data'!AS148&lt;E$194,10,(E$195-'Indicator Data'!AS148)/(E$195-E$194)*10)),1))</f>
        <v>3.3</v>
      </c>
      <c r="F146" s="97">
        <f>IF('Indicator Data'!AR148="No data","x",ROUND(IF('Indicator Data'!AR148&gt;F$195,0,IF('Indicator Data'!AR148&lt;F$194,10,(F$195-'Indicator Data'!AR148)/(F$195-F$194)*10)),1))</f>
        <v>4.8</v>
      </c>
      <c r="G146" s="98">
        <f t="shared" si="17"/>
        <v>4.0999999999999996</v>
      </c>
      <c r="H146" s="99">
        <f t="shared" si="18"/>
        <v>4.0999999999999996</v>
      </c>
      <c r="I146" s="97" t="str">
        <f>IF('Indicator Data'!AU148="No data","x",ROUND(IF('Indicator Data'!AU148^2&gt;I$195,0,IF('Indicator Data'!AU148^2&lt;I$194,10,(I$195-'Indicator Data'!AU148^2)/(I$195-I$194)*10)),1))</f>
        <v>x</v>
      </c>
      <c r="J146" s="97">
        <f>IF(OR('Indicator Data'!AT148=0,'Indicator Data'!AT148="No data"),"x",ROUND(IF('Indicator Data'!AT148&gt;J$195,0,IF('Indicator Data'!AT148&lt;J$194,10,(J$195-'Indicator Data'!AT148)/(J$195-J$194)*10)),1))</f>
        <v>2.4</v>
      </c>
      <c r="K146" s="97">
        <f>IF('Indicator Data'!AV148="No data","x",ROUND(IF('Indicator Data'!AV148&gt;K$195,0,IF('Indicator Data'!AV148&lt;K$194,10,(K$195-'Indicator Data'!AV148)/(K$195-K$194)*10)),1))</f>
        <v>4.4000000000000004</v>
      </c>
      <c r="L146" s="97">
        <f>IF('Indicator Data'!AW148="No data","x",ROUND(IF('Indicator Data'!AW148&gt;L$195,0,IF('Indicator Data'!AW148&lt;L$194,10,(L$195-'Indicator Data'!AW148)/(L$195-L$194)*10)),1))</f>
        <v>4.9000000000000004</v>
      </c>
      <c r="M146" s="98">
        <f t="shared" si="19"/>
        <v>3.9</v>
      </c>
      <c r="N146" s="150">
        <f>IF('Indicator Data'!AX148="No data","x",'Indicator Data'!AX148/'Indicator Data'!BD148*100)</f>
        <v>105.12820512820514</v>
      </c>
      <c r="O146" s="97">
        <f t="shared" si="20"/>
        <v>0</v>
      </c>
      <c r="P146" s="97">
        <f>IF('Indicator Data'!AY148="No data","x",ROUND(IF('Indicator Data'!AY148&gt;P$195,0,IF('Indicator Data'!AY148&lt;P$194,10,(P$195-'Indicator Data'!AY148)/(P$195-P$194)*10)),1))</f>
        <v>2.7</v>
      </c>
      <c r="Q146" s="97">
        <f>IF('Indicator Data'!AZ148="No data","x",ROUND(IF('Indicator Data'!AZ148&gt;Q$195,0,IF('Indicator Data'!AZ148&lt;Q$194,10,(Q$195-'Indicator Data'!AZ148)/(Q$195-Q$194)*10)),1))</f>
        <v>1</v>
      </c>
      <c r="R146" s="98">
        <f t="shared" si="21"/>
        <v>1.2</v>
      </c>
      <c r="S146" s="97">
        <f>IF('Indicator Data'!Y148="No data","x",ROUND(IF('Indicator Data'!Y148&gt;S$195,0,IF('Indicator Data'!Y148&lt;S$194,10,(S$195-'Indicator Data'!Y148)/(S$195-S$194)*10)),1))</f>
        <v>7.6</v>
      </c>
      <c r="T146" s="97">
        <f>IF('Indicator Data'!Z148="No data","x",ROUND(IF('Indicator Data'!Z148&gt;T$195,0,IF('Indicator Data'!Z148&lt;T$194,10,(T$195-'Indicator Data'!Z148)/(T$195-T$194)*10)),1))</f>
        <v>0</v>
      </c>
      <c r="U146" s="97">
        <f>IF('Indicator Data'!AC148="No data","x",ROUND(IF('Indicator Data'!AC148&gt;U$195,0,IF('Indicator Data'!AC148&lt;U$194,10,(U$195-'Indicator Data'!AC148)/(U$195-U$194)*10)),1))</f>
        <v>8.3000000000000007</v>
      </c>
      <c r="V146" s="98">
        <f t="shared" si="22"/>
        <v>5.3</v>
      </c>
      <c r="W146" s="99">
        <f t="shared" si="23"/>
        <v>3.5</v>
      </c>
      <c r="X146" s="16"/>
    </row>
    <row r="147" spans="1:24" s="4" customFormat="1" x14ac:dyDescent="0.25">
      <c r="A147" s="131" t="s">
        <v>272</v>
      </c>
      <c r="B147" s="51" t="s">
        <v>271</v>
      </c>
      <c r="C147" s="97">
        <f>IF('Indicator Data'!AQ149="No data","x",ROUND(IF('Indicator Data'!AQ149&gt;C$195,0,IF('Indicator Data'!AQ149&lt;C$194,10,(C$195-'Indicator Data'!AQ149)/(C$195-C$194)*10)),1))</f>
        <v>4.5999999999999996</v>
      </c>
      <c r="D147" s="98">
        <f t="shared" si="16"/>
        <v>4.5999999999999996</v>
      </c>
      <c r="E147" s="97">
        <f>IF('Indicator Data'!AS149="No data","x",ROUND(IF('Indicator Data'!AS149&gt;E$195,0,IF('Indicator Data'!AS149&lt;E$194,10,(E$195-'Indicator Data'!AS149)/(E$195-E$194)*10)),1))</f>
        <v>4.8</v>
      </c>
      <c r="F147" s="97">
        <f>IF('Indicator Data'!AR149="No data","x",ROUND(IF('Indicator Data'!AR149&gt;F$195,0,IF('Indicator Data'!AR149&lt;F$194,10,(F$195-'Indicator Data'!AR149)/(F$195-F$194)*10)),1))</f>
        <v>4.0999999999999996</v>
      </c>
      <c r="G147" s="98">
        <f t="shared" si="17"/>
        <v>4.5</v>
      </c>
      <c r="H147" s="99">
        <f t="shared" si="18"/>
        <v>4.5999999999999996</v>
      </c>
      <c r="I147" s="97">
        <f>IF('Indicator Data'!AU149="No data","x",ROUND(IF('Indicator Data'!AU149^2&gt;I$195,0,IF('Indicator Data'!AU149^2&lt;I$194,10,(I$195-'Indicator Data'!AU149^2)/(I$195-I$194)*10)),1))</f>
        <v>0.2</v>
      </c>
      <c r="J147" s="97">
        <f>IF(OR('Indicator Data'!AT149=0,'Indicator Data'!AT149="No data"),"x",ROUND(IF('Indicator Data'!AT149&gt;J$195,0,IF('Indicator Data'!AT149&lt;J$194,10,(J$195-'Indicator Data'!AT149)/(J$195-J$194)*10)),1))</f>
        <v>0</v>
      </c>
      <c r="K147" s="97">
        <f>IF('Indicator Data'!AV149="No data","x",ROUND(IF('Indicator Data'!AV149&gt;K$195,0,IF('Indicator Data'!AV149&lt;K$194,10,(K$195-'Indicator Data'!AV149)/(K$195-K$194)*10)),1))</f>
        <v>7.9</v>
      </c>
      <c r="L147" s="97">
        <f>IF('Indicator Data'!AW149="No data","x",ROUND(IF('Indicator Data'!AW149&gt;L$195,0,IF('Indicator Data'!AW149&lt;L$194,10,(L$195-'Indicator Data'!AW149)/(L$195-L$194)*10)),1))</f>
        <v>7.4</v>
      </c>
      <c r="M147" s="98">
        <f t="shared" si="19"/>
        <v>3.9</v>
      </c>
      <c r="N147" s="150">
        <f>IF('Indicator Data'!AX149="No data","x",'Indicator Data'!AX149/'Indicator Data'!BD149*100)</f>
        <v>56.537102473498237</v>
      </c>
      <c r="O147" s="97">
        <f t="shared" si="20"/>
        <v>4.4000000000000004</v>
      </c>
      <c r="P147" s="97">
        <f>IF('Indicator Data'!AY149="No data","x",ROUND(IF('Indicator Data'!AY149&gt;P$195,0,IF('Indicator Data'!AY149&lt;P$194,10,(P$195-'Indicator Data'!AY149)/(P$195-P$194)*10)),1))</f>
        <v>0.9</v>
      </c>
      <c r="Q147" s="97">
        <f>IF('Indicator Data'!AZ149="No data","x",ROUND(IF('Indicator Data'!AZ149&gt;Q$195,0,IF('Indicator Data'!AZ149&lt;Q$194,10,(Q$195-'Indicator Data'!AZ149)/(Q$195-Q$194)*10)),1))</f>
        <v>0.2</v>
      </c>
      <c r="R147" s="98">
        <f t="shared" si="21"/>
        <v>1.8</v>
      </c>
      <c r="S147" s="97">
        <f>IF('Indicator Data'!Y149="No data","x",ROUND(IF('Indicator Data'!Y149&gt;S$195,0,IF('Indicator Data'!Y149&lt;S$194,10,(S$195-'Indicator Data'!Y149)/(S$195-S$194)*10)),1))</f>
        <v>8.8000000000000007</v>
      </c>
      <c r="T147" s="97">
        <f>IF('Indicator Data'!Z149="No data","x",ROUND(IF('Indicator Data'!Z149&gt;T$195,0,IF('Indicator Data'!Z149&lt;T$194,10,(T$195-'Indicator Data'!Z149)/(T$195-T$194)*10)),1))</f>
        <v>2.1</v>
      </c>
      <c r="U147" s="97">
        <f>IF('Indicator Data'!AC149="No data","x",ROUND(IF('Indicator Data'!AC149&gt;U$195,0,IF('Indicator Data'!AC149&lt;U$194,10,(U$195-'Indicator Data'!AC149)/(U$195-U$194)*10)),1))</f>
        <v>8.9</v>
      </c>
      <c r="V147" s="98">
        <f t="shared" si="22"/>
        <v>6.6</v>
      </c>
      <c r="W147" s="99">
        <f t="shared" si="23"/>
        <v>4.0999999999999996</v>
      </c>
      <c r="X147" s="16"/>
    </row>
    <row r="148" spans="1:24" s="4" customFormat="1" x14ac:dyDescent="0.25">
      <c r="A148" s="131" t="s">
        <v>274</v>
      </c>
      <c r="B148" s="51" t="s">
        <v>273</v>
      </c>
      <c r="C148" s="97" t="str">
        <f>IF('Indicator Data'!AQ150="No data","x",ROUND(IF('Indicator Data'!AQ150&gt;C$195,0,IF('Indicator Data'!AQ150&lt;C$194,10,(C$195-'Indicator Data'!AQ150)/(C$195-C$194)*10)),1))</f>
        <v>x</v>
      </c>
      <c r="D148" s="98" t="str">
        <f t="shared" si="16"/>
        <v>x</v>
      </c>
      <c r="E148" s="97">
        <f>IF('Indicator Data'!AS150="No data","x",ROUND(IF('Indicator Data'!AS150&gt;E$195,0,IF('Indicator Data'!AS150&lt;E$194,10,(E$195-'Indicator Data'!AS150)/(E$195-E$194)*10)),1))</f>
        <v>5.8</v>
      </c>
      <c r="F148" s="97">
        <f>IF('Indicator Data'!AR150="No data","x",ROUND(IF('Indicator Data'!AR150&gt;F$195,0,IF('Indicator Data'!AR150&lt;F$194,10,(F$195-'Indicator Data'!AR150)/(F$195-F$194)*10)),1))</f>
        <v>6.7</v>
      </c>
      <c r="G148" s="98">
        <f t="shared" si="17"/>
        <v>6.3</v>
      </c>
      <c r="H148" s="99">
        <f t="shared" si="18"/>
        <v>6.3</v>
      </c>
      <c r="I148" s="97">
        <f>IF('Indicator Data'!AU150="No data","x",ROUND(IF('Indicator Data'!AU150^2&gt;I$195,0,IF('Indicator Data'!AU150^2&lt;I$194,10,(I$195-'Indicator Data'!AU150^2)/(I$195-I$194)*10)),1))</f>
        <v>5.7</v>
      </c>
      <c r="J148" s="97">
        <f>IF(OR('Indicator Data'!AT150=0,'Indicator Data'!AT150="No data"),"x",ROUND(IF('Indicator Data'!AT150&gt;J$195,0,IF('Indicator Data'!AT150&lt;J$194,10,(J$195-'Indicator Data'!AT150)/(J$195-J$194)*10)),1))</f>
        <v>4</v>
      </c>
      <c r="K148" s="97">
        <f>IF('Indicator Data'!AV150="No data","x",ROUND(IF('Indicator Data'!AV150&gt;K$195,0,IF('Indicator Data'!AV150&lt;K$194,10,(K$195-'Indicator Data'!AV150)/(K$195-K$194)*10)),1))</f>
        <v>7.6</v>
      </c>
      <c r="L148" s="97">
        <f>IF('Indicator Data'!AW150="No data","x",ROUND(IF('Indicator Data'!AW150&gt;L$195,0,IF('Indicator Data'!AW150&lt;L$194,10,(L$195-'Indicator Data'!AW150)/(L$195-L$194)*10)),1))</f>
        <v>6.9</v>
      </c>
      <c r="M148" s="98">
        <f t="shared" si="19"/>
        <v>6.1</v>
      </c>
      <c r="N148" s="150">
        <f>IF('Indicator Data'!AX150="No data","x",'Indicator Data'!AX150/'Indicator Data'!BD150*100)</f>
        <v>66.666666666666657</v>
      </c>
      <c r="O148" s="97">
        <f t="shared" si="20"/>
        <v>3.4</v>
      </c>
      <c r="P148" s="97">
        <f>IF('Indicator Data'!AY150="No data","x",ROUND(IF('Indicator Data'!AY150&gt;P$195,0,IF('Indicator Data'!AY150&lt;P$194,10,(P$195-'Indicator Data'!AY150)/(P$195-P$194)*10)),1))</f>
        <v>7.3</v>
      </c>
      <c r="Q148" s="97">
        <f>IF('Indicator Data'!AZ150="No data","x",ROUND(IF('Indicator Data'!AZ150&gt;Q$195,0,IF('Indicator Data'!AZ150&lt;Q$194,10,(Q$195-'Indicator Data'!AZ150)/(Q$195-Q$194)*10)),1))</f>
        <v>0.6</v>
      </c>
      <c r="R148" s="98">
        <f t="shared" si="21"/>
        <v>3.8</v>
      </c>
      <c r="S148" s="97" t="str">
        <f>IF('Indicator Data'!Y150="No data","x",ROUND(IF('Indicator Data'!Y150&gt;S$195,0,IF('Indicator Data'!Y150&lt;S$194,10,(S$195-'Indicator Data'!Y150)/(S$195-S$194)*10)),1))</f>
        <v>x</v>
      </c>
      <c r="T148" s="97">
        <f>IF('Indicator Data'!Z150="No data","x",ROUND(IF('Indicator Data'!Z150&gt;T$195,0,IF('Indicator Data'!Z150&lt;T$194,10,(T$195-'Indicator Data'!Z150)/(T$195-T$194)*10)),1))</f>
        <v>1.8</v>
      </c>
      <c r="U148" s="97">
        <f>IF('Indicator Data'!AC150="No data","x",ROUND(IF('Indicator Data'!AC150&gt;U$195,0,IF('Indicator Data'!AC150&lt;U$194,10,(U$195-'Indicator Data'!AC150)/(U$195-U$194)*10)),1))</f>
        <v>9.5</v>
      </c>
      <c r="V148" s="98">
        <f t="shared" si="22"/>
        <v>5.7</v>
      </c>
      <c r="W148" s="99">
        <f t="shared" si="23"/>
        <v>5.2</v>
      </c>
      <c r="X148" s="16"/>
    </row>
    <row r="149" spans="1:24" s="4" customFormat="1" x14ac:dyDescent="0.25">
      <c r="A149" s="131" t="s">
        <v>276</v>
      </c>
      <c r="B149" s="51" t="s">
        <v>275</v>
      </c>
      <c r="C149" s="97" t="str">
        <f>IF('Indicator Data'!AQ151="No data","x",ROUND(IF('Indicator Data'!AQ151&gt;C$195,0,IF('Indicator Data'!AQ151&lt;C$194,10,(C$195-'Indicator Data'!AQ151)/(C$195-C$194)*10)),1))</f>
        <v>x</v>
      </c>
      <c r="D149" s="98" t="str">
        <f t="shared" si="16"/>
        <v>x</v>
      </c>
      <c r="E149" s="97">
        <f>IF('Indicator Data'!AS151="No data","x",ROUND(IF('Indicator Data'!AS151&gt;E$195,0,IF('Indicator Data'!AS151&lt;E$194,10,(E$195-'Indicator Data'!AS151)/(E$195-E$194)*10)),1))</f>
        <v>4.8</v>
      </c>
      <c r="F149" s="97">
        <f>IF('Indicator Data'!AR151="No data","x",ROUND(IF('Indicator Data'!AR151&gt;F$195,0,IF('Indicator Data'!AR151&lt;F$194,10,(F$195-'Indicator Data'!AR151)/(F$195-F$194)*10)),1))</f>
        <v>4.5</v>
      </c>
      <c r="G149" s="98">
        <f t="shared" si="17"/>
        <v>4.7</v>
      </c>
      <c r="H149" s="99">
        <f t="shared" si="18"/>
        <v>4.7</v>
      </c>
      <c r="I149" s="97">
        <f>IF('Indicator Data'!AU151="No data","x",ROUND(IF('Indicator Data'!AU151^2&gt;I$195,0,IF('Indicator Data'!AU151^2&lt;I$194,10,(I$195-'Indicator Data'!AU151^2)/(I$195-I$194)*10)),1))</f>
        <v>1.2</v>
      </c>
      <c r="J149" s="97">
        <f>IF(OR('Indicator Data'!AT151=0,'Indicator Data'!AT151="No data"),"x",ROUND(IF('Indicator Data'!AT151&gt;J$195,0,IF('Indicator Data'!AT151&lt;J$194,10,(J$195-'Indicator Data'!AT151)/(J$195-J$194)*10)),1))</f>
        <v>0.2</v>
      </c>
      <c r="K149" s="97">
        <f>IF('Indicator Data'!AV151="No data","x",ROUND(IF('Indicator Data'!AV151&gt;K$195,0,IF('Indicator Data'!AV151&lt;K$194,10,(K$195-'Indicator Data'!AV151)/(K$195-K$194)*10)),1))</f>
        <v>3.6</v>
      </c>
      <c r="L149" s="97">
        <f>IF('Indicator Data'!AW151="No data","x",ROUND(IF('Indicator Data'!AW151&gt;L$195,0,IF('Indicator Data'!AW151&lt;L$194,10,(L$195-'Indicator Data'!AW151)/(L$195-L$194)*10)),1))</f>
        <v>1</v>
      </c>
      <c r="M149" s="98">
        <f t="shared" si="19"/>
        <v>1.5</v>
      </c>
      <c r="N149" s="150">
        <f>IF('Indicator Data'!AX151="No data","x",'Indicator Data'!AX151/'Indicator Data'!BD151*100)</f>
        <v>6.047383576236574</v>
      </c>
      <c r="O149" s="97">
        <f t="shared" si="20"/>
        <v>9.5</v>
      </c>
      <c r="P149" s="97">
        <f>IF('Indicator Data'!AY151="No data","x",ROUND(IF('Indicator Data'!AY151&gt;P$195,0,IF('Indicator Data'!AY151&lt;P$194,10,(P$195-'Indicator Data'!AY151)/(P$195-P$194)*10)),1))</f>
        <v>0</v>
      </c>
      <c r="Q149" s="97">
        <f>IF('Indicator Data'!AZ151="No data","x",ROUND(IF('Indicator Data'!AZ151&gt;Q$195,0,IF('Indicator Data'!AZ151&lt;Q$194,10,(Q$195-'Indicator Data'!AZ151)/(Q$195-Q$194)*10)),1))</f>
        <v>0.6</v>
      </c>
      <c r="R149" s="98">
        <f t="shared" si="21"/>
        <v>3.4</v>
      </c>
      <c r="S149" s="97">
        <f>IF('Indicator Data'!Y151="No data","x",ROUND(IF('Indicator Data'!Y151&gt;S$195,0,IF('Indicator Data'!Y151&lt;S$194,10,(S$195-'Indicator Data'!Y151)/(S$195-S$194)*10)),1))</f>
        <v>3.8</v>
      </c>
      <c r="T149" s="97">
        <f>IF('Indicator Data'!Z151="No data","x",ROUND(IF('Indicator Data'!Z151&gt;T$195,0,IF('Indicator Data'!Z151&lt;T$194,10,(T$195-'Indicator Data'!Z151)/(T$195-T$194)*10)),1))</f>
        <v>0.3</v>
      </c>
      <c r="U149" s="97">
        <f>IF('Indicator Data'!AC151="No data","x",ROUND(IF('Indicator Data'!AC151&gt;U$195,0,IF('Indicator Data'!AC151&lt;U$194,10,(U$195-'Indicator Data'!AC151)/(U$195-U$194)*10)),1))</f>
        <v>4.5</v>
      </c>
      <c r="V149" s="98">
        <f t="shared" si="22"/>
        <v>2.9</v>
      </c>
      <c r="W149" s="99">
        <f t="shared" si="23"/>
        <v>2.6</v>
      </c>
      <c r="X149" s="16"/>
    </row>
    <row r="150" spans="1:24" s="4" customFormat="1" x14ac:dyDescent="0.25">
      <c r="A150" s="131" t="s">
        <v>278</v>
      </c>
      <c r="B150" s="51" t="s">
        <v>277</v>
      </c>
      <c r="C150" s="97">
        <f>IF('Indicator Data'!AQ152="No data","x",ROUND(IF('Indicator Data'!AQ152&gt;C$195,0,IF('Indicator Data'!AQ152&lt;C$194,10,(C$195-'Indicator Data'!AQ152)/(C$195-C$194)*10)),1))</f>
        <v>4.7</v>
      </c>
      <c r="D150" s="98">
        <f t="shared" si="16"/>
        <v>4.7</v>
      </c>
      <c r="E150" s="97">
        <f>IF('Indicator Data'!AS152="No data","x",ROUND(IF('Indicator Data'!AS152&gt;E$195,0,IF('Indicator Data'!AS152&lt;E$194,10,(E$195-'Indicator Data'!AS152)/(E$195-E$194)*10)),1))</f>
        <v>5.6</v>
      </c>
      <c r="F150" s="97">
        <f>IF('Indicator Data'!AR152="No data","x",ROUND(IF('Indicator Data'!AR152&gt;F$195,0,IF('Indicator Data'!AR152&lt;F$194,10,(F$195-'Indicator Data'!AR152)/(F$195-F$194)*10)),1))</f>
        <v>5.8</v>
      </c>
      <c r="G150" s="98">
        <f t="shared" si="17"/>
        <v>5.7</v>
      </c>
      <c r="H150" s="99">
        <f t="shared" si="18"/>
        <v>5.2</v>
      </c>
      <c r="I150" s="97">
        <f>IF('Indicator Data'!AU152="No data","x",ROUND(IF('Indicator Data'!AU152^2&gt;I$195,0,IF('Indicator Data'!AU152^2&lt;I$194,10,(I$195-'Indicator Data'!AU152^2)/(I$195-I$194)*10)),1))</f>
        <v>8</v>
      </c>
      <c r="J150" s="97">
        <f>IF(OR('Indicator Data'!AT152=0,'Indicator Data'!AT152="No data"),"x",ROUND(IF('Indicator Data'!AT152&gt;J$195,0,IF('Indicator Data'!AT152&lt;J$194,10,(J$195-'Indicator Data'!AT152)/(J$195-J$194)*10)),1))</f>
        <v>4.4000000000000004</v>
      </c>
      <c r="K150" s="97">
        <f>IF('Indicator Data'!AV152="No data","x",ROUND(IF('Indicator Data'!AV152&gt;K$195,0,IF('Indicator Data'!AV152&lt;K$194,10,(K$195-'Indicator Data'!AV152)/(K$195-K$194)*10)),1))</f>
        <v>8.1999999999999993</v>
      </c>
      <c r="L150" s="97">
        <f>IF('Indicator Data'!AW152="No data","x",ROUND(IF('Indicator Data'!AW152&gt;L$195,0,IF('Indicator Data'!AW152&lt;L$194,10,(L$195-'Indicator Data'!AW152)/(L$195-L$194)*10)),1))</f>
        <v>5.2</v>
      </c>
      <c r="M150" s="98">
        <f t="shared" si="19"/>
        <v>6.5</v>
      </c>
      <c r="N150" s="150">
        <f>IF('Indicator Data'!AX152="No data","x",'Indicator Data'!AX152/'Indicator Data'!BD152*100)</f>
        <v>11.946190204124033</v>
      </c>
      <c r="O150" s="97">
        <f t="shared" si="20"/>
        <v>8.9</v>
      </c>
      <c r="P150" s="97">
        <f>IF('Indicator Data'!AY152="No data","x",ROUND(IF('Indicator Data'!AY152&gt;P$195,0,IF('Indicator Data'!AY152&lt;P$194,10,(P$195-'Indicator Data'!AY152)/(P$195-P$194)*10)),1))</f>
        <v>5.8</v>
      </c>
      <c r="Q150" s="97">
        <f>IF('Indicator Data'!AZ152="No data","x",ROUND(IF('Indicator Data'!AZ152&gt;Q$195,0,IF('Indicator Data'!AZ152&lt;Q$194,10,(Q$195-'Indicator Data'!AZ152)/(Q$195-Q$194)*10)),1))</f>
        <v>4.3</v>
      </c>
      <c r="R150" s="98">
        <f t="shared" si="21"/>
        <v>6.3</v>
      </c>
      <c r="S150" s="97">
        <f>IF('Indicator Data'!Y152="No data","x",ROUND(IF('Indicator Data'!Y152&gt;S$195,0,IF('Indicator Data'!Y152&lt;S$194,10,(S$195-'Indicator Data'!Y152)/(S$195-S$194)*10)),1))</f>
        <v>9.9</v>
      </c>
      <c r="T150" s="97">
        <f>IF('Indicator Data'!Z152="No data","x",ROUND(IF('Indicator Data'!Z152&gt;T$195,0,IF('Indicator Data'!Z152&lt;T$194,10,(T$195-'Indicator Data'!Z152)/(T$195-T$194)*10)),1))</f>
        <v>4.9000000000000004</v>
      </c>
      <c r="U150" s="97">
        <f>IF('Indicator Data'!AC152="No data","x",ROUND(IF('Indicator Data'!AC152&gt;U$195,0,IF('Indicator Data'!AC152&lt;U$194,10,(U$195-'Indicator Data'!AC152)/(U$195-U$194)*10)),1))</f>
        <v>9.8000000000000007</v>
      </c>
      <c r="V150" s="98">
        <f t="shared" si="22"/>
        <v>8.1999999999999993</v>
      </c>
      <c r="W150" s="99">
        <f t="shared" si="23"/>
        <v>7</v>
      </c>
      <c r="X150" s="16"/>
    </row>
    <row r="151" spans="1:24" s="4" customFormat="1" x14ac:dyDescent="0.25">
      <c r="A151" s="131" t="s">
        <v>280</v>
      </c>
      <c r="B151" s="51" t="s">
        <v>279</v>
      </c>
      <c r="C151" s="97">
        <f>IF('Indicator Data'!AQ153="No data","x",ROUND(IF('Indicator Data'!AQ153&gt;C$195,0,IF('Indicator Data'!AQ153&lt;C$194,10,(C$195-'Indicator Data'!AQ153)/(C$195-C$194)*10)),1))</f>
        <v>4.9000000000000004</v>
      </c>
      <c r="D151" s="98">
        <f t="shared" si="16"/>
        <v>4.9000000000000004</v>
      </c>
      <c r="E151" s="97">
        <f>IF('Indicator Data'!AS153="No data","x",ROUND(IF('Indicator Data'!AS153&gt;E$195,0,IF('Indicator Data'!AS153&lt;E$194,10,(E$195-'Indicator Data'!AS153)/(E$195-E$194)*10)),1))</f>
        <v>5.9</v>
      </c>
      <c r="F151" s="97">
        <f>IF('Indicator Data'!AR153="No data","x",ROUND(IF('Indicator Data'!AR153&gt;F$195,0,IF('Indicator Data'!AR153&lt;F$194,10,(F$195-'Indicator Data'!AR153)/(F$195-F$194)*10)),1))</f>
        <v>4.8</v>
      </c>
      <c r="G151" s="98">
        <f t="shared" si="17"/>
        <v>5.4</v>
      </c>
      <c r="H151" s="99">
        <f t="shared" si="18"/>
        <v>5.2</v>
      </c>
      <c r="I151" s="97">
        <f>IF('Indicator Data'!AU153="No data","x",ROUND(IF('Indicator Data'!AU153^2&gt;I$195,0,IF('Indicator Data'!AU153^2&lt;I$194,10,(I$195-'Indicator Data'!AU153^2)/(I$195-I$194)*10)),1))</f>
        <v>0.4</v>
      </c>
      <c r="J151" s="97">
        <f>IF(OR('Indicator Data'!AT153=0,'Indicator Data'!AT153="No data"),"x",ROUND(IF('Indicator Data'!AT153&gt;J$195,0,IF('Indicator Data'!AT153&lt;J$194,10,(J$195-'Indicator Data'!AT153)/(J$195-J$194)*10)),1))</f>
        <v>0</v>
      </c>
      <c r="K151" s="97">
        <f>IF('Indicator Data'!AV153="No data","x",ROUND(IF('Indicator Data'!AV153&gt;K$195,0,IF('Indicator Data'!AV153&lt;K$194,10,(K$195-'Indicator Data'!AV153)/(K$195-K$194)*10)),1))</f>
        <v>4.7</v>
      </c>
      <c r="L151" s="97">
        <f>IF('Indicator Data'!AW153="No data","x",ROUND(IF('Indicator Data'!AW153&gt;L$195,0,IF('Indicator Data'!AW153&lt;L$194,10,(L$195-'Indicator Data'!AW153)/(L$195-L$194)*10)),1))</f>
        <v>4</v>
      </c>
      <c r="M151" s="98">
        <f t="shared" si="19"/>
        <v>2.2999999999999998</v>
      </c>
      <c r="N151" s="150">
        <f>IF('Indicator Data'!AX153="No data","x",'Indicator Data'!AX153/'Indicator Data'!BD153*100)</f>
        <v>75.463068831465819</v>
      </c>
      <c r="O151" s="97">
        <f t="shared" si="20"/>
        <v>2.5</v>
      </c>
      <c r="P151" s="97">
        <f>IF('Indicator Data'!AY153="No data","x",ROUND(IF('Indicator Data'!AY153&gt;P$195,0,IF('Indicator Data'!AY153&lt;P$194,10,(P$195-'Indicator Data'!AY153)/(P$195-P$194)*10)),1))</f>
        <v>0.4</v>
      </c>
      <c r="Q151" s="97">
        <f>IF('Indicator Data'!AZ153="No data","x",ROUND(IF('Indicator Data'!AZ153&gt;Q$195,0,IF('Indicator Data'!AZ153&lt;Q$194,10,(Q$195-'Indicator Data'!AZ153)/(Q$195-Q$194)*10)),1))</f>
        <v>0.2</v>
      </c>
      <c r="R151" s="98">
        <f t="shared" si="21"/>
        <v>1</v>
      </c>
      <c r="S151" s="97">
        <f>IF('Indicator Data'!Y153="No data","x",ROUND(IF('Indicator Data'!Y153&gt;S$195,0,IF('Indicator Data'!Y153&lt;S$194,10,(S$195-'Indicator Data'!Y153)/(S$195-S$194)*10)),1))</f>
        <v>4.7</v>
      </c>
      <c r="T151" s="97">
        <f>IF('Indicator Data'!Z153="No data","x",ROUND(IF('Indicator Data'!Z153&gt;T$195,0,IF('Indicator Data'!Z153&lt;T$194,10,(T$195-'Indicator Data'!Z153)/(T$195-T$194)*10)),1))</f>
        <v>3.3</v>
      </c>
      <c r="U151" s="97">
        <f>IF('Indicator Data'!AC153="No data","x",ROUND(IF('Indicator Data'!AC153&gt;U$195,0,IF('Indicator Data'!AC153&lt;U$194,10,(U$195-'Indicator Data'!AC153)/(U$195-U$194)*10)),1))</f>
        <v>6.8</v>
      </c>
      <c r="V151" s="98">
        <f t="shared" si="22"/>
        <v>4.9000000000000004</v>
      </c>
      <c r="W151" s="99">
        <f t="shared" si="23"/>
        <v>2.7</v>
      </c>
      <c r="X151" s="16"/>
    </row>
    <row r="152" spans="1:24" s="4" customFormat="1" x14ac:dyDescent="0.25">
      <c r="A152" s="131" t="s">
        <v>282</v>
      </c>
      <c r="B152" s="51" t="s">
        <v>281</v>
      </c>
      <c r="C152" s="97">
        <f>IF('Indicator Data'!AQ154="No data","x",ROUND(IF('Indicator Data'!AQ154&gt;C$195,0,IF('Indicator Data'!AQ154&lt;C$194,10,(C$195-'Indicator Data'!AQ154)/(C$195-C$194)*10)),1))</f>
        <v>4.3</v>
      </c>
      <c r="D152" s="98">
        <f t="shared" si="16"/>
        <v>4.3</v>
      </c>
      <c r="E152" s="97">
        <f>IF('Indicator Data'!AS154="No data","x",ROUND(IF('Indicator Data'!AS154&gt;E$195,0,IF('Indicator Data'!AS154&lt;E$194,10,(E$195-'Indicator Data'!AS154)/(E$195-E$194)*10)),1))</f>
        <v>4.5</v>
      </c>
      <c r="F152" s="97">
        <f>IF('Indicator Data'!AR154="No data","x",ROUND(IF('Indicator Data'!AR154&gt;F$195,0,IF('Indicator Data'!AR154&lt;F$194,10,(F$195-'Indicator Data'!AR154)/(F$195-F$194)*10)),1))</f>
        <v>4.2</v>
      </c>
      <c r="G152" s="98">
        <f t="shared" si="17"/>
        <v>4.4000000000000004</v>
      </c>
      <c r="H152" s="99">
        <f t="shared" si="18"/>
        <v>4.4000000000000004</v>
      </c>
      <c r="I152" s="97">
        <f>IF('Indicator Data'!AU154="No data","x",ROUND(IF('Indicator Data'!AU154^2&gt;I$195,0,IF('Indicator Data'!AU154^2&lt;I$194,10,(I$195-'Indicator Data'!AU154^2)/(I$195-I$194)*10)),1))</f>
        <v>1.7</v>
      </c>
      <c r="J152" s="97">
        <f>IF(OR('Indicator Data'!AT154=0,'Indicator Data'!AT154="No data"),"x",ROUND(IF('Indicator Data'!AT154&gt;J$195,0,IF('Indicator Data'!AT154&lt;J$194,10,(J$195-'Indicator Data'!AT154)/(J$195-J$194)*10)),1))</f>
        <v>0</v>
      </c>
      <c r="K152" s="97">
        <f>IF('Indicator Data'!AV154="No data","x",ROUND(IF('Indicator Data'!AV154&gt;K$195,0,IF('Indicator Data'!AV154&lt;K$194,10,(K$195-'Indicator Data'!AV154)/(K$195-K$194)*10)),1))</f>
        <v>4.5999999999999996</v>
      </c>
      <c r="L152" s="97">
        <f>IF('Indicator Data'!AW154="No data","x",ROUND(IF('Indicator Data'!AW154&gt;L$195,0,IF('Indicator Data'!AW154&lt;L$194,10,(L$195-'Indicator Data'!AW154)/(L$195-L$194)*10)),1))</f>
        <v>1.9</v>
      </c>
      <c r="M152" s="98">
        <f t="shared" si="19"/>
        <v>2.1</v>
      </c>
      <c r="N152" s="150">
        <f>IF('Indicator Data'!AX154="No data","x",'Indicator Data'!AX154/'Indicator Data'!BD154*100)</f>
        <v>82.608695652173907</v>
      </c>
      <c r="O152" s="97">
        <f t="shared" si="20"/>
        <v>1.8</v>
      </c>
      <c r="P152" s="97">
        <f>IF('Indicator Data'!AY154="No data","x",ROUND(IF('Indicator Data'!AY154&gt;P$195,0,IF('Indicator Data'!AY154&lt;P$194,10,(P$195-'Indicator Data'!AY154)/(P$195-P$194)*10)),1))</f>
        <v>0.2</v>
      </c>
      <c r="Q152" s="97">
        <f>IF('Indicator Data'!AZ154="No data","x",ROUND(IF('Indicator Data'!AZ154&gt;Q$195,0,IF('Indicator Data'!AZ154&lt;Q$194,10,(Q$195-'Indicator Data'!AZ154)/(Q$195-Q$194)*10)),1))</f>
        <v>0.9</v>
      </c>
      <c r="R152" s="98">
        <f t="shared" si="21"/>
        <v>1</v>
      </c>
      <c r="S152" s="97">
        <f>IF('Indicator Data'!Y154="No data","x",ROUND(IF('Indicator Data'!Y154&gt;S$195,0,IF('Indicator Data'!Y154&lt;S$194,10,(S$195-'Indicator Data'!Y154)/(S$195-S$194)*10)),1))</f>
        <v>7.3</v>
      </c>
      <c r="T152" s="97">
        <f>IF('Indicator Data'!Z154="No data","x",ROUND(IF('Indicator Data'!Z154&gt;T$195,0,IF('Indicator Data'!Z154&lt;T$194,10,(T$195-'Indicator Data'!Z154)/(T$195-T$194)*10)),1))</f>
        <v>0</v>
      </c>
      <c r="U152" s="97">
        <f>IF('Indicator Data'!AC154="No data","x",ROUND(IF('Indicator Data'!AC154&gt;U$195,0,IF('Indicator Data'!AC154&lt;U$194,10,(U$195-'Indicator Data'!AC154)/(U$195-U$194)*10)),1))</f>
        <v>7</v>
      </c>
      <c r="V152" s="98">
        <f t="shared" si="22"/>
        <v>4.8</v>
      </c>
      <c r="W152" s="99">
        <f t="shared" si="23"/>
        <v>2.6</v>
      </c>
      <c r="X152" s="16"/>
    </row>
    <row r="153" spans="1:24" s="4" customFormat="1" x14ac:dyDescent="0.25">
      <c r="A153" s="131" t="s">
        <v>284</v>
      </c>
      <c r="B153" s="51" t="s">
        <v>283</v>
      </c>
      <c r="C153" s="97">
        <f>IF('Indicator Data'!AQ155="No data","x",ROUND(IF('Indicator Data'!AQ155&gt;C$195,0,IF('Indicator Data'!AQ155&lt;C$194,10,(C$195-'Indicator Data'!AQ155)/(C$195-C$194)*10)),1))</f>
        <v>3.5</v>
      </c>
      <c r="D153" s="98">
        <f t="shared" si="16"/>
        <v>3.5</v>
      </c>
      <c r="E153" s="97">
        <f>IF('Indicator Data'!AS155="No data","x",ROUND(IF('Indicator Data'!AS155&gt;E$195,0,IF('Indicator Data'!AS155&lt;E$194,10,(E$195-'Indicator Data'!AS155)/(E$195-E$194)*10)),1))</f>
        <v>7.1</v>
      </c>
      <c r="F153" s="97">
        <f>IF('Indicator Data'!AR155="No data","x",ROUND(IF('Indicator Data'!AR155&gt;F$195,0,IF('Indicator Data'!AR155&lt;F$194,10,(F$195-'Indicator Data'!AR155)/(F$195-F$194)*10)),1))</f>
        <v>7.4</v>
      </c>
      <c r="G153" s="98">
        <f t="shared" si="17"/>
        <v>7.3</v>
      </c>
      <c r="H153" s="99">
        <f t="shared" si="18"/>
        <v>5.4</v>
      </c>
      <c r="I153" s="97">
        <f>IF('Indicator Data'!AU155="No data","x",ROUND(IF('Indicator Data'!AU155^2&gt;I$195,0,IF('Indicator Data'!AU155^2&lt;I$194,10,(I$195-'Indicator Data'!AU155^2)/(I$195-I$194)*10)),1))</f>
        <v>8.8000000000000007</v>
      </c>
      <c r="J153" s="97">
        <f>IF(OR('Indicator Data'!AT155=0,'Indicator Data'!AT155="No data"),"x",ROUND(IF('Indicator Data'!AT155&gt;J$195,0,IF('Indicator Data'!AT155&lt;J$194,10,(J$195-'Indicator Data'!AT155)/(J$195-J$194)*10)),1))</f>
        <v>8.6</v>
      </c>
      <c r="K153" s="97">
        <f>IF('Indicator Data'!AV155="No data","x",ROUND(IF('Indicator Data'!AV155&gt;K$195,0,IF('Indicator Data'!AV155&lt;K$194,10,(K$195-'Indicator Data'!AV155)/(K$195-K$194)*10)),1))</f>
        <v>9.8000000000000007</v>
      </c>
      <c r="L153" s="97">
        <f>IF('Indicator Data'!AW155="No data","x",ROUND(IF('Indicator Data'!AW155&gt;L$195,0,IF('Indicator Data'!AW155&lt;L$194,10,(L$195-'Indicator Data'!AW155)/(L$195-L$194)*10)),1))</f>
        <v>6.3</v>
      </c>
      <c r="M153" s="98">
        <f t="shared" si="19"/>
        <v>8.4</v>
      </c>
      <c r="N153" s="150">
        <f>IF('Indicator Data'!AX155="No data","x",'Indicator Data'!AX155/'Indicator Data'!BD155*100)</f>
        <v>20.943870427254957</v>
      </c>
      <c r="O153" s="97">
        <f t="shared" si="20"/>
        <v>8</v>
      </c>
      <c r="P153" s="97">
        <f>IF('Indicator Data'!AY155="No data","x",ROUND(IF('Indicator Data'!AY155&gt;P$195,0,IF('Indicator Data'!AY155&lt;P$194,10,(P$195-'Indicator Data'!AY155)/(P$195-P$194)*10)),1))</f>
        <v>9.6</v>
      </c>
      <c r="Q153" s="97">
        <f>IF('Indicator Data'!AZ155="No data","x",ROUND(IF('Indicator Data'!AZ155&gt;Q$195,0,IF('Indicator Data'!AZ155&lt;Q$194,10,(Q$195-'Indicator Data'!AZ155)/(Q$195-Q$194)*10)),1))</f>
        <v>7.5</v>
      </c>
      <c r="R153" s="98">
        <f t="shared" si="21"/>
        <v>8.4</v>
      </c>
      <c r="S153" s="97">
        <f>IF('Indicator Data'!Y155="No data","x",ROUND(IF('Indicator Data'!Y155&gt;S$195,0,IF('Indicator Data'!Y155&lt;S$194,10,(S$195-'Indicator Data'!Y155)/(S$195-S$194)*10)),1))</f>
        <v>9.9</v>
      </c>
      <c r="T153" s="97">
        <f>IF('Indicator Data'!Z155="No data","x",ROUND(IF('Indicator Data'!Z155&gt;T$195,0,IF('Indicator Data'!Z155&lt;T$194,10,(T$195-'Indicator Data'!Z155)/(T$195-T$194)*10)),1))</f>
        <v>5.4</v>
      </c>
      <c r="U153" s="97">
        <f>IF('Indicator Data'!AC155="No data","x",ROUND(IF('Indicator Data'!AC155&gt;U$195,0,IF('Indicator Data'!AC155&lt;U$194,10,(U$195-'Indicator Data'!AC155)/(U$195-U$194)*10)),1))</f>
        <v>9.4</v>
      </c>
      <c r="V153" s="98">
        <f t="shared" si="22"/>
        <v>8.1999999999999993</v>
      </c>
      <c r="W153" s="99">
        <f t="shared" si="23"/>
        <v>8.3000000000000007</v>
      </c>
      <c r="X153" s="16"/>
    </row>
    <row r="154" spans="1:24" s="4" customFormat="1" x14ac:dyDescent="0.25">
      <c r="A154" s="131" t="s">
        <v>286</v>
      </c>
      <c r="B154" s="51" t="s">
        <v>285</v>
      </c>
      <c r="C154" s="97">
        <f>IF('Indicator Data'!AQ156="No data","x",ROUND(IF('Indicator Data'!AQ156&gt;C$195,0,IF('Indicator Data'!AQ156&lt;C$194,10,(C$195-'Indicator Data'!AQ156)/(C$195-C$194)*10)),1))</f>
        <v>1.2</v>
      </c>
      <c r="D154" s="98">
        <f t="shared" si="16"/>
        <v>1.2</v>
      </c>
      <c r="E154" s="97">
        <f>IF('Indicator Data'!AS156="No data","x",ROUND(IF('Indicator Data'!AS156&gt;E$195,0,IF('Indicator Data'!AS156&lt;E$194,10,(E$195-'Indicator Data'!AS156)/(E$195-E$194)*10)),1))</f>
        <v>1.5</v>
      </c>
      <c r="F154" s="97">
        <f>IF('Indicator Data'!AR156="No data","x",ROUND(IF('Indicator Data'!AR156&gt;F$195,0,IF('Indicator Data'!AR156&lt;F$194,10,(F$195-'Indicator Data'!AR156)/(F$195-F$194)*10)),1))</f>
        <v>0.6</v>
      </c>
      <c r="G154" s="98">
        <f t="shared" si="17"/>
        <v>1.1000000000000001</v>
      </c>
      <c r="H154" s="99">
        <f t="shared" si="18"/>
        <v>1.2</v>
      </c>
      <c r="I154" s="97">
        <f>IF('Indicator Data'!AU156="No data","x",ROUND(IF('Indicator Data'!AU156^2&gt;I$195,0,IF('Indicator Data'!AU156^2&lt;I$194,10,(I$195-'Indicator Data'!AU156^2)/(I$195-I$194)*10)),1))</f>
        <v>0.8</v>
      </c>
      <c r="J154" s="97">
        <f>IF(OR('Indicator Data'!AT156=0,'Indicator Data'!AT156="No data"),"x",ROUND(IF('Indicator Data'!AT156&gt;J$195,0,IF('Indicator Data'!AT156&lt;J$194,10,(J$195-'Indicator Data'!AT156)/(J$195-J$194)*10)),1))</f>
        <v>0</v>
      </c>
      <c r="K154" s="97">
        <f>IF('Indicator Data'!AV156="No data","x",ROUND(IF('Indicator Data'!AV156&gt;K$195,0,IF('Indicator Data'!AV156&lt;K$194,10,(K$195-'Indicator Data'!AV156)/(K$195-K$194)*10)),1))</f>
        <v>1.8</v>
      </c>
      <c r="L154" s="97">
        <f>IF('Indicator Data'!AW156="No data","x",ROUND(IF('Indicator Data'!AW156&gt;L$195,0,IF('Indicator Data'!AW156&lt;L$194,10,(L$195-'Indicator Data'!AW156)/(L$195-L$194)*10)),1))</f>
        <v>2.1</v>
      </c>
      <c r="M154" s="98">
        <f t="shared" si="19"/>
        <v>1.2</v>
      </c>
      <c r="N154" s="150">
        <f>IF('Indicator Data'!AX156="No data","x",'Indicator Data'!AX156/'Indicator Data'!BD156*100)</f>
        <v>800</v>
      </c>
      <c r="O154" s="97">
        <f t="shared" si="20"/>
        <v>0</v>
      </c>
      <c r="P154" s="97">
        <f>IF('Indicator Data'!AY156="No data","x",ROUND(IF('Indicator Data'!AY156&gt;P$195,0,IF('Indicator Data'!AY156&lt;P$194,10,(P$195-'Indicator Data'!AY156)/(P$195-P$194)*10)),1))</f>
        <v>0</v>
      </c>
      <c r="Q154" s="97">
        <f>IF('Indicator Data'!AZ156="No data","x",ROUND(IF('Indicator Data'!AZ156&gt;Q$195,0,IF('Indicator Data'!AZ156&lt;Q$194,10,(Q$195-'Indicator Data'!AZ156)/(Q$195-Q$194)*10)),1))</f>
        <v>0</v>
      </c>
      <c r="R154" s="98">
        <f t="shared" si="21"/>
        <v>0</v>
      </c>
      <c r="S154" s="97">
        <f>IF('Indicator Data'!Y156="No data","x",ROUND(IF('Indicator Data'!Y156&gt;S$195,0,IF('Indicator Data'!Y156&lt;S$194,10,(S$195-'Indicator Data'!Y156)/(S$195-S$194)*10)),1))</f>
        <v>5.0999999999999996</v>
      </c>
      <c r="T154" s="97">
        <f>IF('Indicator Data'!Z156="No data","x",ROUND(IF('Indicator Data'!Z156&gt;T$195,0,IF('Indicator Data'!Z156&lt;T$194,10,(T$195-'Indicator Data'!Z156)/(T$195-T$194)*10)),1))</f>
        <v>1</v>
      </c>
      <c r="U154" s="97">
        <f>IF('Indicator Data'!AC156="No data","x",ROUND(IF('Indicator Data'!AC156&gt;U$195,0,IF('Indicator Data'!AC156&lt;U$194,10,(U$195-'Indicator Data'!AC156)/(U$195-U$194)*10)),1))</f>
        <v>0</v>
      </c>
      <c r="V154" s="98">
        <f t="shared" si="22"/>
        <v>2</v>
      </c>
      <c r="W154" s="99">
        <f t="shared" si="23"/>
        <v>1.1000000000000001</v>
      </c>
      <c r="X154" s="16"/>
    </row>
    <row r="155" spans="1:24" s="4" customFormat="1" x14ac:dyDescent="0.25">
      <c r="A155" s="131" t="s">
        <v>288</v>
      </c>
      <c r="B155" s="51" t="s">
        <v>287</v>
      </c>
      <c r="C155" s="97">
        <f>IF('Indicator Data'!AQ157="No data","x",ROUND(IF('Indicator Data'!AQ157&gt;C$195,0,IF('Indicator Data'!AQ157&lt;C$194,10,(C$195-'Indicator Data'!AQ157)/(C$195-C$194)*10)),1))</f>
        <v>3.4</v>
      </c>
      <c r="D155" s="98">
        <f t="shared" si="16"/>
        <v>3.4</v>
      </c>
      <c r="E155" s="97">
        <f>IF('Indicator Data'!AS157="No data","x",ROUND(IF('Indicator Data'!AS157&gt;E$195,0,IF('Indicator Data'!AS157&lt;E$194,10,(E$195-'Indicator Data'!AS157)/(E$195-E$194)*10)),1))</f>
        <v>4.9000000000000004</v>
      </c>
      <c r="F155" s="97">
        <f>IF('Indicator Data'!AR157="No data","x",ROUND(IF('Indicator Data'!AR157&gt;F$195,0,IF('Indicator Data'!AR157&lt;F$194,10,(F$195-'Indicator Data'!AR157)/(F$195-F$194)*10)),1))</f>
        <v>3.3</v>
      </c>
      <c r="G155" s="98">
        <f t="shared" si="17"/>
        <v>4.0999999999999996</v>
      </c>
      <c r="H155" s="99">
        <f t="shared" si="18"/>
        <v>3.8</v>
      </c>
      <c r="I155" s="97" t="str">
        <f>IF('Indicator Data'!AU157="No data","x",ROUND(IF('Indicator Data'!AU157^2&gt;I$195,0,IF('Indicator Data'!AU157^2&lt;I$194,10,(I$195-'Indicator Data'!AU157^2)/(I$195-I$194)*10)),1))</f>
        <v>x</v>
      </c>
      <c r="J155" s="97">
        <f>IF(OR('Indicator Data'!AT157=0,'Indicator Data'!AT157="No data"),"x",ROUND(IF('Indicator Data'!AT157&gt;J$195,0,IF('Indicator Data'!AT157&lt;J$194,10,(J$195-'Indicator Data'!AT157)/(J$195-J$194)*10)),1))</f>
        <v>0</v>
      </c>
      <c r="K155" s="97">
        <f>IF('Indicator Data'!AV157="No data","x",ROUND(IF('Indicator Data'!AV157&gt;K$195,0,IF('Indicator Data'!AV157&lt;K$194,10,(K$195-'Indicator Data'!AV157)/(K$195-K$194)*10)),1))</f>
        <v>2</v>
      </c>
      <c r="L155" s="97">
        <f>IF('Indicator Data'!AW157="No data","x",ROUND(IF('Indicator Data'!AW157&gt;L$195,0,IF('Indicator Data'!AW157&lt;L$194,10,(L$195-'Indicator Data'!AW157)/(L$195-L$194)*10)),1))</f>
        <v>4.3</v>
      </c>
      <c r="M155" s="98">
        <f t="shared" si="19"/>
        <v>2.1</v>
      </c>
      <c r="N155" s="150">
        <f>IF('Indicator Data'!AX157="No data","x",'Indicator Data'!AX157/'Indicator Data'!BD157*100)</f>
        <v>174.67975378472801</v>
      </c>
      <c r="O155" s="97">
        <f t="shared" si="20"/>
        <v>0</v>
      </c>
      <c r="P155" s="97">
        <f>IF('Indicator Data'!AY157="No data","x",ROUND(IF('Indicator Data'!AY157&gt;P$195,0,IF('Indicator Data'!AY157&lt;P$194,10,(P$195-'Indicator Data'!AY157)/(P$195-P$194)*10)),1))</f>
        <v>0.1</v>
      </c>
      <c r="Q155" s="97">
        <f>IF('Indicator Data'!AZ157="No data","x",ROUND(IF('Indicator Data'!AZ157&gt;Q$195,0,IF('Indicator Data'!AZ157&lt;Q$194,10,(Q$195-'Indicator Data'!AZ157)/(Q$195-Q$194)*10)),1))</f>
        <v>0</v>
      </c>
      <c r="R155" s="98">
        <f t="shared" si="21"/>
        <v>0</v>
      </c>
      <c r="S155" s="97">
        <f>IF('Indicator Data'!Y157="No data","x",ROUND(IF('Indicator Data'!Y157&gt;S$195,0,IF('Indicator Data'!Y157&lt;S$194,10,(S$195-'Indicator Data'!Y157)/(S$195-S$194)*10)),1))</f>
        <v>1.7</v>
      </c>
      <c r="T155" s="97">
        <f>IF('Indicator Data'!Z157="No data","x",ROUND(IF('Indicator Data'!Z157&gt;T$195,0,IF('Indicator Data'!Z157&lt;T$194,10,(T$195-'Indicator Data'!Z157)/(T$195-T$194)*10)),1))</f>
        <v>0.5</v>
      </c>
      <c r="U155" s="97">
        <f>IF('Indicator Data'!AC157="No data","x",ROUND(IF('Indicator Data'!AC157&gt;U$195,0,IF('Indicator Data'!AC157&lt;U$194,10,(U$195-'Indicator Data'!AC157)/(U$195-U$194)*10)),1))</f>
        <v>2.9</v>
      </c>
      <c r="V155" s="98">
        <f t="shared" si="22"/>
        <v>1.7</v>
      </c>
      <c r="W155" s="99">
        <f t="shared" si="23"/>
        <v>1.3</v>
      </c>
      <c r="X155" s="16"/>
    </row>
    <row r="156" spans="1:24" s="4" customFormat="1" x14ac:dyDescent="0.25">
      <c r="A156" s="131" t="s">
        <v>290</v>
      </c>
      <c r="B156" s="51" t="s">
        <v>289</v>
      </c>
      <c r="C156" s="97">
        <f>IF('Indicator Data'!AQ158="No data","x",ROUND(IF('Indicator Data'!AQ158&gt;C$195,0,IF('Indicator Data'!AQ158&lt;C$194,10,(C$195-'Indicator Data'!AQ158)/(C$195-C$194)*10)),1))</f>
        <v>0.9</v>
      </c>
      <c r="D156" s="98">
        <f t="shared" si="16"/>
        <v>0.9</v>
      </c>
      <c r="E156" s="97">
        <f>IF('Indicator Data'!AS158="No data","x",ROUND(IF('Indicator Data'!AS158&gt;E$195,0,IF('Indicator Data'!AS158&lt;E$194,10,(E$195-'Indicator Data'!AS158)/(E$195-E$194)*10)),1))</f>
        <v>4</v>
      </c>
      <c r="F156" s="97">
        <f>IF('Indicator Data'!AR158="No data","x",ROUND(IF('Indicator Data'!AR158&gt;F$195,0,IF('Indicator Data'!AR158&lt;F$194,10,(F$195-'Indicator Data'!AR158)/(F$195-F$194)*10)),1))</f>
        <v>3</v>
      </c>
      <c r="G156" s="98">
        <f t="shared" si="17"/>
        <v>3.5</v>
      </c>
      <c r="H156" s="99">
        <f t="shared" si="18"/>
        <v>2.2000000000000002</v>
      </c>
      <c r="I156" s="97">
        <f>IF('Indicator Data'!AU158="No data","x",ROUND(IF('Indicator Data'!AU158^2&gt;I$195,0,IF('Indicator Data'!AU158^2&lt;I$194,10,(I$195-'Indicator Data'!AU158^2)/(I$195-I$194)*10)),1))</f>
        <v>0.1</v>
      </c>
      <c r="J156" s="97">
        <f>IF(OR('Indicator Data'!AT158=0,'Indicator Data'!AT158="No data"),"x",ROUND(IF('Indicator Data'!AT158&gt;J$195,0,IF('Indicator Data'!AT158&lt;J$194,10,(J$195-'Indicator Data'!AT158)/(J$195-J$194)*10)),1))</f>
        <v>0</v>
      </c>
      <c r="K156" s="97">
        <f>IF('Indicator Data'!AV158="No data","x",ROUND(IF('Indicator Data'!AV158&gt;K$195,0,IF('Indicator Data'!AV158&lt;K$194,10,(K$195-'Indicator Data'!AV158)/(K$195-K$194)*10)),1))</f>
        <v>2.8</v>
      </c>
      <c r="L156" s="97">
        <f>IF('Indicator Data'!AW158="No data","x",ROUND(IF('Indicator Data'!AW158&gt;L$195,0,IF('Indicator Data'!AW158&lt;L$194,10,(L$195-'Indicator Data'!AW158)/(L$195-L$194)*10)),1))</f>
        <v>4.5</v>
      </c>
      <c r="M156" s="98">
        <f t="shared" si="19"/>
        <v>1.9</v>
      </c>
      <c r="N156" s="150">
        <f>IF('Indicator Data'!AX158="No data","x",'Indicator Data'!AX158/'Indicator Data'!BD158*100)</f>
        <v>178.74875868917576</v>
      </c>
      <c r="O156" s="97">
        <f t="shared" si="20"/>
        <v>0</v>
      </c>
      <c r="P156" s="97">
        <f>IF('Indicator Data'!AY158="No data","x",ROUND(IF('Indicator Data'!AY158&gt;P$195,0,IF('Indicator Data'!AY158&lt;P$194,10,(P$195-'Indicator Data'!AY158)/(P$195-P$194)*10)),1))</f>
        <v>0.1</v>
      </c>
      <c r="Q156" s="97">
        <f>IF('Indicator Data'!AZ158="No data","x",ROUND(IF('Indicator Data'!AZ158&gt;Q$195,0,IF('Indicator Data'!AZ158&lt;Q$194,10,(Q$195-'Indicator Data'!AZ158)/(Q$195-Q$194)*10)),1))</f>
        <v>0.1</v>
      </c>
      <c r="R156" s="98">
        <f t="shared" si="21"/>
        <v>0.1</v>
      </c>
      <c r="S156" s="97">
        <f>IF('Indicator Data'!Y158="No data","x",ROUND(IF('Indicator Data'!Y158&gt;S$195,0,IF('Indicator Data'!Y158&lt;S$194,10,(S$195-'Indicator Data'!Y158)/(S$195-S$194)*10)),1))</f>
        <v>3.7</v>
      </c>
      <c r="T156" s="97">
        <f>IF('Indicator Data'!Z158="No data","x",ROUND(IF('Indicator Data'!Z158&gt;T$195,0,IF('Indicator Data'!Z158&lt;T$194,10,(T$195-'Indicator Data'!Z158)/(T$195-T$194)*10)),1))</f>
        <v>1.3</v>
      </c>
      <c r="U156" s="97">
        <f>IF('Indicator Data'!AC158="No data","x",ROUND(IF('Indicator Data'!AC158&gt;U$195,0,IF('Indicator Data'!AC158&lt;U$194,10,(U$195-'Indicator Data'!AC158)/(U$195-U$194)*10)),1))</f>
        <v>1.4</v>
      </c>
      <c r="V156" s="98">
        <f t="shared" si="22"/>
        <v>2.1</v>
      </c>
      <c r="W156" s="99">
        <f t="shared" si="23"/>
        <v>1.4</v>
      </c>
      <c r="X156" s="16"/>
    </row>
    <row r="157" spans="1:24" s="4" customFormat="1" x14ac:dyDescent="0.25">
      <c r="A157" s="131" t="s">
        <v>292</v>
      </c>
      <c r="B157" s="51" t="s">
        <v>291</v>
      </c>
      <c r="C157" s="97">
        <f>IF('Indicator Data'!AQ159="No data","x",ROUND(IF('Indicator Data'!AQ159&gt;C$195,0,IF('Indicator Data'!AQ159&lt;C$194,10,(C$195-'Indicator Data'!AQ159)/(C$195-C$194)*10)),1))</f>
        <v>6.6</v>
      </c>
      <c r="D157" s="98">
        <f t="shared" si="16"/>
        <v>6.6</v>
      </c>
      <c r="E157" s="97" t="str">
        <f>IF('Indicator Data'!AS159="No data","x",ROUND(IF('Indicator Data'!AS159&gt;E$195,0,IF('Indicator Data'!AS159&lt;E$194,10,(E$195-'Indicator Data'!AS159)/(E$195-E$194)*10)),1))</f>
        <v>x</v>
      </c>
      <c r="F157" s="97">
        <f>IF('Indicator Data'!AR159="No data","x",ROUND(IF('Indicator Data'!AR159&gt;F$195,0,IF('Indicator Data'!AR159&lt;F$194,10,(F$195-'Indicator Data'!AR159)/(F$195-F$194)*10)),1))</f>
        <v>7.1</v>
      </c>
      <c r="G157" s="98">
        <f t="shared" si="17"/>
        <v>7.1</v>
      </c>
      <c r="H157" s="99">
        <f t="shared" si="18"/>
        <v>6.9</v>
      </c>
      <c r="I157" s="97" t="str">
        <f>IF('Indicator Data'!AU159="No data","x",ROUND(IF('Indicator Data'!AU159^2&gt;I$195,0,IF('Indicator Data'!AU159^2&lt;I$194,10,(I$195-'Indicator Data'!AU159^2)/(I$195-I$194)*10)),1))</f>
        <v>x</v>
      </c>
      <c r="J157" s="97">
        <f>IF(OR('Indicator Data'!AT159=0,'Indicator Data'!AT159="No data"),"x",ROUND(IF('Indicator Data'!AT159&gt;J$195,0,IF('Indicator Data'!AT159&lt;J$194,10,(J$195-'Indicator Data'!AT159)/(J$195-J$194)*10)),1))</f>
        <v>7.7</v>
      </c>
      <c r="K157" s="97">
        <f>IF('Indicator Data'!AV159="No data","x",ROUND(IF('Indicator Data'!AV159&gt;K$195,0,IF('Indicator Data'!AV159&lt;K$194,10,(K$195-'Indicator Data'!AV159)/(K$195-K$194)*10)),1))</f>
        <v>9.1</v>
      </c>
      <c r="L157" s="97">
        <f>IF('Indicator Data'!AW159="No data","x",ROUND(IF('Indicator Data'!AW159&gt;L$195,0,IF('Indicator Data'!AW159&lt;L$194,10,(L$195-'Indicator Data'!AW159)/(L$195-L$194)*10)),1))</f>
        <v>6.9</v>
      </c>
      <c r="M157" s="98">
        <f t="shared" si="19"/>
        <v>7.9</v>
      </c>
      <c r="N157" s="150">
        <f>IF('Indicator Data'!AX159="No data","x",'Indicator Data'!AX159/'Indicator Data'!BD159*100)</f>
        <v>3.5727045373347623</v>
      </c>
      <c r="O157" s="97">
        <f t="shared" si="20"/>
        <v>9.6999999999999993</v>
      </c>
      <c r="P157" s="97">
        <f>IF('Indicator Data'!AY159="No data","x",ROUND(IF('Indicator Data'!AY159&gt;P$195,0,IF('Indicator Data'!AY159&lt;P$194,10,(P$195-'Indicator Data'!AY159)/(P$195-P$194)*10)),1))</f>
        <v>7.8</v>
      </c>
      <c r="Q157" s="97">
        <f>IF('Indicator Data'!AZ159="No data","x",ROUND(IF('Indicator Data'!AZ159&gt;Q$195,0,IF('Indicator Data'!AZ159&lt;Q$194,10,(Q$195-'Indicator Data'!AZ159)/(Q$195-Q$194)*10)),1))</f>
        <v>3.8</v>
      </c>
      <c r="R157" s="98">
        <f t="shared" si="21"/>
        <v>7.1</v>
      </c>
      <c r="S157" s="97">
        <f>IF('Indicator Data'!Y159="No data","x",ROUND(IF('Indicator Data'!Y159&gt;S$195,0,IF('Indicator Data'!Y159&lt;S$194,10,(S$195-'Indicator Data'!Y159)/(S$195-S$194)*10)),1))</f>
        <v>9.4</v>
      </c>
      <c r="T157" s="97">
        <f>IF('Indicator Data'!Z159="No data","x",ROUND(IF('Indicator Data'!Z159&gt;T$195,0,IF('Indicator Data'!Z159&lt;T$194,10,(T$195-'Indicator Data'!Z159)/(T$195-T$194)*10)),1))</f>
        <v>1.5</v>
      </c>
      <c r="U157" s="97">
        <f>IF('Indicator Data'!AC159="No data","x",ROUND(IF('Indicator Data'!AC159&gt;U$195,0,IF('Indicator Data'!AC159&lt;U$194,10,(U$195-'Indicator Data'!AC159)/(U$195-U$194)*10)),1))</f>
        <v>9.8000000000000007</v>
      </c>
      <c r="V157" s="98">
        <f t="shared" si="22"/>
        <v>6.9</v>
      </c>
      <c r="W157" s="99">
        <f t="shared" si="23"/>
        <v>7.3</v>
      </c>
      <c r="X157" s="16"/>
    </row>
    <row r="158" spans="1:24" s="4" customFormat="1" x14ac:dyDescent="0.25">
      <c r="A158" s="131" t="s">
        <v>294</v>
      </c>
      <c r="B158" s="51" t="s">
        <v>293</v>
      </c>
      <c r="C158" s="97" t="str">
        <f>IF('Indicator Data'!AQ160="No data","x",ROUND(IF('Indicator Data'!AQ160&gt;C$195,0,IF('Indicator Data'!AQ160&lt;C$194,10,(C$195-'Indicator Data'!AQ160)/(C$195-C$194)*10)),1))</f>
        <v>x</v>
      </c>
      <c r="D158" s="98" t="str">
        <f t="shared" si="16"/>
        <v>x</v>
      </c>
      <c r="E158" s="97">
        <f>IF('Indicator Data'!AS160="No data","x",ROUND(IF('Indicator Data'!AS160&gt;E$195,0,IF('Indicator Data'!AS160&lt;E$194,10,(E$195-'Indicator Data'!AS160)/(E$195-E$194)*10)),1))</f>
        <v>9.1999999999999993</v>
      </c>
      <c r="F158" s="97">
        <f>IF('Indicator Data'!AR160="No data","x",ROUND(IF('Indicator Data'!AR160&gt;F$195,0,IF('Indicator Data'!AR160&lt;F$194,10,(F$195-'Indicator Data'!AR160)/(F$195-F$194)*10)),1))</f>
        <v>10</v>
      </c>
      <c r="G158" s="98">
        <f t="shared" si="17"/>
        <v>9.6</v>
      </c>
      <c r="H158" s="99">
        <f t="shared" si="18"/>
        <v>9.6</v>
      </c>
      <c r="I158" s="97" t="str">
        <f>IF('Indicator Data'!AU160="No data","x",ROUND(IF('Indicator Data'!AU160^2&gt;I$195,0,IF('Indicator Data'!AU160^2&lt;I$194,10,(I$195-'Indicator Data'!AU160^2)/(I$195-I$194)*10)),1))</f>
        <v>x</v>
      </c>
      <c r="J158" s="97">
        <f>IF(OR('Indicator Data'!AT160=0,'Indicator Data'!AT160="No data"),"x",ROUND(IF('Indicator Data'!AT160&gt;J$195,0,IF('Indicator Data'!AT160&lt;J$194,10,(J$195-'Indicator Data'!AT160)/(J$195-J$194)*10)),1))</f>
        <v>6.7</v>
      </c>
      <c r="K158" s="97">
        <f>IF('Indicator Data'!AV160="No data","x",ROUND(IF('Indicator Data'!AV160&gt;K$195,0,IF('Indicator Data'!AV160&lt;K$194,10,(K$195-'Indicator Data'!AV160)/(K$195-K$194)*10)),1))</f>
        <v>9.8000000000000007</v>
      </c>
      <c r="L158" s="97">
        <f>IF('Indicator Data'!AW160="No data","x",ROUND(IF('Indicator Data'!AW160&gt;L$195,0,IF('Indicator Data'!AW160&lt;L$194,10,(L$195-'Indicator Data'!AW160)/(L$195-L$194)*10)),1))</f>
        <v>7.6</v>
      </c>
      <c r="M158" s="98">
        <f t="shared" si="19"/>
        <v>8</v>
      </c>
      <c r="N158" s="150">
        <f>IF('Indicator Data'!AX160="No data","x",'Indicator Data'!AX160/'Indicator Data'!BD160*100)</f>
        <v>30.28660694360315</v>
      </c>
      <c r="O158" s="97">
        <f t="shared" si="20"/>
        <v>7</v>
      </c>
      <c r="P158" s="97">
        <f>IF('Indicator Data'!AY160="No data","x",ROUND(IF('Indicator Data'!AY160&gt;P$195,0,IF('Indicator Data'!AY160&lt;P$194,10,(P$195-'Indicator Data'!AY160)/(P$195-P$194)*10)),1))</f>
        <v>8.5</v>
      </c>
      <c r="Q158" s="97">
        <f>IF('Indicator Data'!AZ160="No data","x",ROUND(IF('Indicator Data'!AZ160&gt;Q$195,0,IF('Indicator Data'!AZ160&lt;Q$194,10,(Q$195-'Indicator Data'!AZ160)/(Q$195-Q$194)*10)),1))</f>
        <v>10</v>
      </c>
      <c r="R158" s="98">
        <f t="shared" si="21"/>
        <v>8.5</v>
      </c>
      <c r="S158" s="97">
        <f>IF('Indicator Data'!Y160="No data","x",ROUND(IF('Indicator Data'!Y160&gt;S$195,0,IF('Indicator Data'!Y160&lt;S$194,10,(S$195-'Indicator Data'!Y160)/(S$195-S$194)*10)),1))</f>
        <v>9.9</v>
      </c>
      <c r="T158" s="97">
        <f>IF('Indicator Data'!Z160="No data","x",ROUND(IF('Indicator Data'!Z160&gt;T$195,0,IF('Indicator Data'!Z160&lt;T$194,10,(T$195-'Indicator Data'!Z160)/(T$195-T$194)*10)),1))</f>
        <v>10</v>
      </c>
      <c r="U158" s="97" t="str">
        <f>IF('Indicator Data'!AC160="No data","x",ROUND(IF('Indicator Data'!AC160&gt;U$195,0,IF('Indicator Data'!AC160&lt;U$194,10,(U$195-'Indicator Data'!AC160)/(U$195-U$194)*10)),1))</f>
        <v>x</v>
      </c>
      <c r="V158" s="98">
        <f t="shared" si="22"/>
        <v>10</v>
      </c>
      <c r="W158" s="99">
        <f t="shared" si="23"/>
        <v>8.8000000000000007</v>
      </c>
      <c r="X158" s="16"/>
    </row>
    <row r="159" spans="1:24" s="4" customFormat="1" x14ac:dyDescent="0.25">
      <c r="A159" s="131" t="s">
        <v>296</v>
      </c>
      <c r="B159" s="51" t="s">
        <v>295</v>
      </c>
      <c r="C159" s="97">
        <f>IF('Indicator Data'!AQ161="No data","x",ROUND(IF('Indicator Data'!AQ161&gt;C$195,0,IF('Indicator Data'!AQ161&lt;C$194,10,(C$195-'Indicator Data'!AQ161)/(C$195-C$194)*10)),1))</f>
        <v>3.9</v>
      </c>
      <c r="D159" s="98">
        <f t="shared" si="16"/>
        <v>3.9</v>
      </c>
      <c r="E159" s="97">
        <f>IF('Indicator Data'!AS161="No data","x",ROUND(IF('Indicator Data'!AS161&gt;E$195,0,IF('Indicator Data'!AS161&lt;E$194,10,(E$195-'Indicator Data'!AS161)/(E$195-E$194)*10)),1))</f>
        <v>5.6</v>
      </c>
      <c r="F159" s="97">
        <f>IF('Indicator Data'!AR161="No data","x",ROUND(IF('Indicator Data'!AR161&gt;F$195,0,IF('Indicator Data'!AR161&lt;F$194,10,(F$195-'Indicator Data'!AR161)/(F$195-F$194)*10)),1))</f>
        <v>4.3</v>
      </c>
      <c r="G159" s="98">
        <f t="shared" si="17"/>
        <v>5</v>
      </c>
      <c r="H159" s="99">
        <f t="shared" si="18"/>
        <v>4.5</v>
      </c>
      <c r="I159" s="97">
        <f>IF('Indicator Data'!AU161="No data","x",ROUND(IF('Indicator Data'!AU161^2&gt;I$195,0,IF('Indicator Data'!AU161^2&lt;I$194,10,(I$195-'Indicator Data'!AU161^2)/(I$195-I$194)*10)),1))</f>
        <v>1.3</v>
      </c>
      <c r="J159" s="97">
        <f>IF(OR('Indicator Data'!AT161=0,'Indicator Data'!AT161="No data"),"x",ROUND(IF('Indicator Data'!AT161&gt;J$195,0,IF('Indicator Data'!AT161&lt;J$194,10,(J$195-'Indicator Data'!AT161)/(J$195-J$194)*10)),1))</f>
        <v>1.5</v>
      </c>
      <c r="K159" s="97">
        <f>IF('Indicator Data'!AV161="No data","x",ROUND(IF('Indicator Data'!AV161&gt;K$195,0,IF('Indicator Data'!AV161&lt;K$194,10,(K$195-'Indicator Data'!AV161)/(K$195-K$194)*10)),1))</f>
        <v>5.0999999999999996</v>
      </c>
      <c r="L159" s="97">
        <f>IF('Indicator Data'!AW161="No data","x",ROUND(IF('Indicator Data'!AW161&gt;L$195,0,IF('Indicator Data'!AW161&lt;L$194,10,(L$195-'Indicator Data'!AW161)/(L$195-L$194)*10)),1))</f>
        <v>2.6</v>
      </c>
      <c r="M159" s="98">
        <f t="shared" si="19"/>
        <v>2.6</v>
      </c>
      <c r="N159" s="150">
        <f>IF('Indicator Data'!AX161="No data","x",'Indicator Data'!AX161/'Indicator Data'!BD161*100)</f>
        <v>24.73023436018762</v>
      </c>
      <c r="O159" s="97">
        <f t="shared" si="20"/>
        <v>7.6</v>
      </c>
      <c r="P159" s="97">
        <f>IF('Indicator Data'!AY161="No data","x",ROUND(IF('Indicator Data'!AY161&gt;P$195,0,IF('Indicator Data'!AY161&lt;P$194,10,(P$195-'Indicator Data'!AY161)/(P$195-P$194)*10)),1))</f>
        <v>3.7</v>
      </c>
      <c r="Q159" s="97">
        <f>IF('Indicator Data'!AZ161="No data","x",ROUND(IF('Indicator Data'!AZ161&gt;Q$195,0,IF('Indicator Data'!AZ161&lt;Q$194,10,(Q$195-'Indicator Data'!AZ161)/(Q$195-Q$194)*10)),1))</f>
        <v>1.4</v>
      </c>
      <c r="R159" s="98">
        <f t="shared" si="21"/>
        <v>4.2</v>
      </c>
      <c r="S159" s="97">
        <f>IF('Indicator Data'!Y161="No data","x",ROUND(IF('Indicator Data'!Y161&gt;S$195,0,IF('Indicator Data'!Y161&lt;S$194,10,(S$195-'Indicator Data'!Y161)/(S$195-S$194)*10)),1))</f>
        <v>8.1</v>
      </c>
      <c r="T159" s="97">
        <f>IF('Indicator Data'!Z161="No data","x",ROUND(IF('Indicator Data'!Z161&gt;T$195,0,IF('Indicator Data'!Z161&lt;T$194,10,(T$195-'Indicator Data'!Z161)/(T$195-T$194)*10)),1))</f>
        <v>7.4</v>
      </c>
      <c r="U159" s="97">
        <f>IF('Indicator Data'!AC161="No data","x",ROUND(IF('Indicator Data'!AC161&gt;U$195,0,IF('Indicator Data'!AC161&lt;U$194,10,(U$195-'Indicator Data'!AC161)/(U$195-U$194)*10)),1))</f>
        <v>6.4</v>
      </c>
      <c r="V159" s="98">
        <f t="shared" si="22"/>
        <v>7.3</v>
      </c>
      <c r="W159" s="99">
        <f t="shared" si="23"/>
        <v>4.7</v>
      </c>
      <c r="X159" s="16"/>
    </row>
    <row r="160" spans="1:24" s="4" customFormat="1" x14ac:dyDescent="0.25">
      <c r="A160" s="131" t="s">
        <v>299</v>
      </c>
      <c r="B160" s="51" t="s">
        <v>298</v>
      </c>
      <c r="C160" s="97" t="str">
        <f>IF('Indicator Data'!AQ162="No data","x",ROUND(IF('Indicator Data'!AQ162&gt;C$195,0,IF('Indicator Data'!AQ162&lt;C$194,10,(C$195-'Indicator Data'!AQ162)/(C$195-C$194)*10)),1))</f>
        <v>x</v>
      </c>
      <c r="D160" s="98" t="str">
        <f t="shared" si="16"/>
        <v>x</v>
      </c>
      <c r="E160" s="97">
        <f>IF('Indicator Data'!AS162="No data","x",ROUND(IF('Indicator Data'!AS162&gt;E$195,0,IF('Indicator Data'!AS162&lt;E$194,10,(E$195-'Indicator Data'!AS162)/(E$195-E$194)*10)),1))</f>
        <v>8.5</v>
      </c>
      <c r="F160" s="97">
        <f>IF('Indicator Data'!AR162="No data","x",ROUND(IF('Indicator Data'!AR162&gt;F$195,0,IF('Indicator Data'!AR162&lt;F$194,10,(F$195-'Indicator Data'!AR162)/(F$195-F$194)*10)),1))</f>
        <v>9.3000000000000007</v>
      </c>
      <c r="G160" s="98">
        <f t="shared" si="17"/>
        <v>8.9</v>
      </c>
      <c r="H160" s="99">
        <f t="shared" si="18"/>
        <v>8.9</v>
      </c>
      <c r="I160" s="97" t="str">
        <f>IF('Indicator Data'!AU162="No data","x",ROUND(IF('Indicator Data'!AU162^2&gt;I$195,0,IF('Indicator Data'!AU162^2&lt;I$194,10,(I$195-'Indicator Data'!AU162^2)/(I$195-I$194)*10)),1))</f>
        <v>x</v>
      </c>
      <c r="J160" s="97">
        <f>IF(OR('Indicator Data'!AT162=0,'Indicator Data'!AT162="No data"),"x",ROUND(IF('Indicator Data'!AT162&gt;J$195,0,IF('Indicator Data'!AT162&lt;J$194,10,(J$195-'Indicator Data'!AT162)/(J$195-J$194)*10)),1))</f>
        <v>9.5</v>
      </c>
      <c r="K160" s="97">
        <f>IF('Indicator Data'!AV162="No data","x",ROUND(IF('Indicator Data'!AV162&gt;K$195,0,IF('Indicator Data'!AV162&lt;K$194,10,(K$195-'Indicator Data'!AV162)/(K$195-K$194)*10)),1))</f>
        <v>8.4</v>
      </c>
      <c r="L160" s="97">
        <f>IF('Indicator Data'!AW162="No data","x",ROUND(IF('Indicator Data'!AW162&gt;L$195,0,IF('Indicator Data'!AW162&lt;L$194,10,(L$195-'Indicator Data'!AW162)/(L$195-L$194)*10)),1))</f>
        <v>9</v>
      </c>
      <c r="M160" s="98">
        <f t="shared" si="19"/>
        <v>9</v>
      </c>
      <c r="N160" s="150">
        <f>IF('Indicator Data'!AX162="No data","x",'Indicator Data'!AX162/'Indicator Data'!BD162*100)</f>
        <v>6.052808425509328</v>
      </c>
      <c r="O160" s="97">
        <f t="shared" si="20"/>
        <v>9.5</v>
      </c>
      <c r="P160" s="97">
        <f>IF('Indicator Data'!AY162="No data","x",ROUND(IF('Indicator Data'!AY162&gt;P$195,0,IF('Indicator Data'!AY162&lt;P$194,10,(P$195-'Indicator Data'!AY162)/(P$195-P$194)*10)),1))</f>
        <v>10</v>
      </c>
      <c r="Q160" s="97">
        <f>IF('Indicator Data'!AZ162="No data","x",ROUND(IF('Indicator Data'!AZ162&gt;Q$195,0,IF('Indicator Data'!AZ162&lt;Q$194,10,(Q$195-'Indicator Data'!AZ162)/(Q$195-Q$194)*10)),1))</f>
        <v>8.3000000000000007</v>
      </c>
      <c r="R160" s="98">
        <f t="shared" si="21"/>
        <v>9.3000000000000007</v>
      </c>
      <c r="S160" s="97" t="str">
        <f>IF('Indicator Data'!Y162="No data","x",ROUND(IF('Indicator Data'!Y162&gt;S$195,0,IF('Indicator Data'!Y162&lt;S$194,10,(S$195-'Indicator Data'!Y162)/(S$195-S$194)*10)),1))</f>
        <v>x</v>
      </c>
      <c r="T160" s="97">
        <f>IF('Indicator Data'!Z162="No data","x",ROUND(IF('Indicator Data'!Z162&gt;T$195,0,IF('Indicator Data'!Z162&lt;T$194,10,(T$195-'Indicator Data'!Z162)/(T$195-T$194)*10)),1))</f>
        <v>10</v>
      </c>
      <c r="U160" s="97">
        <f>IF('Indicator Data'!AC162="No data","x",ROUND(IF('Indicator Data'!AC162&gt;U$195,0,IF('Indicator Data'!AC162&lt;U$194,10,(U$195-'Indicator Data'!AC162)/(U$195-U$194)*10)),1))</f>
        <v>10</v>
      </c>
      <c r="V160" s="98">
        <f t="shared" si="22"/>
        <v>10</v>
      </c>
      <c r="W160" s="99">
        <f t="shared" si="23"/>
        <v>9.4</v>
      </c>
      <c r="X160" s="16"/>
    </row>
    <row r="161" spans="1:24" s="4" customFormat="1" x14ac:dyDescent="0.25">
      <c r="A161" s="131" t="s">
        <v>301</v>
      </c>
      <c r="B161" s="51" t="s">
        <v>300</v>
      </c>
      <c r="C161" s="97">
        <f>IF('Indicator Data'!AQ163="No data","x",ROUND(IF('Indicator Data'!AQ163&gt;C$195,0,IF('Indicator Data'!AQ163&lt;C$194,10,(C$195-'Indicator Data'!AQ163)/(C$195-C$194)*10)),1))</f>
        <v>2.2000000000000002</v>
      </c>
      <c r="D161" s="98">
        <f t="shared" si="16"/>
        <v>2.2000000000000002</v>
      </c>
      <c r="E161" s="97">
        <f>IF('Indicator Data'!AS163="No data","x",ROUND(IF('Indicator Data'!AS163&gt;E$195,0,IF('Indicator Data'!AS163&lt;E$194,10,(E$195-'Indicator Data'!AS163)/(E$195-E$194)*10)),1))</f>
        <v>4.2</v>
      </c>
      <c r="F161" s="97">
        <f>IF('Indicator Data'!AR163="No data","x",ROUND(IF('Indicator Data'!AR163&gt;F$195,0,IF('Indicator Data'!AR163&lt;F$194,10,(F$195-'Indicator Data'!AR163)/(F$195-F$194)*10)),1))</f>
        <v>2.7</v>
      </c>
      <c r="G161" s="98">
        <f t="shared" si="17"/>
        <v>3.5</v>
      </c>
      <c r="H161" s="99">
        <f t="shared" si="18"/>
        <v>2.9</v>
      </c>
      <c r="I161" s="97">
        <f>IF('Indicator Data'!AU163="No data","x",ROUND(IF('Indicator Data'!AU163^2&gt;I$195,0,IF('Indicator Data'!AU163^2&lt;I$194,10,(I$195-'Indicator Data'!AU163^2)/(I$195-I$194)*10)),1))</f>
        <v>0.5</v>
      </c>
      <c r="J161" s="97">
        <f>IF(OR('Indicator Data'!AT163=0,'Indicator Data'!AT163="No data"),"x",ROUND(IF('Indicator Data'!AT163&gt;J$195,0,IF('Indicator Data'!AT163&lt;J$194,10,(J$195-'Indicator Data'!AT163)/(J$195-J$194)*10)),1))</f>
        <v>0</v>
      </c>
      <c r="K161" s="97">
        <f>IF('Indicator Data'!AV163="No data","x",ROUND(IF('Indicator Data'!AV163&gt;K$195,0,IF('Indicator Data'!AV163&lt;K$194,10,(K$195-'Indicator Data'!AV163)/(K$195-K$194)*10)),1))</f>
        <v>2.4</v>
      </c>
      <c r="L161" s="97">
        <f>IF('Indicator Data'!AW163="No data","x",ROUND(IF('Indicator Data'!AW163&gt;L$195,0,IF('Indicator Data'!AW163&lt;L$194,10,(L$195-'Indicator Data'!AW163)/(L$195-L$194)*10)),1))</f>
        <v>4.7</v>
      </c>
      <c r="M161" s="98">
        <f t="shared" si="19"/>
        <v>1.9</v>
      </c>
      <c r="N161" s="150">
        <f>IF('Indicator Data'!AX163="No data","x",'Indicator Data'!AX163/'Indicator Data'!BD163*100)</f>
        <v>144.34643143544508</v>
      </c>
      <c r="O161" s="97">
        <f t="shared" si="20"/>
        <v>0</v>
      </c>
      <c r="P161" s="97">
        <f>IF('Indicator Data'!AY163="No data","x",ROUND(IF('Indicator Data'!AY163&gt;P$195,0,IF('Indicator Data'!AY163&lt;P$194,10,(P$195-'Indicator Data'!AY163)/(P$195-P$194)*10)),1))</f>
        <v>0</v>
      </c>
      <c r="Q161" s="97">
        <f>IF('Indicator Data'!AZ163="No data","x",ROUND(IF('Indicator Data'!AZ163&gt;Q$195,0,IF('Indicator Data'!AZ163&lt;Q$194,10,(Q$195-'Indicator Data'!AZ163)/(Q$195-Q$194)*10)),1))</f>
        <v>0</v>
      </c>
      <c r="R161" s="98">
        <f t="shared" si="21"/>
        <v>0</v>
      </c>
      <c r="S161" s="97">
        <f>IF('Indicator Data'!Y163="No data","x",ROUND(IF('Indicator Data'!Y163&gt;S$195,0,IF('Indicator Data'!Y163&lt;S$194,10,(S$195-'Indicator Data'!Y163)/(S$195-S$194)*10)),1))</f>
        <v>0</v>
      </c>
      <c r="T161" s="97">
        <f>IF('Indicator Data'!Z163="No data","x",ROUND(IF('Indicator Data'!Z163&gt;T$195,0,IF('Indicator Data'!Z163&lt;T$194,10,(T$195-'Indicator Data'!Z163)/(T$195-T$194)*10)),1))</f>
        <v>0.8</v>
      </c>
      <c r="U161" s="97">
        <f>IF('Indicator Data'!AC163="No data","x",ROUND(IF('Indicator Data'!AC163&gt;U$195,0,IF('Indicator Data'!AC163&lt;U$194,10,(U$195-'Indicator Data'!AC163)/(U$195-U$194)*10)),1))</f>
        <v>0.5</v>
      </c>
      <c r="V161" s="98">
        <f t="shared" si="22"/>
        <v>0.4</v>
      </c>
      <c r="W161" s="99">
        <f t="shared" si="23"/>
        <v>0.8</v>
      </c>
      <c r="X161" s="16"/>
    </row>
    <row r="162" spans="1:24" s="4" customFormat="1" x14ac:dyDescent="0.25">
      <c r="A162" s="131" t="s">
        <v>303</v>
      </c>
      <c r="B162" s="51" t="s">
        <v>302</v>
      </c>
      <c r="C162" s="97">
        <f>IF('Indicator Data'!AQ164="No data","x",ROUND(IF('Indicator Data'!AQ164&gt;C$195,0,IF('Indicator Data'!AQ164&lt;C$194,10,(C$195-'Indicator Data'!AQ164)/(C$195-C$194)*10)),1))</f>
        <v>3.6</v>
      </c>
      <c r="D162" s="98">
        <f t="shared" si="16"/>
        <v>3.6</v>
      </c>
      <c r="E162" s="97">
        <f>IF('Indicator Data'!AS164="No data","x",ROUND(IF('Indicator Data'!AS164&gt;E$195,0,IF('Indicator Data'!AS164&lt;E$194,10,(E$195-'Indicator Data'!AS164)/(E$195-E$194)*10)),1))</f>
        <v>6.3</v>
      </c>
      <c r="F162" s="97">
        <f>IF('Indicator Data'!AR164="No data","x",ROUND(IF('Indicator Data'!AR164&gt;F$195,0,IF('Indicator Data'!AR164&lt;F$194,10,(F$195-'Indicator Data'!AR164)/(F$195-F$194)*10)),1))</f>
        <v>4.8</v>
      </c>
      <c r="G162" s="98">
        <f t="shared" si="17"/>
        <v>5.6</v>
      </c>
      <c r="H162" s="99">
        <f t="shared" si="18"/>
        <v>4.5999999999999996</v>
      </c>
      <c r="I162" s="97">
        <f>IF('Indicator Data'!AU164="No data","x",ROUND(IF('Indicator Data'!AU164^2&gt;I$195,0,IF('Indicator Data'!AU164^2&lt;I$194,10,(I$195-'Indicator Data'!AU164^2)/(I$195-I$194)*10)),1))</f>
        <v>1.9</v>
      </c>
      <c r="J162" s="97">
        <f>IF(OR('Indicator Data'!AT164=0,'Indicator Data'!AT164="No data"),"x",ROUND(IF('Indicator Data'!AT164&gt;J$195,0,IF('Indicator Data'!AT164&lt;J$194,10,(J$195-'Indicator Data'!AT164)/(J$195-J$194)*10)),1))</f>
        <v>1.1000000000000001</v>
      </c>
      <c r="K162" s="97">
        <f>IF('Indicator Data'!AV164="No data","x",ROUND(IF('Indicator Data'!AV164&gt;K$195,0,IF('Indicator Data'!AV164&lt;K$194,10,(K$195-'Indicator Data'!AV164)/(K$195-K$194)*10)),1))</f>
        <v>7.4</v>
      </c>
      <c r="L162" s="97">
        <f>IF('Indicator Data'!AW164="No data","x",ROUND(IF('Indicator Data'!AW164&gt;L$195,0,IF('Indicator Data'!AW164&lt;L$194,10,(L$195-'Indicator Data'!AW164)/(L$195-L$194)*10)),1))</f>
        <v>5</v>
      </c>
      <c r="M162" s="98">
        <f t="shared" si="19"/>
        <v>3.9</v>
      </c>
      <c r="N162" s="150">
        <f>IF('Indicator Data'!AX164="No data","x",'Indicator Data'!AX164/'Indicator Data'!BD164*100)</f>
        <v>41.460692074629243</v>
      </c>
      <c r="O162" s="97">
        <f t="shared" si="20"/>
        <v>5.9</v>
      </c>
      <c r="P162" s="97">
        <f>IF('Indicator Data'!AY164="No data","x",ROUND(IF('Indicator Data'!AY164&gt;P$195,0,IF('Indicator Data'!AY164&lt;P$194,10,(P$195-'Indicator Data'!AY164)/(P$195-P$194)*10)),1))</f>
        <v>0.5</v>
      </c>
      <c r="Q162" s="97">
        <f>IF('Indicator Data'!AZ164="No data","x",ROUND(IF('Indicator Data'!AZ164&gt;Q$195,0,IF('Indicator Data'!AZ164&lt;Q$194,10,(Q$195-'Indicator Data'!AZ164)/(Q$195-Q$194)*10)),1))</f>
        <v>0.9</v>
      </c>
      <c r="R162" s="98">
        <f t="shared" si="21"/>
        <v>2.4</v>
      </c>
      <c r="S162" s="97">
        <f>IF('Indicator Data'!Y164="No data","x",ROUND(IF('Indicator Data'!Y164&gt;S$195,0,IF('Indicator Data'!Y164&lt;S$194,10,(S$195-'Indicator Data'!Y164)/(S$195-S$194)*10)),1))</f>
        <v>8.3000000000000007</v>
      </c>
      <c r="T162" s="97">
        <f>IF('Indicator Data'!Z164="No data","x",ROUND(IF('Indicator Data'!Z164&gt;T$195,0,IF('Indicator Data'!Z164&lt;T$194,10,(T$195-'Indicator Data'!Z164)/(T$195-T$194)*10)),1))</f>
        <v>0</v>
      </c>
      <c r="U162" s="97">
        <f>IF('Indicator Data'!AC164="No data","x",ROUND(IF('Indicator Data'!AC164&gt;U$195,0,IF('Indicator Data'!AC164&lt;U$194,10,(U$195-'Indicator Data'!AC164)/(U$195-U$194)*10)),1))</f>
        <v>9.1</v>
      </c>
      <c r="V162" s="98">
        <f t="shared" si="22"/>
        <v>5.8</v>
      </c>
      <c r="W162" s="99">
        <f t="shared" si="23"/>
        <v>4</v>
      </c>
      <c r="X162" s="16"/>
    </row>
    <row r="163" spans="1:24" s="4" customFormat="1" x14ac:dyDescent="0.25">
      <c r="A163" s="131" t="s">
        <v>305</v>
      </c>
      <c r="B163" s="51" t="s">
        <v>304</v>
      </c>
      <c r="C163" s="97">
        <f>IF('Indicator Data'!AQ165="No data","x",ROUND(IF('Indicator Data'!AQ165&gt;C$195,0,IF('Indicator Data'!AQ165&lt;C$194,10,(C$195-'Indicator Data'!AQ165)/(C$195-C$194)*10)),1))</f>
        <v>4.9000000000000004</v>
      </c>
      <c r="D163" s="98">
        <f t="shared" si="16"/>
        <v>4.9000000000000004</v>
      </c>
      <c r="E163" s="97">
        <f>IF('Indicator Data'!AS165="No data","x",ROUND(IF('Indicator Data'!AS165&gt;E$195,0,IF('Indicator Data'!AS165&lt;E$194,10,(E$195-'Indicator Data'!AS165)/(E$195-E$194)*10)),1))</f>
        <v>8.8000000000000007</v>
      </c>
      <c r="F163" s="97">
        <f>IF('Indicator Data'!AR165="No data","x",ROUND(IF('Indicator Data'!AR165&gt;F$195,0,IF('Indicator Data'!AR165&lt;F$194,10,(F$195-'Indicator Data'!AR165)/(F$195-F$194)*10)),1))</f>
        <v>8.1999999999999993</v>
      </c>
      <c r="G163" s="98">
        <f t="shared" si="17"/>
        <v>8.5</v>
      </c>
      <c r="H163" s="99">
        <f t="shared" si="18"/>
        <v>6.7</v>
      </c>
      <c r="I163" s="97" t="str">
        <f>IF('Indicator Data'!AU165="No data","x",ROUND(IF('Indicator Data'!AU165^2&gt;I$195,0,IF('Indicator Data'!AU165^2&lt;I$194,10,(I$195-'Indicator Data'!AU165^2)/(I$195-I$194)*10)),1))</f>
        <v>x</v>
      </c>
      <c r="J163" s="97">
        <f>IF(OR('Indicator Data'!AT165=0,'Indicator Data'!AT165="No data"),"x",ROUND(IF('Indicator Data'!AT165&gt;J$195,0,IF('Indicator Data'!AT165&lt;J$194,10,(J$195-'Indicator Data'!AT165)/(J$195-J$194)*10)),1))</f>
        <v>6.7</v>
      </c>
      <c r="K163" s="97">
        <f>IF('Indicator Data'!AV165="No data","x",ROUND(IF('Indicator Data'!AV165&gt;K$195,0,IF('Indicator Data'!AV165&lt;K$194,10,(K$195-'Indicator Data'!AV165)/(K$195-K$194)*10)),1))</f>
        <v>7.5</v>
      </c>
      <c r="L163" s="97">
        <f>IF('Indicator Data'!AW165="No data","x",ROUND(IF('Indicator Data'!AW165&gt;L$195,0,IF('Indicator Data'!AW165&lt;L$194,10,(L$195-'Indicator Data'!AW165)/(L$195-L$194)*10)),1))</f>
        <v>6.6</v>
      </c>
      <c r="M163" s="98">
        <f t="shared" si="19"/>
        <v>6.9</v>
      </c>
      <c r="N163" s="150">
        <f>IF('Indicator Data'!AX165="No data","x",'Indicator Data'!AX165/'Indicator Data'!BD165*100)</f>
        <v>2.1043771043771047</v>
      </c>
      <c r="O163" s="97">
        <f t="shared" si="20"/>
        <v>9.9</v>
      </c>
      <c r="P163" s="97">
        <f>IF('Indicator Data'!AY165="No data","x",ROUND(IF('Indicator Data'!AY165&gt;P$195,0,IF('Indicator Data'!AY165&lt;P$194,10,(P$195-'Indicator Data'!AY165)/(P$195-P$194)*10)),1))</f>
        <v>8.5</v>
      </c>
      <c r="Q163" s="97">
        <f>IF('Indicator Data'!AZ165="No data","x",ROUND(IF('Indicator Data'!AZ165&gt;Q$195,0,IF('Indicator Data'!AZ165&lt;Q$194,10,(Q$195-'Indicator Data'!AZ165)/(Q$195-Q$194)*10)),1))</f>
        <v>8.9</v>
      </c>
      <c r="R163" s="98">
        <f t="shared" si="21"/>
        <v>9.1</v>
      </c>
      <c r="S163" s="97">
        <f>IF('Indicator Data'!Y165="No data","x",ROUND(IF('Indicator Data'!Y165&gt;S$195,0,IF('Indicator Data'!Y165&lt;S$194,10,(S$195-'Indicator Data'!Y165)/(S$195-S$194)*10)),1))</f>
        <v>9.3000000000000007</v>
      </c>
      <c r="T163" s="97">
        <f>IF('Indicator Data'!Z165="No data","x",ROUND(IF('Indicator Data'!Z165&gt;T$195,0,IF('Indicator Data'!Z165&lt;T$194,10,(T$195-'Indicator Data'!Z165)/(T$195-T$194)*10)),1))</f>
        <v>3.3</v>
      </c>
      <c r="U163" s="97">
        <f>IF('Indicator Data'!AC165="No data","x",ROUND(IF('Indicator Data'!AC165&gt;U$195,0,IF('Indicator Data'!AC165&lt;U$194,10,(U$195-'Indicator Data'!AC165)/(U$195-U$194)*10)),1))</f>
        <v>9.4</v>
      </c>
      <c r="V163" s="98">
        <f t="shared" si="22"/>
        <v>7.3</v>
      </c>
      <c r="W163" s="99">
        <f t="shared" si="23"/>
        <v>7.8</v>
      </c>
      <c r="X163" s="16"/>
    </row>
    <row r="164" spans="1:24" s="4" customFormat="1" x14ac:dyDescent="0.25">
      <c r="A164" s="131" t="s">
        <v>307</v>
      </c>
      <c r="B164" s="51" t="s">
        <v>306</v>
      </c>
      <c r="C164" s="97" t="str">
        <f>IF('Indicator Data'!AQ166="No data","x",ROUND(IF('Indicator Data'!AQ166&gt;C$195,0,IF('Indicator Data'!AQ166&lt;C$194,10,(C$195-'Indicator Data'!AQ166)/(C$195-C$194)*10)),1))</f>
        <v>x</v>
      </c>
      <c r="D164" s="98" t="str">
        <f t="shared" si="16"/>
        <v>x</v>
      </c>
      <c r="E164" s="97">
        <f>IF('Indicator Data'!AS166="No data","x",ROUND(IF('Indicator Data'!AS166&gt;E$195,0,IF('Indicator Data'!AS166&lt;E$194,10,(E$195-'Indicator Data'!AS166)/(E$195-E$194)*10)),1))</f>
        <v>6.4</v>
      </c>
      <c r="F164" s="97">
        <f>IF('Indicator Data'!AR166="No data","x",ROUND(IF('Indicator Data'!AR166&gt;F$195,0,IF('Indicator Data'!AR166&lt;F$194,10,(F$195-'Indicator Data'!AR166)/(F$195-F$194)*10)),1))</f>
        <v>5.3</v>
      </c>
      <c r="G164" s="98">
        <f t="shared" si="17"/>
        <v>5.9</v>
      </c>
      <c r="H164" s="99">
        <f t="shared" si="18"/>
        <v>5.9</v>
      </c>
      <c r="I164" s="97">
        <f>IF('Indicator Data'!AU166="No data","x",ROUND(IF('Indicator Data'!AU166^2&gt;I$195,0,IF('Indicator Data'!AU166^2&lt;I$194,10,(I$195-'Indicator Data'!AU166^2)/(I$195-I$194)*10)),1))</f>
        <v>1.1000000000000001</v>
      </c>
      <c r="J164" s="97">
        <f>IF(OR('Indicator Data'!AT166=0,'Indicator Data'!AT166="No data"),"x",ROUND(IF('Indicator Data'!AT166&gt;J$195,0,IF('Indicator Data'!AT166&lt;J$194,10,(J$195-'Indicator Data'!AT166)/(J$195-J$194)*10)),1))</f>
        <v>0</v>
      </c>
      <c r="K164" s="97">
        <f>IF('Indicator Data'!AV166="No data","x",ROUND(IF('Indicator Data'!AV166&gt;K$195,0,IF('Indicator Data'!AV166&lt;K$194,10,(K$195-'Indicator Data'!AV166)/(K$195-K$194)*10)),1))</f>
        <v>6</v>
      </c>
      <c r="L164" s="97">
        <f>IF('Indicator Data'!AW166="No data","x",ROUND(IF('Indicator Data'!AW166&gt;L$195,0,IF('Indicator Data'!AW166&lt;L$194,10,(L$195-'Indicator Data'!AW166)/(L$195-L$194)*10)),1))</f>
        <v>1.5</v>
      </c>
      <c r="M164" s="98">
        <f t="shared" si="19"/>
        <v>2.2000000000000002</v>
      </c>
      <c r="N164" s="150">
        <f>IF('Indicator Data'!AX166="No data","x",'Indicator Data'!AX166/'Indicator Data'!BD166*100)</f>
        <v>4.3589743589743586</v>
      </c>
      <c r="O164" s="97">
        <f t="shared" si="20"/>
        <v>9.6999999999999993</v>
      </c>
      <c r="P164" s="97">
        <f>IF('Indicator Data'!AY166="No data","x",ROUND(IF('Indicator Data'!AY166&gt;P$195,0,IF('Indicator Data'!AY166&lt;P$194,10,(P$195-'Indicator Data'!AY166)/(P$195-P$194)*10)),1))</f>
        <v>2.2999999999999998</v>
      </c>
      <c r="Q164" s="97">
        <f>IF('Indicator Data'!AZ166="No data","x",ROUND(IF('Indicator Data'!AZ166&gt;Q$195,0,IF('Indicator Data'!AZ166&lt;Q$194,10,(Q$195-'Indicator Data'!AZ166)/(Q$195-Q$194)*10)),1))</f>
        <v>1</v>
      </c>
      <c r="R164" s="98">
        <f t="shared" si="21"/>
        <v>4.3</v>
      </c>
      <c r="S164" s="97">
        <f>IF('Indicator Data'!Y166="No data","x",ROUND(IF('Indicator Data'!Y166&gt;S$195,0,IF('Indicator Data'!Y166&lt;S$194,10,(S$195-'Indicator Data'!Y166)/(S$195-S$194)*10)),1))</f>
        <v>7.4</v>
      </c>
      <c r="T164" s="97">
        <f>IF('Indicator Data'!Z166="No data","x",ROUND(IF('Indicator Data'!Z166&gt;T$195,0,IF('Indicator Data'!Z166&lt;T$194,10,(T$195-'Indicator Data'!Z166)/(T$195-T$194)*10)),1))</f>
        <v>3.6</v>
      </c>
      <c r="U164" s="97">
        <f>IF('Indicator Data'!AC166="No data","x",ROUND(IF('Indicator Data'!AC166&gt;U$195,0,IF('Indicator Data'!AC166&lt;U$194,10,(U$195-'Indicator Data'!AC166)/(U$195-U$194)*10)),1))</f>
        <v>7.6</v>
      </c>
      <c r="V164" s="98">
        <f t="shared" si="22"/>
        <v>6.2</v>
      </c>
      <c r="W164" s="99">
        <f t="shared" si="23"/>
        <v>4.2</v>
      </c>
      <c r="X164" s="16"/>
    </row>
    <row r="165" spans="1:24" s="4" customFormat="1" x14ac:dyDescent="0.25">
      <c r="A165" s="131" t="s">
        <v>309</v>
      </c>
      <c r="B165" s="51" t="s">
        <v>308</v>
      </c>
      <c r="C165" s="97">
        <f>IF('Indicator Data'!AQ167="No data","x",ROUND(IF('Indicator Data'!AQ167&gt;C$195,0,IF('Indicator Data'!AQ167&lt;C$194,10,(C$195-'Indicator Data'!AQ167)/(C$195-C$194)*10)),1))</f>
        <v>4.4000000000000004</v>
      </c>
      <c r="D165" s="98">
        <f t="shared" si="16"/>
        <v>4.4000000000000004</v>
      </c>
      <c r="E165" s="97">
        <f>IF('Indicator Data'!AS167="No data","x",ROUND(IF('Indicator Data'!AS167&gt;E$195,0,IF('Indicator Data'!AS167&lt;E$194,10,(E$195-'Indicator Data'!AS167)/(E$195-E$194)*10)),1))</f>
        <v>5.7</v>
      </c>
      <c r="F165" s="97">
        <f>IF('Indicator Data'!AR167="No data","x",ROUND(IF('Indicator Data'!AR167&gt;F$195,0,IF('Indicator Data'!AR167&lt;F$194,10,(F$195-'Indicator Data'!AR167)/(F$195-F$194)*10)),1))</f>
        <v>6.1</v>
      </c>
      <c r="G165" s="98">
        <f t="shared" si="17"/>
        <v>5.9</v>
      </c>
      <c r="H165" s="99">
        <f t="shared" si="18"/>
        <v>5.2</v>
      </c>
      <c r="I165" s="97">
        <f>IF('Indicator Data'!AU167="No data","x",ROUND(IF('Indicator Data'!AU167^2&gt;I$195,0,IF('Indicator Data'!AU167^2&lt;I$194,10,(I$195-'Indicator Data'!AU167^2)/(I$195-I$194)*10)),1))</f>
        <v>3.4</v>
      </c>
      <c r="J165" s="97">
        <f>IF(OR('Indicator Data'!AT167=0,'Indicator Data'!AT167="No data"),"x",ROUND(IF('Indicator Data'!AT167&gt;J$195,0,IF('Indicator Data'!AT167&lt;J$194,10,(J$195-'Indicator Data'!AT167)/(J$195-J$194)*10)),1))</f>
        <v>5.8</v>
      </c>
      <c r="K165" s="97">
        <f>IF('Indicator Data'!AV167="No data","x",ROUND(IF('Indicator Data'!AV167&gt;K$195,0,IF('Indicator Data'!AV167&lt;K$194,10,(K$195-'Indicator Data'!AV167)/(K$195-K$194)*10)),1))</f>
        <v>7.3</v>
      </c>
      <c r="L165" s="97">
        <f>IF('Indicator Data'!AW167="No data","x",ROUND(IF('Indicator Data'!AW167&gt;L$195,0,IF('Indicator Data'!AW167&lt;L$194,10,(L$195-'Indicator Data'!AW167)/(L$195-L$194)*10)),1))</f>
        <v>6.5</v>
      </c>
      <c r="M165" s="98">
        <f t="shared" si="19"/>
        <v>5.8</v>
      </c>
      <c r="N165" s="150">
        <f>IF('Indicator Data'!AX167="No data","x",'Indicator Data'!AX167/'Indicator Data'!BD167*100)</f>
        <v>41.860465116279073</v>
      </c>
      <c r="O165" s="97">
        <f t="shared" si="20"/>
        <v>5.9</v>
      </c>
      <c r="P165" s="97">
        <f>IF('Indicator Data'!AY167="No data","x",ROUND(IF('Indicator Data'!AY167&gt;P$195,0,IF('Indicator Data'!AY167&lt;P$194,10,(P$195-'Indicator Data'!AY167)/(P$195-P$194)*10)),1))</f>
        <v>4.7</v>
      </c>
      <c r="Q165" s="97">
        <f>IF('Indicator Data'!AZ167="No data","x",ROUND(IF('Indicator Data'!AZ167&gt;Q$195,0,IF('Indicator Data'!AZ167&lt;Q$194,10,(Q$195-'Indicator Data'!AZ167)/(Q$195-Q$194)*10)),1))</f>
        <v>5.2</v>
      </c>
      <c r="R165" s="98">
        <f t="shared" si="21"/>
        <v>5.3</v>
      </c>
      <c r="S165" s="97">
        <f>IF('Indicator Data'!Y167="No data","x",ROUND(IF('Indicator Data'!Y167&gt;S$195,0,IF('Indicator Data'!Y167&lt;S$194,10,(S$195-'Indicator Data'!Y167)/(S$195-S$194)*10)),1))</f>
        <v>9.6</v>
      </c>
      <c r="T165" s="97">
        <f>IF('Indicator Data'!Z167="No data","x",ROUND(IF('Indicator Data'!Z167&gt;T$195,0,IF('Indicator Data'!Z167&lt;T$194,10,(T$195-'Indicator Data'!Z167)/(T$195-T$194)*10)),1))</f>
        <v>3.3</v>
      </c>
      <c r="U165" s="97">
        <f>IF('Indicator Data'!AC167="No data","x",ROUND(IF('Indicator Data'!AC167&gt;U$195,0,IF('Indicator Data'!AC167&lt;U$194,10,(U$195-'Indicator Data'!AC167)/(U$195-U$194)*10)),1))</f>
        <v>8.3000000000000007</v>
      </c>
      <c r="V165" s="98">
        <f t="shared" si="22"/>
        <v>7.1</v>
      </c>
      <c r="W165" s="99">
        <f t="shared" si="23"/>
        <v>6.1</v>
      </c>
      <c r="X165" s="16"/>
    </row>
    <row r="166" spans="1:24" s="4" customFormat="1" x14ac:dyDescent="0.25">
      <c r="A166" s="131" t="s">
        <v>311</v>
      </c>
      <c r="B166" s="51" t="s">
        <v>310</v>
      </c>
      <c r="C166" s="97">
        <f>IF('Indicator Data'!AQ168="No data","x",ROUND(IF('Indicator Data'!AQ168&gt;C$195,0,IF('Indicator Data'!AQ168&lt;C$194,10,(C$195-'Indicator Data'!AQ168)/(C$195-C$194)*10)),1))</f>
        <v>2.5</v>
      </c>
      <c r="D166" s="98">
        <f t="shared" si="16"/>
        <v>2.5</v>
      </c>
      <c r="E166" s="97">
        <f>IF('Indicator Data'!AS168="No data","x",ROUND(IF('Indicator Data'!AS168&gt;E$195,0,IF('Indicator Data'!AS168&lt;E$194,10,(E$195-'Indicator Data'!AS168)/(E$195-E$194)*10)),1))</f>
        <v>1.1000000000000001</v>
      </c>
      <c r="F166" s="97">
        <f>IF('Indicator Data'!AR168="No data","x",ROUND(IF('Indicator Data'!AR168&gt;F$195,0,IF('Indicator Data'!AR168&lt;F$194,10,(F$195-'Indicator Data'!AR168)/(F$195-F$194)*10)),1))</f>
        <v>1.4</v>
      </c>
      <c r="G166" s="98">
        <f t="shared" si="17"/>
        <v>1.3</v>
      </c>
      <c r="H166" s="99">
        <f t="shared" si="18"/>
        <v>1.9</v>
      </c>
      <c r="I166" s="97" t="str">
        <f>IF('Indicator Data'!AU168="No data","x",ROUND(IF('Indicator Data'!AU168^2&gt;I$195,0,IF('Indicator Data'!AU168^2&lt;I$194,10,(I$195-'Indicator Data'!AU168^2)/(I$195-I$194)*10)),1))</f>
        <v>x</v>
      </c>
      <c r="J166" s="97">
        <f>IF(OR('Indicator Data'!AT168=0,'Indicator Data'!AT168="No data"),"x",ROUND(IF('Indicator Data'!AT168&gt;J$195,0,IF('Indicator Data'!AT168&lt;J$194,10,(J$195-'Indicator Data'!AT168)/(J$195-J$194)*10)),1))</f>
        <v>0</v>
      </c>
      <c r="K166" s="97">
        <f>IF('Indicator Data'!AV168="No data","x",ROUND(IF('Indicator Data'!AV168&gt;K$195,0,IF('Indicator Data'!AV168&lt;K$194,10,(K$195-'Indicator Data'!AV168)/(K$195-K$194)*10)),1))</f>
        <v>0.7</v>
      </c>
      <c r="L166" s="97">
        <f>IF('Indicator Data'!AW168="No data","x",ROUND(IF('Indicator Data'!AW168&gt;L$195,0,IF('Indicator Data'!AW168&lt;L$194,10,(L$195-'Indicator Data'!AW168)/(L$195-L$194)*10)),1))</f>
        <v>3.7</v>
      </c>
      <c r="M166" s="98">
        <f t="shared" si="19"/>
        <v>1.5</v>
      </c>
      <c r="N166" s="150">
        <f>IF('Indicator Data'!AX168="No data","x",'Indicator Data'!AX168/'Indicator Data'!BD168*100)</f>
        <v>73.110103816347419</v>
      </c>
      <c r="O166" s="97">
        <f t="shared" si="20"/>
        <v>2.7</v>
      </c>
      <c r="P166" s="97">
        <f>IF('Indicator Data'!AY168="No data","x",ROUND(IF('Indicator Data'!AY168&gt;P$195,0,IF('Indicator Data'!AY168&lt;P$194,10,(P$195-'Indicator Data'!AY168)/(P$195-P$194)*10)),1))</f>
        <v>0.1</v>
      </c>
      <c r="Q166" s="97">
        <f>IF('Indicator Data'!AZ168="No data","x",ROUND(IF('Indicator Data'!AZ168&gt;Q$195,0,IF('Indicator Data'!AZ168&lt;Q$194,10,(Q$195-'Indicator Data'!AZ168)/(Q$195-Q$194)*10)),1))</f>
        <v>0</v>
      </c>
      <c r="R166" s="98">
        <f t="shared" si="21"/>
        <v>0.9</v>
      </c>
      <c r="S166" s="97">
        <f>IF('Indicator Data'!Y168="No data","x",ROUND(IF('Indicator Data'!Y168&gt;S$195,0,IF('Indicator Data'!Y168&lt;S$194,10,(S$195-'Indicator Data'!Y168)/(S$195-S$194)*10)),1))</f>
        <v>0.2</v>
      </c>
      <c r="T166" s="97">
        <f>IF('Indicator Data'!Z168="No data","x",ROUND(IF('Indicator Data'!Z168&gt;T$195,0,IF('Indicator Data'!Z168&lt;T$194,10,(T$195-'Indicator Data'!Z168)/(T$195-T$194)*10)),1))</f>
        <v>0.5</v>
      </c>
      <c r="U166" s="97">
        <f>IF('Indicator Data'!AC168="No data","x",ROUND(IF('Indicator Data'!AC168&gt;U$195,0,IF('Indicator Data'!AC168&lt;U$194,10,(U$195-'Indicator Data'!AC168)/(U$195-U$194)*10)),1))</f>
        <v>0</v>
      </c>
      <c r="V166" s="98">
        <f t="shared" si="22"/>
        <v>0.2</v>
      </c>
      <c r="W166" s="99">
        <f t="shared" si="23"/>
        <v>0.9</v>
      </c>
      <c r="X166" s="16"/>
    </row>
    <row r="167" spans="1:24" s="4" customFormat="1" x14ac:dyDescent="0.25">
      <c r="A167" s="131" t="s">
        <v>313</v>
      </c>
      <c r="B167" s="51" t="s">
        <v>312</v>
      </c>
      <c r="C167" s="97">
        <f>IF('Indicator Data'!AQ169="No data","x",ROUND(IF('Indicator Data'!AQ169&gt;C$195,0,IF('Indicator Data'!AQ169&lt;C$194,10,(C$195-'Indicator Data'!AQ169)/(C$195-C$194)*10)),1))</f>
        <v>0.9</v>
      </c>
      <c r="D167" s="98">
        <f t="shared" si="16"/>
        <v>0.9</v>
      </c>
      <c r="E167" s="97">
        <f>IF('Indicator Data'!AS169="No data","x",ROUND(IF('Indicator Data'!AS169&gt;E$195,0,IF('Indicator Data'!AS169&lt;E$194,10,(E$195-'Indicator Data'!AS169)/(E$195-E$194)*10)),1))</f>
        <v>1.4</v>
      </c>
      <c r="F167" s="97">
        <f>IF('Indicator Data'!AR169="No data","x",ROUND(IF('Indicator Data'!AR169&gt;F$195,0,IF('Indicator Data'!AR169&lt;F$194,10,(F$195-'Indicator Data'!AR169)/(F$195-F$194)*10)),1))</f>
        <v>0.7</v>
      </c>
      <c r="G167" s="98">
        <f t="shared" si="17"/>
        <v>1.1000000000000001</v>
      </c>
      <c r="H167" s="99">
        <f t="shared" si="18"/>
        <v>1</v>
      </c>
      <c r="I167" s="97" t="str">
        <f>IF('Indicator Data'!AU169="No data","x",ROUND(IF('Indicator Data'!AU169^2&gt;I$195,0,IF('Indicator Data'!AU169^2&lt;I$194,10,(I$195-'Indicator Data'!AU169^2)/(I$195-I$194)*10)),1))</f>
        <v>x</v>
      </c>
      <c r="J167" s="97">
        <f>IF(OR('Indicator Data'!AT169=0,'Indicator Data'!AT169="No data"),"x",ROUND(IF('Indicator Data'!AT169&gt;J$195,0,IF('Indicator Data'!AT169&lt;J$194,10,(J$195-'Indicator Data'!AT169)/(J$195-J$194)*10)),1))</f>
        <v>0</v>
      </c>
      <c r="K167" s="97">
        <f>IF('Indicator Data'!AV169="No data","x",ROUND(IF('Indicator Data'!AV169&gt;K$195,0,IF('Indicator Data'!AV169&lt;K$194,10,(K$195-'Indicator Data'!AV169)/(K$195-K$194)*10)),1))</f>
        <v>1.3</v>
      </c>
      <c r="L167" s="97">
        <f>IF('Indicator Data'!AW169="No data","x",ROUND(IF('Indicator Data'!AW169&gt;L$195,0,IF('Indicator Data'!AW169&lt;L$194,10,(L$195-'Indicator Data'!AW169)/(L$195-L$194)*10)),1))</f>
        <v>3</v>
      </c>
      <c r="M167" s="98">
        <f t="shared" si="19"/>
        <v>1.4</v>
      </c>
      <c r="N167" s="150">
        <f>IF('Indicator Data'!AX169="No data","x",'Indicator Data'!AX169/'Indicator Data'!BD169*100)</f>
        <v>400</v>
      </c>
      <c r="O167" s="97">
        <f t="shared" si="20"/>
        <v>0</v>
      </c>
      <c r="P167" s="97">
        <f>IF('Indicator Data'!AY169="No data","x",ROUND(IF('Indicator Data'!AY169&gt;P$195,0,IF('Indicator Data'!AY169&lt;P$194,10,(P$195-'Indicator Data'!AY169)/(P$195-P$194)*10)),1))</f>
        <v>0</v>
      </c>
      <c r="Q167" s="97">
        <f>IF('Indicator Data'!AZ169="No data","x",ROUND(IF('Indicator Data'!AZ169&gt;Q$195,0,IF('Indicator Data'!AZ169&lt;Q$194,10,(Q$195-'Indicator Data'!AZ169)/(Q$195-Q$194)*10)),1))</f>
        <v>0</v>
      </c>
      <c r="R167" s="98">
        <f t="shared" si="21"/>
        <v>0</v>
      </c>
      <c r="S167" s="97">
        <f>IF('Indicator Data'!Y169="No data","x",ROUND(IF('Indicator Data'!Y169&gt;S$195,0,IF('Indicator Data'!Y169&lt;S$194,10,(S$195-'Indicator Data'!Y169)/(S$195-S$194)*10)),1))</f>
        <v>0</v>
      </c>
      <c r="T167" s="97">
        <f>IF('Indicator Data'!Z169="No data","x",ROUND(IF('Indicator Data'!Z169&gt;T$195,0,IF('Indicator Data'!Z169&lt;T$194,10,(T$195-'Indicator Data'!Z169)/(T$195-T$194)*10)),1))</f>
        <v>1.5</v>
      </c>
      <c r="U167" s="97">
        <f>IF('Indicator Data'!AC169="No data","x",ROUND(IF('Indicator Data'!AC169&gt;U$195,0,IF('Indicator Data'!AC169&lt;U$194,10,(U$195-'Indicator Data'!AC169)/(U$195-U$194)*10)),1))</f>
        <v>0</v>
      </c>
      <c r="V167" s="98">
        <f t="shared" si="22"/>
        <v>0.5</v>
      </c>
      <c r="W167" s="99">
        <f t="shared" si="23"/>
        <v>0.6</v>
      </c>
      <c r="X167" s="16"/>
    </row>
    <row r="168" spans="1:24" s="4" customFormat="1" x14ac:dyDescent="0.25">
      <c r="A168" s="131" t="s">
        <v>884</v>
      </c>
      <c r="B168" s="51" t="s">
        <v>314</v>
      </c>
      <c r="C168" s="97">
        <f>IF('Indicator Data'!AQ170="No data","x",ROUND(IF('Indicator Data'!AQ170&gt;C$195,0,IF('Indicator Data'!AQ170&lt;C$194,10,(C$195-'Indicator Data'!AQ170)/(C$195-C$194)*10)),1))</f>
        <v>4.5999999999999996</v>
      </c>
      <c r="D168" s="98">
        <f t="shared" si="16"/>
        <v>4.5999999999999996</v>
      </c>
      <c r="E168" s="97">
        <f>IF('Indicator Data'!AS170="No data","x",ROUND(IF('Indicator Data'!AS170&gt;E$195,0,IF('Indicator Data'!AS170&lt;E$194,10,(E$195-'Indicator Data'!AS170)/(E$195-E$194)*10)),1))</f>
        <v>8.1999999999999993</v>
      </c>
      <c r="F168" s="97">
        <f>IF('Indicator Data'!AR170="No data","x",ROUND(IF('Indicator Data'!AR170&gt;F$195,0,IF('Indicator Data'!AR170&lt;F$194,10,(F$195-'Indicator Data'!AR170)/(F$195-F$194)*10)),1))</f>
        <v>7.9</v>
      </c>
      <c r="G168" s="98">
        <f t="shared" si="17"/>
        <v>8.1</v>
      </c>
      <c r="H168" s="99">
        <f t="shared" si="18"/>
        <v>6.4</v>
      </c>
      <c r="I168" s="97">
        <f>IF('Indicator Data'!AU170="No data","x",ROUND(IF('Indicator Data'!AU170^2&gt;I$195,0,IF('Indicator Data'!AU170^2&lt;I$194,10,(I$195-'Indicator Data'!AU170^2)/(I$195-I$194)*10)),1))</f>
        <v>3</v>
      </c>
      <c r="J168" s="97">
        <f>IF(OR('Indicator Data'!AT170=0,'Indicator Data'!AT170="No data"),"x",ROUND(IF('Indicator Data'!AT170&gt;J$195,0,IF('Indicator Data'!AT170&lt;J$194,10,(J$195-'Indicator Data'!AT170)/(J$195-J$194)*10)),1))</f>
        <v>0.4</v>
      </c>
      <c r="K168" s="97">
        <f>IF('Indicator Data'!AV170="No data","x",ROUND(IF('Indicator Data'!AV170&gt;K$195,0,IF('Indicator Data'!AV170&lt;K$194,10,(K$195-'Indicator Data'!AV170)/(K$195-K$194)*10)),1))</f>
        <v>7.2</v>
      </c>
      <c r="L168" s="97">
        <f>IF('Indicator Data'!AW170="No data","x",ROUND(IF('Indicator Data'!AW170&gt;L$195,0,IF('Indicator Data'!AW170&lt;L$194,10,(L$195-'Indicator Data'!AW170)/(L$195-L$194)*10)),1))</f>
        <v>6.6</v>
      </c>
      <c r="M168" s="98">
        <f t="shared" si="19"/>
        <v>4.3</v>
      </c>
      <c r="N168" s="150">
        <f>IF('Indicator Data'!AX170="No data","x",'Indicator Data'!AX170/'Indicator Data'!BD170*100)</f>
        <v>35.397266241899473</v>
      </c>
      <c r="O168" s="97">
        <f t="shared" si="20"/>
        <v>6.5</v>
      </c>
      <c r="P168" s="97">
        <f>IF('Indicator Data'!AY170="No data","x",ROUND(IF('Indicator Data'!AY170&gt;P$195,0,IF('Indicator Data'!AY170&lt;P$194,10,(P$195-'Indicator Data'!AY170)/(P$195-P$194)*10)),1))</f>
        <v>0.5</v>
      </c>
      <c r="Q168" s="97">
        <f>IF('Indicator Data'!AZ170="No data","x",ROUND(IF('Indicator Data'!AZ170&gt;Q$195,0,IF('Indicator Data'!AZ170&lt;Q$194,10,(Q$195-'Indicator Data'!AZ170)/(Q$195-Q$194)*10)),1))</f>
        <v>2</v>
      </c>
      <c r="R168" s="98">
        <f t="shared" si="21"/>
        <v>3</v>
      </c>
      <c r="S168" s="97">
        <f>IF('Indicator Data'!Y170="No data","x",ROUND(IF('Indicator Data'!Y170&gt;S$195,0,IF('Indicator Data'!Y170&lt;S$194,10,(S$195-'Indicator Data'!Y170)/(S$195-S$194)*10)),1))</f>
        <v>6.4</v>
      </c>
      <c r="T168" s="97">
        <f>IF('Indicator Data'!Z170="No data","x",ROUND(IF('Indicator Data'!Z170&gt;T$195,0,IF('Indicator Data'!Z170&lt;T$194,10,(T$195-'Indicator Data'!Z170)/(T$195-T$194)*10)),1))</f>
        <v>10</v>
      </c>
      <c r="U168" s="97">
        <f>IF('Indicator Data'!AC170="No data","x",ROUND(IF('Indicator Data'!AC170&gt;U$195,0,IF('Indicator Data'!AC170&lt;U$194,10,(U$195-'Indicator Data'!AC170)/(U$195-U$194)*10)),1))</f>
        <v>9.6</v>
      </c>
      <c r="V168" s="98">
        <f t="shared" si="22"/>
        <v>8.6999999999999993</v>
      </c>
      <c r="W168" s="99">
        <f t="shared" si="23"/>
        <v>5.3</v>
      </c>
      <c r="X168" s="16"/>
    </row>
    <row r="169" spans="1:24" s="4" customFormat="1" x14ac:dyDescent="0.25">
      <c r="A169" s="131" t="s">
        <v>317</v>
      </c>
      <c r="B169" s="51" t="s">
        <v>316</v>
      </c>
      <c r="C169" s="97">
        <f>IF('Indicator Data'!AQ171="No data","x",ROUND(IF('Indicator Data'!AQ171&gt;C$195,0,IF('Indicator Data'!AQ171&lt;C$194,10,(C$195-'Indicator Data'!AQ171)/(C$195-C$194)*10)),1))</f>
        <v>4.5999999999999996</v>
      </c>
      <c r="D169" s="98">
        <f t="shared" si="16"/>
        <v>4.5999999999999996</v>
      </c>
      <c r="E169" s="97">
        <f>IF('Indicator Data'!AS171="No data","x",ROUND(IF('Indicator Data'!AS171&gt;E$195,0,IF('Indicator Data'!AS171&lt;E$194,10,(E$195-'Indicator Data'!AS171)/(E$195-E$194)*10)),1))</f>
        <v>7.4</v>
      </c>
      <c r="F169" s="97">
        <f>IF('Indicator Data'!AR171="No data","x",ROUND(IF('Indicator Data'!AR171&gt;F$195,0,IF('Indicator Data'!AR171&lt;F$194,10,(F$195-'Indicator Data'!AR171)/(F$195-F$194)*10)),1))</f>
        <v>6.5</v>
      </c>
      <c r="G169" s="98">
        <f t="shared" si="17"/>
        <v>7</v>
      </c>
      <c r="H169" s="99">
        <f t="shared" si="18"/>
        <v>5.8</v>
      </c>
      <c r="I169" s="97">
        <f>IF('Indicator Data'!AU171="No data","x",ROUND(IF('Indicator Data'!AU171^2&gt;I$195,0,IF('Indicator Data'!AU171^2&lt;I$194,10,(I$195-'Indicator Data'!AU171^2)/(I$195-I$194)*10)),1))</f>
        <v>0.1</v>
      </c>
      <c r="J169" s="97">
        <f>IF(OR('Indicator Data'!AT171=0,'Indicator Data'!AT171="No data"),"x",ROUND(IF('Indicator Data'!AT171&gt;J$195,0,IF('Indicator Data'!AT171&lt;J$194,10,(J$195-'Indicator Data'!AT171)/(J$195-J$194)*10)),1))</f>
        <v>0</v>
      </c>
      <c r="K169" s="97">
        <f>IF('Indicator Data'!AV171="No data","x",ROUND(IF('Indicator Data'!AV171&gt;K$195,0,IF('Indicator Data'!AV171&lt;K$194,10,(K$195-'Indicator Data'!AV171)/(K$195-K$194)*10)),1))</f>
        <v>8.3000000000000007</v>
      </c>
      <c r="L169" s="97">
        <f>IF('Indicator Data'!AW171="No data","x",ROUND(IF('Indicator Data'!AW171&gt;L$195,0,IF('Indicator Data'!AW171&lt;L$194,10,(L$195-'Indicator Data'!AW171)/(L$195-L$194)*10)),1))</f>
        <v>5.4</v>
      </c>
      <c r="M169" s="98">
        <f t="shared" si="19"/>
        <v>3.5</v>
      </c>
      <c r="N169" s="150">
        <f>IF('Indicator Data'!AX171="No data","x",'Indicator Data'!AX171/'Indicator Data'!BD171*100)</f>
        <v>10.002857959416977</v>
      </c>
      <c r="O169" s="97">
        <f t="shared" si="20"/>
        <v>9.1</v>
      </c>
      <c r="P169" s="97">
        <f>IF('Indicator Data'!AY171="No data","x",ROUND(IF('Indicator Data'!AY171&gt;P$195,0,IF('Indicator Data'!AY171&lt;P$194,10,(P$195-'Indicator Data'!AY171)/(P$195-P$194)*10)),1))</f>
        <v>0.6</v>
      </c>
      <c r="Q169" s="97">
        <f>IF('Indicator Data'!AZ171="No data","x",ROUND(IF('Indicator Data'!AZ171&gt;Q$195,0,IF('Indicator Data'!AZ171&lt;Q$194,10,(Q$195-'Indicator Data'!AZ171)/(Q$195-Q$194)*10)),1))</f>
        <v>5.2</v>
      </c>
      <c r="R169" s="98">
        <f t="shared" si="21"/>
        <v>5</v>
      </c>
      <c r="S169" s="97">
        <f>IF('Indicator Data'!Y171="No data","x",ROUND(IF('Indicator Data'!Y171&gt;S$195,0,IF('Indicator Data'!Y171&lt;S$194,10,(S$195-'Indicator Data'!Y171)/(S$195-S$194)*10)),1))</f>
        <v>5.2</v>
      </c>
      <c r="T169" s="97">
        <f>IF('Indicator Data'!Z171="No data","x",ROUND(IF('Indicator Data'!Z171&gt;T$195,0,IF('Indicator Data'!Z171&lt;T$194,10,(T$195-'Indicator Data'!Z171)/(T$195-T$194)*10)),1))</f>
        <v>0.3</v>
      </c>
      <c r="U169" s="97">
        <f>IF('Indicator Data'!AC171="No data","x",ROUND(IF('Indicator Data'!AC171&gt;U$195,0,IF('Indicator Data'!AC171&lt;U$194,10,(U$195-'Indicator Data'!AC171)/(U$195-U$194)*10)),1))</f>
        <v>9.6</v>
      </c>
      <c r="V169" s="98">
        <f t="shared" si="22"/>
        <v>5</v>
      </c>
      <c r="W169" s="99">
        <f t="shared" si="23"/>
        <v>4.5</v>
      </c>
      <c r="X169" s="16"/>
    </row>
    <row r="170" spans="1:24" s="4" customFormat="1" x14ac:dyDescent="0.25">
      <c r="A170" s="131" t="s">
        <v>885</v>
      </c>
      <c r="B170" s="51" t="s">
        <v>318</v>
      </c>
      <c r="C170" s="97">
        <f>IF('Indicator Data'!AQ172="No data","x",ROUND(IF('Indicator Data'!AQ172&gt;C$195,0,IF('Indicator Data'!AQ172&lt;C$194,10,(C$195-'Indicator Data'!AQ172)/(C$195-C$194)*10)),1))</f>
        <v>3.5</v>
      </c>
      <c r="D170" s="98">
        <f t="shared" si="16"/>
        <v>3.5</v>
      </c>
      <c r="E170" s="97">
        <f>IF('Indicator Data'!AS172="No data","x",ROUND(IF('Indicator Data'!AS172&gt;E$195,0,IF('Indicator Data'!AS172&lt;E$194,10,(E$195-'Indicator Data'!AS172)/(E$195-E$194)*10)),1))</f>
        <v>7</v>
      </c>
      <c r="F170" s="97">
        <f>IF('Indicator Data'!AR172="No data","x",ROUND(IF('Indicator Data'!AR172&gt;F$195,0,IF('Indicator Data'!AR172&lt;F$194,10,(F$195-'Indicator Data'!AR172)/(F$195-F$194)*10)),1))</f>
        <v>6.3</v>
      </c>
      <c r="G170" s="98">
        <f t="shared" si="17"/>
        <v>6.7</v>
      </c>
      <c r="H170" s="99">
        <f t="shared" si="18"/>
        <v>5.0999999999999996</v>
      </c>
      <c r="I170" s="97">
        <f>IF('Indicator Data'!AU172="No data","x",ROUND(IF('Indicator Data'!AU172^2&gt;I$195,0,IF('Indicator Data'!AU172^2&lt;I$194,10,(I$195-'Indicator Data'!AU172^2)/(I$195-I$194)*10)),1))</f>
        <v>5.9</v>
      </c>
      <c r="J170" s="97">
        <f>IF(OR('Indicator Data'!AT172=0,'Indicator Data'!AT172="No data"),"x",ROUND(IF('Indicator Data'!AT172&gt;J$195,0,IF('Indicator Data'!AT172&lt;J$194,10,(J$195-'Indicator Data'!AT172)/(J$195-J$194)*10)),1))</f>
        <v>8.5</v>
      </c>
      <c r="K170" s="97">
        <f>IF('Indicator Data'!AV172="No data","x",ROUND(IF('Indicator Data'!AV172&gt;K$195,0,IF('Indicator Data'!AV172&lt;K$194,10,(K$195-'Indicator Data'!AV172)/(K$195-K$194)*10)),1))</f>
        <v>9.5</v>
      </c>
      <c r="L170" s="97">
        <f>IF('Indicator Data'!AW172="No data","x",ROUND(IF('Indicator Data'!AW172&gt;L$195,0,IF('Indicator Data'!AW172&lt;L$194,10,(L$195-'Indicator Data'!AW172)/(L$195-L$194)*10)),1))</f>
        <v>7</v>
      </c>
      <c r="M170" s="98">
        <f t="shared" si="19"/>
        <v>7.7</v>
      </c>
      <c r="N170" s="150">
        <f>IF('Indicator Data'!AX172="No data","x",'Indicator Data'!AX172/'Indicator Data'!BD172*100)</f>
        <v>8.1282456536464203</v>
      </c>
      <c r="O170" s="97">
        <f t="shared" si="20"/>
        <v>9.3000000000000007</v>
      </c>
      <c r="P170" s="97">
        <f>IF('Indicator Data'!AY172="No data","x",ROUND(IF('Indicator Data'!AY172&gt;P$195,0,IF('Indicator Data'!AY172&lt;P$194,10,(P$195-'Indicator Data'!AY172)/(P$195-P$194)*10)),1))</f>
        <v>9.4</v>
      </c>
      <c r="Q170" s="97">
        <f>IF('Indicator Data'!AZ172="No data","x",ROUND(IF('Indicator Data'!AZ172&gt;Q$195,0,IF('Indicator Data'!AZ172&lt;Q$194,10,(Q$195-'Indicator Data'!AZ172)/(Q$195-Q$194)*10)),1))</f>
        <v>8.9</v>
      </c>
      <c r="R170" s="98">
        <f t="shared" si="21"/>
        <v>9.1999999999999993</v>
      </c>
      <c r="S170" s="97">
        <f>IF('Indicator Data'!Y172="No data","x",ROUND(IF('Indicator Data'!Y172&gt;S$195,0,IF('Indicator Data'!Y172&lt;S$194,10,(S$195-'Indicator Data'!Y172)/(S$195-S$194)*10)),1))</f>
        <v>9.9</v>
      </c>
      <c r="T170" s="97">
        <f>IF('Indicator Data'!Z172="No data","x",ROUND(IF('Indicator Data'!Z172&gt;T$195,0,IF('Indicator Data'!Z172&lt;T$194,10,(T$195-'Indicator Data'!Z172)/(T$195-T$194)*10)),1))</f>
        <v>0</v>
      </c>
      <c r="U170" s="97">
        <f>IF('Indicator Data'!AC172="No data","x",ROUND(IF('Indicator Data'!AC172&gt;U$195,0,IF('Indicator Data'!AC172&lt;U$194,10,(U$195-'Indicator Data'!AC172)/(U$195-U$194)*10)),1))</f>
        <v>9.6999999999999993</v>
      </c>
      <c r="V170" s="98">
        <f t="shared" si="22"/>
        <v>6.5</v>
      </c>
      <c r="W170" s="99">
        <f t="shared" si="23"/>
        <v>7.8</v>
      </c>
      <c r="X170" s="16"/>
    </row>
    <row r="171" spans="1:24" s="4" customFormat="1" x14ac:dyDescent="0.25">
      <c r="A171" s="131" t="s">
        <v>320</v>
      </c>
      <c r="B171" s="51" t="s">
        <v>319</v>
      </c>
      <c r="C171" s="97">
        <f>IF('Indicator Data'!AQ173="No data","x",ROUND(IF('Indicator Data'!AQ173&gt;C$195,0,IF('Indicator Data'!AQ173&lt;C$194,10,(C$195-'Indicator Data'!AQ173)/(C$195-C$194)*10)),1))</f>
        <v>4.7</v>
      </c>
      <c r="D171" s="98">
        <f t="shared" si="16"/>
        <v>4.7</v>
      </c>
      <c r="E171" s="97">
        <f>IF('Indicator Data'!AS173="No data","x",ROUND(IF('Indicator Data'!AS173&gt;E$195,0,IF('Indicator Data'!AS173&lt;E$194,10,(E$195-'Indicator Data'!AS173)/(E$195-E$194)*10)),1))</f>
        <v>6.2</v>
      </c>
      <c r="F171" s="97">
        <f>IF('Indicator Data'!AR173="No data","x",ROUND(IF('Indicator Data'!AR173&gt;F$195,0,IF('Indicator Data'!AR173&lt;F$194,10,(F$195-'Indicator Data'!AR173)/(F$195-F$194)*10)),1))</f>
        <v>4.3</v>
      </c>
      <c r="G171" s="98">
        <f t="shared" si="17"/>
        <v>5.3</v>
      </c>
      <c r="H171" s="99">
        <f t="shared" si="18"/>
        <v>5</v>
      </c>
      <c r="I171" s="97">
        <f>IF('Indicator Data'!AU173="No data","x",ROUND(IF('Indicator Data'!AU173^2&gt;I$195,0,IF('Indicator Data'!AU173^2&lt;I$194,10,(I$195-'Indicator Data'!AU173^2)/(I$195-I$194)*10)),1))</f>
        <v>0.8</v>
      </c>
      <c r="J171" s="97">
        <f>IF(OR('Indicator Data'!AT173=0,'Indicator Data'!AT173="No data"),"x",ROUND(IF('Indicator Data'!AT173&gt;J$195,0,IF('Indicator Data'!AT173&lt;J$194,10,(J$195-'Indicator Data'!AT173)/(J$195-J$194)*10)),1))</f>
        <v>0</v>
      </c>
      <c r="K171" s="97">
        <f>IF('Indicator Data'!AV173="No data","x",ROUND(IF('Indicator Data'!AV173&gt;K$195,0,IF('Indicator Data'!AV173&lt;K$194,10,(K$195-'Indicator Data'!AV173)/(K$195-K$194)*10)),1))</f>
        <v>6.5</v>
      </c>
      <c r="L171" s="97">
        <f>IF('Indicator Data'!AW173="No data","x",ROUND(IF('Indicator Data'!AW173&gt;L$195,0,IF('Indicator Data'!AW173&lt;L$194,10,(L$195-'Indicator Data'!AW173)/(L$195-L$194)*10)),1))</f>
        <v>2.8</v>
      </c>
      <c r="M171" s="98">
        <f t="shared" si="19"/>
        <v>2.5</v>
      </c>
      <c r="N171" s="150">
        <f>IF('Indicator Data'!AX173="No data","x",'Indicator Data'!AX173/'Indicator Data'!BD173*100)</f>
        <v>45.01947581671201</v>
      </c>
      <c r="O171" s="97">
        <f t="shared" si="20"/>
        <v>5.6</v>
      </c>
      <c r="P171" s="97">
        <f>IF('Indicator Data'!AY173="No data","x",ROUND(IF('Indicator Data'!AY173&gt;P$195,0,IF('Indicator Data'!AY173&lt;P$194,10,(P$195-'Indicator Data'!AY173)/(P$195-P$194)*10)),1))</f>
        <v>0.8</v>
      </c>
      <c r="Q171" s="97">
        <f>IF('Indicator Data'!AZ173="No data","x",ROUND(IF('Indicator Data'!AZ173&gt;Q$195,0,IF('Indicator Data'!AZ173&lt;Q$194,10,(Q$195-'Indicator Data'!AZ173)/(Q$195-Q$194)*10)),1))</f>
        <v>0.4</v>
      </c>
      <c r="R171" s="98">
        <f t="shared" si="21"/>
        <v>2.2999999999999998</v>
      </c>
      <c r="S171" s="97">
        <f>IF('Indicator Data'!Y173="No data","x",ROUND(IF('Indicator Data'!Y173&gt;S$195,0,IF('Indicator Data'!Y173&lt;S$194,10,(S$195-'Indicator Data'!Y173)/(S$195-S$194)*10)),1))</f>
        <v>9</v>
      </c>
      <c r="T171" s="97">
        <f>IF('Indicator Data'!Z173="No data","x",ROUND(IF('Indicator Data'!Z173&gt;T$195,0,IF('Indicator Data'!Z173&lt;T$194,10,(T$195-'Indicator Data'!Z173)/(T$195-T$194)*10)),1))</f>
        <v>0</v>
      </c>
      <c r="U171" s="97">
        <f>IF('Indicator Data'!AC173="No data","x",ROUND(IF('Indicator Data'!AC173&gt;U$195,0,IF('Indicator Data'!AC173&lt;U$194,10,(U$195-'Indicator Data'!AC173)/(U$195-U$194)*10)),1))</f>
        <v>7.9</v>
      </c>
      <c r="V171" s="98">
        <f t="shared" si="22"/>
        <v>5.6</v>
      </c>
      <c r="W171" s="99">
        <f t="shared" si="23"/>
        <v>3.5</v>
      </c>
      <c r="X171" s="16"/>
    </row>
    <row r="172" spans="1:24" s="4" customFormat="1" x14ac:dyDescent="0.25">
      <c r="A172" s="131" t="s">
        <v>993</v>
      </c>
      <c r="B172" s="51" t="s">
        <v>187</v>
      </c>
      <c r="C172" s="97">
        <f>IF('Indicator Data'!AQ174="No data","x",ROUND(IF('Indicator Data'!AQ174&gt;C$195,0,IF('Indicator Data'!AQ174&lt;C$194,10,(C$195-'Indicator Data'!AQ174)/(C$195-C$194)*10)),1))</f>
        <v>3.8</v>
      </c>
      <c r="D172" s="98">
        <f t="shared" si="16"/>
        <v>3.8</v>
      </c>
      <c r="E172" s="97">
        <f>IF('Indicator Data'!AS174="No data","x",ROUND(IF('Indicator Data'!AS174&gt;E$195,0,IF('Indicator Data'!AS174&lt;E$194,10,(E$195-'Indicator Data'!AS174)/(E$195-E$194)*10)),1))</f>
        <v>5.8</v>
      </c>
      <c r="F172" s="97">
        <f>IF('Indicator Data'!AR174="No data","x",ROUND(IF('Indicator Data'!AR174&gt;F$195,0,IF('Indicator Data'!AR174&lt;F$194,10,(F$195-'Indicator Data'!AR174)/(F$195-F$194)*10)),1))</f>
        <v>4.7</v>
      </c>
      <c r="G172" s="98">
        <f t="shared" si="17"/>
        <v>5.3</v>
      </c>
      <c r="H172" s="99">
        <f t="shared" si="18"/>
        <v>4.5999999999999996</v>
      </c>
      <c r="I172" s="97">
        <f>IF('Indicator Data'!AU174="No data","x",ROUND(IF('Indicator Data'!AU174^2&gt;I$195,0,IF('Indicator Data'!AU174^2&lt;I$194,10,(I$195-'Indicator Data'!AU174^2)/(I$195-I$194)*10)),1))</f>
        <v>0.5</v>
      </c>
      <c r="J172" s="97">
        <f>IF(OR('Indicator Data'!AT174=0,'Indicator Data'!AT174="No data"),"x",ROUND(IF('Indicator Data'!AT174&gt;J$195,0,IF('Indicator Data'!AT174&lt;J$194,10,(J$195-'Indicator Data'!AT174)/(J$195-J$194)*10)),1))</f>
        <v>0</v>
      </c>
      <c r="K172" s="97">
        <f>IF('Indicator Data'!AV174="No data","x",ROUND(IF('Indicator Data'!AV174&gt;K$195,0,IF('Indicator Data'!AV174&lt;K$194,10,(K$195-'Indicator Data'!AV174)/(K$195-K$194)*10)),1))</f>
        <v>3.2</v>
      </c>
      <c r="L172" s="97">
        <f>IF('Indicator Data'!AW174="No data","x",ROUND(IF('Indicator Data'!AW174&gt;L$195,0,IF('Indicator Data'!AW174&lt;L$194,10,(L$195-'Indicator Data'!AW174)/(L$195-L$194)*10)),1))</f>
        <v>4.7</v>
      </c>
      <c r="M172" s="98">
        <f t="shared" si="19"/>
        <v>2.1</v>
      </c>
      <c r="N172" s="150">
        <f>IF('Indicator Data'!AX174="No data","x",'Indicator Data'!AX174/'Indicator Data'!BD174*100)</f>
        <v>55.511498810467884</v>
      </c>
      <c r="O172" s="97">
        <f t="shared" si="20"/>
        <v>4.5</v>
      </c>
      <c r="P172" s="97">
        <f>IF('Indicator Data'!AY174="No data","x",ROUND(IF('Indicator Data'!AY174&gt;P$195,0,IF('Indicator Data'!AY174&lt;P$194,10,(P$195-'Indicator Data'!AY174)/(P$195-P$194)*10)),1))</f>
        <v>1</v>
      </c>
      <c r="Q172" s="97">
        <f>IF('Indicator Data'!AZ174="No data","x",ROUND(IF('Indicator Data'!AZ174&gt;Q$195,0,IF('Indicator Data'!AZ174&lt;Q$194,10,(Q$195-'Indicator Data'!AZ174)/(Q$195-Q$194)*10)),1))</f>
        <v>0.1</v>
      </c>
      <c r="R172" s="98">
        <f t="shared" si="21"/>
        <v>1.9</v>
      </c>
      <c r="S172" s="97">
        <f>IF('Indicator Data'!Y174="No data","x",ROUND(IF('Indicator Data'!Y174&gt;S$195,0,IF('Indicator Data'!Y174&lt;S$194,10,(S$195-'Indicator Data'!Y174)/(S$195-S$194)*10)),1))</f>
        <v>3.4</v>
      </c>
      <c r="T172" s="97">
        <f>IF('Indicator Data'!Z174="No data","x",ROUND(IF('Indicator Data'!Z174&gt;T$195,0,IF('Indicator Data'!Z174&lt;T$194,10,(T$195-'Indicator Data'!Z174)/(T$195-T$194)*10)),1))</f>
        <v>1.5</v>
      </c>
      <c r="U172" s="97">
        <f>IF('Indicator Data'!AC174="No data","x",ROUND(IF('Indicator Data'!AC174&gt;U$195,0,IF('Indicator Data'!AC174&lt;U$194,10,(U$195-'Indicator Data'!AC174)/(U$195-U$194)*10)),1))</f>
        <v>7.6</v>
      </c>
      <c r="V172" s="98">
        <f t="shared" si="22"/>
        <v>4.2</v>
      </c>
      <c r="W172" s="99">
        <f t="shared" si="23"/>
        <v>2.7</v>
      </c>
      <c r="X172" s="16"/>
    </row>
    <row r="173" spans="1:24" s="4" customFormat="1" x14ac:dyDescent="0.25">
      <c r="A173" s="131" t="s">
        <v>373</v>
      </c>
      <c r="B173" s="51" t="s">
        <v>91</v>
      </c>
      <c r="C173" s="97">
        <f>IF('Indicator Data'!AQ175="No data","x",ROUND(IF('Indicator Data'!AQ175&gt;C$195,0,IF('Indicator Data'!AQ175&lt;C$194,10,(C$195-'Indicator Data'!AQ175)/(C$195-C$194)*10)),1))</f>
        <v>6.3</v>
      </c>
      <c r="D173" s="98">
        <f t="shared" si="16"/>
        <v>6.3</v>
      </c>
      <c r="E173" s="97">
        <f>IF('Indicator Data'!AS175="No data","x",ROUND(IF('Indicator Data'!AS175&gt;E$195,0,IF('Indicator Data'!AS175&lt;E$194,10,(E$195-'Indicator Data'!AS175)/(E$195-E$194)*10)),1))</f>
        <v>7.2</v>
      </c>
      <c r="F173" s="97">
        <f>IF('Indicator Data'!AR175="No data","x",ROUND(IF('Indicator Data'!AR175&gt;F$195,0,IF('Indicator Data'!AR175&lt;F$194,10,(F$195-'Indicator Data'!AR175)/(F$195-F$194)*10)),1))</f>
        <v>7.3</v>
      </c>
      <c r="G173" s="98">
        <f t="shared" si="17"/>
        <v>7.3</v>
      </c>
      <c r="H173" s="99">
        <f t="shared" si="18"/>
        <v>6.8</v>
      </c>
      <c r="I173" s="97">
        <f>IF('Indicator Data'!AU175="No data","x",ROUND(IF('Indicator Data'!AU175^2&gt;I$195,0,IF('Indicator Data'!AU175^2&lt;I$194,10,(I$195-'Indicator Data'!AU175^2)/(I$195-I$194)*10)),1))</f>
        <v>7.3</v>
      </c>
      <c r="J173" s="97">
        <f>IF(OR('Indicator Data'!AT175=0,'Indicator Data'!AT175="No data"),"x",ROUND(IF('Indicator Data'!AT175&gt;J$195,0,IF('Indicator Data'!AT175&lt;J$194,10,(J$195-'Indicator Data'!AT175)/(J$195-J$194)*10)),1))</f>
        <v>5.8</v>
      </c>
      <c r="K173" s="97">
        <f>IF('Indicator Data'!AV175="No data","x",ROUND(IF('Indicator Data'!AV175&gt;K$195,0,IF('Indicator Data'!AV175&lt;K$194,10,(K$195-'Indicator Data'!AV175)/(K$195-K$194)*10)),1))</f>
        <v>9.9</v>
      </c>
      <c r="L173" s="97">
        <f>IF('Indicator Data'!AW175="No data","x",ROUND(IF('Indicator Data'!AW175&gt;L$195,0,IF('Indicator Data'!AW175&lt;L$194,10,(L$195-'Indicator Data'!AW175)/(L$195-L$194)*10)),1))</f>
        <v>7.2</v>
      </c>
      <c r="M173" s="98">
        <f t="shared" si="19"/>
        <v>7.6</v>
      </c>
      <c r="N173" s="150">
        <f>IF('Indicator Data'!AX175="No data","x",'Indicator Data'!AX175/'Indicator Data'!BD175*100)</f>
        <v>19.502353732347007</v>
      </c>
      <c r="O173" s="97">
        <f t="shared" si="20"/>
        <v>8.1</v>
      </c>
      <c r="P173" s="97">
        <f>IF('Indicator Data'!AY175="No data","x",ROUND(IF('Indicator Data'!AY175&gt;P$195,0,IF('Indicator Data'!AY175&lt;P$194,10,(P$195-'Indicator Data'!AY175)/(P$195-P$194)*10)),1))</f>
        <v>6.6</v>
      </c>
      <c r="Q173" s="97">
        <f>IF('Indicator Data'!AZ175="No data","x",ROUND(IF('Indicator Data'!AZ175&gt;Q$195,0,IF('Indicator Data'!AZ175&lt;Q$194,10,(Q$195-'Indicator Data'!AZ175)/(Q$195-Q$194)*10)),1))</f>
        <v>5.6</v>
      </c>
      <c r="R173" s="98">
        <f t="shared" si="21"/>
        <v>6.8</v>
      </c>
      <c r="S173" s="97">
        <f>IF('Indicator Data'!Y175="No data","x",ROUND(IF('Indicator Data'!Y175&gt;S$195,0,IF('Indicator Data'!Y175&lt;S$194,10,(S$195-'Indicator Data'!Y175)/(S$195-S$194)*10)),1))</f>
        <v>9.8000000000000007</v>
      </c>
      <c r="T173" s="97">
        <f>IF('Indicator Data'!Z175="No data","x",ROUND(IF('Indicator Data'!Z175&gt;T$195,0,IF('Indicator Data'!Z175&lt;T$194,10,(T$195-'Indicator Data'!Z175)/(T$195-T$194)*10)),1))</f>
        <v>6.4</v>
      </c>
      <c r="U173" s="97">
        <f>IF('Indicator Data'!AC175="No data","x",ROUND(IF('Indicator Data'!AC175&gt;U$195,0,IF('Indicator Data'!AC175&lt;U$194,10,(U$195-'Indicator Data'!AC175)/(U$195-U$194)*10)),1))</f>
        <v>9.8000000000000007</v>
      </c>
      <c r="V173" s="98">
        <f t="shared" si="22"/>
        <v>8.6999999999999993</v>
      </c>
      <c r="W173" s="99">
        <f t="shared" si="23"/>
        <v>7.7</v>
      </c>
      <c r="X173" s="16"/>
    </row>
    <row r="174" spans="1:24" s="4" customFormat="1" x14ac:dyDescent="0.25">
      <c r="A174" s="131" t="s">
        <v>322</v>
      </c>
      <c r="B174" s="51" t="s">
        <v>321</v>
      </c>
      <c r="C174" s="97">
        <f>IF('Indicator Data'!AQ176="No data","x",ROUND(IF('Indicator Data'!AQ176&gt;C$195,0,IF('Indicator Data'!AQ176&lt;C$194,10,(C$195-'Indicator Data'!AQ176)/(C$195-C$194)*10)),1))</f>
        <v>9.1999999999999993</v>
      </c>
      <c r="D174" s="98">
        <f t="shared" si="16"/>
        <v>9.1999999999999993</v>
      </c>
      <c r="E174" s="97">
        <f>IF('Indicator Data'!AS176="No data","x",ROUND(IF('Indicator Data'!AS176&gt;E$195,0,IF('Indicator Data'!AS176&lt;E$194,10,(E$195-'Indicator Data'!AS176)/(E$195-E$194)*10)),1))</f>
        <v>6.8</v>
      </c>
      <c r="F174" s="97">
        <f>IF('Indicator Data'!AR176="No data","x",ROUND(IF('Indicator Data'!AR176&gt;F$195,0,IF('Indicator Data'!AR176&lt;F$194,10,(F$195-'Indicator Data'!AR176)/(F$195-F$194)*10)),1))</f>
        <v>7.5</v>
      </c>
      <c r="G174" s="98">
        <f t="shared" si="17"/>
        <v>7.2</v>
      </c>
      <c r="H174" s="99">
        <f t="shared" si="18"/>
        <v>8.1999999999999993</v>
      </c>
      <c r="I174" s="97">
        <f>IF('Indicator Data'!AU176="No data","x",ROUND(IF('Indicator Data'!AU176^2&gt;I$195,0,IF('Indicator Data'!AU176^2&lt;I$194,10,(I$195-'Indicator Data'!AU176^2)/(I$195-I$194)*10)),1))</f>
        <v>7</v>
      </c>
      <c r="J174" s="97">
        <f>IF(OR('Indicator Data'!AT176=0,'Indicator Data'!AT176="No data"),"x",ROUND(IF('Indicator Data'!AT176&gt;J$195,0,IF('Indicator Data'!AT176&lt;J$194,10,(J$195-'Indicator Data'!AT176)/(J$195-J$194)*10)),1))</f>
        <v>6.9</v>
      </c>
      <c r="K174" s="97">
        <f>IF('Indicator Data'!AV176="No data","x",ROUND(IF('Indicator Data'!AV176&gt;K$195,0,IF('Indicator Data'!AV176&lt;K$194,10,(K$195-'Indicator Data'!AV176)/(K$195-K$194)*10)),1))</f>
        <v>9.4</v>
      </c>
      <c r="L174" s="97">
        <f>IF('Indicator Data'!AW176="No data","x",ROUND(IF('Indicator Data'!AW176&gt;L$195,0,IF('Indicator Data'!AW176&lt;L$194,10,(L$195-'Indicator Data'!AW176)/(L$195-L$194)*10)),1))</f>
        <v>6.7</v>
      </c>
      <c r="M174" s="98">
        <f t="shared" si="19"/>
        <v>7.5</v>
      </c>
      <c r="N174" s="150">
        <f>IF('Indicator Data'!AX176="No data","x",'Indicator Data'!AX176/'Indicator Data'!BD176*100)</f>
        <v>23.901452472881044</v>
      </c>
      <c r="O174" s="97">
        <f t="shared" si="20"/>
        <v>7.7</v>
      </c>
      <c r="P174" s="97">
        <f>IF('Indicator Data'!AY176="No data","x",ROUND(IF('Indicator Data'!AY176&gt;P$195,0,IF('Indicator Data'!AY176&lt;P$194,10,(P$195-'Indicator Data'!AY176)/(P$195-P$194)*10)),1))</f>
        <v>9.8000000000000007</v>
      </c>
      <c r="Q174" s="97">
        <f>IF('Indicator Data'!AZ176="No data","x",ROUND(IF('Indicator Data'!AZ176&gt;Q$195,0,IF('Indicator Data'!AZ176&lt;Q$194,10,(Q$195-'Indicator Data'!AZ176)/(Q$195-Q$194)*10)),1))</f>
        <v>7.4</v>
      </c>
      <c r="R174" s="98">
        <f t="shared" si="21"/>
        <v>8.3000000000000007</v>
      </c>
      <c r="S174" s="97">
        <f>IF('Indicator Data'!Y176="No data","x",ROUND(IF('Indicator Data'!Y176&gt;S$195,0,IF('Indicator Data'!Y176&lt;S$194,10,(S$195-'Indicator Data'!Y176)/(S$195-S$194)*10)),1))</f>
        <v>9.9</v>
      </c>
      <c r="T174" s="97">
        <f>IF('Indicator Data'!Z176="No data","x",ROUND(IF('Indicator Data'!Z176&gt;T$195,0,IF('Indicator Data'!Z176&lt;T$194,10,(T$195-'Indicator Data'!Z176)/(T$195-T$194)*10)),1))</f>
        <v>4.4000000000000004</v>
      </c>
      <c r="U174" s="97">
        <f>IF('Indicator Data'!AC176="No data","x",ROUND(IF('Indicator Data'!AC176&gt;U$195,0,IF('Indicator Data'!AC176&lt;U$194,10,(U$195-'Indicator Data'!AC176)/(U$195-U$194)*10)),1))</f>
        <v>9.8000000000000007</v>
      </c>
      <c r="V174" s="98">
        <f t="shared" si="22"/>
        <v>8</v>
      </c>
      <c r="W174" s="99">
        <f t="shared" si="23"/>
        <v>7.9</v>
      </c>
      <c r="X174" s="16"/>
    </row>
    <row r="175" spans="1:24" s="4" customFormat="1" x14ac:dyDescent="0.25">
      <c r="A175" s="131" t="s">
        <v>324</v>
      </c>
      <c r="B175" s="51" t="s">
        <v>323</v>
      </c>
      <c r="C175" s="97">
        <f>IF('Indicator Data'!AQ177="No data","x",ROUND(IF('Indicator Data'!AQ177&gt;C$195,0,IF('Indicator Data'!AQ177&lt;C$194,10,(C$195-'Indicator Data'!AQ177)/(C$195-C$194)*10)),1))</f>
        <v>5.8</v>
      </c>
      <c r="D175" s="98">
        <f t="shared" si="16"/>
        <v>5.8</v>
      </c>
      <c r="E175" s="97" t="str">
        <f>IF('Indicator Data'!AS177="No data","x",ROUND(IF('Indicator Data'!AS177&gt;E$195,0,IF('Indicator Data'!AS177&lt;E$194,10,(E$195-'Indicator Data'!AS177)/(E$195-E$194)*10)),1))</f>
        <v>x</v>
      </c>
      <c r="F175" s="97">
        <f>IF('Indicator Data'!AR177="No data","x",ROUND(IF('Indicator Data'!AR177&gt;F$195,0,IF('Indicator Data'!AR177&lt;F$194,10,(F$195-'Indicator Data'!AR177)/(F$195-F$194)*10)),1))</f>
        <v>5.2</v>
      </c>
      <c r="G175" s="98">
        <f t="shared" si="17"/>
        <v>5.2</v>
      </c>
      <c r="H175" s="99">
        <f t="shared" si="18"/>
        <v>5.5</v>
      </c>
      <c r="I175" s="97">
        <f>IF('Indicator Data'!AU177="No data","x",ROUND(IF('Indicator Data'!AU177^2&gt;I$195,0,IF('Indicator Data'!AU177^2&lt;I$194,10,(I$195-'Indicator Data'!AU177^2)/(I$195-I$194)*10)),1))</f>
        <v>0.1</v>
      </c>
      <c r="J175" s="97">
        <f>IF(OR('Indicator Data'!AT177=0,'Indicator Data'!AT177="No data"),"x",ROUND(IF('Indicator Data'!AT177&gt;J$195,0,IF('Indicator Data'!AT177&lt;J$194,10,(J$195-'Indicator Data'!AT177)/(J$195-J$194)*10)),1))</f>
        <v>0.4</v>
      </c>
      <c r="K175" s="97">
        <f>IF('Indicator Data'!AV177="No data","x",ROUND(IF('Indicator Data'!AV177&gt;K$195,0,IF('Indicator Data'!AV177&lt;K$194,10,(K$195-'Indicator Data'!AV177)/(K$195-K$194)*10)),1))</f>
        <v>6</v>
      </c>
      <c r="L175" s="97">
        <f>IF('Indicator Data'!AW177="No data","x",ROUND(IF('Indicator Data'!AW177&gt;L$195,0,IF('Indicator Data'!AW177&lt;L$194,10,(L$195-'Indicator Data'!AW177)/(L$195-L$194)*10)),1))</f>
        <v>7</v>
      </c>
      <c r="M175" s="98">
        <f t="shared" si="19"/>
        <v>3.4</v>
      </c>
      <c r="N175" s="150">
        <f>IF('Indicator Data'!AX177="No data","x",'Indicator Data'!AX177/'Indicator Data'!BD177*100)</f>
        <v>100</v>
      </c>
      <c r="O175" s="97">
        <f t="shared" si="20"/>
        <v>0</v>
      </c>
      <c r="P175" s="97">
        <f>IF('Indicator Data'!AY177="No data","x",ROUND(IF('Indicator Data'!AY177&gt;P$195,0,IF('Indicator Data'!AY177&lt;P$194,10,(P$195-'Indicator Data'!AY177)/(P$195-P$194)*10)),1))</f>
        <v>1</v>
      </c>
      <c r="Q175" s="97">
        <f>IF('Indicator Data'!AZ177="No data","x",ROUND(IF('Indicator Data'!AZ177&gt;Q$195,0,IF('Indicator Data'!AZ177&lt;Q$194,10,(Q$195-'Indicator Data'!AZ177)/(Q$195-Q$194)*10)),1))</f>
        <v>0.1</v>
      </c>
      <c r="R175" s="98">
        <f t="shared" si="21"/>
        <v>0.4</v>
      </c>
      <c r="S175" s="97">
        <f>IF('Indicator Data'!Y177="No data","x",ROUND(IF('Indicator Data'!Y177&gt;S$195,0,IF('Indicator Data'!Y177&lt;S$194,10,(S$195-'Indicator Data'!Y177)/(S$195-S$194)*10)),1))</f>
        <v>8.6</v>
      </c>
      <c r="T175" s="97">
        <f>IF('Indicator Data'!Z177="No data","x",ROUND(IF('Indicator Data'!Z177&gt;T$195,0,IF('Indicator Data'!Z177&lt;T$194,10,(T$195-'Indicator Data'!Z177)/(T$195-T$194)*10)),1))</f>
        <v>8.1999999999999993</v>
      </c>
      <c r="U175" s="97">
        <f>IF('Indicator Data'!AC177="No data","x",ROUND(IF('Indicator Data'!AC177&gt;U$195,0,IF('Indicator Data'!AC177&lt;U$194,10,(U$195-'Indicator Data'!AC177)/(U$195-U$194)*10)),1))</f>
        <v>9.3000000000000007</v>
      </c>
      <c r="V175" s="98">
        <f t="shared" si="22"/>
        <v>8.6999999999999993</v>
      </c>
      <c r="W175" s="99">
        <f t="shared" si="23"/>
        <v>4.2</v>
      </c>
      <c r="X175" s="16"/>
    </row>
    <row r="176" spans="1:24" s="4" customFormat="1" x14ac:dyDescent="0.25">
      <c r="A176" s="131" t="s">
        <v>326</v>
      </c>
      <c r="B176" s="51" t="s">
        <v>325</v>
      </c>
      <c r="C176" s="97">
        <f>IF('Indicator Data'!AQ178="No data","x",ROUND(IF('Indicator Data'!AQ178&gt;C$195,0,IF('Indicator Data'!AQ178&lt;C$194,10,(C$195-'Indicator Data'!AQ178)/(C$195-C$194)*10)),1))</f>
        <v>4.4000000000000004</v>
      </c>
      <c r="D176" s="98">
        <f t="shared" si="16"/>
        <v>4.4000000000000004</v>
      </c>
      <c r="E176" s="97">
        <f>IF('Indicator Data'!AS178="No data","x",ROUND(IF('Indicator Data'!AS178&gt;E$195,0,IF('Indicator Data'!AS178&lt;E$194,10,(E$195-'Indicator Data'!AS178)/(E$195-E$194)*10)),1))</f>
        <v>6.1</v>
      </c>
      <c r="F176" s="97">
        <f>IF('Indicator Data'!AR178="No data","x",ROUND(IF('Indicator Data'!AR178&gt;F$195,0,IF('Indicator Data'!AR178&lt;F$194,10,(F$195-'Indicator Data'!AR178)/(F$195-F$194)*10)),1))</f>
        <v>4.4000000000000004</v>
      </c>
      <c r="G176" s="98">
        <f t="shared" si="17"/>
        <v>5.3</v>
      </c>
      <c r="H176" s="99">
        <f t="shared" si="18"/>
        <v>4.9000000000000004</v>
      </c>
      <c r="I176" s="97">
        <f>IF('Indicator Data'!AU178="No data","x",ROUND(IF('Indicator Data'!AU178^2&gt;I$195,0,IF('Indicator Data'!AU178^2&lt;I$194,10,(I$195-'Indicator Data'!AU178^2)/(I$195-I$194)*10)),1))</f>
        <v>0.3</v>
      </c>
      <c r="J176" s="97">
        <f>IF(OR('Indicator Data'!AT178=0,'Indicator Data'!AT178="No data"),"x",ROUND(IF('Indicator Data'!AT178&gt;J$195,0,IF('Indicator Data'!AT178&lt;J$194,10,(J$195-'Indicator Data'!AT178)/(J$195-J$194)*10)),1))</f>
        <v>0</v>
      </c>
      <c r="K176" s="97">
        <f>IF('Indicator Data'!AV178="No data","x",ROUND(IF('Indicator Data'!AV178&gt;K$195,0,IF('Indicator Data'!AV178&lt;K$194,10,(K$195-'Indicator Data'!AV178)/(K$195-K$194)*10)),1))</f>
        <v>3.5</v>
      </c>
      <c r="L176" s="97">
        <f>IF('Indicator Data'!AW178="No data","x",ROUND(IF('Indicator Data'!AW178&gt;L$195,0,IF('Indicator Data'!AW178&lt;L$194,10,(L$195-'Indicator Data'!AW178)/(L$195-L$194)*10)),1))</f>
        <v>2.7</v>
      </c>
      <c r="M176" s="98">
        <f t="shared" si="19"/>
        <v>1.6</v>
      </c>
      <c r="N176" s="150">
        <f>IF('Indicator Data'!AX178="No data","x",'Indicator Data'!AX178/'Indicator Data'!BD178*100)</f>
        <v>173.48927875243666</v>
      </c>
      <c r="O176" s="97">
        <f t="shared" si="20"/>
        <v>0</v>
      </c>
      <c r="P176" s="97">
        <f>IF('Indicator Data'!AY178="No data","x",ROUND(IF('Indicator Data'!AY178&gt;P$195,0,IF('Indicator Data'!AY178&lt;P$194,10,(P$195-'Indicator Data'!AY178)/(P$195-P$194)*10)),1))</f>
        <v>0.9</v>
      </c>
      <c r="Q176" s="97">
        <f>IF('Indicator Data'!AZ178="No data","x",ROUND(IF('Indicator Data'!AZ178&gt;Q$195,0,IF('Indicator Data'!AZ178&lt;Q$194,10,(Q$195-'Indicator Data'!AZ178)/(Q$195-Q$194)*10)),1))</f>
        <v>1</v>
      </c>
      <c r="R176" s="98">
        <f t="shared" si="21"/>
        <v>0.6</v>
      </c>
      <c r="S176" s="97">
        <f>IF('Indicator Data'!Y178="No data","x",ROUND(IF('Indicator Data'!Y178&gt;S$195,0,IF('Indicator Data'!Y178&lt;S$194,10,(S$195-'Indicator Data'!Y178)/(S$195-S$194)*10)),1))</f>
        <v>7.1</v>
      </c>
      <c r="T176" s="97">
        <f>IF('Indicator Data'!Z178="No data","x",ROUND(IF('Indicator Data'!Z178&gt;T$195,0,IF('Indicator Data'!Z178&lt;T$194,10,(T$195-'Indicator Data'!Z178)/(T$195-T$194)*10)),1))</f>
        <v>0.8</v>
      </c>
      <c r="U176" s="97">
        <f>IF('Indicator Data'!AC178="No data","x",ROUND(IF('Indicator Data'!AC178&gt;U$195,0,IF('Indicator Data'!AC178&lt;U$194,10,(U$195-'Indicator Data'!AC178)/(U$195-U$194)*10)),1))</f>
        <v>4.5</v>
      </c>
      <c r="V176" s="98">
        <f t="shared" si="22"/>
        <v>4.0999999999999996</v>
      </c>
      <c r="W176" s="99">
        <f t="shared" si="23"/>
        <v>2.1</v>
      </c>
      <c r="X176" s="16"/>
    </row>
    <row r="177" spans="1:24" s="4" customFormat="1" x14ac:dyDescent="0.25">
      <c r="A177" s="131" t="s">
        <v>328</v>
      </c>
      <c r="B177" s="51" t="s">
        <v>327</v>
      </c>
      <c r="C177" s="97">
        <f>IF('Indicator Data'!AQ179="No data","x",ROUND(IF('Indicator Data'!AQ179&gt;C$195,0,IF('Indicator Data'!AQ179&lt;C$194,10,(C$195-'Indicator Data'!AQ179)/(C$195-C$194)*10)),1))</f>
        <v>6.4</v>
      </c>
      <c r="D177" s="98">
        <f t="shared" si="16"/>
        <v>6.4</v>
      </c>
      <c r="E177" s="97">
        <f>IF('Indicator Data'!AS179="No data","x",ROUND(IF('Indicator Data'!AS179&gt;E$195,0,IF('Indicator Data'!AS179&lt;E$194,10,(E$195-'Indicator Data'!AS179)/(E$195-E$194)*10)),1))</f>
        <v>6.2</v>
      </c>
      <c r="F177" s="97">
        <f>IF('Indicator Data'!AR179="No data","x",ROUND(IF('Indicator Data'!AR179&gt;F$195,0,IF('Indicator Data'!AR179&lt;F$194,10,(F$195-'Indicator Data'!AR179)/(F$195-F$194)*10)),1))</f>
        <v>5.3</v>
      </c>
      <c r="G177" s="98">
        <f t="shared" si="17"/>
        <v>5.8</v>
      </c>
      <c r="H177" s="99">
        <f t="shared" si="18"/>
        <v>6.1</v>
      </c>
      <c r="I177" s="97">
        <f>IF('Indicator Data'!AU179="No data","x",ROUND(IF('Indicator Data'!AU179^2&gt;I$195,0,IF('Indicator Data'!AU179^2&lt;I$194,10,(I$195-'Indicator Data'!AU179^2)/(I$195-I$194)*10)),1))</f>
        <v>4</v>
      </c>
      <c r="J177" s="97">
        <f>IF(OR('Indicator Data'!AT179=0,'Indicator Data'!AT179="No data"),"x",ROUND(IF('Indicator Data'!AT179&gt;J$195,0,IF('Indicator Data'!AT179&lt;J$194,10,(J$195-'Indicator Data'!AT179)/(J$195-J$194)*10)),1))</f>
        <v>0</v>
      </c>
      <c r="K177" s="97">
        <f>IF('Indicator Data'!AV179="No data","x",ROUND(IF('Indicator Data'!AV179&gt;K$195,0,IF('Indicator Data'!AV179&lt;K$194,10,(K$195-'Indicator Data'!AV179)/(K$195-K$194)*10)),1))</f>
        <v>5.4</v>
      </c>
      <c r="L177" s="97">
        <f>IF('Indicator Data'!AW179="No data","x",ROUND(IF('Indicator Data'!AW179&gt;L$195,0,IF('Indicator Data'!AW179&lt;L$194,10,(L$195-'Indicator Data'!AW179)/(L$195-L$194)*10)),1))</f>
        <v>3.7</v>
      </c>
      <c r="M177" s="98">
        <f t="shared" si="19"/>
        <v>3.3</v>
      </c>
      <c r="N177" s="150">
        <f>IF('Indicator Data'!AX179="No data","x",'Indicator Data'!AX179/'Indicator Data'!BD179*100)</f>
        <v>35.401647785787851</v>
      </c>
      <c r="O177" s="97">
        <f t="shared" si="20"/>
        <v>6.5</v>
      </c>
      <c r="P177" s="97">
        <f>IF('Indicator Data'!AY179="No data","x",ROUND(IF('Indicator Data'!AY179&gt;P$195,0,IF('Indicator Data'!AY179&lt;P$194,10,(P$195-'Indicator Data'!AY179)/(P$195-P$194)*10)),1))</f>
        <v>0.9</v>
      </c>
      <c r="Q177" s="97">
        <f>IF('Indicator Data'!AZ179="No data","x",ROUND(IF('Indicator Data'!AZ179&gt;Q$195,0,IF('Indicator Data'!AZ179&lt;Q$194,10,(Q$195-'Indicator Data'!AZ179)/(Q$195-Q$194)*10)),1))</f>
        <v>0.5</v>
      </c>
      <c r="R177" s="98">
        <f t="shared" si="21"/>
        <v>2.6</v>
      </c>
      <c r="S177" s="97">
        <f>IF('Indicator Data'!Y179="No data","x",ROUND(IF('Indicator Data'!Y179&gt;S$195,0,IF('Indicator Data'!Y179&lt;S$194,10,(S$195-'Indicator Data'!Y179)/(S$195-S$194)*10)),1))</f>
        <v>6.9</v>
      </c>
      <c r="T177" s="97">
        <f>IF('Indicator Data'!Z179="No data","x",ROUND(IF('Indicator Data'!Z179&gt;T$195,0,IF('Indicator Data'!Z179&lt;T$194,10,(T$195-'Indicator Data'!Z179)/(T$195-T$194)*10)),1))</f>
        <v>0.3</v>
      </c>
      <c r="U177" s="97">
        <f>IF('Indicator Data'!AC179="No data","x",ROUND(IF('Indicator Data'!AC179&gt;U$195,0,IF('Indicator Data'!AC179&lt;U$194,10,(U$195-'Indicator Data'!AC179)/(U$195-U$194)*10)),1))</f>
        <v>7.5</v>
      </c>
      <c r="V177" s="98">
        <f t="shared" si="22"/>
        <v>4.9000000000000004</v>
      </c>
      <c r="W177" s="99">
        <f t="shared" si="23"/>
        <v>3.6</v>
      </c>
      <c r="X177" s="16"/>
    </row>
    <row r="178" spans="1:24" s="4" customFormat="1" x14ac:dyDescent="0.25">
      <c r="A178" s="131" t="s">
        <v>330</v>
      </c>
      <c r="B178" s="51" t="s">
        <v>329</v>
      </c>
      <c r="C178" s="97">
        <f>IF('Indicator Data'!AQ180="No data","x",ROUND(IF('Indicator Data'!AQ180&gt;C$195,0,IF('Indicator Data'!AQ180&lt;C$194,10,(C$195-'Indicator Data'!AQ180)/(C$195-C$194)*10)),1))</f>
        <v>2.1</v>
      </c>
      <c r="D178" s="98">
        <f t="shared" si="16"/>
        <v>2.1</v>
      </c>
      <c r="E178" s="97">
        <f>IF('Indicator Data'!AS180="No data","x",ROUND(IF('Indicator Data'!AS180&gt;E$195,0,IF('Indicator Data'!AS180&lt;E$194,10,(E$195-'Indicator Data'!AS180)/(E$195-E$194)*10)),1))</f>
        <v>5.8</v>
      </c>
      <c r="F178" s="97">
        <f>IF('Indicator Data'!AR180="No data","x",ROUND(IF('Indicator Data'!AR180&gt;F$195,0,IF('Indicator Data'!AR180&lt;F$194,10,(F$195-'Indicator Data'!AR180)/(F$195-F$194)*10)),1))</f>
        <v>4.2</v>
      </c>
      <c r="G178" s="98">
        <f t="shared" si="17"/>
        <v>5</v>
      </c>
      <c r="H178" s="99">
        <f t="shared" si="18"/>
        <v>3.6</v>
      </c>
      <c r="I178" s="97">
        <f>IF('Indicator Data'!AU180="No data","x",ROUND(IF('Indicator Data'!AU180^2&gt;I$195,0,IF('Indicator Data'!AU180^2&lt;I$194,10,(I$195-'Indicator Data'!AU180^2)/(I$195-I$194)*10)),1))</f>
        <v>1.1000000000000001</v>
      </c>
      <c r="J178" s="97">
        <f>IF(OR('Indicator Data'!AT180=0,'Indicator Data'!AT180="No data"),"x",ROUND(IF('Indicator Data'!AT180&gt;J$195,0,IF('Indicator Data'!AT180&lt;J$194,10,(J$195-'Indicator Data'!AT180)/(J$195-J$194)*10)),1))</f>
        <v>0</v>
      </c>
      <c r="K178" s="97">
        <f>IF('Indicator Data'!AV180="No data","x",ROUND(IF('Indicator Data'!AV180&gt;K$195,0,IF('Indicator Data'!AV180&lt;K$194,10,(K$195-'Indicator Data'!AV180)/(K$195-K$194)*10)),1))</f>
        <v>4.9000000000000004</v>
      </c>
      <c r="L178" s="97">
        <f>IF('Indicator Data'!AW180="No data","x",ROUND(IF('Indicator Data'!AW180&gt;L$195,0,IF('Indicator Data'!AW180&lt;L$194,10,(L$195-'Indicator Data'!AW180)/(L$195-L$194)*10)),1))</f>
        <v>5.4</v>
      </c>
      <c r="M178" s="98">
        <f t="shared" si="19"/>
        <v>2.9</v>
      </c>
      <c r="N178" s="150">
        <f>IF('Indicator Data'!AX180="No data","x",'Indicator Data'!AX180/'Indicator Data'!BD180*100)</f>
        <v>51.973025999506262</v>
      </c>
      <c r="O178" s="97">
        <f t="shared" si="20"/>
        <v>4.9000000000000004</v>
      </c>
      <c r="P178" s="97">
        <f>IF('Indicator Data'!AY180="No data","x",ROUND(IF('Indicator Data'!AY180&gt;P$195,0,IF('Indicator Data'!AY180&lt;P$194,10,(P$195-'Indicator Data'!AY180)/(P$195-P$194)*10)),1))</f>
        <v>0.6</v>
      </c>
      <c r="Q178" s="97">
        <f>IF('Indicator Data'!AZ180="No data","x",ROUND(IF('Indicator Data'!AZ180&gt;Q$195,0,IF('Indicator Data'!AZ180&lt;Q$194,10,(Q$195-'Indicator Data'!AZ180)/(Q$195-Q$194)*10)),1))</f>
        <v>0</v>
      </c>
      <c r="R178" s="98">
        <f t="shared" si="21"/>
        <v>1.8</v>
      </c>
      <c r="S178" s="97">
        <f>IF('Indicator Data'!Y180="No data","x",ROUND(IF('Indicator Data'!Y180&gt;S$195,0,IF('Indicator Data'!Y180&lt;S$194,10,(S$195-'Indicator Data'!Y180)/(S$195-S$194)*10)),1))</f>
        <v>5.7</v>
      </c>
      <c r="T178" s="97">
        <f>IF('Indicator Data'!Z180="No data","x",ROUND(IF('Indicator Data'!Z180&gt;T$195,0,IF('Indicator Data'!Z180&lt;T$194,10,(T$195-'Indicator Data'!Z180)/(T$195-T$194)*10)),1))</f>
        <v>1.3</v>
      </c>
      <c r="U178" s="97">
        <f>IF('Indicator Data'!AC180="No data","x",ROUND(IF('Indicator Data'!AC180&gt;U$195,0,IF('Indicator Data'!AC180&lt;U$194,10,(U$195-'Indicator Data'!AC180)/(U$195-U$194)*10)),1))</f>
        <v>6.6</v>
      </c>
      <c r="V178" s="98">
        <f t="shared" si="22"/>
        <v>4.5</v>
      </c>
      <c r="W178" s="99">
        <f t="shared" si="23"/>
        <v>3.1</v>
      </c>
      <c r="X178" s="16"/>
    </row>
    <row r="179" spans="1:24" s="4" customFormat="1" x14ac:dyDescent="0.25">
      <c r="A179" s="131" t="s">
        <v>332</v>
      </c>
      <c r="B179" s="51" t="s">
        <v>331</v>
      </c>
      <c r="C179" s="97" t="str">
        <f>IF('Indicator Data'!AQ181="No data","x",ROUND(IF('Indicator Data'!AQ181&gt;C$195,0,IF('Indicator Data'!AQ181&lt;C$194,10,(C$195-'Indicator Data'!AQ181)/(C$195-C$194)*10)),1))</f>
        <v>x</v>
      </c>
      <c r="D179" s="98" t="str">
        <f t="shared" si="16"/>
        <v>x</v>
      </c>
      <c r="E179" s="97">
        <f>IF('Indicator Data'!AS181="No data","x",ROUND(IF('Indicator Data'!AS181&gt;E$195,0,IF('Indicator Data'!AS181&lt;E$194,10,(E$195-'Indicator Data'!AS181)/(E$195-E$194)*10)),1))</f>
        <v>8.1999999999999993</v>
      </c>
      <c r="F179" s="97">
        <f>IF('Indicator Data'!AR181="No data","x",ROUND(IF('Indicator Data'!AR181&gt;F$195,0,IF('Indicator Data'!AR181&lt;F$194,10,(F$195-'Indicator Data'!AR181)/(F$195-F$194)*10)),1))</f>
        <v>6.7</v>
      </c>
      <c r="G179" s="98">
        <f t="shared" si="17"/>
        <v>7.5</v>
      </c>
      <c r="H179" s="99">
        <f t="shared" si="18"/>
        <v>7.5</v>
      </c>
      <c r="I179" s="97">
        <f>IF('Indicator Data'!AU181="No data","x",ROUND(IF('Indicator Data'!AU181^2&gt;I$195,0,IF('Indicator Data'!AU181^2&lt;I$194,10,(I$195-'Indicator Data'!AU181^2)/(I$195-I$194)*10)),1))</f>
        <v>0.1</v>
      </c>
      <c r="J179" s="97">
        <f>IF(OR('Indicator Data'!AT181=0,'Indicator Data'!AT181="No data"),"x",ROUND(IF('Indicator Data'!AT181&gt;J$195,0,IF('Indicator Data'!AT181&lt;J$194,10,(J$195-'Indicator Data'!AT181)/(J$195-J$194)*10)),1))</f>
        <v>0</v>
      </c>
      <c r="K179" s="97">
        <f>IF('Indicator Data'!AV181="No data","x",ROUND(IF('Indicator Data'!AV181&gt;K$195,0,IF('Indicator Data'!AV181&lt;K$194,10,(K$195-'Indicator Data'!AV181)/(K$195-K$194)*10)),1))</f>
        <v>8.8000000000000007</v>
      </c>
      <c r="L179" s="97">
        <f>IF('Indicator Data'!AW181="No data","x",ROUND(IF('Indicator Data'!AW181&gt;L$195,0,IF('Indicator Data'!AW181&lt;L$194,10,(L$195-'Indicator Data'!AW181)/(L$195-L$194)*10)),1))</f>
        <v>3.3</v>
      </c>
      <c r="M179" s="98">
        <f t="shared" si="19"/>
        <v>3.1</v>
      </c>
      <c r="N179" s="150">
        <f>IF('Indicator Data'!AX181="No data","x",'Indicator Data'!AX181/'Indicator Data'!BD181*100)</f>
        <v>4.2559530142787221</v>
      </c>
      <c r="O179" s="97">
        <f t="shared" si="20"/>
        <v>9.6999999999999993</v>
      </c>
      <c r="P179" s="97">
        <f>IF('Indicator Data'!AY181="No data","x",ROUND(IF('Indicator Data'!AY181&gt;P$195,0,IF('Indicator Data'!AY181&lt;P$194,10,(P$195-'Indicator Data'!AY181)/(P$195-P$194)*10)),1))</f>
        <v>0.1</v>
      </c>
      <c r="Q179" s="97">
        <f>IF('Indicator Data'!AZ181="No data","x",ROUND(IF('Indicator Data'!AZ181&gt;Q$195,0,IF('Indicator Data'!AZ181&lt;Q$194,10,(Q$195-'Indicator Data'!AZ181)/(Q$195-Q$194)*10)),1))</f>
        <v>5.8</v>
      </c>
      <c r="R179" s="98">
        <f t="shared" si="21"/>
        <v>5.2</v>
      </c>
      <c r="S179" s="97">
        <f>IF('Indicator Data'!Y181="No data","x",ROUND(IF('Indicator Data'!Y181&gt;S$195,0,IF('Indicator Data'!Y181&lt;S$194,10,(S$195-'Indicator Data'!Y181)/(S$195-S$194)*10)),1))</f>
        <v>4</v>
      </c>
      <c r="T179" s="97">
        <f>IF('Indicator Data'!Z181="No data","x",ROUND(IF('Indicator Data'!Z181&gt;T$195,0,IF('Indicator Data'!Z181&lt;T$194,10,(T$195-'Indicator Data'!Z181)/(T$195-T$194)*10)),1))</f>
        <v>0</v>
      </c>
      <c r="U179" s="97">
        <f>IF('Indicator Data'!AC181="No data","x",ROUND(IF('Indicator Data'!AC181&gt;U$195,0,IF('Indicator Data'!AC181&lt;U$194,10,(U$195-'Indicator Data'!AC181)/(U$195-U$194)*10)),1))</f>
        <v>9.1999999999999993</v>
      </c>
      <c r="V179" s="98">
        <f t="shared" si="22"/>
        <v>4.4000000000000004</v>
      </c>
      <c r="W179" s="99">
        <f t="shared" si="23"/>
        <v>4.2</v>
      </c>
      <c r="X179" s="16"/>
    </row>
    <row r="180" spans="1:24" s="4" customFormat="1" x14ac:dyDescent="0.25">
      <c r="A180" s="131" t="s">
        <v>334</v>
      </c>
      <c r="B180" s="51" t="s">
        <v>333</v>
      </c>
      <c r="C180" s="97" t="str">
        <f>IF('Indicator Data'!AQ182="No data","x",ROUND(IF('Indicator Data'!AQ182&gt;C$195,0,IF('Indicator Data'!AQ182&lt;C$194,10,(C$195-'Indicator Data'!AQ182)/(C$195-C$194)*10)),1))</f>
        <v>x</v>
      </c>
      <c r="D180" s="98" t="str">
        <f t="shared" si="16"/>
        <v>x</v>
      </c>
      <c r="E180" s="97" t="str">
        <f>IF('Indicator Data'!AS182="No data","x",ROUND(IF('Indicator Data'!AS182&gt;E$195,0,IF('Indicator Data'!AS182&lt;E$194,10,(E$195-'Indicator Data'!AS182)/(E$195-E$194)*10)),1))</f>
        <v>x</v>
      </c>
      <c r="F180" s="97">
        <f>IF('Indicator Data'!AR182="No data","x",ROUND(IF('Indicator Data'!AR182&gt;F$195,0,IF('Indicator Data'!AR182&lt;F$194,10,(F$195-'Indicator Data'!AR182)/(F$195-F$194)*10)),1))</f>
        <v>6.9</v>
      </c>
      <c r="G180" s="98">
        <f t="shared" si="17"/>
        <v>6.9</v>
      </c>
      <c r="H180" s="99">
        <f t="shared" si="18"/>
        <v>6.9</v>
      </c>
      <c r="I180" s="97" t="str">
        <f>IF('Indicator Data'!AU182="No data","x",ROUND(IF('Indicator Data'!AU182^2&gt;I$195,0,IF('Indicator Data'!AU182^2&lt;I$194,10,(I$195-'Indicator Data'!AU182^2)/(I$195-I$194)*10)),1))</f>
        <v>x</v>
      </c>
      <c r="J180" s="97">
        <f>IF(OR('Indicator Data'!AT182=0,'Indicator Data'!AT182="No data"),"x",ROUND(IF('Indicator Data'!AT182&gt;J$195,0,IF('Indicator Data'!AT182&lt;J$194,10,(J$195-'Indicator Data'!AT182)/(J$195-J$194)*10)),1))</f>
        <v>5.5</v>
      </c>
      <c r="K180" s="97">
        <f>IF('Indicator Data'!AV182="No data","x",ROUND(IF('Indicator Data'!AV182&gt;K$195,0,IF('Indicator Data'!AV182&lt;K$194,10,(K$195-'Indicator Data'!AV182)/(K$195-K$194)*10)),1))</f>
        <v>10</v>
      </c>
      <c r="L180" s="97">
        <f>IF('Indicator Data'!AW182="No data","x",ROUND(IF('Indicator Data'!AW182&gt;L$195,0,IF('Indicator Data'!AW182&lt;L$194,10,(L$195-'Indicator Data'!AW182)/(L$195-L$194)*10)),1))</f>
        <v>8.3000000000000007</v>
      </c>
      <c r="M180" s="98">
        <f t="shared" si="19"/>
        <v>7.9</v>
      </c>
      <c r="N180" s="150">
        <f>IF('Indicator Data'!AX182="No data","x",'Indicator Data'!AX182/'Indicator Data'!BD182*100)</f>
        <v>156.66666666666666</v>
      </c>
      <c r="O180" s="97">
        <f t="shared" si="20"/>
        <v>0</v>
      </c>
      <c r="P180" s="97">
        <f>IF('Indicator Data'!AY182="No data","x",ROUND(IF('Indicator Data'!AY182&gt;P$195,0,IF('Indicator Data'!AY182&lt;P$194,10,(P$195-'Indicator Data'!AY182)/(P$195-P$194)*10)),1))</f>
        <v>1.9</v>
      </c>
      <c r="Q180" s="97">
        <f>IF('Indicator Data'!AZ182="No data","x",ROUND(IF('Indicator Data'!AZ182&gt;Q$195,0,IF('Indicator Data'!AZ182&lt;Q$194,10,(Q$195-'Indicator Data'!AZ182)/(Q$195-Q$194)*10)),1))</f>
        <v>0.5</v>
      </c>
      <c r="R180" s="98">
        <f t="shared" si="21"/>
        <v>0.8</v>
      </c>
      <c r="S180" s="97">
        <f>IF('Indicator Data'!Y182="No data","x",ROUND(IF('Indicator Data'!Y182&gt;S$195,0,IF('Indicator Data'!Y182&lt;S$194,10,(S$195-'Indicator Data'!Y182)/(S$195-S$194)*10)),1))</f>
        <v>7.3</v>
      </c>
      <c r="T180" s="97">
        <f>IF('Indicator Data'!Z182="No data","x",ROUND(IF('Indicator Data'!Z182&gt;T$195,0,IF('Indicator Data'!Z182&lt;T$194,10,(T$195-'Indicator Data'!Z182)/(T$195-T$194)*10)),1))</f>
        <v>0.8</v>
      </c>
      <c r="U180" s="97">
        <f>IF('Indicator Data'!AC182="No data","x",ROUND(IF('Indicator Data'!AC182&gt;U$195,0,IF('Indicator Data'!AC182&lt;U$194,10,(U$195-'Indicator Data'!AC182)/(U$195-U$194)*10)),1))</f>
        <v>7.9</v>
      </c>
      <c r="V180" s="98">
        <f t="shared" si="22"/>
        <v>5.3</v>
      </c>
      <c r="W180" s="99">
        <f t="shared" si="23"/>
        <v>4.7</v>
      </c>
      <c r="X180" s="16"/>
    </row>
    <row r="181" spans="1:24" s="4" customFormat="1" x14ac:dyDescent="0.25">
      <c r="A181" s="131" t="s">
        <v>336</v>
      </c>
      <c r="B181" s="51" t="s">
        <v>335</v>
      </c>
      <c r="C181" s="97" t="str">
        <f>IF('Indicator Data'!AQ183="No data","x",ROUND(IF('Indicator Data'!AQ183&gt;C$195,0,IF('Indicator Data'!AQ183&lt;C$194,10,(C$195-'Indicator Data'!AQ183)/(C$195-C$194)*10)),1))</f>
        <v>x</v>
      </c>
      <c r="D181" s="98" t="str">
        <f t="shared" si="16"/>
        <v>x</v>
      </c>
      <c r="E181" s="97">
        <f>IF('Indicator Data'!AS183="No data","x",ROUND(IF('Indicator Data'!AS183&gt;E$195,0,IF('Indicator Data'!AS183&lt;E$194,10,(E$195-'Indicator Data'!AS183)/(E$195-E$194)*10)),1))</f>
        <v>7.5</v>
      </c>
      <c r="F181" s="97">
        <f>IF('Indicator Data'!AR183="No data","x",ROUND(IF('Indicator Data'!AR183&gt;F$195,0,IF('Indicator Data'!AR183&lt;F$194,10,(F$195-'Indicator Data'!AR183)/(F$195-F$194)*10)),1))</f>
        <v>5.8</v>
      </c>
      <c r="G181" s="98">
        <f t="shared" si="17"/>
        <v>6.7</v>
      </c>
      <c r="H181" s="99">
        <f t="shared" si="18"/>
        <v>6.7</v>
      </c>
      <c r="I181" s="97">
        <f>IF('Indicator Data'!AU183="No data","x",ROUND(IF('Indicator Data'!AU183^2&gt;I$195,0,IF('Indicator Data'!AU183^2&lt;I$194,10,(I$195-'Indicator Data'!AU183^2)/(I$195-I$194)*10)),1))</f>
        <v>5.0999999999999996</v>
      </c>
      <c r="J181" s="97">
        <f>IF(OR('Indicator Data'!AT183=0,'Indicator Data'!AT183="No data"),"x",ROUND(IF('Indicator Data'!AT183&gt;J$195,0,IF('Indicator Data'!AT183&lt;J$194,10,(J$195-'Indicator Data'!AT183)/(J$195-J$194)*10)),1))</f>
        <v>8.1999999999999993</v>
      </c>
      <c r="K181" s="97">
        <f>IF('Indicator Data'!AV183="No data","x",ROUND(IF('Indicator Data'!AV183&gt;K$195,0,IF('Indicator Data'!AV183&lt;K$194,10,(K$195-'Indicator Data'!AV183)/(K$195-K$194)*10)),1))</f>
        <v>8.1999999999999993</v>
      </c>
      <c r="L181" s="97">
        <f>IF('Indicator Data'!AW183="No data","x",ROUND(IF('Indicator Data'!AW183&gt;L$195,0,IF('Indicator Data'!AW183&lt;L$194,10,(L$195-'Indicator Data'!AW183)/(L$195-L$194)*10)),1))</f>
        <v>7.6</v>
      </c>
      <c r="M181" s="98">
        <f t="shared" si="19"/>
        <v>7.3</v>
      </c>
      <c r="N181" s="150">
        <f>IF('Indicator Data'!AX183="No data","x",'Indicator Data'!AX183/'Indicator Data'!BD183*100)</f>
        <v>23.021870777238377</v>
      </c>
      <c r="O181" s="97">
        <f t="shared" si="20"/>
        <v>7.8</v>
      </c>
      <c r="P181" s="97">
        <f>IF('Indicator Data'!AY183="No data","x",ROUND(IF('Indicator Data'!AY183&gt;P$195,0,IF('Indicator Data'!AY183&lt;P$194,10,(P$195-'Indicator Data'!AY183)/(P$195-P$194)*10)),1))</f>
        <v>9</v>
      </c>
      <c r="Q181" s="97">
        <f>IF('Indicator Data'!AZ183="No data","x",ROUND(IF('Indicator Data'!AZ183&gt;Q$195,0,IF('Indicator Data'!AZ183&lt;Q$194,10,(Q$195-'Indicator Data'!AZ183)/(Q$195-Q$194)*10)),1))</f>
        <v>4.2</v>
      </c>
      <c r="R181" s="98">
        <f t="shared" si="21"/>
        <v>7</v>
      </c>
      <c r="S181" s="97">
        <f>IF('Indicator Data'!Y183="No data","x",ROUND(IF('Indicator Data'!Y183&gt;S$195,0,IF('Indicator Data'!Y183&lt;S$194,10,(S$195-'Indicator Data'!Y183)/(S$195-S$194)*10)),1))</f>
        <v>9.6999999999999993</v>
      </c>
      <c r="T181" s="97">
        <f>IF('Indicator Data'!Z183="No data","x",ROUND(IF('Indicator Data'!Z183&gt;T$195,0,IF('Indicator Data'!Z183&lt;T$194,10,(T$195-'Indicator Data'!Z183)/(T$195-T$194)*10)),1))</f>
        <v>4.4000000000000004</v>
      </c>
      <c r="U181" s="97">
        <f>IF('Indicator Data'!AC183="No data","x",ROUND(IF('Indicator Data'!AC183&gt;U$195,0,IF('Indicator Data'!AC183&lt;U$194,10,(U$195-'Indicator Data'!AC183)/(U$195-U$194)*10)),1))</f>
        <v>9.6999999999999993</v>
      </c>
      <c r="V181" s="98">
        <f t="shared" si="22"/>
        <v>7.9</v>
      </c>
      <c r="W181" s="99">
        <f t="shared" si="23"/>
        <v>7.4</v>
      </c>
      <c r="X181" s="16"/>
    </row>
    <row r="182" spans="1:24" s="4" customFormat="1" x14ac:dyDescent="0.25">
      <c r="A182" s="131" t="s">
        <v>338</v>
      </c>
      <c r="B182" s="51" t="s">
        <v>337</v>
      </c>
      <c r="C182" s="97" t="str">
        <f>IF('Indicator Data'!AQ184="No data","x",ROUND(IF('Indicator Data'!AQ184&gt;C$195,0,IF('Indicator Data'!AQ184&lt;C$194,10,(C$195-'Indicator Data'!AQ184)/(C$195-C$194)*10)),1))</f>
        <v>x</v>
      </c>
      <c r="D182" s="98" t="str">
        <f t="shared" si="16"/>
        <v>x</v>
      </c>
      <c r="E182" s="97">
        <f>IF('Indicator Data'!AS184="No data","x",ROUND(IF('Indicator Data'!AS184&gt;E$195,0,IF('Indicator Data'!AS184&lt;E$194,10,(E$195-'Indicator Data'!AS184)/(E$195-E$194)*10)),1))</f>
        <v>7.3</v>
      </c>
      <c r="F182" s="97">
        <f>IF('Indicator Data'!AR184="No data","x",ROUND(IF('Indicator Data'!AR184&gt;F$195,0,IF('Indicator Data'!AR184&lt;F$194,10,(F$195-'Indicator Data'!AR184)/(F$195-F$194)*10)),1))</f>
        <v>5.8</v>
      </c>
      <c r="G182" s="98">
        <f t="shared" si="17"/>
        <v>6.6</v>
      </c>
      <c r="H182" s="99">
        <f t="shared" si="18"/>
        <v>6.6</v>
      </c>
      <c r="I182" s="97">
        <f>IF('Indicator Data'!AU184="No data","x",ROUND(IF('Indicator Data'!AU184^2&gt;I$195,0,IF('Indicator Data'!AU184^2&lt;I$194,10,(I$195-'Indicator Data'!AU184^2)/(I$195-I$194)*10)),1))</f>
        <v>0.1</v>
      </c>
      <c r="J182" s="97">
        <f>IF(OR('Indicator Data'!AT184=0,'Indicator Data'!AT184="No data"),"x",ROUND(IF('Indicator Data'!AT184&gt;J$195,0,IF('Indicator Data'!AT184&lt;J$194,10,(J$195-'Indicator Data'!AT184)/(J$195-J$194)*10)),1))</f>
        <v>0</v>
      </c>
      <c r="K182" s="97">
        <f>IF('Indicator Data'!AV184="No data","x",ROUND(IF('Indicator Data'!AV184&gt;K$195,0,IF('Indicator Data'!AV184&lt;K$194,10,(K$195-'Indicator Data'!AV184)/(K$195-K$194)*10)),1))</f>
        <v>5.7</v>
      </c>
      <c r="L182" s="97">
        <f>IF('Indicator Data'!AW184="No data","x",ROUND(IF('Indicator Data'!AW184&gt;L$195,0,IF('Indicator Data'!AW184&lt;L$194,10,(L$195-'Indicator Data'!AW184)/(L$195-L$194)*10)),1))</f>
        <v>2.9</v>
      </c>
      <c r="M182" s="98">
        <f t="shared" si="19"/>
        <v>2.2000000000000002</v>
      </c>
      <c r="N182" s="150">
        <f>IF('Indicator Data'!AX184="No data","x",'Indicator Data'!AX184/'Indicator Data'!BD184*100)</f>
        <v>74.224953393633925</v>
      </c>
      <c r="O182" s="97">
        <f t="shared" si="20"/>
        <v>2.6</v>
      </c>
      <c r="P182" s="97">
        <f>IF('Indicator Data'!AY184="No data","x",ROUND(IF('Indicator Data'!AY184&gt;P$195,0,IF('Indicator Data'!AY184&lt;P$194,10,(P$195-'Indicator Data'!AY184)/(P$195-P$194)*10)),1))</f>
        <v>0.5</v>
      </c>
      <c r="Q182" s="97">
        <f>IF('Indicator Data'!AZ184="No data","x",ROUND(IF('Indicator Data'!AZ184&gt;Q$195,0,IF('Indicator Data'!AZ184&lt;Q$194,10,(Q$195-'Indicator Data'!AZ184)/(Q$195-Q$194)*10)),1))</f>
        <v>0.8</v>
      </c>
      <c r="R182" s="98">
        <f t="shared" si="21"/>
        <v>1.3</v>
      </c>
      <c r="S182" s="97">
        <f>IF('Indicator Data'!Y184="No data","x",ROUND(IF('Indicator Data'!Y184&gt;S$195,0,IF('Indicator Data'!Y184&lt;S$194,10,(S$195-'Indicator Data'!Y184)/(S$195-S$194)*10)),1))</f>
        <v>1.1000000000000001</v>
      </c>
      <c r="T182" s="97">
        <f>IF('Indicator Data'!Z184="No data","x",ROUND(IF('Indicator Data'!Z184&gt;T$195,0,IF('Indicator Data'!Z184&lt;T$194,10,(T$195-'Indicator Data'!Z184)/(T$195-T$194)*10)),1))</f>
        <v>5.0999999999999996</v>
      </c>
      <c r="U182" s="97">
        <f>IF('Indicator Data'!AC184="No data","x",ROUND(IF('Indicator Data'!AC184&gt;U$195,0,IF('Indicator Data'!AC184&lt;U$194,10,(U$195-'Indicator Data'!AC184)/(U$195-U$194)*10)),1))</f>
        <v>7.8</v>
      </c>
      <c r="V182" s="98">
        <f t="shared" si="22"/>
        <v>4.7</v>
      </c>
      <c r="W182" s="99">
        <f t="shared" si="23"/>
        <v>2.7</v>
      </c>
      <c r="X182" s="16"/>
    </row>
    <row r="183" spans="1:24" s="4" customFormat="1" x14ac:dyDescent="0.25">
      <c r="A183" s="131" t="s">
        <v>340</v>
      </c>
      <c r="B183" s="51" t="s">
        <v>339</v>
      </c>
      <c r="C183" s="97">
        <f>IF('Indicator Data'!AQ185="No data","x",ROUND(IF('Indicator Data'!AQ185&gt;C$195,0,IF('Indicator Data'!AQ185&lt;C$194,10,(C$195-'Indicator Data'!AQ185)/(C$195-C$194)*10)),1))</f>
        <v>2.1</v>
      </c>
      <c r="D183" s="98">
        <f t="shared" si="16"/>
        <v>2.1</v>
      </c>
      <c r="E183" s="97">
        <f>IF('Indicator Data'!AS185="No data","x",ROUND(IF('Indicator Data'!AS185&gt;E$195,0,IF('Indicator Data'!AS185&lt;E$194,10,(E$195-'Indicator Data'!AS185)/(E$195-E$194)*10)),1))</f>
        <v>3</v>
      </c>
      <c r="F183" s="97">
        <f>IF('Indicator Data'!AR185="No data","x",ROUND(IF('Indicator Data'!AR185&gt;F$195,0,IF('Indicator Data'!AR185&lt;F$194,10,(F$195-'Indicator Data'!AR185)/(F$195-F$194)*10)),1))</f>
        <v>2</v>
      </c>
      <c r="G183" s="98">
        <f t="shared" si="17"/>
        <v>2.5</v>
      </c>
      <c r="H183" s="99">
        <f t="shared" si="18"/>
        <v>2.2999999999999998</v>
      </c>
      <c r="I183" s="97">
        <f>IF('Indicator Data'!AU185="No data","x",ROUND(IF('Indicator Data'!AU185^2&gt;I$195,0,IF('Indicator Data'!AU185^2&lt;I$194,10,(I$195-'Indicator Data'!AU185^2)/(I$195-I$194)*10)),1))</f>
        <v>2.1</v>
      </c>
      <c r="J183" s="97">
        <f>IF(OR('Indicator Data'!AT185=0,'Indicator Data'!AT185="No data"),"x",ROUND(IF('Indicator Data'!AT185&gt;J$195,0,IF('Indicator Data'!AT185&lt;J$194,10,(J$195-'Indicator Data'!AT185)/(J$195-J$194)*10)),1))</f>
        <v>0.2</v>
      </c>
      <c r="K183" s="97">
        <f>IF('Indicator Data'!AV185="No data","x",ROUND(IF('Indicator Data'!AV185&gt;K$195,0,IF('Indicator Data'!AV185&lt;K$194,10,(K$195-'Indicator Data'!AV185)/(K$195-K$194)*10)),1))</f>
        <v>1</v>
      </c>
      <c r="L183" s="97">
        <f>IF('Indicator Data'!AW185="No data","x",ROUND(IF('Indicator Data'!AW185&gt;L$195,0,IF('Indicator Data'!AW185&lt;L$194,10,(L$195-'Indicator Data'!AW185)/(L$195-L$194)*10)),1))</f>
        <v>1.1000000000000001</v>
      </c>
      <c r="M183" s="98">
        <f t="shared" si="19"/>
        <v>1.1000000000000001</v>
      </c>
      <c r="N183" s="150">
        <f>IF('Indicator Data'!AX185="No data","x",'Indicator Data'!AX185/'Indicator Data'!BD185*100)</f>
        <v>47.846889952153113</v>
      </c>
      <c r="O183" s="97">
        <f t="shared" si="20"/>
        <v>5.3</v>
      </c>
      <c r="P183" s="97">
        <f>IF('Indicator Data'!AY185="No data","x",ROUND(IF('Indicator Data'!AY185&gt;P$195,0,IF('Indicator Data'!AY185&lt;P$194,10,(P$195-'Indicator Data'!AY185)/(P$195-P$194)*10)),1))</f>
        <v>0.3</v>
      </c>
      <c r="Q183" s="97">
        <f>IF('Indicator Data'!AZ185="No data","x",ROUND(IF('Indicator Data'!AZ185&gt;Q$195,0,IF('Indicator Data'!AZ185&lt;Q$194,10,(Q$195-'Indicator Data'!AZ185)/(Q$195-Q$194)*10)),1))</f>
        <v>0.1</v>
      </c>
      <c r="R183" s="98">
        <f t="shared" si="21"/>
        <v>1.9</v>
      </c>
      <c r="S183" s="97">
        <f>IF('Indicator Data'!Y185="No data","x",ROUND(IF('Indicator Data'!Y185&gt;S$195,0,IF('Indicator Data'!Y185&lt;S$194,10,(S$195-'Indicator Data'!Y185)/(S$195-S$194)*10)),1))</f>
        <v>3.7</v>
      </c>
      <c r="T183" s="97">
        <f>IF('Indicator Data'!Z185="No data","x",ROUND(IF('Indicator Data'!Z185&gt;T$195,0,IF('Indicator Data'!Z185&lt;T$194,10,(T$195-'Indicator Data'!Z185)/(T$195-T$194)*10)),1))</f>
        <v>1.3</v>
      </c>
      <c r="U183" s="97">
        <f>IF('Indicator Data'!AC185="No data","x",ROUND(IF('Indicator Data'!AC185&gt;U$195,0,IF('Indicator Data'!AC185&lt;U$194,10,(U$195-'Indicator Data'!AC185)/(U$195-U$194)*10)),1))</f>
        <v>2.6</v>
      </c>
      <c r="V183" s="98">
        <f t="shared" si="22"/>
        <v>2.5</v>
      </c>
      <c r="W183" s="99">
        <f t="shared" si="23"/>
        <v>1.8</v>
      </c>
      <c r="X183" s="16"/>
    </row>
    <row r="184" spans="1:24" s="4" customFormat="1" x14ac:dyDescent="0.25">
      <c r="A184" s="131" t="s">
        <v>886</v>
      </c>
      <c r="B184" s="51" t="s">
        <v>341</v>
      </c>
      <c r="C184" s="97">
        <f>IF('Indicator Data'!AQ186="No data","x",ROUND(IF('Indicator Data'!AQ186&gt;C$195,0,IF('Indicator Data'!AQ186&lt;C$194,10,(C$195-'Indicator Data'!AQ186)/(C$195-C$194)*10)),1))</f>
        <v>2.1</v>
      </c>
      <c r="D184" s="98">
        <f t="shared" si="16"/>
        <v>2.1</v>
      </c>
      <c r="E184" s="97">
        <f>IF('Indicator Data'!AS186="No data","x",ROUND(IF('Indicator Data'!AS186&gt;E$195,0,IF('Indicator Data'!AS186&lt;E$194,10,(E$195-'Indicator Data'!AS186)/(E$195-E$194)*10)),1))</f>
        <v>1.9</v>
      </c>
      <c r="F184" s="97">
        <f>IF('Indicator Data'!AR186="No data","x",ROUND(IF('Indicator Data'!AR186&gt;F$195,0,IF('Indicator Data'!AR186&lt;F$194,10,(F$195-'Indicator Data'!AR186)/(F$195-F$194)*10)),1))</f>
        <v>1.8</v>
      </c>
      <c r="G184" s="98">
        <f t="shared" si="17"/>
        <v>1.9</v>
      </c>
      <c r="H184" s="99">
        <f t="shared" si="18"/>
        <v>2</v>
      </c>
      <c r="I184" s="97" t="str">
        <f>IF('Indicator Data'!AU186="No data","x",ROUND(IF('Indicator Data'!AU186^2&gt;I$195,0,IF('Indicator Data'!AU186^2&lt;I$194,10,(I$195-'Indicator Data'!AU186^2)/(I$195-I$194)*10)),1))</f>
        <v>x</v>
      </c>
      <c r="J184" s="97">
        <f>IF(OR('Indicator Data'!AT186=0,'Indicator Data'!AT186="No data"),"x",ROUND(IF('Indicator Data'!AT186&gt;J$195,0,IF('Indicator Data'!AT186&lt;J$194,10,(J$195-'Indicator Data'!AT186)/(J$195-J$194)*10)),1))</f>
        <v>0</v>
      </c>
      <c r="K184" s="97">
        <f>IF('Indicator Data'!AV186="No data","x",ROUND(IF('Indicator Data'!AV186&gt;K$195,0,IF('Indicator Data'!AV186&lt;K$194,10,(K$195-'Indicator Data'!AV186)/(K$195-K$194)*10)),1))</f>
        <v>0.8</v>
      </c>
      <c r="L184" s="97">
        <f>IF('Indicator Data'!AW186="No data","x",ROUND(IF('Indicator Data'!AW186&gt;L$195,0,IF('Indicator Data'!AW186&lt;L$194,10,(L$195-'Indicator Data'!AW186)/(L$195-L$194)*10)),1))</f>
        <v>3.9</v>
      </c>
      <c r="M184" s="98">
        <f t="shared" si="19"/>
        <v>1.6</v>
      </c>
      <c r="N184" s="150">
        <f>IF('Indicator Data'!AX186="No data","x",'Indicator Data'!AX186/'Indicator Data'!BD186*100)</f>
        <v>268.67275658248258</v>
      </c>
      <c r="O184" s="97">
        <f t="shared" si="20"/>
        <v>0</v>
      </c>
      <c r="P184" s="97">
        <f>IF('Indicator Data'!AY186="No data","x",ROUND(IF('Indicator Data'!AY186&gt;P$195,0,IF('Indicator Data'!AY186&lt;P$194,10,(P$195-'Indicator Data'!AY186)/(P$195-P$194)*10)),1))</f>
        <v>0.1</v>
      </c>
      <c r="Q184" s="97">
        <f>IF('Indicator Data'!AZ186="No data","x",ROUND(IF('Indicator Data'!AZ186&gt;Q$195,0,IF('Indicator Data'!AZ186&lt;Q$194,10,(Q$195-'Indicator Data'!AZ186)/(Q$195-Q$194)*10)),1))</f>
        <v>0</v>
      </c>
      <c r="R184" s="98">
        <f t="shared" si="21"/>
        <v>0</v>
      </c>
      <c r="S184" s="97">
        <f>IF('Indicator Data'!Y186="No data","x",ROUND(IF('Indicator Data'!Y186&gt;S$195,0,IF('Indicator Data'!Y186&lt;S$194,10,(S$195-'Indicator Data'!Y186)/(S$195-S$194)*10)),1))</f>
        <v>3</v>
      </c>
      <c r="T184" s="97">
        <f>IF('Indicator Data'!Z186="No data","x",ROUND(IF('Indicator Data'!Z186&gt;T$195,0,IF('Indicator Data'!Z186&lt;T$194,10,(T$195-'Indicator Data'!Z186)/(T$195-T$194)*10)),1))</f>
        <v>1.5</v>
      </c>
      <c r="U184" s="97">
        <f>IF('Indicator Data'!AC186="No data","x",ROUND(IF('Indicator Data'!AC186&gt;U$195,0,IF('Indicator Data'!AC186&lt;U$194,10,(U$195-'Indicator Data'!AC186)/(U$195-U$194)*10)),1))</f>
        <v>0</v>
      </c>
      <c r="V184" s="98">
        <f t="shared" si="22"/>
        <v>1.5</v>
      </c>
      <c r="W184" s="99">
        <f t="shared" si="23"/>
        <v>1</v>
      </c>
      <c r="X184" s="16"/>
    </row>
    <row r="185" spans="1:24" s="4" customFormat="1" x14ac:dyDescent="0.25">
      <c r="A185" s="131" t="s">
        <v>343</v>
      </c>
      <c r="B185" s="51" t="s">
        <v>342</v>
      </c>
      <c r="C185" s="97">
        <f>IF('Indicator Data'!AQ187="No data","x",ROUND(IF('Indicator Data'!AQ187&gt;C$195,0,IF('Indicator Data'!AQ187&lt;C$194,10,(C$195-'Indicator Data'!AQ187)/(C$195-C$194)*10)),1))</f>
        <v>3</v>
      </c>
      <c r="D185" s="98">
        <f t="shared" si="16"/>
        <v>3</v>
      </c>
      <c r="E185" s="97">
        <f>IF('Indicator Data'!AS187="No data","x",ROUND(IF('Indicator Data'!AS187&gt;E$195,0,IF('Indicator Data'!AS187&lt;E$194,10,(E$195-'Indicator Data'!AS187)/(E$195-E$194)*10)),1))</f>
        <v>2.4</v>
      </c>
      <c r="F185" s="97">
        <f>IF('Indicator Data'!AR187="No data","x",ROUND(IF('Indicator Data'!AR187&gt;F$195,0,IF('Indicator Data'!AR187&lt;F$194,10,(F$195-'Indicator Data'!AR187)/(F$195-F$194)*10)),1))</f>
        <v>2.1</v>
      </c>
      <c r="G185" s="98">
        <f t="shared" si="17"/>
        <v>2.2999999999999998</v>
      </c>
      <c r="H185" s="99">
        <f t="shared" si="18"/>
        <v>2.7</v>
      </c>
      <c r="I185" s="97" t="str">
        <f>IF('Indicator Data'!AU187="No data","x",ROUND(IF('Indicator Data'!AU187^2&gt;I$195,0,IF('Indicator Data'!AU187^2&lt;I$194,10,(I$195-'Indicator Data'!AU187^2)/(I$195-I$194)*10)),1))</f>
        <v>x</v>
      </c>
      <c r="J185" s="97">
        <f>IF(OR('Indicator Data'!AT187=0,'Indicator Data'!AT187="No data"),"x",ROUND(IF('Indicator Data'!AT187&gt;J$195,0,IF('Indicator Data'!AT187&lt;J$194,10,(J$195-'Indicator Data'!AT187)/(J$195-J$194)*10)),1))</f>
        <v>0</v>
      </c>
      <c r="K185" s="97">
        <f>IF('Indicator Data'!AV187="No data","x",ROUND(IF('Indicator Data'!AV187&gt;K$195,0,IF('Indicator Data'!AV187&lt;K$194,10,(K$195-'Indicator Data'!AV187)/(K$195-K$194)*10)),1))</f>
        <v>1.3</v>
      </c>
      <c r="L185" s="97">
        <f>IF('Indicator Data'!AW187="No data","x",ROUND(IF('Indicator Data'!AW187&gt;L$195,0,IF('Indicator Data'!AW187&lt;L$194,10,(L$195-'Indicator Data'!AW187)/(L$195-L$194)*10)),1))</f>
        <v>5.2</v>
      </c>
      <c r="M185" s="98">
        <f t="shared" si="19"/>
        <v>2.2000000000000002</v>
      </c>
      <c r="N185" s="150">
        <f>IF('Indicator Data'!AX187="No data","x",'Indicator Data'!AX187/'Indicator Data'!BD187*100)</f>
        <v>72.151491896075612</v>
      </c>
      <c r="O185" s="97">
        <f t="shared" si="20"/>
        <v>2.8</v>
      </c>
      <c r="P185" s="97">
        <f>IF('Indicator Data'!AY187="No data","x",ROUND(IF('Indicator Data'!AY187&gt;P$195,0,IF('Indicator Data'!AY187&lt;P$194,10,(P$195-'Indicator Data'!AY187)/(P$195-P$194)*10)),1))</f>
        <v>0</v>
      </c>
      <c r="Q185" s="97">
        <f>IF('Indicator Data'!AZ187="No data","x",ROUND(IF('Indicator Data'!AZ187&gt;Q$195,0,IF('Indicator Data'!AZ187&lt;Q$194,10,(Q$195-'Indicator Data'!AZ187)/(Q$195-Q$194)*10)),1))</f>
        <v>0.2</v>
      </c>
      <c r="R185" s="98">
        <f t="shared" si="21"/>
        <v>1</v>
      </c>
      <c r="S185" s="97">
        <f>IF('Indicator Data'!Y187="No data","x",ROUND(IF('Indicator Data'!Y187&gt;S$195,0,IF('Indicator Data'!Y187&lt;S$194,10,(S$195-'Indicator Data'!Y187)/(S$195-S$194)*10)),1))</f>
        <v>3.9</v>
      </c>
      <c r="T185" s="97">
        <f>IF('Indicator Data'!Z187="No data","x",ROUND(IF('Indicator Data'!Z187&gt;T$195,0,IF('Indicator Data'!Z187&lt;T$194,10,(T$195-'Indicator Data'!Z187)/(T$195-T$194)*10)),1))</f>
        <v>2.1</v>
      </c>
      <c r="U185" s="97">
        <f>IF('Indicator Data'!AC187="No data","x",ROUND(IF('Indicator Data'!AC187&gt;U$195,0,IF('Indicator Data'!AC187&lt;U$194,10,(U$195-'Indicator Data'!AC187)/(U$195-U$194)*10)),1))</f>
        <v>0</v>
      </c>
      <c r="V185" s="98">
        <f t="shared" si="22"/>
        <v>2</v>
      </c>
      <c r="W185" s="99">
        <f t="shared" si="23"/>
        <v>1.7</v>
      </c>
      <c r="X185" s="16"/>
    </row>
    <row r="186" spans="1:24" s="4" customFormat="1" x14ac:dyDescent="0.25">
      <c r="A186" s="131" t="s">
        <v>345</v>
      </c>
      <c r="B186" s="51" t="s">
        <v>344</v>
      </c>
      <c r="C186" s="97">
        <f>IF('Indicator Data'!AQ188="No data","x",ROUND(IF('Indicator Data'!AQ188&gt;C$195,0,IF('Indicator Data'!AQ188&lt;C$194,10,(C$195-'Indicator Data'!AQ188)/(C$195-C$194)*10)),1))</f>
        <v>4</v>
      </c>
      <c r="D186" s="98">
        <f t="shared" si="16"/>
        <v>4</v>
      </c>
      <c r="E186" s="97">
        <f>IF('Indicator Data'!AS188="No data","x",ROUND(IF('Indicator Data'!AS188&gt;E$195,0,IF('Indicator Data'!AS188&lt;E$194,10,(E$195-'Indicator Data'!AS188)/(E$195-E$194)*10)),1))</f>
        <v>2.6</v>
      </c>
      <c r="F186" s="97">
        <f>IF('Indicator Data'!AR188="No data","x",ROUND(IF('Indicator Data'!AR188&gt;F$195,0,IF('Indicator Data'!AR188&lt;F$194,10,(F$195-'Indicator Data'!AR188)/(F$195-F$194)*10)),1))</f>
        <v>4</v>
      </c>
      <c r="G186" s="98">
        <f t="shared" si="17"/>
        <v>3.3</v>
      </c>
      <c r="H186" s="99">
        <f t="shared" si="18"/>
        <v>3.7</v>
      </c>
      <c r="I186" s="97">
        <f>IF('Indicator Data'!AU188="No data","x",ROUND(IF('Indicator Data'!AU188^2&gt;I$195,0,IF('Indicator Data'!AU188^2&lt;I$194,10,(I$195-'Indicator Data'!AU188^2)/(I$195-I$194)*10)),1))</f>
        <v>0.3</v>
      </c>
      <c r="J186" s="97">
        <f>IF(OR('Indicator Data'!AT188=0,'Indicator Data'!AT188="No data"),"x",ROUND(IF('Indicator Data'!AT188&gt;J$195,0,IF('Indicator Data'!AT188&lt;J$194,10,(J$195-'Indicator Data'!AT188)/(J$195-J$194)*10)),1))</f>
        <v>0.1</v>
      </c>
      <c r="K186" s="97">
        <f>IF('Indicator Data'!AV188="No data","x",ROUND(IF('Indicator Data'!AV188&gt;K$195,0,IF('Indicator Data'!AV188&lt;K$194,10,(K$195-'Indicator Data'!AV188)/(K$195-K$194)*10)),1))</f>
        <v>3.9</v>
      </c>
      <c r="L186" s="97">
        <f>IF('Indicator Data'!AW188="No data","x",ROUND(IF('Indicator Data'!AW188&gt;L$195,0,IF('Indicator Data'!AW188&lt;L$194,10,(L$195-'Indicator Data'!AW188)/(L$195-L$194)*10)),1))</f>
        <v>2</v>
      </c>
      <c r="M186" s="98">
        <f t="shared" si="19"/>
        <v>1.6</v>
      </c>
      <c r="N186" s="150">
        <f>IF('Indicator Data'!AX188="No data","x",'Indicator Data'!AX188/'Indicator Data'!BD188*100)</f>
        <v>33.139069820591935</v>
      </c>
      <c r="O186" s="97">
        <f t="shared" si="20"/>
        <v>6.8</v>
      </c>
      <c r="P186" s="97">
        <f>IF('Indicator Data'!AY188="No data","x",ROUND(IF('Indicator Data'!AY188&gt;P$195,0,IF('Indicator Data'!AY188&lt;P$194,10,(P$195-'Indicator Data'!AY188)/(P$195-P$194)*10)),1))</f>
        <v>0.4</v>
      </c>
      <c r="Q186" s="97">
        <f>IF('Indicator Data'!AZ188="No data","x",ROUND(IF('Indicator Data'!AZ188&gt;Q$195,0,IF('Indicator Data'!AZ188&lt;Q$194,10,(Q$195-'Indicator Data'!AZ188)/(Q$195-Q$194)*10)),1))</f>
        <v>0.1</v>
      </c>
      <c r="R186" s="98">
        <f t="shared" si="21"/>
        <v>2.4</v>
      </c>
      <c r="S186" s="97">
        <f>IF('Indicator Data'!Y188="No data","x",ROUND(IF('Indicator Data'!Y188&gt;S$195,0,IF('Indicator Data'!Y188&lt;S$194,10,(S$195-'Indicator Data'!Y188)/(S$195-S$194)*10)),1))</f>
        <v>0.7</v>
      </c>
      <c r="T186" s="97">
        <f>IF('Indicator Data'!Z188="No data","x",ROUND(IF('Indicator Data'!Z188&gt;T$195,0,IF('Indicator Data'!Z188&lt;T$194,10,(T$195-'Indicator Data'!Z188)/(T$195-T$194)*10)),1))</f>
        <v>0.8</v>
      </c>
      <c r="U186" s="97">
        <f>IF('Indicator Data'!AC188="No data","x",ROUND(IF('Indicator Data'!AC188&gt;U$195,0,IF('Indicator Data'!AC188&lt;U$194,10,(U$195-'Indicator Data'!AC188)/(U$195-U$194)*10)),1))</f>
        <v>4.4000000000000004</v>
      </c>
      <c r="V186" s="98">
        <f t="shared" si="22"/>
        <v>2</v>
      </c>
      <c r="W186" s="99">
        <f t="shared" si="23"/>
        <v>2</v>
      </c>
      <c r="X186" s="16"/>
    </row>
    <row r="187" spans="1:24" s="4" customFormat="1" x14ac:dyDescent="0.25">
      <c r="A187" s="131" t="s">
        <v>347</v>
      </c>
      <c r="B187" s="51" t="s">
        <v>346</v>
      </c>
      <c r="C187" s="97">
        <f>IF('Indicator Data'!AQ189="No data","x",ROUND(IF('Indicator Data'!AQ189&gt;C$195,0,IF('Indicator Data'!AQ189&lt;C$194,10,(C$195-'Indicator Data'!AQ189)/(C$195-C$194)*10)),1))</f>
        <v>2.6</v>
      </c>
      <c r="D187" s="98">
        <f t="shared" si="16"/>
        <v>2.6</v>
      </c>
      <c r="E187" s="97">
        <f>IF('Indicator Data'!AS189="No data","x",ROUND(IF('Indicator Data'!AS189&gt;E$195,0,IF('Indicator Data'!AS189&lt;E$194,10,(E$195-'Indicator Data'!AS189)/(E$195-E$194)*10)),1))</f>
        <v>8.1</v>
      </c>
      <c r="F187" s="97">
        <f>IF('Indicator Data'!AR189="No data","x",ROUND(IF('Indicator Data'!AR189&gt;F$195,0,IF('Indicator Data'!AR189&lt;F$194,10,(F$195-'Indicator Data'!AR189)/(F$195-F$194)*10)),1))</f>
        <v>6.3</v>
      </c>
      <c r="G187" s="98">
        <f t="shared" si="17"/>
        <v>7.2</v>
      </c>
      <c r="H187" s="99">
        <f t="shared" si="18"/>
        <v>4.9000000000000004</v>
      </c>
      <c r="I187" s="97">
        <f>IF('Indicator Data'!AU189="No data","x",ROUND(IF('Indicator Data'!AU189^2&gt;I$195,0,IF('Indicator Data'!AU189^2&lt;I$194,10,(I$195-'Indicator Data'!AU189^2)/(I$195-I$194)*10)),1))</f>
        <v>0.1</v>
      </c>
      <c r="J187" s="97">
        <f>IF(OR('Indicator Data'!AT189=0,'Indicator Data'!AT189="No data"),"x",ROUND(IF('Indicator Data'!AT189&gt;J$195,0,IF('Indicator Data'!AT189&lt;J$194,10,(J$195-'Indicator Data'!AT189)/(J$195-J$194)*10)),1))</f>
        <v>0</v>
      </c>
      <c r="K187" s="97">
        <f>IF('Indicator Data'!AV189="No data","x",ROUND(IF('Indicator Data'!AV189&gt;K$195,0,IF('Indicator Data'!AV189&lt;K$194,10,(K$195-'Indicator Data'!AV189)/(K$195-K$194)*10)),1))</f>
        <v>5.6</v>
      </c>
      <c r="L187" s="97">
        <f>IF('Indicator Data'!AW189="No data","x",ROUND(IF('Indicator Data'!AW189&gt;L$195,0,IF('Indicator Data'!AW189&lt;L$194,10,(L$195-'Indicator Data'!AW189)/(L$195-L$194)*10)),1))</f>
        <v>6.5</v>
      </c>
      <c r="M187" s="98">
        <f t="shared" si="19"/>
        <v>3.1</v>
      </c>
      <c r="N187" s="150">
        <f>IF('Indicator Data'!AX189="No data","x",'Indicator Data'!AX189/'Indicator Data'!BD189*100)</f>
        <v>19.040902679830747</v>
      </c>
      <c r="O187" s="97">
        <f t="shared" si="20"/>
        <v>8.1999999999999993</v>
      </c>
      <c r="P187" s="97">
        <f>IF('Indicator Data'!AY189="No data","x",ROUND(IF('Indicator Data'!AY189&gt;P$195,0,IF('Indicator Data'!AY189&lt;P$194,10,(P$195-'Indicator Data'!AY189)/(P$195-P$194)*10)),1))</f>
        <v>0</v>
      </c>
      <c r="Q187" s="97">
        <f>IF('Indicator Data'!AZ189="No data","x",ROUND(IF('Indicator Data'!AZ189&gt;Q$195,0,IF('Indicator Data'!AZ189&lt;Q$194,10,(Q$195-'Indicator Data'!AZ189)/(Q$195-Q$194)*10)),1))</f>
        <v>2.5</v>
      </c>
      <c r="R187" s="98">
        <f t="shared" si="21"/>
        <v>3.6</v>
      </c>
      <c r="S187" s="97">
        <f>IF('Indicator Data'!Y189="No data","x",ROUND(IF('Indicator Data'!Y189&gt;S$195,0,IF('Indicator Data'!Y189&lt;S$194,10,(S$195-'Indicator Data'!Y189)/(S$195-S$194)*10)),1))</f>
        <v>3.7</v>
      </c>
      <c r="T187" s="97">
        <f>IF('Indicator Data'!Z189="No data","x",ROUND(IF('Indicator Data'!Z189&gt;T$195,0,IF('Indicator Data'!Z189&lt;T$194,10,(T$195-'Indicator Data'!Z189)/(T$195-T$194)*10)),1))</f>
        <v>0</v>
      </c>
      <c r="U187" s="97">
        <f>IF('Indicator Data'!AC189="No data","x",ROUND(IF('Indicator Data'!AC189&gt;U$195,0,IF('Indicator Data'!AC189&lt;U$194,10,(U$195-'Indicator Data'!AC189)/(U$195-U$194)*10)),1))</f>
        <v>9.1</v>
      </c>
      <c r="V187" s="98">
        <f t="shared" si="22"/>
        <v>4.3</v>
      </c>
      <c r="W187" s="99">
        <f t="shared" si="23"/>
        <v>3.7</v>
      </c>
      <c r="X187" s="16"/>
    </row>
    <row r="188" spans="1:24" s="4" customFormat="1" x14ac:dyDescent="0.25">
      <c r="A188" s="131" t="s">
        <v>349</v>
      </c>
      <c r="B188" s="51" t="s">
        <v>348</v>
      </c>
      <c r="C188" s="97">
        <f>IF('Indicator Data'!AQ190="No data","x",ROUND(IF('Indicator Data'!AQ190&gt;C$195,0,IF('Indicator Data'!AQ190&lt;C$194,10,(C$195-'Indicator Data'!AQ190)/(C$195-C$194)*10)),1))</f>
        <v>5.4</v>
      </c>
      <c r="D188" s="98">
        <f t="shared" si="16"/>
        <v>5.4</v>
      </c>
      <c r="E188" s="97" t="str">
        <f>IF('Indicator Data'!AS190="No data","x",ROUND(IF('Indicator Data'!AS190&gt;E$195,0,IF('Indicator Data'!AS190&lt;E$194,10,(E$195-'Indicator Data'!AS190)/(E$195-E$194)*10)),1))</f>
        <v>x</v>
      </c>
      <c r="F188" s="97">
        <f>IF('Indicator Data'!AR190="No data","x",ROUND(IF('Indicator Data'!AR190&gt;F$195,0,IF('Indicator Data'!AR190&lt;F$194,10,(F$195-'Indicator Data'!AR190)/(F$195-F$194)*10)),1))</f>
        <v>6.1</v>
      </c>
      <c r="G188" s="98">
        <f t="shared" si="17"/>
        <v>6.1</v>
      </c>
      <c r="H188" s="99">
        <f t="shared" si="18"/>
        <v>5.8</v>
      </c>
      <c r="I188" s="97">
        <f>IF('Indicator Data'!AU190="No data","x",ROUND(IF('Indicator Data'!AU190^2&gt;I$195,0,IF('Indicator Data'!AU190^2&lt;I$194,10,(I$195-'Indicator Data'!AU190^2)/(I$195-I$194)*10)),1))</f>
        <v>3.4</v>
      </c>
      <c r="J188" s="97">
        <f>IF(OR('Indicator Data'!AT190=0,'Indicator Data'!AT190="No data"),"x",ROUND(IF('Indicator Data'!AT190&gt;J$195,0,IF('Indicator Data'!AT190&lt;J$194,10,(J$195-'Indicator Data'!AT190)/(J$195-J$194)*10)),1))</f>
        <v>7.3</v>
      </c>
      <c r="K188" s="97">
        <f>IF('Indicator Data'!AV190="No data","x",ROUND(IF('Indicator Data'!AV190&gt;K$195,0,IF('Indicator Data'!AV190&lt;K$194,10,(K$195-'Indicator Data'!AV190)/(K$195-K$194)*10)),1))</f>
        <v>8.1</v>
      </c>
      <c r="L188" s="97">
        <f>IF('Indicator Data'!AW190="No data","x",ROUND(IF('Indicator Data'!AW190&gt;L$195,0,IF('Indicator Data'!AW190&lt;L$194,10,(L$195-'Indicator Data'!AW190)/(L$195-L$194)*10)),1))</f>
        <v>7.2</v>
      </c>
      <c r="M188" s="98">
        <f t="shared" si="19"/>
        <v>6.5</v>
      </c>
      <c r="N188" s="150">
        <f>IF('Indicator Data'!AX190="No data","x",'Indicator Data'!AX190/'Indicator Data'!BD190*100)</f>
        <v>8.2034454470877769</v>
      </c>
      <c r="O188" s="97">
        <f t="shared" si="20"/>
        <v>9.3000000000000007</v>
      </c>
      <c r="P188" s="97">
        <f>IF('Indicator Data'!AY190="No data","x",ROUND(IF('Indicator Data'!AY190&gt;P$195,0,IF('Indicator Data'!AY190&lt;P$194,10,(P$195-'Indicator Data'!AY190)/(P$195-P$194)*10)),1))</f>
        <v>4.7</v>
      </c>
      <c r="Q188" s="97">
        <f>IF('Indicator Data'!AZ190="No data","x",ROUND(IF('Indicator Data'!AZ190&gt;Q$195,0,IF('Indicator Data'!AZ190&lt;Q$194,10,(Q$195-'Indicator Data'!AZ190)/(Q$195-Q$194)*10)),1))</f>
        <v>1.1000000000000001</v>
      </c>
      <c r="R188" s="98">
        <f t="shared" si="21"/>
        <v>5</v>
      </c>
      <c r="S188" s="97">
        <f>IF('Indicator Data'!Y190="No data","x",ROUND(IF('Indicator Data'!Y190&gt;S$195,0,IF('Indicator Data'!Y190&lt;S$194,10,(S$195-'Indicator Data'!Y190)/(S$195-S$194)*10)),1))</f>
        <v>9.6999999999999993</v>
      </c>
      <c r="T188" s="97">
        <f>IF('Indicator Data'!Z190="No data","x",ROUND(IF('Indicator Data'!Z190&gt;T$195,0,IF('Indicator Data'!Z190&lt;T$194,10,(T$195-'Indicator Data'!Z190)/(T$195-T$194)*10)),1))</f>
        <v>10</v>
      </c>
      <c r="U188" s="97">
        <f>IF('Indicator Data'!AC190="No data","x",ROUND(IF('Indicator Data'!AC190&gt;U$195,0,IF('Indicator Data'!AC190&lt;U$194,10,(U$195-'Indicator Data'!AC190)/(U$195-U$194)*10)),1))</f>
        <v>9.8000000000000007</v>
      </c>
      <c r="V188" s="98">
        <f t="shared" si="22"/>
        <v>9.8000000000000007</v>
      </c>
      <c r="W188" s="99">
        <f t="shared" si="23"/>
        <v>7.1</v>
      </c>
      <c r="X188" s="16"/>
    </row>
    <row r="189" spans="1:24" s="4" customFormat="1" x14ac:dyDescent="0.25">
      <c r="A189" s="131" t="s">
        <v>887</v>
      </c>
      <c r="B189" s="51" t="s">
        <v>350</v>
      </c>
      <c r="C189" s="97">
        <f>IF('Indicator Data'!AQ191="No data","x",ROUND(IF('Indicator Data'!AQ191&gt;C$195,0,IF('Indicator Data'!AQ191&lt;C$194,10,(C$195-'Indicator Data'!AQ191)/(C$195-C$194)*10)),1))</f>
        <v>2.5</v>
      </c>
      <c r="D189" s="98">
        <f t="shared" si="16"/>
        <v>2.5</v>
      </c>
      <c r="E189" s="97">
        <f>IF('Indicator Data'!AS191="No data","x",ROUND(IF('Indicator Data'!AS191&gt;E$195,0,IF('Indicator Data'!AS191&lt;E$194,10,(E$195-'Indicator Data'!AS191)/(E$195-E$194)*10)),1))</f>
        <v>8.3000000000000007</v>
      </c>
      <c r="F189" s="97">
        <f>IF('Indicator Data'!AR191="No data","x",ROUND(IF('Indicator Data'!AR191&gt;F$195,0,IF('Indicator Data'!AR191&lt;F$194,10,(F$195-'Indicator Data'!AR191)/(F$195-F$194)*10)),1))</f>
        <v>7.5</v>
      </c>
      <c r="G189" s="98">
        <f t="shared" si="17"/>
        <v>7.9</v>
      </c>
      <c r="H189" s="99">
        <f t="shared" si="18"/>
        <v>5.2</v>
      </c>
      <c r="I189" s="97">
        <f>IF('Indicator Data'!AU191="No data","x",ROUND(IF('Indicator Data'!AU191^2&gt;I$195,0,IF('Indicator Data'!AU191^2&lt;I$194,10,(I$195-'Indicator Data'!AU191^2)/(I$195-I$194)*10)),1))</f>
        <v>1</v>
      </c>
      <c r="J189" s="97">
        <f>IF(OR('Indicator Data'!AT191=0,'Indicator Data'!AT191="No data"),"x",ROUND(IF('Indicator Data'!AT191&gt;J$195,0,IF('Indicator Data'!AT191&lt;J$194,10,(J$195-'Indicator Data'!AT191)/(J$195-J$194)*10)),1))</f>
        <v>0</v>
      </c>
      <c r="K189" s="97">
        <f>IF('Indicator Data'!AV191="No data","x",ROUND(IF('Indicator Data'!AV191&gt;K$195,0,IF('Indicator Data'!AV191&lt;K$194,10,(K$195-'Indicator Data'!AV191)/(K$195-K$194)*10)),1))</f>
        <v>4.3</v>
      </c>
      <c r="L189" s="97">
        <f>IF('Indicator Data'!AW191="No data","x",ROUND(IF('Indicator Data'!AW191&gt;L$195,0,IF('Indicator Data'!AW191&lt;L$194,10,(L$195-'Indicator Data'!AW191)/(L$195-L$194)*10)),1))</f>
        <v>5.2</v>
      </c>
      <c r="M189" s="98">
        <f t="shared" si="19"/>
        <v>2.6</v>
      </c>
      <c r="N189" s="150">
        <f>IF('Indicator Data'!AX191="No data","x",'Indicator Data'!AX191/'Indicator Data'!BD191*100)</f>
        <v>7.9360580465959982</v>
      </c>
      <c r="O189" s="97">
        <f t="shared" si="20"/>
        <v>9.3000000000000007</v>
      </c>
      <c r="P189" s="97">
        <f>IF('Indicator Data'!AY191="No data","x",ROUND(IF('Indicator Data'!AY191&gt;P$195,0,IF('Indicator Data'!AY191&lt;P$194,10,(P$195-'Indicator Data'!AY191)/(P$195-P$194)*10)),1))</f>
        <v>0.6</v>
      </c>
      <c r="Q189" s="97">
        <f>IF('Indicator Data'!AZ191="No data","x",ROUND(IF('Indicator Data'!AZ191&gt;Q$195,0,IF('Indicator Data'!AZ191&lt;Q$194,10,(Q$195-'Indicator Data'!AZ191)/(Q$195-Q$194)*10)),1))</f>
        <v>1.4</v>
      </c>
      <c r="R189" s="98">
        <f t="shared" si="21"/>
        <v>3.8</v>
      </c>
      <c r="S189" s="97" t="str">
        <f>IF('Indicator Data'!Y191="No data","x",ROUND(IF('Indicator Data'!Y191&gt;S$195,0,IF('Indicator Data'!Y191&lt;S$194,10,(S$195-'Indicator Data'!Y191)/(S$195-S$194)*10)),1))</f>
        <v>x</v>
      </c>
      <c r="T189" s="97">
        <f>IF('Indicator Data'!Z191="No data","x",ROUND(IF('Indicator Data'!Z191&gt;T$195,0,IF('Indicator Data'!Z191&lt;T$194,10,(T$195-'Indicator Data'!Z191)/(T$195-T$194)*10)),1))</f>
        <v>2.6</v>
      </c>
      <c r="U189" s="97">
        <f>IF('Indicator Data'!AC191="No data","x",ROUND(IF('Indicator Data'!AC191&gt;U$195,0,IF('Indicator Data'!AC191&lt;U$194,10,(U$195-'Indicator Data'!AC191)/(U$195-U$194)*10)),1))</f>
        <v>7.9</v>
      </c>
      <c r="V189" s="98">
        <f t="shared" si="22"/>
        <v>5.3</v>
      </c>
      <c r="W189" s="99">
        <f t="shared" si="23"/>
        <v>3.9</v>
      </c>
      <c r="X189" s="16"/>
    </row>
    <row r="190" spans="1:24" s="4" customFormat="1" x14ac:dyDescent="0.25">
      <c r="A190" s="131" t="s">
        <v>375</v>
      </c>
      <c r="B190" s="51" t="s">
        <v>351</v>
      </c>
      <c r="C190" s="97">
        <f>IF('Indicator Data'!AQ192="No data","x",ROUND(IF('Indicator Data'!AQ192&gt;C$195,0,IF('Indicator Data'!AQ192&lt;C$194,10,(C$195-'Indicator Data'!AQ192)/(C$195-C$194)*10)),1))</f>
        <v>4.2</v>
      </c>
      <c r="D190" s="98">
        <f t="shared" si="16"/>
        <v>4.2</v>
      </c>
      <c r="E190" s="97">
        <f>IF('Indicator Data'!AS192="No data","x",ROUND(IF('Indicator Data'!AS192&gt;E$195,0,IF('Indicator Data'!AS192&lt;E$194,10,(E$195-'Indicator Data'!AS192)/(E$195-E$194)*10)),1))</f>
        <v>6.9</v>
      </c>
      <c r="F190" s="97">
        <f>IF('Indicator Data'!AR192="No data","x",ROUND(IF('Indicator Data'!AR192&gt;F$195,0,IF('Indicator Data'!AR192&lt;F$194,10,(F$195-'Indicator Data'!AR192)/(F$195-F$194)*10)),1))</f>
        <v>5.0999999999999996</v>
      </c>
      <c r="G190" s="98">
        <f t="shared" si="17"/>
        <v>6</v>
      </c>
      <c r="H190" s="99">
        <f t="shared" si="18"/>
        <v>5.0999999999999996</v>
      </c>
      <c r="I190" s="97">
        <f>IF('Indicator Data'!AU192="No data","x",ROUND(IF('Indicator Data'!AU192^2&gt;I$195,0,IF('Indicator Data'!AU192^2&lt;I$194,10,(I$195-'Indicator Data'!AU192^2)/(I$195-I$194)*10)),1))</f>
        <v>1.4</v>
      </c>
      <c r="J190" s="97">
        <f>IF(OR('Indicator Data'!AT192=0,'Indicator Data'!AT192="No data"),"x",ROUND(IF('Indicator Data'!AT192&gt;J$195,0,IF('Indicator Data'!AT192&lt;J$194,10,(J$195-'Indicator Data'!AT192)/(J$195-J$194)*10)),1))</f>
        <v>0.1</v>
      </c>
      <c r="K190" s="97">
        <f>IF('Indicator Data'!AV192="No data","x",ROUND(IF('Indicator Data'!AV192&gt;K$195,0,IF('Indicator Data'!AV192&lt;K$194,10,(K$195-'Indicator Data'!AV192)/(K$195-K$194)*10)),1))</f>
        <v>5.2</v>
      </c>
      <c r="L190" s="97">
        <f>IF('Indicator Data'!AW192="No data","x",ROUND(IF('Indicator Data'!AW192&gt;L$195,0,IF('Indicator Data'!AW192&lt;L$194,10,(L$195-'Indicator Data'!AW192)/(L$195-L$194)*10)),1))</f>
        <v>2.7</v>
      </c>
      <c r="M190" s="98">
        <f t="shared" si="19"/>
        <v>2.4</v>
      </c>
      <c r="N190" s="150">
        <f>IF('Indicator Data'!AX192="No data","x",'Indicator Data'!AX192/'Indicator Data'!BD192*100)</f>
        <v>24.833102202728416</v>
      </c>
      <c r="O190" s="97">
        <f t="shared" si="20"/>
        <v>7.6</v>
      </c>
      <c r="P190" s="97">
        <f>IF('Indicator Data'!AY192="No data","x",ROUND(IF('Indicator Data'!AY192&gt;P$195,0,IF('Indicator Data'!AY192&lt;P$194,10,(P$195-'Indicator Data'!AY192)/(P$195-P$194)*10)),1))</f>
        <v>2.4</v>
      </c>
      <c r="Q190" s="97">
        <f>IF('Indicator Data'!AZ192="No data","x",ROUND(IF('Indicator Data'!AZ192&gt;Q$195,0,IF('Indicator Data'!AZ192&lt;Q$194,10,(Q$195-'Indicator Data'!AZ192)/(Q$195-Q$194)*10)),1))</f>
        <v>0.5</v>
      </c>
      <c r="R190" s="98">
        <f t="shared" si="21"/>
        <v>3.5</v>
      </c>
      <c r="S190" s="97">
        <f>IF('Indicator Data'!Y192="No data","x",ROUND(IF('Indicator Data'!Y192&gt;S$195,0,IF('Indicator Data'!Y192&lt;S$194,10,(S$195-'Indicator Data'!Y192)/(S$195-S$194)*10)),1))</f>
        <v>7</v>
      </c>
      <c r="T190" s="97">
        <f>IF('Indicator Data'!Z192="No data","x",ROUND(IF('Indicator Data'!Z192&gt;T$195,0,IF('Indicator Data'!Z192&lt;T$194,10,(T$195-'Indicator Data'!Z192)/(T$195-T$194)*10)),1))</f>
        <v>0.5</v>
      </c>
      <c r="U190" s="97">
        <f>IF('Indicator Data'!AC192="No data","x",ROUND(IF('Indicator Data'!AC192&gt;U$195,0,IF('Indicator Data'!AC192&lt;U$194,10,(U$195-'Indicator Data'!AC192)/(U$195-U$194)*10)),1))</f>
        <v>9.1</v>
      </c>
      <c r="V190" s="98">
        <f t="shared" si="22"/>
        <v>5.5</v>
      </c>
      <c r="W190" s="99">
        <f t="shared" si="23"/>
        <v>3.8</v>
      </c>
      <c r="X190" s="16"/>
    </row>
    <row r="191" spans="1:24" s="4" customFormat="1" x14ac:dyDescent="0.25">
      <c r="A191" s="131" t="s">
        <v>353</v>
      </c>
      <c r="B191" s="51" t="s">
        <v>352</v>
      </c>
      <c r="C191" s="97">
        <f>IF('Indicator Data'!AQ193="No data","x",ROUND(IF('Indicator Data'!AQ193&gt;C$195,0,IF('Indicator Data'!AQ193&lt;C$194,10,(C$195-'Indicator Data'!AQ193)/(C$195-C$194)*10)),1))</f>
        <v>8.5</v>
      </c>
      <c r="D191" s="98">
        <f t="shared" si="16"/>
        <v>8.5</v>
      </c>
      <c r="E191" s="97">
        <f>IF('Indicator Data'!AS193="No data","x",ROUND(IF('Indicator Data'!AS193&gt;E$195,0,IF('Indicator Data'!AS193&lt;E$194,10,(E$195-'Indicator Data'!AS193)/(E$195-E$194)*10)),1))</f>
        <v>8.1999999999999993</v>
      </c>
      <c r="F191" s="97">
        <f>IF('Indicator Data'!AR193="No data","x",ROUND(IF('Indicator Data'!AR193&gt;F$195,0,IF('Indicator Data'!AR193&lt;F$194,10,(F$195-'Indicator Data'!AR193)/(F$195-F$194)*10)),1))</f>
        <v>7.8</v>
      </c>
      <c r="G191" s="98">
        <f t="shared" si="17"/>
        <v>8</v>
      </c>
      <c r="H191" s="99">
        <f t="shared" si="18"/>
        <v>8.3000000000000007</v>
      </c>
      <c r="I191" s="97">
        <f>IF('Indicator Data'!AU193="No data","x",ROUND(IF('Indicator Data'!AU193^2&gt;I$195,0,IF('Indicator Data'!AU193^2&lt;I$194,10,(I$195-'Indicator Data'!AU193^2)/(I$195-I$194)*10)),1))</f>
        <v>6.1</v>
      </c>
      <c r="J191" s="97">
        <f>IF(OR('Indicator Data'!AT193=0,'Indicator Data'!AT193="No data"),"x",ROUND(IF('Indicator Data'!AT193&gt;J$195,0,IF('Indicator Data'!AT193&lt;J$194,10,(J$195-'Indicator Data'!AT193)/(J$195-J$194)*10)),1))</f>
        <v>5.2</v>
      </c>
      <c r="K191" s="97">
        <f>IF('Indicator Data'!AV193="No data","x",ROUND(IF('Indicator Data'!AV193&gt;K$195,0,IF('Indicator Data'!AV193&lt;K$194,10,(K$195-'Indicator Data'!AV193)/(K$195-K$194)*10)),1))</f>
        <v>7.7</v>
      </c>
      <c r="L191" s="97">
        <f>IF('Indicator Data'!AW193="No data","x",ROUND(IF('Indicator Data'!AW193&gt;L$195,0,IF('Indicator Data'!AW193&lt;L$194,10,(L$195-'Indicator Data'!AW193)/(L$195-L$194)*10)),1))</f>
        <v>6.7</v>
      </c>
      <c r="M191" s="98">
        <f t="shared" si="19"/>
        <v>6.4</v>
      </c>
      <c r="N191" s="150">
        <f>IF('Indicator Data'!AX193="No data","x",'Indicator Data'!AX193/'Indicator Data'!BD193*100)</f>
        <v>4.1669034225429478</v>
      </c>
      <c r="O191" s="97">
        <f t="shared" si="20"/>
        <v>9.6999999999999993</v>
      </c>
      <c r="P191" s="97">
        <f>IF('Indicator Data'!AY193="No data","x",ROUND(IF('Indicator Data'!AY193&gt;P$195,0,IF('Indicator Data'!AY193&lt;P$194,10,(P$195-'Indicator Data'!AY193)/(P$195-P$194)*10)),1))</f>
        <v>5.2</v>
      </c>
      <c r="Q191" s="97">
        <f>IF('Indicator Data'!AZ193="No data","x",ROUND(IF('Indicator Data'!AZ193&gt;Q$195,0,IF('Indicator Data'!AZ193&lt;Q$194,10,(Q$195-'Indicator Data'!AZ193)/(Q$195-Q$194)*10)),1))</f>
        <v>9</v>
      </c>
      <c r="R191" s="98">
        <f t="shared" si="21"/>
        <v>8</v>
      </c>
      <c r="S191" s="97">
        <f>IF('Indicator Data'!Y193="No data","x",ROUND(IF('Indicator Data'!Y193&gt;S$195,0,IF('Indicator Data'!Y193&lt;S$194,10,(S$195-'Indicator Data'!Y193)/(S$195-S$194)*10)),1))</f>
        <v>9.5</v>
      </c>
      <c r="T191" s="97">
        <f>IF('Indicator Data'!Z193="No data","x",ROUND(IF('Indicator Data'!Z193&gt;T$195,0,IF('Indicator Data'!Z193&lt;T$194,10,(T$195-'Indicator Data'!Z193)/(T$195-T$194)*10)),1))</f>
        <v>6.2</v>
      </c>
      <c r="U191" s="97">
        <f>IF('Indicator Data'!AC193="No data","x",ROUND(IF('Indicator Data'!AC193&gt;U$195,0,IF('Indicator Data'!AC193&lt;U$194,10,(U$195-'Indicator Data'!AC193)/(U$195-U$194)*10)),1))</f>
        <v>9.5</v>
      </c>
      <c r="V191" s="98">
        <f t="shared" si="22"/>
        <v>8.4</v>
      </c>
      <c r="W191" s="99">
        <f t="shared" si="23"/>
        <v>7.6</v>
      </c>
      <c r="X191" s="16"/>
    </row>
    <row r="192" spans="1:24" s="4" customFormat="1" x14ac:dyDescent="0.25">
      <c r="A192" s="131" t="s">
        <v>355</v>
      </c>
      <c r="B192" s="51" t="s">
        <v>354</v>
      </c>
      <c r="C192" s="97">
        <f>IF('Indicator Data'!AQ194="No data","x",ROUND(IF('Indicator Data'!AQ194&gt;C$195,0,IF('Indicator Data'!AQ194&lt;C$194,10,(C$195-'Indicator Data'!AQ194)/(C$195-C$194)*10)),1))</f>
        <v>3.5</v>
      </c>
      <c r="D192" s="98">
        <f t="shared" si="16"/>
        <v>3.5</v>
      </c>
      <c r="E192" s="97">
        <f>IF('Indicator Data'!AS194="No data","x",ROUND(IF('Indicator Data'!AS194&gt;E$195,0,IF('Indicator Data'!AS194&lt;E$194,10,(E$195-'Indicator Data'!AS194)/(E$195-E$194)*10)),1))</f>
        <v>6.2</v>
      </c>
      <c r="F192" s="97">
        <f>IF('Indicator Data'!AR194="No data","x",ROUND(IF('Indicator Data'!AR194&gt;F$195,0,IF('Indicator Data'!AR194&lt;F$194,10,(F$195-'Indicator Data'!AR194)/(F$195-F$194)*10)),1))</f>
        <v>5.9</v>
      </c>
      <c r="G192" s="98">
        <f t="shared" si="17"/>
        <v>6.1</v>
      </c>
      <c r="H192" s="99">
        <f t="shared" si="18"/>
        <v>4.8</v>
      </c>
      <c r="I192" s="97">
        <f>IF('Indicator Data'!AU194="No data","x",ROUND(IF('Indicator Data'!AU194^2&gt;I$195,0,IF('Indicator Data'!AU194^2&lt;I$194,10,(I$195-'Indicator Data'!AU194^2)/(I$195-I$194)*10)),1))</f>
        <v>6.8</v>
      </c>
      <c r="J192" s="97">
        <f>IF(OR('Indicator Data'!AT194=0,'Indicator Data'!AT194="No data"),"x",ROUND(IF('Indicator Data'!AT194&gt;J$195,0,IF('Indicator Data'!AT194&lt;J$194,10,(J$195-'Indicator Data'!AT194)/(J$195-J$194)*10)),1))</f>
        <v>7.8</v>
      </c>
      <c r="K192" s="97">
        <f>IF('Indicator Data'!AV194="No data","x",ROUND(IF('Indicator Data'!AV194&gt;K$195,0,IF('Indicator Data'!AV194&lt;K$194,10,(K$195-'Indicator Data'!AV194)/(K$195-K$194)*10)),1))</f>
        <v>8.3000000000000007</v>
      </c>
      <c r="L192" s="97">
        <f>IF('Indicator Data'!AW194="No data","x",ROUND(IF('Indicator Data'!AW194&gt;L$195,0,IF('Indicator Data'!AW194&lt;L$194,10,(L$195-'Indicator Data'!AW194)/(L$195-L$194)*10)),1))</f>
        <v>6.8</v>
      </c>
      <c r="M192" s="98">
        <f t="shared" si="19"/>
        <v>7.4</v>
      </c>
      <c r="N192" s="150">
        <f>IF('Indicator Data'!AX194="No data","x",'Indicator Data'!AX194/'Indicator Data'!BD194*100)</f>
        <v>4.1700856885349546</v>
      </c>
      <c r="O192" s="97">
        <f t="shared" si="20"/>
        <v>9.6999999999999993</v>
      </c>
      <c r="P192" s="97">
        <f>IF('Indicator Data'!AY194="No data","x",ROUND(IF('Indicator Data'!AY194&gt;P$195,0,IF('Indicator Data'!AY194&lt;P$194,10,(P$195-'Indicator Data'!AY194)/(P$195-P$194)*10)),1))</f>
        <v>6.2</v>
      </c>
      <c r="Q192" s="97">
        <f>IF('Indicator Data'!AZ194="No data","x",ROUND(IF('Indicator Data'!AZ194&gt;Q$195,0,IF('Indicator Data'!AZ194&lt;Q$194,10,(Q$195-'Indicator Data'!AZ194)/(Q$195-Q$194)*10)),1))</f>
        <v>6.9</v>
      </c>
      <c r="R192" s="98">
        <f t="shared" si="21"/>
        <v>7.6</v>
      </c>
      <c r="S192" s="97">
        <f>IF('Indicator Data'!Y194="No data","x",ROUND(IF('Indicator Data'!Y194&gt;S$195,0,IF('Indicator Data'!Y194&lt;S$194,10,(S$195-'Indicator Data'!Y194)/(S$195-S$194)*10)),1))</f>
        <v>9.6</v>
      </c>
      <c r="T192" s="97">
        <f>IF('Indicator Data'!Z194="No data","x",ROUND(IF('Indicator Data'!Z194&gt;T$195,0,IF('Indicator Data'!Z194&lt;T$194,10,(T$195-'Indicator Data'!Z194)/(T$195-T$194)*10)),1))</f>
        <v>3.6</v>
      </c>
      <c r="U192" s="97">
        <f>IF('Indicator Data'!AC194="No data","x",ROUND(IF('Indicator Data'!AC194&gt;U$195,0,IF('Indicator Data'!AC194&lt;U$194,10,(U$195-'Indicator Data'!AC194)/(U$195-U$194)*10)),1))</f>
        <v>9.5</v>
      </c>
      <c r="V192" s="98">
        <f t="shared" si="22"/>
        <v>7.6</v>
      </c>
      <c r="W192" s="99">
        <f t="shared" si="23"/>
        <v>7.5</v>
      </c>
      <c r="X192" s="16"/>
    </row>
    <row r="193" spans="1:24" s="4" customFormat="1" x14ac:dyDescent="0.25">
      <c r="A193" s="131" t="s">
        <v>357</v>
      </c>
      <c r="B193" s="51" t="s">
        <v>356</v>
      </c>
      <c r="C193" s="97">
        <f>IF('Indicator Data'!AQ195="No data","x",ROUND(IF('Indicator Data'!AQ195&gt;C$195,0,IF('Indicator Data'!AQ195&lt;C$194,10,(C$195-'Indicator Data'!AQ195)/(C$195-C$194)*10)),1))</f>
        <v>2.6</v>
      </c>
      <c r="D193" s="98">
        <f t="shared" si="16"/>
        <v>2.6</v>
      </c>
      <c r="E193" s="97">
        <f>IF('Indicator Data'!AS195="No data","x",ROUND(IF('Indicator Data'!AS195&gt;E$195,0,IF('Indicator Data'!AS195&lt;E$194,10,(E$195-'Indicator Data'!AS195)/(E$195-E$194)*10)),1))</f>
        <v>7.9</v>
      </c>
      <c r="F193" s="97">
        <f>IF('Indicator Data'!AR195="No data","x",ROUND(IF('Indicator Data'!AR195&gt;F$195,0,IF('Indicator Data'!AR195&lt;F$194,10,(F$195-'Indicator Data'!AR195)/(F$195-F$194)*10)),1))</f>
        <v>7.4</v>
      </c>
      <c r="G193" s="98">
        <f t="shared" si="17"/>
        <v>7.7</v>
      </c>
      <c r="H193" s="99">
        <f t="shared" si="18"/>
        <v>5.2</v>
      </c>
      <c r="I193" s="97">
        <f>IF('Indicator Data'!AU195="No data","x",ROUND(IF('Indicator Data'!AU195^2&gt;I$195,0,IF('Indicator Data'!AU195^2&lt;I$194,10,(I$195-'Indicator Data'!AU195^2)/(I$195-I$194)*10)),1))</f>
        <v>3.3</v>
      </c>
      <c r="J193" s="97">
        <f>IF(OR('Indicator Data'!AT195=0,'Indicator Data'!AT195="No data"),"x",ROUND(IF('Indicator Data'!AT195&gt;J$195,0,IF('Indicator Data'!AT195&lt;J$194,10,(J$195-'Indicator Data'!AT195)/(J$195-J$194)*10)),1))</f>
        <v>6</v>
      </c>
      <c r="K193" s="97">
        <f>IF('Indicator Data'!AV195="No data","x",ROUND(IF('Indicator Data'!AV195&gt;K$195,0,IF('Indicator Data'!AV195&lt;K$194,10,(K$195-'Indicator Data'!AV195)/(K$195-K$194)*10)),1))</f>
        <v>8</v>
      </c>
      <c r="L193" s="97">
        <f>IF('Indicator Data'!AW195="No data","x",ROUND(IF('Indicator Data'!AW195&gt;L$195,0,IF('Indicator Data'!AW195&lt;L$194,10,(L$195-'Indicator Data'!AW195)/(L$195-L$194)*10)),1))</f>
        <v>6.1</v>
      </c>
      <c r="M193" s="98">
        <f t="shared" si="19"/>
        <v>5.9</v>
      </c>
      <c r="N193" s="150">
        <f>IF('Indicator Data'!AX195="No data","x",'Indicator Data'!AX195/'Indicator Data'!BD195*100)</f>
        <v>12.666408168540777</v>
      </c>
      <c r="O193" s="97">
        <f t="shared" si="20"/>
        <v>8.8000000000000007</v>
      </c>
      <c r="P193" s="97">
        <f>IF('Indicator Data'!AY195="No data","x",ROUND(IF('Indicator Data'!AY195&gt;P$195,0,IF('Indicator Data'!AY195&lt;P$194,10,(P$195-'Indicator Data'!AY195)/(P$195-P$194)*10)),1))</f>
        <v>7</v>
      </c>
      <c r="Q193" s="97">
        <f>IF('Indicator Data'!AZ195="No data","x",ROUND(IF('Indicator Data'!AZ195&gt;Q$195,0,IF('Indicator Data'!AZ195&lt;Q$194,10,(Q$195-'Indicator Data'!AZ195)/(Q$195-Q$194)*10)),1))</f>
        <v>4.5999999999999996</v>
      </c>
      <c r="R193" s="98">
        <f t="shared" si="21"/>
        <v>6.8</v>
      </c>
      <c r="S193" s="97">
        <f>IF('Indicator Data'!Y195="No data","x",ROUND(IF('Indicator Data'!Y195&gt;S$195,0,IF('Indicator Data'!Y195&lt;S$194,10,(S$195-'Indicator Data'!Y195)/(S$195-S$194)*10)),1))</f>
        <v>9.8000000000000007</v>
      </c>
      <c r="T193" s="97">
        <f>IF('Indicator Data'!Z195="No data","x",ROUND(IF('Indicator Data'!Z195&gt;T$195,0,IF('Indicator Data'!Z195&lt;T$194,10,(T$195-'Indicator Data'!Z195)/(T$195-T$194)*10)),1))</f>
        <v>1.8</v>
      </c>
      <c r="U193" s="97" t="str">
        <f>IF('Indicator Data'!AC195="No data","x",ROUND(IF('Indicator Data'!AC195&gt;U$195,0,IF('Indicator Data'!AC195&lt;U$194,10,(U$195-'Indicator Data'!AC195)/(U$195-U$194)*10)),1))</f>
        <v>x</v>
      </c>
      <c r="V193" s="98">
        <f t="shared" si="22"/>
        <v>5.8</v>
      </c>
      <c r="W193" s="99">
        <f t="shared" si="23"/>
        <v>6.2</v>
      </c>
      <c r="X193" s="16"/>
    </row>
    <row r="194" spans="1:24" s="4" customFormat="1" x14ac:dyDescent="0.25">
      <c r="A194" s="100"/>
      <c r="B194" s="101" t="s">
        <v>390</v>
      </c>
      <c r="C194" s="102">
        <v>1</v>
      </c>
      <c r="D194" s="103"/>
      <c r="E194" s="102">
        <v>0</v>
      </c>
      <c r="F194" s="104">
        <v>-2.5</v>
      </c>
      <c r="G194" s="105"/>
      <c r="H194" s="105"/>
      <c r="I194" s="102">
        <v>900</v>
      </c>
      <c r="J194" s="102">
        <v>0</v>
      </c>
      <c r="K194" s="102">
        <v>0</v>
      </c>
      <c r="L194" s="102">
        <v>5</v>
      </c>
      <c r="M194" s="105"/>
      <c r="N194" s="105"/>
      <c r="O194" s="102">
        <v>1</v>
      </c>
      <c r="P194" s="102">
        <v>10</v>
      </c>
      <c r="Q194" s="102">
        <v>50</v>
      </c>
      <c r="R194" s="105"/>
      <c r="S194" s="102">
        <v>0</v>
      </c>
      <c r="T194" s="102">
        <v>60</v>
      </c>
      <c r="U194" s="102">
        <v>50</v>
      </c>
      <c r="V194" s="106"/>
      <c r="W194" s="105"/>
    </row>
    <row r="195" spans="1:24" s="4" customFormat="1" x14ac:dyDescent="0.25">
      <c r="A195" s="100"/>
      <c r="B195" s="101" t="s">
        <v>391</v>
      </c>
      <c r="C195" s="102">
        <v>5</v>
      </c>
      <c r="D195" s="103"/>
      <c r="E195" s="102">
        <v>100</v>
      </c>
      <c r="F195" s="104">
        <v>2.5</v>
      </c>
      <c r="G195" s="105"/>
      <c r="H195" s="105"/>
      <c r="I195" s="102">
        <v>10000</v>
      </c>
      <c r="J195" s="102">
        <v>100</v>
      </c>
      <c r="K195" s="102">
        <v>100</v>
      </c>
      <c r="L195" s="102">
        <v>200</v>
      </c>
      <c r="M195" s="105"/>
      <c r="N195" s="105"/>
      <c r="O195" s="102">
        <v>100</v>
      </c>
      <c r="P195" s="102">
        <v>100</v>
      </c>
      <c r="Q195" s="102">
        <v>100</v>
      </c>
      <c r="R195" s="105"/>
      <c r="S195" s="107">
        <v>4</v>
      </c>
      <c r="T195" s="107">
        <v>99</v>
      </c>
      <c r="U195" s="107">
        <v>3000</v>
      </c>
      <c r="V195" s="107"/>
      <c r="W195" s="105"/>
    </row>
  </sheetData>
  <sortState ref="A3:W193">
    <sortCondition ref="A3:A193"/>
  </sortState>
  <mergeCells count="1">
    <mergeCell ref="A1:W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95"/>
  <sheetViews>
    <sheetView showGridLines="0" workbookViewId="0">
      <pane xSplit="2" ySplit="4" topLeftCell="AD107" activePane="bottomRight" state="frozen"/>
      <selection pane="topRight" activeCell="C1" sqref="C1"/>
      <selection pane="bottomLeft" activeCell="A5" sqref="A5"/>
      <selection pane="bottomRight" activeCell="AK129" sqref="AK129"/>
    </sheetView>
  </sheetViews>
  <sheetFormatPr defaultRowHeight="15" x14ac:dyDescent="0.25"/>
  <cols>
    <col min="1" max="1" width="49.42578125" style="4" bestFit="1" customWidth="1"/>
    <col min="2" max="2" width="5.5703125" style="4" bestFit="1" customWidth="1"/>
    <col min="3" max="55" width="11.42578125" style="4" customWidth="1"/>
    <col min="56" max="16384" width="9.140625" style="4"/>
  </cols>
  <sheetData>
    <row r="1" spans="1:57" x14ac:dyDescent="0.2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row>
    <row r="2" spans="1:57" s="17" customFormat="1" ht="121.5" customHeight="1" x14ac:dyDescent="0.2">
      <c r="A2" s="148" t="s">
        <v>380</v>
      </c>
      <c r="B2" s="149" t="s">
        <v>358</v>
      </c>
      <c r="C2" s="143" t="s">
        <v>437</v>
      </c>
      <c r="D2" s="143" t="s">
        <v>438</v>
      </c>
      <c r="E2" s="143" t="s">
        <v>908</v>
      </c>
      <c r="F2" s="143" t="s">
        <v>909</v>
      </c>
      <c r="G2" s="143" t="s">
        <v>910</v>
      </c>
      <c r="H2" s="143" t="s">
        <v>911</v>
      </c>
      <c r="I2" s="143" t="s">
        <v>917</v>
      </c>
      <c r="J2" s="143" t="s">
        <v>845</v>
      </c>
      <c r="K2" s="143" t="s">
        <v>846</v>
      </c>
      <c r="L2" s="179" t="s">
        <v>844</v>
      </c>
      <c r="M2" s="179" t="s">
        <v>822</v>
      </c>
      <c r="N2" s="179" t="s">
        <v>870</v>
      </c>
      <c r="O2" s="143" t="s">
        <v>997</v>
      </c>
      <c r="P2" s="143" t="s">
        <v>998</v>
      </c>
      <c r="Q2" s="143" t="s">
        <v>386</v>
      </c>
      <c r="R2" s="143" t="s">
        <v>387</v>
      </c>
      <c r="S2" s="143" t="s">
        <v>489</v>
      </c>
      <c r="T2" s="143" t="s">
        <v>490</v>
      </c>
      <c r="U2" s="143" t="s">
        <v>490</v>
      </c>
      <c r="V2" s="143" t="s">
        <v>395</v>
      </c>
      <c r="W2" s="143" t="s">
        <v>482</v>
      </c>
      <c r="X2" s="143" t="s">
        <v>394</v>
      </c>
      <c r="Y2" s="143" t="s">
        <v>944</v>
      </c>
      <c r="Z2" s="143" t="s">
        <v>480</v>
      </c>
      <c r="AA2" s="143" t="s">
        <v>953</v>
      </c>
      <c r="AB2" s="143" t="s">
        <v>405</v>
      </c>
      <c r="AC2" s="143" t="s">
        <v>481</v>
      </c>
      <c r="AD2" s="143" t="s">
        <v>475</v>
      </c>
      <c r="AE2" s="143" t="s">
        <v>385</v>
      </c>
      <c r="AF2" s="143" t="s">
        <v>483</v>
      </c>
      <c r="AG2" s="143" t="s">
        <v>484</v>
      </c>
      <c r="AH2" s="143" t="s">
        <v>484</v>
      </c>
      <c r="AI2" s="143" t="s">
        <v>484</v>
      </c>
      <c r="AJ2" s="143" t="s">
        <v>485</v>
      </c>
      <c r="AK2" s="143" t="s">
        <v>486</v>
      </c>
      <c r="AL2" s="143" t="s">
        <v>397</v>
      </c>
      <c r="AM2" s="143" t="s">
        <v>417</v>
      </c>
      <c r="AN2" s="143" t="s">
        <v>418</v>
      </c>
      <c r="AO2" s="143" t="s">
        <v>419</v>
      </c>
      <c r="AP2" s="143" t="s">
        <v>420</v>
      </c>
      <c r="AQ2" s="143" t="s">
        <v>442</v>
      </c>
      <c r="AR2" s="143" t="s">
        <v>360</v>
      </c>
      <c r="AS2" s="143" t="s">
        <v>408</v>
      </c>
      <c r="AT2" s="143" t="s">
        <v>362</v>
      </c>
      <c r="AU2" s="143" t="s">
        <v>426</v>
      </c>
      <c r="AV2" s="143" t="s">
        <v>363</v>
      </c>
      <c r="AW2" s="143" t="s">
        <v>364</v>
      </c>
      <c r="AX2" s="143" t="s">
        <v>914</v>
      </c>
      <c r="AY2" s="143" t="s">
        <v>389</v>
      </c>
      <c r="AZ2" s="143" t="s">
        <v>388</v>
      </c>
      <c r="BA2" s="143" t="s">
        <v>947</v>
      </c>
      <c r="BB2" s="143" t="s">
        <v>972</v>
      </c>
      <c r="BC2" s="143" t="s">
        <v>973</v>
      </c>
      <c r="BD2" s="143" t="s">
        <v>818</v>
      </c>
    </row>
    <row r="3" spans="1:57" x14ac:dyDescent="0.25">
      <c r="A3" s="134" t="s">
        <v>488</v>
      </c>
      <c r="B3" s="111"/>
      <c r="C3" s="112"/>
      <c r="D3" s="112"/>
      <c r="E3" s="112"/>
      <c r="F3" s="112"/>
      <c r="G3" s="112"/>
      <c r="H3" s="112"/>
      <c r="I3" s="112"/>
      <c r="J3" s="112" t="s">
        <v>903</v>
      </c>
      <c r="K3" s="112" t="s">
        <v>903</v>
      </c>
      <c r="L3" s="112" t="s">
        <v>843</v>
      </c>
      <c r="M3" s="112">
        <v>2015</v>
      </c>
      <c r="N3" s="112">
        <v>2015</v>
      </c>
      <c r="O3" s="112">
        <v>2015</v>
      </c>
      <c r="P3" s="112">
        <v>2015</v>
      </c>
      <c r="Q3" s="112">
        <v>2014</v>
      </c>
      <c r="R3" s="112" t="s">
        <v>1000</v>
      </c>
      <c r="S3" s="112" t="s">
        <v>1001</v>
      </c>
      <c r="T3" s="112">
        <v>2012</v>
      </c>
      <c r="U3" s="112">
        <v>2013</v>
      </c>
      <c r="V3" s="112">
        <v>2013</v>
      </c>
      <c r="W3" s="112">
        <v>2015</v>
      </c>
      <c r="X3" s="112">
        <v>2014</v>
      </c>
      <c r="Y3" s="112" t="s">
        <v>952</v>
      </c>
      <c r="Z3" s="112">
        <v>2014</v>
      </c>
      <c r="AA3" s="112">
        <v>2014</v>
      </c>
      <c r="AB3" s="112">
        <v>2014</v>
      </c>
      <c r="AC3" s="112">
        <v>2013</v>
      </c>
      <c r="AD3" s="112">
        <v>2012</v>
      </c>
      <c r="AE3" s="112">
        <v>2014</v>
      </c>
      <c r="AF3" s="112" t="s">
        <v>995</v>
      </c>
      <c r="AG3" s="112">
        <v>2013</v>
      </c>
      <c r="AH3" s="112">
        <v>2014</v>
      </c>
      <c r="AI3" s="112">
        <v>2015</v>
      </c>
      <c r="AJ3" s="112">
        <v>2016</v>
      </c>
      <c r="AK3" s="112">
        <v>2016</v>
      </c>
      <c r="AL3" s="112" t="s">
        <v>1002</v>
      </c>
      <c r="AM3" s="112" t="s">
        <v>945</v>
      </c>
      <c r="AN3" s="112" t="s">
        <v>945</v>
      </c>
      <c r="AO3" s="112">
        <v>2014</v>
      </c>
      <c r="AP3" s="112">
        <v>2014</v>
      </c>
      <c r="AQ3" s="112" t="s">
        <v>996</v>
      </c>
      <c r="AR3" s="112">
        <v>2014</v>
      </c>
      <c r="AS3" s="112">
        <v>2015</v>
      </c>
      <c r="AT3" s="112">
        <v>2012</v>
      </c>
      <c r="AU3" s="112" t="s">
        <v>999</v>
      </c>
      <c r="AV3" s="112">
        <v>2014</v>
      </c>
      <c r="AW3" s="112">
        <v>2014</v>
      </c>
      <c r="AX3" s="112">
        <v>2014</v>
      </c>
      <c r="AY3" s="112">
        <v>2015</v>
      </c>
      <c r="AZ3" s="112">
        <v>2015</v>
      </c>
      <c r="BA3" s="112">
        <v>2015</v>
      </c>
      <c r="BB3" s="112">
        <v>2014</v>
      </c>
      <c r="BC3" s="112">
        <v>2013</v>
      </c>
      <c r="BD3" s="112">
        <v>2014</v>
      </c>
    </row>
    <row r="4" spans="1:57" ht="25.5" x14ac:dyDescent="0.25">
      <c r="A4" s="135" t="s">
        <v>439</v>
      </c>
      <c r="B4" s="111"/>
      <c r="C4" s="112" t="s">
        <v>902</v>
      </c>
      <c r="D4" s="112" t="s">
        <v>902</v>
      </c>
      <c r="E4" s="112" t="s">
        <v>902</v>
      </c>
      <c r="F4" s="112" t="s">
        <v>902</v>
      </c>
      <c r="G4" s="112" t="s">
        <v>902</v>
      </c>
      <c r="H4" s="112" t="s">
        <v>902</v>
      </c>
      <c r="I4" s="112" t="s">
        <v>902</v>
      </c>
      <c r="J4" s="112" t="s">
        <v>902</v>
      </c>
      <c r="K4" s="112" t="s">
        <v>472</v>
      </c>
      <c r="L4" s="112" t="s">
        <v>472</v>
      </c>
      <c r="M4" s="112" t="s">
        <v>472</v>
      </c>
      <c r="N4" s="112" t="s">
        <v>472</v>
      </c>
      <c r="O4" s="112" t="s">
        <v>441</v>
      </c>
      <c r="P4" s="112" t="s">
        <v>441</v>
      </c>
      <c r="Q4" s="112" t="s">
        <v>441</v>
      </c>
      <c r="R4" s="112" t="s">
        <v>441</v>
      </c>
      <c r="S4" s="112" t="s">
        <v>470</v>
      </c>
      <c r="T4" s="112" t="s">
        <v>786</v>
      </c>
      <c r="U4" s="112" t="s">
        <v>786</v>
      </c>
      <c r="V4" s="112" t="s">
        <v>471</v>
      </c>
      <c r="W4" s="112" t="s">
        <v>474</v>
      </c>
      <c r="X4" s="112" t="s">
        <v>472</v>
      </c>
      <c r="Y4" s="112" t="s">
        <v>951</v>
      </c>
      <c r="Z4" s="112" t="s">
        <v>472</v>
      </c>
      <c r="AA4" s="112" t="s">
        <v>473</v>
      </c>
      <c r="AB4" s="112" t="s">
        <v>472</v>
      </c>
      <c r="AC4" s="112" t="s">
        <v>487</v>
      </c>
      <c r="AD4" s="112" t="s">
        <v>473</v>
      </c>
      <c r="AE4" s="112" t="s">
        <v>441</v>
      </c>
      <c r="AF4" s="112" t="s">
        <v>441</v>
      </c>
      <c r="AG4" s="112" t="s">
        <v>440</v>
      </c>
      <c r="AH4" s="112" t="s">
        <v>440</v>
      </c>
      <c r="AI4" s="112" t="s">
        <v>440</v>
      </c>
      <c r="AJ4" s="112" t="s">
        <v>440</v>
      </c>
      <c r="AK4" s="112" t="s">
        <v>440</v>
      </c>
      <c r="AL4" s="112" t="s">
        <v>440</v>
      </c>
      <c r="AM4" s="112" t="s">
        <v>472</v>
      </c>
      <c r="AN4" s="112" t="s">
        <v>472</v>
      </c>
      <c r="AO4" s="112" t="s">
        <v>441</v>
      </c>
      <c r="AP4" s="112" t="s">
        <v>441</v>
      </c>
      <c r="AQ4" s="112" t="s">
        <v>441</v>
      </c>
      <c r="AR4" s="112" t="s">
        <v>441</v>
      </c>
      <c r="AS4" s="112" t="s">
        <v>441</v>
      </c>
      <c r="AT4" s="112" t="s">
        <v>472</v>
      </c>
      <c r="AU4" s="112" t="s">
        <v>472</v>
      </c>
      <c r="AV4" s="112" t="s">
        <v>472</v>
      </c>
      <c r="AW4" s="112" t="s">
        <v>904</v>
      </c>
      <c r="AX4" s="112" t="s">
        <v>915</v>
      </c>
      <c r="AY4" s="112" t="s">
        <v>472</v>
      </c>
      <c r="AZ4" s="112" t="s">
        <v>472</v>
      </c>
      <c r="BA4" s="112" t="s">
        <v>487</v>
      </c>
      <c r="BB4" s="112" t="s">
        <v>440</v>
      </c>
      <c r="BC4" s="112" t="s">
        <v>440</v>
      </c>
      <c r="BD4" s="112" t="s">
        <v>819</v>
      </c>
    </row>
    <row r="5" spans="1:57" x14ac:dyDescent="0.25">
      <c r="A5" s="133" t="s">
        <v>1</v>
      </c>
      <c r="B5" s="111" t="s">
        <v>0</v>
      </c>
      <c r="C5" s="108">
        <v>56485.414736842104</v>
      </c>
      <c r="D5" s="108">
        <v>14010.686315789473</v>
      </c>
      <c r="E5" s="108">
        <v>149754.33049999998</v>
      </c>
      <c r="F5" s="108">
        <v>0</v>
      </c>
      <c r="G5" s="108">
        <v>0</v>
      </c>
      <c r="H5" s="108">
        <v>0</v>
      </c>
      <c r="I5" s="108">
        <v>0</v>
      </c>
      <c r="J5" s="108">
        <v>260400</v>
      </c>
      <c r="K5" s="109">
        <v>0.16</v>
      </c>
      <c r="L5" s="109">
        <v>0.2</v>
      </c>
      <c r="M5" s="109">
        <v>0.986403042956146</v>
      </c>
      <c r="N5" s="109">
        <v>0.93801568039817795</v>
      </c>
      <c r="O5" s="108">
        <v>5</v>
      </c>
      <c r="P5" s="108">
        <v>0</v>
      </c>
      <c r="Q5" s="109">
        <v>0.46526426020753242</v>
      </c>
      <c r="R5" s="109">
        <v>0.29342590000000002</v>
      </c>
      <c r="S5" s="108">
        <v>1529403251</v>
      </c>
      <c r="T5" s="108">
        <v>6725.03</v>
      </c>
      <c r="U5" s="108">
        <v>5267.49</v>
      </c>
      <c r="V5" s="109">
        <v>25.747998192331288</v>
      </c>
      <c r="W5" s="110">
        <v>91.099998474121094</v>
      </c>
      <c r="X5" s="110">
        <v>32.9</v>
      </c>
      <c r="Y5" s="109">
        <v>0.26600000000000001</v>
      </c>
      <c r="Z5" s="108">
        <v>66</v>
      </c>
      <c r="AA5" s="108">
        <v>189</v>
      </c>
      <c r="AB5" s="110">
        <v>0.10000000149011599</v>
      </c>
      <c r="AC5" s="109">
        <v>161.21700727000001</v>
      </c>
      <c r="AD5" s="110">
        <v>0.1</v>
      </c>
      <c r="AE5" s="109">
        <v>0.6933503788083194</v>
      </c>
      <c r="AF5" s="109">
        <v>27.82</v>
      </c>
      <c r="AG5" s="108">
        <v>20252</v>
      </c>
      <c r="AH5" s="108">
        <v>150135</v>
      </c>
      <c r="AI5" s="108">
        <v>126387</v>
      </c>
      <c r="AJ5" s="108">
        <v>847872</v>
      </c>
      <c r="AK5" s="108">
        <v>225714</v>
      </c>
      <c r="AL5" s="108">
        <v>46148</v>
      </c>
      <c r="AM5" s="108">
        <v>99</v>
      </c>
      <c r="AN5" s="110">
        <v>26.8</v>
      </c>
      <c r="AO5" s="110" t="s">
        <v>443</v>
      </c>
      <c r="AP5" s="110" t="s">
        <v>443</v>
      </c>
      <c r="AQ5" s="109">
        <v>2.4666666666666668</v>
      </c>
      <c r="AR5" s="109">
        <v>-1.34412062168121</v>
      </c>
      <c r="AS5" s="108">
        <v>11</v>
      </c>
      <c r="AT5" s="110">
        <v>43</v>
      </c>
      <c r="AU5" s="109">
        <v>31.741117477416999</v>
      </c>
      <c r="AV5" s="109">
        <v>6.39</v>
      </c>
      <c r="AW5" s="109">
        <v>74.882842413287406</v>
      </c>
      <c r="AX5" s="108">
        <v>72000</v>
      </c>
      <c r="AY5" s="110">
        <v>31.852952599999998</v>
      </c>
      <c r="AZ5" s="110">
        <v>55.3006162</v>
      </c>
      <c r="BA5" s="108">
        <v>1976.183</v>
      </c>
      <c r="BB5" s="108">
        <v>31627506</v>
      </c>
      <c r="BC5" s="108">
        <v>31108077</v>
      </c>
      <c r="BD5" s="108">
        <v>652230</v>
      </c>
      <c r="BE5" s="108"/>
    </row>
    <row r="6" spans="1:57" x14ac:dyDescent="0.25">
      <c r="A6" s="133" t="s">
        <v>3</v>
      </c>
      <c r="B6" s="111" t="s">
        <v>2</v>
      </c>
      <c r="C6" s="108">
        <v>6288.2947368421055</v>
      </c>
      <c r="D6" s="108">
        <v>0</v>
      </c>
      <c r="E6" s="108">
        <v>11336.441000000001</v>
      </c>
      <c r="F6" s="108">
        <v>16.254000000000001</v>
      </c>
      <c r="G6" s="108">
        <v>0</v>
      </c>
      <c r="H6" s="108">
        <v>0</v>
      </c>
      <c r="I6" s="108">
        <v>0</v>
      </c>
      <c r="J6" s="108">
        <v>128000</v>
      </c>
      <c r="K6" s="109">
        <v>0.04</v>
      </c>
      <c r="L6" s="109">
        <v>0.13333333333333333</v>
      </c>
      <c r="M6" s="109">
        <v>6.5258982314964797E-2</v>
      </c>
      <c r="N6" s="109">
        <v>6.20773573347147E-3</v>
      </c>
      <c r="O6" s="108">
        <v>0</v>
      </c>
      <c r="P6" s="108">
        <v>0</v>
      </c>
      <c r="Q6" s="109">
        <v>0.73276580264162194</v>
      </c>
      <c r="R6" s="109">
        <v>4.6061000000000001E-3</v>
      </c>
      <c r="S6" s="108">
        <v>359537</v>
      </c>
      <c r="T6" s="108">
        <v>341.62</v>
      </c>
      <c r="U6" s="108">
        <v>271</v>
      </c>
      <c r="V6" s="109">
        <v>2.305059051252925</v>
      </c>
      <c r="W6" s="110">
        <v>14</v>
      </c>
      <c r="X6" s="110">
        <v>6.3</v>
      </c>
      <c r="Y6" s="109">
        <v>1.145</v>
      </c>
      <c r="Z6" s="108">
        <v>98</v>
      </c>
      <c r="AA6" s="108">
        <v>19</v>
      </c>
      <c r="AB6" s="110">
        <v>0.1</v>
      </c>
      <c r="AC6" s="109">
        <v>539.28197360000001</v>
      </c>
      <c r="AD6" s="110" t="s">
        <v>443</v>
      </c>
      <c r="AE6" s="109">
        <v>0.21739594742472557</v>
      </c>
      <c r="AF6" s="109">
        <v>28.96</v>
      </c>
      <c r="AG6" s="108">
        <v>0</v>
      </c>
      <c r="AH6" s="108">
        <v>0</v>
      </c>
      <c r="AI6" s="108">
        <v>42300</v>
      </c>
      <c r="AJ6" s="108">
        <v>0</v>
      </c>
      <c r="AK6" s="108">
        <v>154</v>
      </c>
      <c r="AL6" s="108">
        <v>0</v>
      </c>
      <c r="AM6" s="108">
        <v>121</v>
      </c>
      <c r="AN6" s="110">
        <v>4.9000000000000004</v>
      </c>
      <c r="AO6" s="110">
        <v>6.43</v>
      </c>
      <c r="AP6" s="110">
        <v>10.3</v>
      </c>
      <c r="AQ6" s="109" t="s">
        <v>443</v>
      </c>
      <c r="AR6" s="109">
        <v>-7.0645056664943695E-2</v>
      </c>
      <c r="AS6" s="108">
        <v>36</v>
      </c>
      <c r="AT6" s="110">
        <v>100</v>
      </c>
      <c r="AU6" s="109">
        <v>96.845298767089801</v>
      </c>
      <c r="AV6" s="109">
        <v>60.1</v>
      </c>
      <c r="AW6" s="109">
        <v>105.469965746985</v>
      </c>
      <c r="AX6" s="108">
        <v>19000</v>
      </c>
      <c r="AY6" s="110">
        <v>93.233710200000004</v>
      </c>
      <c r="AZ6" s="110">
        <v>95.069379499999997</v>
      </c>
      <c r="BA6" s="108">
        <v>11885.06</v>
      </c>
      <c r="BB6" s="108">
        <v>2894475</v>
      </c>
      <c r="BC6" s="108">
        <v>3011405</v>
      </c>
      <c r="BD6" s="108">
        <v>27400</v>
      </c>
      <c r="BE6" s="108"/>
    </row>
    <row r="7" spans="1:57" x14ac:dyDescent="0.25">
      <c r="A7" s="133" t="s">
        <v>5</v>
      </c>
      <c r="B7" s="111" t="s">
        <v>4</v>
      </c>
      <c r="C7" s="108">
        <v>46530.324210526313</v>
      </c>
      <c r="D7" s="108">
        <v>0</v>
      </c>
      <c r="E7" s="108">
        <v>81898.335000000006</v>
      </c>
      <c r="F7" s="108">
        <v>1.3939999999999999</v>
      </c>
      <c r="G7" s="108">
        <v>0</v>
      </c>
      <c r="H7" s="108">
        <v>0</v>
      </c>
      <c r="I7" s="108">
        <v>0</v>
      </c>
      <c r="J7" s="108">
        <v>0</v>
      </c>
      <c r="K7" s="109">
        <v>0.04</v>
      </c>
      <c r="L7" s="109">
        <v>0.13333333333333333</v>
      </c>
      <c r="M7" s="109">
        <v>0.43237718384045698</v>
      </c>
      <c r="N7" s="109">
        <v>0.14900138430603799</v>
      </c>
      <c r="O7" s="108">
        <v>0</v>
      </c>
      <c r="P7" s="108">
        <v>0</v>
      </c>
      <c r="Q7" s="109">
        <v>0.73562376713464528</v>
      </c>
      <c r="R7" s="109" t="s">
        <v>443</v>
      </c>
      <c r="S7" s="108">
        <v>107749181</v>
      </c>
      <c r="T7" s="108">
        <v>144.5</v>
      </c>
      <c r="U7" s="108">
        <v>196.01</v>
      </c>
      <c r="V7" s="109">
        <v>0.10082035320765957</v>
      </c>
      <c r="W7" s="110">
        <v>25.5</v>
      </c>
      <c r="X7" s="110">
        <v>3.7</v>
      </c>
      <c r="Y7" s="109">
        <v>1.2070000000000001</v>
      </c>
      <c r="Z7" s="108">
        <v>95</v>
      </c>
      <c r="AA7" s="108">
        <v>78</v>
      </c>
      <c r="AB7" s="110">
        <v>0.10000000149011599</v>
      </c>
      <c r="AC7" s="109">
        <v>778.08416391000003</v>
      </c>
      <c r="AD7" s="110">
        <v>0</v>
      </c>
      <c r="AE7" s="109">
        <v>0.41311785927084432</v>
      </c>
      <c r="AF7" s="109" t="s">
        <v>443</v>
      </c>
      <c r="AG7" s="108">
        <v>0</v>
      </c>
      <c r="AH7" s="108">
        <v>420</v>
      </c>
      <c r="AI7" s="108">
        <v>35000</v>
      </c>
      <c r="AJ7" s="108">
        <v>0</v>
      </c>
      <c r="AK7" s="108">
        <v>92933</v>
      </c>
      <c r="AL7" s="108">
        <v>0</v>
      </c>
      <c r="AM7" s="108">
        <v>144</v>
      </c>
      <c r="AN7" s="110">
        <v>4.9000000000000004</v>
      </c>
      <c r="AO7" s="110">
        <v>5.1100000000000003</v>
      </c>
      <c r="AP7" s="110">
        <v>5.5</v>
      </c>
      <c r="AQ7" s="109">
        <v>3.5833333333333335</v>
      </c>
      <c r="AR7" s="109">
        <v>-0.51186323165893599</v>
      </c>
      <c r="AS7" s="108">
        <v>36</v>
      </c>
      <c r="AT7" s="110">
        <v>100</v>
      </c>
      <c r="AU7" s="109">
        <v>72.648681640625</v>
      </c>
      <c r="AV7" s="109">
        <v>18.09</v>
      </c>
      <c r="AW7" s="109">
        <v>93.310750218381699</v>
      </c>
      <c r="AX7" s="108">
        <v>110000</v>
      </c>
      <c r="AY7" s="110">
        <v>87.595800299999993</v>
      </c>
      <c r="AZ7" s="110">
        <v>83.571376000000001</v>
      </c>
      <c r="BA7" s="108">
        <v>14470.545</v>
      </c>
      <c r="BB7" s="108">
        <v>38934336</v>
      </c>
      <c r="BC7" s="108">
        <v>38087812</v>
      </c>
      <c r="BD7" s="108">
        <v>2381740</v>
      </c>
      <c r="BE7" s="108"/>
    </row>
    <row r="8" spans="1:57" x14ac:dyDescent="0.25">
      <c r="A8" s="133" t="s">
        <v>7</v>
      </c>
      <c r="B8" s="111" t="s">
        <v>6</v>
      </c>
      <c r="C8" s="108">
        <v>0</v>
      </c>
      <c r="D8" s="108">
        <v>0</v>
      </c>
      <c r="E8" s="108">
        <v>33544.079999999994</v>
      </c>
      <c r="F8" s="108">
        <v>0</v>
      </c>
      <c r="G8" s="108">
        <v>0</v>
      </c>
      <c r="H8" s="108">
        <v>0</v>
      </c>
      <c r="I8" s="108">
        <v>0</v>
      </c>
      <c r="J8" s="108">
        <v>154556</v>
      </c>
      <c r="K8" s="109">
        <v>0.2</v>
      </c>
      <c r="L8" s="109">
        <v>3.3333333333333333E-2</v>
      </c>
      <c r="M8" s="109">
        <v>0.35650731348123099</v>
      </c>
      <c r="N8" s="109">
        <v>4.93786845233877E-2</v>
      </c>
      <c r="O8" s="108">
        <v>0</v>
      </c>
      <c r="P8" s="108">
        <v>0</v>
      </c>
      <c r="Q8" s="109">
        <v>0.53159142182439567</v>
      </c>
      <c r="R8" s="109" t="s">
        <v>443</v>
      </c>
      <c r="S8" s="108">
        <v>39303208</v>
      </c>
      <c r="T8" s="108">
        <v>242.35</v>
      </c>
      <c r="U8" s="108">
        <v>283.22000000000003</v>
      </c>
      <c r="V8" s="109">
        <v>0.25616454958528928</v>
      </c>
      <c r="W8" s="110">
        <v>156.89999389648401</v>
      </c>
      <c r="X8" s="110">
        <v>15.6</v>
      </c>
      <c r="Y8" s="109">
        <v>0.16600000000000001</v>
      </c>
      <c r="Z8" s="108">
        <v>85</v>
      </c>
      <c r="AA8" s="108">
        <v>370</v>
      </c>
      <c r="AB8" s="110">
        <v>2.4000000953674299</v>
      </c>
      <c r="AC8" s="109">
        <v>355.43238874999997</v>
      </c>
      <c r="AD8" s="110">
        <v>97</v>
      </c>
      <c r="AE8" s="109" t="s">
        <v>443</v>
      </c>
      <c r="AF8" s="109">
        <v>42.66</v>
      </c>
      <c r="AG8" s="108">
        <v>1000</v>
      </c>
      <c r="AH8" s="108">
        <v>0</v>
      </c>
      <c r="AI8" s="108">
        <v>3000</v>
      </c>
      <c r="AJ8" s="108">
        <v>0</v>
      </c>
      <c r="AK8" s="108">
        <v>15572</v>
      </c>
      <c r="AL8" s="108">
        <v>2887</v>
      </c>
      <c r="AM8" s="108">
        <v>122</v>
      </c>
      <c r="AN8" s="110">
        <v>14.2</v>
      </c>
      <c r="AO8" s="110">
        <v>7.22</v>
      </c>
      <c r="AP8" s="110">
        <v>13.7</v>
      </c>
      <c r="AQ8" s="109">
        <v>2.9</v>
      </c>
      <c r="AR8" s="109">
        <v>-1.1469130516052199</v>
      </c>
      <c r="AS8" s="108">
        <v>15</v>
      </c>
      <c r="AT8" s="110">
        <v>37</v>
      </c>
      <c r="AU8" s="109">
        <v>70.580368041992202</v>
      </c>
      <c r="AV8" s="109">
        <v>21.26</v>
      </c>
      <c r="AW8" s="109">
        <v>63.479208200147298</v>
      </c>
      <c r="AX8" s="108">
        <v>51000</v>
      </c>
      <c r="AY8" s="110">
        <v>51.593703699999999</v>
      </c>
      <c r="AZ8" s="110">
        <v>48.963239399999999</v>
      </c>
      <c r="BA8" s="108">
        <v>7373.0349999999999</v>
      </c>
      <c r="BB8" s="108">
        <v>24227524</v>
      </c>
      <c r="BC8" s="108">
        <v>18565269</v>
      </c>
      <c r="BD8" s="108">
        <v>1246700</v>
      </c>
      <c r="BE8" s="108"/>
    </row>
    <row r="9" spans="1:57" x14ac:dyDescent="0.25">
      <c r="A9" s="133" t="s">
        <v>9</v>
      </c>
      <c r="B9" s="111" t="s">
        <v>8</v>
      </c>
      <c r="C9" s="108">
        <v>182.55157894736843</v>
      </c>
      <c r="D9" s="108">
        <v>182.55157894736843</v>
      </c>
      <c r="E9" s="108" t="s">
        <v>443</v>
      </c>
      <c r="F9" s="108">
        <v>0</v>
      </c>
      <c r="G9" s="108">
        <v>1712.9639999999999</v>
      </c>
      <c r="H9" s="108">
        <v>540.93600000000004</v>
      </c>
      <c r="I9" s="108">
        <v>0</v>
      </c>
      <c r="J9" s="108">
        <v>0</v>
      </c>
      <c r="K9" s="109">
        <v>0</v>
      </c>
      <c r="L9" s="109">
        <v>6.6666666666666666E-2</v>
      </c>
      <c r="M9" s="109">
        <v>3.2022145730197199E-3</v>
      </c>
      <c r="N9" s="109">
        <v>4.3655140904776699E-4</v>
      </c>
      <c r="O9" s="108">
        <v>0</v>
      </c>
      <c r="P9" s="108">
        <v>0</v>
      </c>
      <c r="Q9" s="109">
        <v>0.78336726438452919</v>
      </c>
      <c r="R9" s="109" t="s">
        <v>443</v>
      </c>
      <c r="S9" s="108">
        <v>630014</v>
      </c>
      <c r="T9" s="108">
        <v>2.35</v>
      </c>
      <c r="U9" s="108">
        <v>1.56</v>
      </c>
      <c r="V9" s="109">
        <v>0.1333705031310404</v>
      </c>
      <c r="W9" s="110">
        <v>8.1000003814697301</v>
      </c>
      <c r="X9" s="110" t="s">
        <v>443</v>
      </c>
      <c r="Y9" s="109" t="s">
        <v>443</v>
      </c>
      <c r="Z9" s="108">
        <v>98</v>
      </c>
      <c r="AA9" s="108">
        <v>7.5999999046325701</v>
      </c>
      <c r="AB9" s="110" t="s">
        <v>443</v>
      </c>
      <c r="AC9" s="109">
        <v>1020.9151193599999</v>
      </c>
      <c r="AD9" s="110" t="s">
        <v>443</v>
      </c>
      <c r="AE9" s="109" t="s">
        <v>443</v>
      </c>
      <c r="AF9" s="109" t="s">
        <v>443</v>
      </c>
      <c r="AG9" s="108">
        <v>0</v>
      </c>
      <c r="AH9" s="108">
        <v>0</v>
      </c>
      <c r="AI9" s="108">
        <v>0</v>
      </c>
      <c r="AJ9" s="108">
        <v>0</v>
      </c>
      <c r="AK9" s="108">
        <v>0</v>
      </c>
      <c r="AL9" s="108">
        <v>0</v>
      </c>
      <c r="AM9" s="108">
        <v>115</v>
      </c>
      <c r="AN9" s="110">
        <v>19.8</v>
      </c>
      <c r="AO9" s="110">
        <v>2.63</v>
      </c>
      <c r="AP9" s="110" t="s">
        <v>443</v>
      </c>
      <c r="AQ9" s="109">
        <v>2.833333333333333</v>
      </c>
      <c r="AR9" s="109">
        <v>-8.7262891232967404E-2</v>
      </c>
      <c r="AS9" s="108" t="s">
        <v>443</v>
      </c>
      <c r="AT9" s="110">
        <v>90.875439999999998</v>
      </c>
      <c r="AU9" s="109">
        <v>98.949996948242202</v>
      </c>
      <c r="AV9" s="109">
        <v>64</v>
      </c>
      <c r="AW9" s="109">
        <v>120.01804120876101</v>
      </c>
      <c r="AX9" s="108">
        <v>980</v>
      </c>
      <c r="AY9" s="110">
        <v>91.4</v>
      </c>
      <c r="AZ9" s="110">
        <v>97.866524400000003</v>
      </c>
      <c r="BA9" s="108">
        <v>22965.789000000001</v>
      </c>
      <c r="BB9" s="108">
        <v>90900</v>
      </c>
      <c r="BC9" s="108">
        <v>90156</v>
      </c>
      <c r="BD9" s="108">
        <v>440</v>
      </c>
      <c r="BE9" s="108"/>
    </row>
    <row r="10" spans="1:57" x14ac:dyDescent="0.25">
      <c r="A10" s="133" t="s">
        <v>11</v>
      </c>
      <c r="B10" s="111" t="s">
        <v>10</v>
      </c>
      <c r="C10" s="108">
        <v>17976.077894736842</v>
      </c>
      <c r="D10" s="108">
        <v>723.80421052631584</v>
      </c>
      <c r="E10" s="108">
        <v>163609.29200000002</v>
      </c>
      <c r="F10" s="108">
        <v>0</v>
      </c>
      <c r="G10" s="108">
        <v>0</v>
      </c>
      <c r="H10" s="108">
        <v>0</v>
      </c>
      <c r="I10" s="108">
        <v>0</v>
      </c>
      <c r="J10" s="108">
        <v>0</v>
      </c>
      <c r="K10" s="109">
        <v>0.08</v>
      </c>
      <c r="L10" s="109">
        <v>6.6666666666666666E-2</v>
      </c>
      <c r="M10" s="109">
        <v>0.137818557564762</v>
      </c>
      <c r="N10" s="109">
        <v>4.2767846892077799E-2</v>
      </c>
      <c r="O10" s="108">
        <v>0</v>
      </c>
      <c r="P10" s="108">
        <v>0</v>
      </c>
      <c r="Q10" s="109">
        <v>0.83557201822956795</v>
      </c>
      <c r="R10" s="109">
        <v>1.4565099999999999E-2</v>
      </c>
      <c r="S10" s="108">
        <v>5186582</v>
      </c>
      <c r="T10" s="108">
        <v>178.92</v>
      </c>
      <c r="U10" s="108">
        <v>32.47</v>
      </c>
      <c r="V10" s="109">
        <v>4.9305751816654097E-3</v>
      </c>
      <c r="W10" s="110">
        <v>12.5</v>
      </c>
      <c r="X10" s="110">
        <v>2.2999999999999998</v>
      </c>
      <c r="Y10" s="109">
        <v>3.859</v>
      </c>
      <c r="Z10" s="108">
        <v>95</v>
      </c>
      <c r="AA10" s="108">
        <v>24</v>
      </c>
      <c r="AB10" s="110">
        <v>0.5</v>
      </c>
      <c r="AC10" s="109">
        <v>1724.6206550300001</v>
      </c>
      <c r="AD10" s="110">
        <v>0</v>
      </c>
      <c r="AE10" s="109">
        <v>0.37560970371386404</v>
      </c>
      <c r="AF10" s="109">
        <v>43.57</v>
      </c>
      <c r="AG10" s="108">
        <v>3000</v>
      </c>
      <c r="AH10" s="108">
        <v>7553</v>
      </c>
      <c r="AI10" s="108">
        <v>87451</v>
      </c>
      <c r="AJ10" s="108">
        <v>0</v>
      </c>
      <c r="AK10" s="108">
        <v>3523</v>
      </c>
      <c r="AL10" s="108">
        <v>0</v>
      </c>
      <c r="AM10" s="108">
        <v>151</v>
      </c>
      <c r="AN10" s="110">
        <v>4.9000000000000004</v>
      </c>
      <c r="AO10" s="110" t="s">
        <v>443</v>
      </c>
      <c r="AP10" s="110" t="s">
        <v>443</v>
      </c>
      <c r="AQ10" s="109">
        <v>3.5</v>
      </c>
      <c r="AR10" s="109">
        <v>-0.18200303614139601</v>
      </c>
      <c r="AS10" s="108">
        <v>32</v>
      </c>
      <c r="AT10" s="110">
        <v>99.8</v>
      </c>
      <c r="AU10" s="109">
        <v>97.916091918945298</v>
      </c>
      <c r="AV10" s="109">
        <v>64.7</v>
      </c>
      <c r="AW10" s="109">
        <v>158.73576197951701</v>
      </c>
      <c r="AX10" s="108">
        <v>520000</v>
      </c>
      <c r="AY10" s="110">
        <v>96.355067899999995</v>
      </c>
      <c r="AZ10" s="110">
        <v>99.074060500000002</v>
      </c>
      <c r="BA10" s="108">
        <v>22458.847000000002</v>
      </c>
      <c r="BB10" s="108">
        <v>42980024</v>
      </c>
      <c r="BC10" s="108">
        <v>42610981</v>
      </c>
      <c r="BD10" s="108">
        <v>2736690</v>
      </c>
      <c r="BE10" s="108"/>
    </row>
    <row r="11" spans="1:57" x14ac:dyDescent="0.25">
      <c r="A11" s="133" t="s">
        <v>13</v>
      </c>
      <c r="B11" s="111" t="s">
        <v>12</v>
      </c>
      <c r="C11" s="108">
        <v>6245.8989473684214</v>
      </c>
      <c r="D11" s="108">
        <v>1629.6863157894736</v>
      </c>
      <c r="E11" s="108">
        <v>8738.2904999999992</v>
      </c>
      <c r="F11" s="108">
        <v>0</v>
      </c>
      <c r="G11" s="108">
        <v>0</v>
      </c>
      <c r="H11" s="108">
        <v>0</v>
      </c>
      <c r="I11" s="108">
        <v>0</v>
      </c>
      <c r="J11" s="108">
        <v>11880</v>
      </c>
      <c r="K11" s="109">
        <v>0.04</v>
      </c>
      <c r="L11" s="109">
        <v>0.1</v>
      </c>
      <c r="M11" s="109">
        <v>1.68108871983326E-2</v>
      </c>
      <c r="N11" s="109">
        <v>4.3888528240334799E-3</v>
      </c>
      <c r="O11" s="108">
        <v>0</v>
      </c>
      <c r="P11" s="108">
        <v>0</v>
      </c>
      <c r="Q11" s="109">
        <v>0.73298258304466546</v>
      </c>
      <c r="R11" s="109">
        <v>2.2295000000000001E-3</v>
      </c>
      <c r="S11" s="108">
        <v>12314810</v>
      </c>
      <c r="T11" s="108">
        <v>272.77</v>
      </c>
      <c r="U11" s="108">
        <v>277.8</v>
      </c>
      <c r="V11" s="109">
        <v>2.6682550566861374</v>
      </c>
      <c r="W11" s="110">
        <v>14.1000003814697</v>
      </c>
      <c r="X11" s="110">
        <v>5.3</v>
      </c>
      <c r="Y11" s="109">
        <v>2.698</v>
      </c>
      <c r="Z11" s="108">
        <v>97</v>
      </c>
      <c r="AA11" s="108">
        <v>45</v>
      </c>
      <c r="AB11" s="110">
        <v>0.20000000298023199</v>
      </c>
      <c r="AC11" s="109">
        <v>351.38259238000001</v>
      </c>
      <c r="AD11" s="110">
        <v>0.1</v>
      </c>
      <c r="AE11" s="109">
        <v>0.31757418625928169</v>
      </c>
      <c r="AF11" s="109">
        <v>30.3</v>
      </c>
      <c r="AG11" s="108">
        <v>64000</v>
      </c>
      <c r="AH11" s="108">
        <v>0</v>
      </c>
      <c r="AI11" s="108">
        <v>0</v>
      </c>
      <c r="AJ11" s="108">
        <v>8400</v>
      </c>
      <c r="AK11" s="108">
        <v>15690</v>
      </c>
      <c r="AL11" s="108">
        <v>0</v>
      </c>
      <c r="AM11" s="108">
        <v>120</v>
      </c>
      <c r="AN11" s="110">
        <v>5.8</v>
      </c>
      <c r="AO11" s="110">
        <v>8.8699999999999992</v>
      </c>
      <c r="AP11" s="110">
        <v>11.9</v>
      </c>
      <c r="AQ11" s="109">
        <v>2</v>
      </c>
      <c r="AR11" s="109">
        <v>-0.169273406267166</v>
      </c>
      <c r="AS11" s="108">
        <v>35</v>
      </c>
      <c r="AT11" s="110">
        <v>100</v>
      </c>
      <c r="AU11" s="109">
        <v>99.609947204589801</v>
      </c>
      <c r="AV11" s="109">
        <v>46.3</v>
      </c>
      <c r="AW11" s="109">
        <v>115.92321019842601</v>
      </c>
      <c r="AX11" s="108">
        <v>20000</v>
      </c>
      <c r="AY11" s="110">
        <v>89.495083899999997</v>
      </c>
      <c r="AZ11" s="110">
        <v>100</v>
      </c>
      <c r="BA11" s="108">
        <v>7353.3329999999996</v>
      </c>
      <c r="BB11" s="108">
        <v>3006154</v>
      </c>
      <c r="BC11" s="108">
        <v>2974184</v>
      </c>
      <c r="BD11" s="108">
        <v>28480</v>
      </c>
      <c r="BE11" s="108"/>
    </row>
    <row r="12" spans="1:57" x14ac:dyDescent="0.25">
      <c r="A12" s="133" t="s">
        <v>15</v>
      </c>
      <c r="B12" s="111" t="s">
        <v>14</v>
      </c>
      <c r="C12" s="108">
        <v>15445.852631578948</v>
      </c>
      <c r="D12" s="108">
        <v>0</v>
      </c>
      <c r="E12" s="108">
        <v>68944.512500000012</v>
      </c>
      <c r="F12" s="108">
        <v>54.78</v>
      </c>
      <c r="G12" s="108">
        <v>33245.038500000002</v>
      </c>
      <c r="H12" s="108">
        <v>2095.8805000000002</v>
      </c>
      <c r="I12" s="108">
        <v>29.262</v>
      </c>
      <c r="J12" s="108">
        <v>280000</v>
      </c>
      <c r="K12" s="109">
        <v>0.16</v>
      </c>
      <c r="L12" s="109">
        <v>0.13333333333333333</v>
      </c>
      <c r="M12" s="109">
        <v>2.90687013339208E-2</v>
      </c>
      <c r="N12" s="109">
        <v>6.8374195129963598E-3</v>
      </c>
      <c r="O12" s="108">
        <v>0</v>
      </c>
      <c r="P12" s="108">
        <v>0</v>
      </c>
      <c r="Q12" s="109">
        <v>0.93495825022226342</v>
      </c>
      <c r="R12" s="109" t="s">
        <v>443</v>
      </c>
      <c r="S12" s="108">
        <v>0</v>
      </c>
      <c r="T12" s="108">
        <v>0</v>
      </c>
      <c r="U12" s="108">
        <v>0</v>
      </c>
      <c r="V12" s="109">
        <v>0</v>
      </c>
      <c r="W12" s="110">
        <v>3.7999999523162802</v>
      </c>
      <c r="X12" s="110" t="s">
        <v>443</v>
      </c>
      <c r="Y12" s="109">
        <v>3.2730000000000001</v>
      </c>
      <c r="Z12" s="108">
        <v>93</v>
      </c>
      <c r="AA12" s="108">
        <v>6.4000000953674299</v>
      </c>
      <c r="AB12" s="110">
        <v>0.2</v>
      </c>
      <c r="AC12" s="109">
        <v>4191.0905894199996</v>
      </c>
      <c r="AD12" s="110" t="s">
        <v>443</v>
      </c>
      <c r="AE12" s="109">
        <v>0.1101301029569508</v>
      </c>
      <c r="AF12" s="109">
        <v>34.01</v>
      </c>
      <c r="AG12" s="108">
        <v>7500</v>
      </c>
      <c r="AH12" s="108">
        <v>52707</v>
      </c>
      <c r="AI12" s="108">
        <v>6900</v>
      </c>
      <c r="AJ12" s="108">
        <v>0</v>
      </c>
      <c r="AK12" s="108">
        <v>35582</v>
      </c>
      <c r="AL12" s="108">
        <v>0</v>
      </c>
      <c r="AM12" s="108">
        <v>133</v>
      </c>
      <c r="AN12" s="110">
        <v>4.9000000000000004</v>
      </c>
      <c r="AO12" s="110">
        <v>1.36</v>
      </c>
      <c r="AP12" s="110" t="s">
        <v>443</v>
      </c>
      <c r="AQ12" s="109">
        <v>4.05</v>
      </c>
      <c r="AR12" s="109">
        <v>1.5906357765197801</v>
      </c>
      <c r="AS12" s="108">
        <v>79</v>
      </c>
      <c r="AT12" s="110">
        <v>100</v>
      </c>
      <c r="AU12" s="109" t="s">
        <v>443</v>
      </c>
      <c r="AV12" s="109">
        <v>84.56</v>
      </c>
      <c r="AW12" s="109">
        <v>131.23054684881899</v>
      </c>
      <c r="AX12" s="108">
        <v>770000</v>
      </c>
      <c r="AY12" s="110">
        <v>100</v>
      </c>
      <c r="AZ12" s="110">
        <v>100</v>
      </c>
      <c r="BA12" s="108">
        <v>47607.697</v>
      </c>
      <c r="BB12" s="108">
        <v>23490736</v>
      </c>
      <c r="BC12" s="108">
        <v>22262501</v>
      </c>
      <c r="BD12" s="108">
        <v>7682300</v>
      </c>
      <c r="BE12" s="108"/>
    </row>
    <row r="13" spans="1:57" x14ac:dyDescent="0.25">
      <c r="A13" s="133" t="s">
        <v>17</v>
      </c>
      <c r="B13" s="111" t="s">
        <v>16</v>
      </c>
      <c r="C13" s="108">
        <v>8670.3284210526308</v>
      </c>
      <c r="D13" s="108">
        <v>0</v>
      </c>
      <c r="E13" s="108">
        <v>37212.565000000002</v>
      </c>
      <c r="F13" s="108">
        <v>0</v>
      </c>
      <c r="G13" s="108">
        <v>0</v>
      </c>
      <c r="H13" s="108">
        <v>0</v>
      </c>
      <c r="I13" s="108">
        <v>0</v>
      </c>
      <c r="J13" s="108">
        <v>0</v>
      </c>
      <c r="K13" s="109">
        <v>0</v>
      </c>
      <c r="L13" s="109">
        <v>3.3333333333333333E-2</v>
      </c>
      <c r="M13" s="109">
        <v>1.4307543381703799E-2</v>
      </c>
      <c r="N13" s="109">
        <v>5.3842971187521502E-3</v>
      </c>
      <c r="O13" s="108">
        <v>0</v>
      </c>
      <c r="P13" s="108">
        <v>0</v>
      </c>
      <c r="Q13" s="109">
        <v>0.88502726002130805</v>
      </c>
      <c r="R13" s="109" t="s">
        <v>443</v>
      </c>
      <c r="S13" s="108">
        <v>3699998</v>
      </c>
      <c r="T13" s="108">
        <v>0</v>
      </c>
      <c r="U13" s="108">
        <v>0</v>
      </c>
      <c r="V13" s="109">
        <v>0</v>
      </c>
      <c r="W13" s="110">
        <v>3.5</v>
      </c>
      <c r="X13" s="110" t="s">
        <v>443</v>
      </c>
      <c r="Y13" s="109">
        <v>4.83</v>
      </c>
      <c r="Z13" s="108">
        <v>76</v>
      </c>
      <c r="AA13" s="108">
        <v>7.8000001907348597</v>
      </c>
      <c r="AB13" s="110">
        <v>0.4</v>
      </c>
      <c r="AC13" s="109">
        <v>4884.6183098499996</v>
      </c>
      <c r="AD13" s="110" t="s">
        <v>443</v>
      </c>
      <c r="AE13" s="109">
        <v>5.2849760105228571E-2</v>
      </c>
      <c r="AF13" s="109">
        <v>30.04</v>
      </c>
      <c r="AG13" s="108">
        <v>200</v>
      </c>
      <c r="AH13" s="108">
        <v>0</v>
      </c>
      <c r="AI13" s="108">
        <v>0</v>
      </c>
      <c r="AJ13" s="108">
        <v>0</v>
      </c>
      <c r="AK13" s="108">
        <v>60747</v>
      </c>
      <c r="AL13" s="108">
        <v>0</v>
      </c>
      <c r="AM13" s="108">
        <v>151</v>
      </c>
      <c r="AN13" s="110">
        <v>4.9000000000000004</v>
      </c>
      <c r="AO13" s="110">
        <v>1.43</v>
      </c>
      <c r="AP13" s="110">
        <v>5.9</v>
      </c>
      <c r="AQ13" s="109">
        <v>4.1833333333333336</v>
      </c>
      <c r="AR13" s="109">
        <v>1.5681612491607699</v>
      </c>
      <c r="AS13" s="108">
        <v>76</v>
      </c>
      <c r="AT13" s="110">
        <v>100</v>
      </c>
      <c r="AU13" s="109" t="s">
        <v>443</v>
      </c>
      <c r="AV13" s="109">
        <v>81</v>
      </c>
      <c r="AW13" s="109">
        <v>151.91125147467901</v>
      </c>
      <c r="AX13" s="108">
        <v>290000</v>
      </c>
      <c r="AY13" s="110">
        <v>100</v>
      </c>
      <c r="AZ13" s="110">
        <v>100</v>
      </c>
      <c r="BA13" s="108">
        <v>47031.004000000001</v>
      </c>
      <c r="BB13" s="108">
        <v>8534492</v>
      </c>
      <c r="BC13" s="108">
        <v>8221646</v>
      </c>
      <c r="BD13" s="108">
        <v>82409</v>
      </c>
      <c r="BE13" s="108"/>
    </row>
    <row r="14" spans="1:57" x14ac:dyDescent="0.25">
      <c r="A14" s="133" t="s">
        <v>19</v>
      </c>
      <c r="B14" s="111" t="s">
        <v>18</v>
      </c>
      <c r="C14" s="108">
        <v>17483.090526315791</v>
      </c>
      <c r="D14" s="108">
        <v>3949.1684210526314</v>
      </c>
      <c r="E14" s="108">
        <v>32621.272000000001</v>
      </c>
      <c r="F14" s="108">
        <v>0</v>
      </c>
      <c r="G14" s="108">
        <v>0</v>
      </c>
      <c r="H14" s="108">
        <v>0</v>
      </c>
      <c r="I14" s="108">
        <v>0</v>
      </c>
      <c r="J14" s="108">
        <v>0</v>
      </c>
      <c r="K14" s="109">
        <v>0.04</v>
      </c>
      <c r="L14" s="109">
        <v>0.13333333333333333</v>
      </c>
      <c r="M14" s="109">
        <v>4.2207758165577897E-2</v>
      </c>
      <c r="N14" s="109">
        <v>1.5265404489803401E-2</v>
      </c>
      <c r="O14" s="108">
        <v>0</v>
      </c>
      <c r="P14" s="108">
        <v>0</v>
      </c>
      <c r="Q14" s="109">
        <v>0.75113917353741355</v>
      </c>
      <c r="R14" s="109">
        <v>9.2669999999999992E-3</v>
      </c>
      <c r="S14" s="108">
        <v>3236220</v>
      </c>
      <c r="T14" s="108">
        <v>337.61</v>
      </c>
      <c r="U14" s="108">
        <v>-73.94</v>
      </c>
      <c r="V14" s="109">
        <v>-9.0912484396798582E-2</v>
      </c>
      <c r="W14" s="110">
        <v>31.700000762939499</v>
      </c>
      <c r="X14" s="110">
        <v>8.4</v>
      </c>
      <c r="Y14" s="109">
        <v>3.4020000000000001</v>
      </c>
      <c r="Z14" s="108">
        <v>98</v>
      </c>
      <c r="AA14" s="108">
        <v>77</v>
      </c>
      <c r="AB14" s="110">
        <v>0.10000000149011599</v>
      </c>
      <c r="AC14" s="109">
        <v>956.64630650000004</v>
      </c>
      <c r="AD14" s="110">
        <v>0.1</v>
      </c>
      <c r="AE14" s="109">
        <v>0.30300033650789382</v>
      </c>
      <c r="AF14" s="109">
        <v>33.03</v>
      </c>
      <c r="AG14" s="108">
        <v>0</v>
      </c>
      <c r="AH14" s="108">
        <v>0</v>
      </c>
      <c r="AI14" s="108">
        <v>0</v>
      </c>
      <c r="AJ14" s="108">
        <v>568892</v>
      </c>
      <c r="AK14" s="108">
        <v>1357</v>
      </c>
      <c r="AL14" s="108">
        <v>0</v>
      </c>
      <c r="AM14" s="108">
        <v>127</v>
      </c>
      <c r="AN14" s="110">
        <v>4.9000000000000004</v>
      </c>
      <c r="AO14" s="110" t="s">
        <v>443</v>
      </c>
      <c r="AP14" s="110" t="s">
        <v>443</v>
      </c>
      <c r="AQ14" s="109" t="s">
        <v>443</v>
      </c>
      <c r="AR14" s="109">
        <v>-0.338886708021164</v>
      </c>
      <c r="AS14" s="108">
        <v>29</v>
      </c>
      <c r="AT14" s="110">
        <v>100</v>
      </c>
      <c r="AU14" s="109">
        <v>99.788986206054702</v>
      </c>
      <c r="AV14" s="109">
        <v>61</v>
      </c>
      <c r="AW14" s="109">
        <v>110.905363353238</v>
      </c>
      <c r="AX14" s="108">
        <v>26000</v>
      </c>
      <c r="AY14" s="110">
        <v>89.349071699999996</v>
      </c>
      <c r="AZ14" s="110">
        <v>86.997767499999995</v>
      </c>
      <c r="BA14" s="108">
        <v>17745.178</v>
      </c>
      <c r="BB14" s="108">
        <v>9537823</v>
      </c>
      <c r="BC14" s="108">
        <v>9590159</v>
      </c>
      <c r="BD14" s="108">
        <v>82658</v>
      </c>
      <c r="BE14" s="108"/>
    </row>
    <row r="15" spans="1:57" x14ac:dyDescent="0.25">
      <c r="A15" s="133" t="s">
        <v>21</v>
      </c>
      <c r="B15" s="111" t="s">
        <v>20</v>
      </c>
      <c r="C15" s="108">
        <v>2.0926315789473686</v>
      </c>
      <c r="D15" s="108">
        <v>0</v>
      </c>
      <c r="E15" s="108" t="s">
        <v>443</v>
      </c>
      <c r="F15" s="108">
        <v>0</v>
      </c>
      <c r="G15" s="108">
        <v>6061.5889999999999</v>
      </c>
      <c r="H15" s="108">
        <v>1914.1860000000001</v>
      </c>
      <c r="I15" s="108">
        <v>94.596000000000004</v>
      </c>
      <c r="J15" s="108">
        <v>0</v>
      </c>
      <c r="K15" s="109">
        <v>0</v>
      </c>
      <c r="L15" s="109">
        <v>6.6666666666666666E-2</v>
      </c>
      <c r="M15" s="109">
        <v>9.2429165989760297E-4</v>
      </c>
      <c r="N15" s="109">
        <v>1.7241349847640301E-3</v>
      </c>
      <c r="O15" s="108">
        <v>0</v>
      </c>
      <c r="P15" s="108">
        <v>0</v>
      </c>
      <c r="Q15" s="109">
        <v>0.78995805951221898</v>
      </c>
      <c r="R15" s="109" t="s">
        <v>443</v>
      </c>
      <c r="S15" s="108">
        <v>50250</v>
      </c>
      <c r="T15" s="108">
        <v>0</v>
      </c>
      <c r="U15" s="108">
        <v>0</v>
      </c>
      <c r="V15" s="109">
        <v>0</v>
      </c>
      <c r="W15" s="110">
        <v>12.1000003814697</v>
      </c>
      <c r="X15" s="110" t="s">
        <v>443</v>
      </c>
      <c r="Y15" s="109">
        <v>2.8180000000000001</v>
      </c>
      <c r="Z15" s="108">
        <v>92</v>
      </c>
      <c r="AA15" s="108">
        <v>12</v>
      </c>
      <c r="AB15" s="110">
        <v>3.2</v>
      </c>
      <c r="AC15" s="109">
        <v>1688.2050311600001</v>
      </c>
      <c r="AD15" s="110" t="s">
        <v>443</v>
      </c>
      <c r="AE15" s="109">
        <v>0.29789928760395445</v>
      </c>
      <c r="AF15" s="109" t="s">
        <v>443</v>
      </c>
      <c r="AG15" s="108">
        <v>0</v>
      </c>
      <c r="AH15" s="108">
        <v>0</v>
      </c>
      <c r="AI15" s="108">
        <v>6710</v>
      </c>
      <c r="AJ15" s="108">
        <v>0</v>
      </c>
      <c r="AK15" s="108">
        <v>7</v>
      </c>
      <c r="AL15" s="108">
        <v>0</v>
      </c>
      <c r="AM15" s="108">
        <v>125</v>
      </c>
      <c r="AN15" s="110">
        <v>4.9000000000000004</v>
      </c>
      <c r="AO15" s="110">
        <v>1.62</v>
      </c>
      <c r="AP15" s="110">
        <v>5.4</v>
      </c>
      <c r="AQ15" s="109" t="s">
        <v>443</v>
      </c>
      <c r="AR15" s="109">
        <v>0.72048014402389504</v>
      </c>
      <c r="AS15" s="108">
        <v>71</v>
      </c>
      <c r="AT15" s="110">
        <v>100</v>
      </c>
      <c r="AU15" s="109" t="s">
        <v>443</v>
      </c>
      <c r="AV15" s="109">
        <v>76.92</v>
      </c>
      <c r="AW15" s="109">
        <v>71.437720057191996</v>
      </c>
      <c r="AX15" s="108">
        <v>4800</v>
      </c>
      <c r="AY15" s="110">
        <v>92.011074699999995</v>
      </c>
      <c r="AZ15" s="110">
        <v>98.353756599999997</v>
      </c>
      <c r="BA15" s="108">
        <v>25576.897000000001</v>
      </c>
      <c r="BB15" s="108">
        <v>383054</v>
      </c>
      <c r="BC15" s="108">
        <v>319031</v>
      </c>
      <c r="BD15" s="108">
        <v>10010</v>
      </c>
      <c r="BE15" s="108"/>
    </row>
    <row r="16" spans="1:57" x14ac:dyDescent="0.25">
      <c r="A16" s="133" t="s">
        <v>23</v>
      </c>
      <c r="B16" s="111" t="s">
        <v>22</v>
      </c>
      <c r="C16" s="108">
        <v>0</v>
      </c>
      <c r="D16" s="108">
        <v>0</v>
      </c>
      <c r="E16" s="108" t="s">
        <v>443</v>
      </c>
      <c r="F16" s="108">
        <v>0</v>
      </c>
      <c r="G16" s="108">
        <v>0</v>
      </c>
      <c r="H16" s="108">
        <v>0</v>
      </c>
      <c r="I16" s="108">
        <v>0</v>
      </c>
      <c r="J16" s="108">
        <v>0</v>
      </c>
      <c r="K16" s="109">
        <v>0</v>
      </c>
      <c r="L16" s="109">
        <v>0.5</v>
      </c>
      <c r="M16" s="109">
        <v>1.5234616540894299E-2</v>
      </c>
      <c r="N16" s="109">
        <v>9.9779970400115797E-3</v>
      </c>
      <c r="O16" s="108">
        <v>0</v>
      </c>
      <c r="P16" s="108">
        <v>0</v>
      </c>
      <c r="Q16" s="109">
        <v>0.82392195681220692</v>
      </c>
      <c r="R16" s="109" t="s">
        <v>443</v>
      </c>
      <c r="S16" s="108">
        <v>0</v>
      </c>
      <c r="T16" s="108">
        <v>0</v>
      </c>
      <c r="U16" s="108">
        <v>0</v>
      </c>
      <c r="V16" s="109">
        <v>0</v>
      </c>
      <c r="W16" s="110">
        <v>6.1999998092651403</v>
      </c>
      <c r="X16" s="110" t="s">
        <v>443</v>
      </c>
      <c r="Y16" s="109">
        <v>0.91500000000000004</v>
      </c>
      <c r="Z16" s="108">
        <v>99</v>
      </c>
      <c r="AA16" s="108">
        <v>14</v>
      </c>
      <c r="AB16" s="110" t="s">
        <v>443</v>
      </c>
      <c r="AC16" s="109">
        <v>1900.2125758899999</v>
      </c>
      <c r="AD16" s="110" t="s">
        <v>443</v>
      </c>
      <c r="AE16" s="109">
        <v>0.26486260254652194</v>
      </c>
      <c r="AF16" s="109" t="s">
        <v>443</v>
      </c>
      <c r="AG16" s="108">
        <v>0</v>
      </c>
      <c r="AH16" s="108">
        <v>0</v>
      </c>
      <c r="AI16" s="108">
        <v>0</v>
      </c>
      <c r="AJ16" s="108">
        <v>0</v>
      </c>
      <c r="AK16" s="108">
        <v>277</v>
      </c>
      <c r="AL16" s="108">
        <v>0</v>
      </c>
      <c r="AM16" s="108">
        <v>132</v>
      </c>
      <c r="AN16" s="110">
        <v>4.9000000000000004</v>
      </c>
      <c r="AO16" s="110">
        <v>2.2400000000000002</v>
      </c>
      <c r="AP16" s="110">
        <v>18.5</v>
      </c>
      <c r="AQ16" s="109">
        <v>3.4833333333333329</v>
      </c>
      <c r="AR16" s="109">
        <v>0.59091579914092995</v>
      </c>
      <c r="AS16" s="108">
        <v>51</v>
      </c>
      <c r="AT16" s="110">
        <v>97.697829999999996</v>
      </c>
      <c r="AU16" s="109">
        <v>94.556793212890597</v>
      </c>
      <c r="AV16" s="109">
        <v>90.999979999999994</v>
      </c>
      <c r="AW16" s="109">
        <v>173.27393347722</v>
      </c>
      <c r="AX16" s="108">
        <v>3400</v>
      </c>
      <c r="AY16" s="110">
        <v>99.197632499999997</v>
      </c>
      <c r="AZ16" s="110">
        <v>100</v>
      </c>
      <c r="BA16" s="108">
        <v>52514.68</v>
      </c>
      <c r="BB16" s="108">
        <v>1361930</v>
      </c>
      <c r="BC16" s="108">
        <v>1281332</v>
      </c>
      <c r="BD16" s="108">
        <v>760</v>
      </c>
      <c r="BE16" s="108"/>
    </row>
    <row r="17" spans="1:57" x14ac:dyDescent="0.25">
      <c r="A17" s="133" t="s">
        <v>25</v>
      </c>
      <c r="B17" s="111" t="s">
        <v>24</v>
      </c>
      <c r="C17" s="108">
        <v>262073.28842105262</v>
      </c>
      <c r="D17" s="108">
        <v>20334.338947368422</v>
      </c>
      <c r="E17" s="108">
        <v>2895904.4565000003</v>
      </c>
      <c r="F17" s="108">
        <v>955.99800000000005</v>
      </c>
      <c r="G17" s="108">
        <v>685911.0745000001</v>
      </c>
      <c r="H17" s="108">
        <v>23008.614999999998</v>
      </c>
      <c r="I17" s="108">
        <v>274.25099999999998</v>
      </c>
      <c r="J17" s="108">
        <v>200000</v>
      </c>
      <c r="K17" s="109">
        <v>0.08</v>
      </c>
      <c r="L17" s="109">
        <v>0.16666666666666666</v>
      </c>
      <c r="M17" s="109">
        <v>0.69689778556751902</v>
      </c>
      <c r="N17" s="109">
        <v>0.23817797335003499</v>
      </c>
      <c r="O17" s="108">
        <v>0</v>
      </c>
      <c r="P17" s="108">
        <v>0</v>
      </c>
      <c r="Q17" s="109">
        <v>0.57009997440544979</v>
      </c>
      <c r="R17" s="109">
        <v>0.23653830000000001</v>
      </c>
      <c r="S17" s="108">
        <v>81353555</v>
      </c>
      <c r="T17" s="108">
        <v>2152.09</v>
      </c>
      <c r="U17" s="108">
        <v>2627.65</v>
      </c>
      <c r="V17" s="109">
        <v>1.6470482585791277</v>
      </c>
      <c r="W17" s="110">
        <v>37.599998474121101</v>
      </c>
      <c r="X17" s="110">
        <v>32.599998474121101</v>
      </c>
      <c r="Y17" s="109">
        <v>0.35599999999999998</v>
      </c>
      <c r="Z17" s="108">
        <v>89</v>
      </c>
      <c r="AA17" s="108">
        <v>227</v>
      </c>
      <c r="AB17" s="110">
        <v>0.10000000149011599</v>
      </c>
      <c r="AC17" s="109">
        <v>95.3267369</v>
      </c>
      <c r="AD17" s="110">
        <v>3</v>
      </c>
      <c r="AE17" s="109">
        <v>0.5033922826167625</v>
      </c>
      <c r="AF17" s="109">
        <v>32.119999999999997</v>
      </c>
      <c r="AG17" s="108">
        <v>1394071</v>
      </c>
      <c r="AH17" s="108">
        <v>2805709</v>
      </c>
      <c r="AI17" s="108">
        <v>4452553</v>
      </c>
      <c r="AJ17" s="108">
        <v>431000</v>
      </c>
      <c r="AK17" s="108">
        <v>232975</v>
      </c>
      <c r="AL17" s="108">
        <v>0</v>
      </c>
      <c r="AM17" s="108">
        <v>108</v>
      </c>
      <c r="AN17" s="110">
        <v>16.399999999999999</v>
      </c>
      <c r="AO17" s="110">
        <v>7.99</v>
      </c>
      <c r="AP17" s="110">
        <v>4.5</v>
      </c>
      <c r="AQ17" s="109">
        <v>3.7833333333333328</v>
      </c>
      <c r="AR17" s="109">
        <v>-0.77067536115646396</v>
      </c>
      <c r="AS17" s="108">
        <v>25</v>
      </c>
      <c r="AT17" s="110">
        <v>59.6</v>
      </c>
      <c r="AU17" s="109">
        <v>58.7877197265625</v>
      </c>
      <c r="AV17" s="109">
        <v>9.6</v>
      </c>
      <c r="AW17" s="109">
        <v>75.924891634776998</v>
      </c>
      <c r="AX17" s="108">
        <v>24000</v>
      </c>
      <c r="AY17" s="110">
        <v>60.558993000000001</v>
      </c>
      <c r="AZ17" s="110">
        <v>86.853716199999994</v>
      </c>
      <c r="BA17" s="108">
        <v>3580.9569999999999</v>
      </c>
      <c r="BB17" s="108">
        <v>159077520</v>
      </c>
      <c r="BC17" s="108">
        <v>163654860</v>
      </c>
      <c r="BD17" s="108">
        <v>130170</v>
      </c>
      <c r="BE17" s="108"/>
    </row>
    <row r="18" spans="1:57" x14ac:dyDescent="0.25">
      <c r="A18" s="133" t="s">
        <v>27</v>
      </c>
      <c r="B18" s="111" t="s">
        <v>26</v>
      </c>
      <c r="C18" s="108">
        <v>0</v>
      </c>
      <c r="D18" s="108">
        <v>0</v>
      </c>
      <c r="E18" s="108" t="s">
        <v>443</v>
      </c>
      <c r="F18" s="108">
        <v>0</v>
      </c>
      <c r="G18" s="108">
        <v>4042.15</v>
      </c>
      <c r="H18" s="108">
        <v>577.45000000000005</v>
      </c>
      <c r="I18" s="108">
        <v>2.7600000000000002</v>
      </c>
      <c r="J18" s="108">
        <v>0</v>
      </c>
      <c r="K18" s="109">
        <v>0.04</v>
      </c>
      <c r="L18" s="109">
        <v>0</v>
      </c>
      <c r="M18" s="109">
        <v>6.9564878024293503E-4</v>
      </c>
      <c r="N18" s="109">
        <v>8.4608491414454499E-4</v>
      </c>
      <c r="O18" s="108">
        <v>0</v>
      </c>
      <c r="P18" s="108">
        <v>0</v>
      </c>
      <c r="Q18" s="109">
        <v>0.78545841290263796</v>
      </c>
      <c r="R18" s="109">
        <v>4.1340999999999999E-3</v>
      </c>
      <c r="S18" s="108">
        <v>1374860</v>
      </c>
      <c r="T18" s="108">
        <v>0</v>
      </c>
      <c r="U18" s="108">
        <v>0</v>
      </c>
      <c r="V18" s="109">
        <v>0</v>
      </c>
      <c r="W18" s="110">
        <v>13</v>
      </c>
      <c r="X18" s="110">
        <v>3.5</v>
      </c>
      <c r="Y18" s="109">
        <v>1.8109999999999999</v>
      </c>
      <c r="Z18" s="108">
        <v>95</v>
      </c>
      <c r="AA18" s="108">
        <v>0.91000002622604403</v>
      </c>
      <c r="AB18" s="110">
        <v>0.9</v>
      </c>
      <c r="AC18" s="109">
        <v>1060.2268381399999</v>
      </c>
      <c r="AD18" s="110" t="s">
        <v>443</v>
      </c>
      <c r="AE18" s="109">
        <v>0.35704019131100417</v>
      </c>
      <c r="AF18" s="109" t="s">
        <v>443</v>
      </c>
      <c r="AG18" s="108">
        <v>0</v>
      </c>
      <c r="AH18" s="108">
        <v>0</v>
      </c>
      <c r="AI18" s="108">
        <v>0</v>
      </c>
      <c r="AJ18" s="108">
        <v>0</v>
      </c>
      <c r="AK18" s="108">
        <v>1</v>
      </c>
      <c r="AL18" s="108">
        <v>0</v>
      </c>
      <c r="AM18" s="108">
        <v>125</v>
      </c>
      <c r="AN18" s="110">
        <v>4.9000000000000004</v>
      </c>
      <c r="AO18" s="110">
        <v>2.39</v>
      </c>
      <c r="AP18" s="110">
        <v>5.4</v>
      </c>
      <c r="AQ18" s="109">
        <v>3.9</v>
      </c>
      <c r="AR18" s="109">
        <v>1.2298042774200399</v>
      </c>
      <c r="AS18" s="108">
        <v>74</v>
      </c>
      <c r="AT18" s="110">
        <v>90.875439999999998</v>
      </c>
      <c r="AU18" s="109" t="s">
        <v>443</v>
      </c>
      <c r="AV18" s="109">
        <v>76.67</v>
      </c>
      <c r="AW18" s="109">
        <v>106.778156089853</v>
      </c>
      <c r="AX18" s="108">
        <v>1800</v>
      </c>
      <c r="AY18" s="110">
        <v>96.209153999999998</v>
      </c>
      <c r="AZ18" s="110">
        <v>99.742940399999995</v>
      </c>
      <c r="BA18" s="108">
        <v>16424.857</v>
      </c>
      <c r="BB18" s="108">
        <v>283380</v>
      </c>
      <c r="BC18" s="108">
        <v>288725</v>
      </c>
      <c r="BD18" s="108">
        <v>430</v>
      </c>
      <c r="BE18" s="108"/>
    </row>
    <row r="19" spans="1:57" x14ac:dyDescent="0.25">
      <c r="A19" s="133" t="s">
        <v>29</v>
      </c>
      <c r="B19" s="111" t="s">
        <v>28</v>
      </c>
      <c r="C19" s="108">
        <v>0</v>
      </c>
      <c r="D19" s="108">
        <v>0</v>
      </c>
      <c r="E19" s="108">
        <v>59273.075499999999</v>
      </c>
      <c r="F19" s="108">
        <v>0</v>
      </c>
      <c r="G19" s="108">
        <v>0</v>
      </c>
      <c r="H19" s="108">
        <v>0</v>
      </c>
      <c r="I19" s="108">
        <v>0</v>
      </c>
      <c r="J19" s="108">
        <v>0</v>
      </c>
      <c r="K19" s="109">
        <v>0</v>
      </c>
      <c r="L19" s="109">
        <v>0</v>
      </c>
      <c r="M19" s="109">
        <v>5.6747793862892297E-2</v>
      </c>
      <c r="N19" s="109">
        <v>3.76463764269903E-2</v>
      </c>
      <c r="O19" s="108">
        <v>0</v>
      </c>
      <c r="P19" s="108">
        <v>0</v>
      </c>
      <c r="Q19" s="109">
        <v>0.79836651789255031</v>
      </c>
      <c r="R19" s="109">
        <v>1.4621E-3</v>
      </c>
      <c r="S19" s="108">
        <v>366775</v>
      </c>
      <c r="T19" s="108">
        <v>103.22</v>
      </c>
      <c r="U19" s="108">
        <v>104.67</v>
      </c>
      <c r="V19" s="109">
        <v>0.14871699344826284</v>
      </c>
      <c r="W19" s="110">
        <v>4.5999999046325701</v>
      </c>
      <c r="X19" s="110">
        <v>1.3</v>
      </c>
      <c r="Y19" s="109">
        <v>3.9249999999999998</v>
      </c>
      <c r="Z19" s="108">
        <v>99</v>
      </c>
      <c r="AA19" s="108">
        <v>58</v>
      </c>
      <c r="AB19" s="110">
        <v>0.5</v>
      </c>
      <c r="AC19" s="109">
        <v>1081.3870552000001</v>
      </c>
      <c r="AD19" s="110" t="s">
        <v>443</v>
      </c>
      <c r="AE19" s="109">
        <v>0.15072708097560716</v>
      </c>
      <c r="AF19" s="109">
        <v>26.46</v>
      </c>
      <c r="AG19" s="108">
        <v>11325</v>
      </c>
      <c r="AH19" s="108">
        <v>31500</v>
      </c>
      <c r="AI19" s="108">
        <v>0</v>
      </c>
      <c r="AJ19" s="108">
        <v>0</v>
      </c>
      <c r="AK19" s="108">
        <v>1369</v>
      </c>
      <c r="AL19" s="108">
        <v>0</v>
      </c>
      <c r="AM19" s="108">
        <v>132</v>
      </c>
      <c r="AN19" s="110">
        <v>4.9000000000000004</v>
      </c>
      <c r="AO19" s="110">
        <v>5.29</v>
      </c>
      <c r="AP19" s="110" t="s">
        <v>443</v>
      </c>
      <c r="AQ19" s="109">
        <v>3.8833333333333329</v>
      </c>
      <c r="AR19" s="109">
        <v>-0.495878845453262</v>
      </c>
      <c r="AS19" s="108">
        <v>32</v>
      </c>
      <c r="AT19" s="110">
        <v>100</v>
      </c>
      <c r="AU19" s="109">
        <v>99.617057800292997</v>
      </c>
      <c r="AV19" s="109">
        <v>59.02</v>
      </c>
      <c r="AW19" s="109">
        <v>122.501138584571</v>
      </c>
      <c r="AX19" s="108">
        <v>200000</v>
      </c>
      <c r="AY19" s="110">
        <v>94.323844899999997</v>
      </c>
      <c r="AZ19" s="110">
        <v>99.718261999999996</v>
      </c>
      <c r="BA19" s="108">
        <v>17836.294999999998</v>
      </c>
      <c r="BB19" s="108">
        <v>9470000</v>
      </c>
      <c r="BC19" s="108">
        <v>9625888</v>
      </c>
      <c r="BD19" s="108">
        <v>202910</v>
      </c>
      <c r="BE19" s="108"/>
    </row>
    <row r="20" spans="1:57" x14ac:dyDescent="0.25">
      <c r="A20" s="133" t="s">
        <v>31</v>
      </c>
      <c r="B20" s="111" t="s">
        <v>30</v>
      </c>
      <c r="C20" s="108">
        <v>4268.9978947368418</v>
      </c>
      <c r="D20" s="108">
        <v>0</v>
      </c>
      <c r="E20" s="108">
        <v>14233.136500000001</v>
      </c>
      <c r="F20" s="108">
        <v>0</v>
      </c>
      <c r="G20" s="108">
        <v>0</v>
      </c>
      <c r="H20" s="108">
        <v>0</v>
      </c>
      <c r="I20" s="108">
        <v>0</v>
      </c>
      <c r="J20" s="108">
        <v>0</v>
      </c>
      <c r="K20" s="109">
        <v>0</v>
      </c>
      <c r="L20" s="109">
        <v>0</v>
      </c>
      <c r="M20" s="109">
        <v>3.5086751271932799E-3</v>
      </c>
      <c r="N20" s="109">
        <v>8.7416080245145498E-3</v>
      </c>
      <c r="O20" s="108">
        <v>0</v>
      </c>
      <c r="P20" s="108">
        <v>0</v>
      </c>
      <c r="Q20" s="109">
        <v>0.89026299223710059</v>
      </c>
      <c r="R20" s="109" t="s">
        <v>443</v>
      </c>
      <c r="S20" s="108">
        <v>0</v>
      </c>
      <c r="T20" s="108">
        <v>0</v>
      </c>
      <c r="U20" s="108">
        <v>0</v>
      </c>
      <c r="V20" s="109">
        <v>0</v>
      </c>
      <c r="W20" s="110">
        <v>4.0999999046325701</v>
      </c>
      <c r="X20" s="110" t="s">
        <v>443</v>
      </c>
      <c r="Y20" s="109">
        <v>4.8869999999999996</v>
      </c>
      <c r="Z20" s="108">
        <v>96</v>
      </c>
      <c r="AA20" s="108">
        <v>9</v>
      </c>
      <c r="AB20" s="110">
        <v>0.3</v>
      </c>
      <c r="AC20" s="109">
        <v>4526.0811351900002</v>
      </c>
      <c r="AD20" s="110" t="s">
        <v>443</v>
      </c>
      <c r="AE20" s="109">
        <v>6.3306856916455767E-2</v>
      </c>
      <c r="AF20" s="109" t="s">
        <v>443</v>
      </c>
      <c r="AG20" s="108">
        <v>0</v>
      </c>
      <c r="AH20" s="108">
        <v>0</v>
      </c>
      <c r="AI20" s="108">
        <v>0</v>
      </c>
      <c r="AJ20" s="108">
        <v>0</v>
      </c>
      <c r="AK20" s="108">
        <v>31115</v>
      </c>
      <c r="AL20" s="108">
        <v>0</v>
      </c>
      <c r="AM20" s="108">
        <v>151</v>
      </c>
      <c r="AN20" s="110">
        <v>4.9000000000000004</v>
      </c>
      <c r="AO20" s="110">
        <v>1.68</v>
      </c>
      <c r="AP20" s="110">
        <v>6</v>
      </c>
      <c r="AQ20" s="109" t="s">
        <v>443</v>
      </c>
      <c r="AR20" s="109">
        <v>1.3993018865585301</v>
      </c>
      <c r="AS20" s="108">
        <v>77</v>
      </c>
      <c r="AT20" s="110">
        <v>100</v>
      </c>
      <c r="AU20" s="109" t="s">
        <v>443</v>
      </c>
      <c r="AV20" s="109">
        <v>85</v>
      </c>
      <c r="AW20" s="109">
        <v>114.269957521343</v>
      </c>
      <c r="AX20" s="108">
        <v>150000</v>
      </c>
      <c r="AY20" s="110">
        <v>99.4847994</v>
      </c>
      <c r="AZ20" s="110">
        <v>100</v>
      </c>
      <c r="BA20" s="108">
        <v>43800.207999999999</v>
      </c>
      <c r="BB20" s="108">
        <v>11225207</v>
      </c>
      <c r="BC20" s="108">
        <v>10444268</v>
      </c>
      <c r="BD20" s="108">
        <v>30280</v>
      </c>
      <c r="BE20" s="108"/>
    </row>
    <row r="21" spans="1:57" x14ac:dyDescent="0.25">
      <c r="A21" s="133" t="s">
        <v>33</v>
      </c>
      <c r="B21" s="111" t="s">
        <v>32</v>
      </c>
      <c r="C21" s="108">
        <v>458.63578947368421</v>
      </c>
      <c r="D21" s="108">
        <v>0</v>
      </c>
      <c r="E21" s="108">
        <v>4507.6364999999996</v>
      </c>
      <c r="F21" s="108">
        <v>0.66200000000000003</v>
      </c>
      <c r="G21" s="108">
        <v>3754.902</v>
      </c>
      <c r="H21" s="108">
        <v>474.03199999999998</v>
      </c>
      <c r="I21" s="108">
        <v>3.6000000000000004E-2</v>
      </c>
      <c r="J21" s="108">
        <v>0</v>
      </c>
      <c r="K21" s="109">
        <v>0</v>
      </c>
      <c r="L21" s="109">
        <v>0</v>
      </c>
      <c r="M21" s="109">
        <v>2.6701713192052502E-3</v>
      </c>
      <c r="N21" s="109">
        <v>4.0966636013710101E-4</v>
      </c>
      <c r="O21" s="108">
        <v>0</v>
      </c>
      <c r="P21" s="108">
        <v>0</v>
      </c>
      <c r="Q21" s="109">
        <v>0.71498223481171574</v>
      </c>
      <c r="R21" s="109">
        <v>3.0412999999999999E-2</v>
      </c>
      <c r="S21" s="108">
        <v>0</v>
      </c>
      <c r="T21" s="108">
        <v>25.18</v>
      </c>
      <c r="U21" s="108">
        <v>49.55</v>
      </c>
      <c r="V21" s="109">
        <v>3.2895074239800972</v>
      </c>
      <c r="W21" s="110">
        <v>16.5</v>
      </c>
      <c r="X21" s="110">
        <v>4.9000000000000004</v>
      </c>
      <c r="Y21" s="109">
        <v>0.82799999999999996</v>
      </c>
      <c r="Z21" s="108">
        <v>95</v>
      </c>
      <c r="AA21" s="108">
        <v>37</v>
      </c>
      <c r="AB21" s="110">
        <v>1.20000004768372</v>
      </c>
      <c r="AC21" s="109">
        <v>458.24171403999998</v>
      </c>
      <c r="AD21" s="110">
        <v>0.1</v>
      </c>
      <c r="AE21" s="109">
        <v>0.42574967472635117</v>
      </c>
      <c r="AF21" s="109" t="s">
        <v>443</v>
      </c>
      <c r="AG21" s="108">
        <v>0</v>
      </c>
      <c r="AH21" s="108">
        <v>0</v>
      </c>
      <c r="AI21" s="108">
        <v>20000</v>
      </c>
      <c r="AJ21" s="108">
        <v>0</v>
      </c>
      <c r="AK21" s="108">
        <v>0</v>
      </c>
      <c r="AL21" s="108">
        <v>0</v>
      </c>
      <c r="AM21" s="108">
        <v>124</v>
      </c>
      <c r="AN21" s="110">
        <v>6.2</v>
      </c>
      <c r="AO21" s="110">
        <v>3.03</v>
      </c>
      <c r="AP21" s="110">
        <v>27.9</v>
      </c>
      <c r="AQ21" s="109" t="s">
        <v>443</v>
      </c>
      <c r="AR21" s="109">
        <v>-0.67483949661254905</v>
      </c>
      <c r="AS21" s="108" t="s">
        <v>443</v>
      </c>
      <c r="AT21" s="110">
        <v>100</v>
      </c>
      <c r="AU21" s="109" t="s">
        <v>443</v>
      </c>
      <c r="AV21" s="109">
        <v>38.700000000000003</v>
      </c>
      <c r="AW21" s="109">
        <v>50.712566002860903</v>
      </c>
      <c r="AX21" s="108">
        <v>6000</v>
      </c>
      <c r="AY21" s="110">
        <v>90.539646399999995</v>
      </c>
      <c r="AZ21" s="110">
        <v>99.504312499999997</v>
      </c>
      <c r="BA21" s="108">
        <v>8321.0529999999999</v>
      </c>
      <c r="BB21" s="108">
        <v>351706</v>
      </c>
      <c r="BC21" s="108">
        <v>334297</v>
      </c>
      <c r="BD21" s="108">
        <v>22810</v>
      </c>
      <c r="BE21" s="108"/>
    </row>
    <row r="22" spans="1:57" x14ac:dyDescent="0.25">
      <c r="A22" s="133" t="s">
        <v>35</v>
      </c>
      <c r="B22" s="111" t="s">
        <v>34</v>
      </c>
      <c r="C22" s="108">
        <v>0</v>
      </c>
      <c r="D22" s="108">
        <v>0</v>
      </c>
      <c r="E22" s="108">
        <v>30721.754499999999</v>
      </c>
      <c r="F22" s="108">
        <v>0</v>
      </c>
      <c r="G22" s="108">
        <v>0</v>
      </c>
      <c r="H22" s="108">
        <v>0</v>
      </c>
      <c r="I22" s="108">
        <v>0</v>
      </c>
      <c r="J22" s="108">
        <v>0</v>
      </c>
      <c r="K22" s="109">
        <v>0</v>
      </c>
      <c r="L22" s="109">
        <v>0</v>
      </c>
      <c r="M22" s="109">
        <v>0.141137744336711</v>
      </c>
      <c r="N22" s="109">
        <v>2.8872963447591299E-2</v>
      </c>
      <c r="O22" s="108">
        <v>0</v>
      </c>
      <c r="P22" s="108">
        <v>0</v>
      </c>
      <c r="Q22" s="109">
        <v>0.47963511040055773</v>
      </c>
      <c r="R22" s="109">
        <v>0.3425127</v>
      </c>
      <c r="S22" s="108">
        <v>6355183</v>
      </c>
      <c r="T22" s="108">
        <v>511.33</v>
      </c>
      <c r="U22" s="108">
        <v>659.73</v>
      </c>
      <c r="V22" s="109">
        <v>7.912974301959939</v>
      </c>
      <c r="W22" s="110">
        <v>99.5</v>
      </c>
      <c r="X22" s="110">
        <v>18</v>
      </c>
      <c r="Y22" s="109">
        <v>5.8999999999999997E-2</v>
      </c>
      <c r="Z22" s="108">
        <v>63</v>
      </c>
      <c r="AA22" s="108">
        <v>61</v>
      </c>
      <c r="AB22" s="110">
        <v>1.1000000238418599</v>
      </c>
      <c r="AC22" s="109">
        <v>81.663199160000005</v>
      </c>
      <c r="AD22" s="110">
        <v>113</v>
      </c>
      <c r="AE22" s="109">
        <v>0.61428857793951952</v>
      </c>
      <c r="AF22" s="109">
        <v>43.53</v>
      </c>
      <c r="AG22" s="108">
        <v>35494</v>
      </c>
      <c r="AH22" s="108">
        <v>0</v>
      </c>
      <c r="AI22" s="108">
        <v>0</v>
      </c>
      <c r="AJ22" s="108">
        <v>0</v>
      </c>
      <c r="AK22" s="108">
        <v>488</v>
      </c>
      <c r="AL22" s="108">
        <v>0</v>
      </c>
      <c r="AM22" s="108">
        <v>127</v>
      </c>
      <c r="AN22" s="110">
        <v>7.5</v>
      </c>
      <c r="AO22" s="110">
        <v>8.07</v>
      </c>
      <c r="AP22" s="110">
        <v>21.8</v>
      </c>
      <c r="AQ22" s="109">
        <v>2.7833333333333332</v>
      </c>
      <c r="AR22" s="109">
        <v>-0.49899753928184498</v>
      </c>
      <c r="AS22" s="108">
        <v>37</v>
      </c>
      <c r="AT22" s="110">
        <v>38.4</v>
      </c>
      <c r="AU22" s="109">
        <v>28.702112197876001</v>
      </c>
      <c r="AV22" s="109">
        <v>5.3</v>
      </c>
      <c r="AW22" s="109">
        <v>101.711069662654</v>
      </c>
      <c r="AX22" s="108">
        <v>13000</v>
      </c>
      <c r="AY22" s="110">
        <v>19.718905500000002</v>
      </c>
      <c r="AZ22" s="110">
        <v>77.904522</v>
      </c>
      <c r="BA22" s="108">
        <v>1940.5360000000001</v>
      </c>
      <c r="BB22" s="108">
        <v>10598482</v>
      </c>
      <c r="BC22" s="108">
        <v>9877292</v>
      </c>
      <c r="BD22" s="108">
        <v>112760</v>
      </c>
      <c r="BE22" s="108"/>
    </row>
    <row r="23" spans="1:57" x14ac:dyDescent="0.25">
      <c r="A23" s="133" t="s">
        <v>37</v>
      </c>
      <c r="B23" s="111" t="s">
        <v>36</v>
      </c>
      <c r="C23" s="108">
        <v>1473.3621052631579</v>
      </c>
      <c r="D23" s="108">
        <v>284.25263157894739</v>
      </c>
      <c r="E23" s="108">
        <v>3310.4540000000002</v>
      </c>
      <c r="F23" s="108">
        <v>0</v>
      </c>
      <c r="G23" s="108">
        <v>0</v>
      </c>
      <c r="H23" s="108">
        <v>0</v>
      </c>
      <c r="I23" s="108">
        <v>0</v>
      </c>
      <c r="J23" s="108">
        <v>0</v>
      </c>
      <c r="K23" s="109">
        <v>0</v>
      </c>
      <c r="L23" s="109">
        <v>0</v>
      </c>
      <c r="M23" s="109">
        <v>2.8510571024335601E-2</v>
      </c>
      <c r="N23" s="109">
        <v>2.7958492352184098E-3</v>
      </c>
      <c r="O23" s="108">
        <v>0</v>
      </c>
      <c r="P23" s="108">
        <v>0</v>
      </c>
      <c r="Q23" s="109">
        <v>0.60518458794922225</v>
      </c>
      <c r="R23" s="109">
        <v>0.12796350000000001</v>
      </c>
      <c r="S23" s="108">
        <v>1610525</v>
      </c>
      <c r="T23" s="108">
        <v>161.28</v>
      </c>
      <c r="U23" s="108">
        <v>134.22</v>
      </c>
      <c r="V23" s="109">
        <v>8.0878594886509205</v>
      </c>
      <c r="W23" s="110">
        <v>32.900001525878899</v>
      </c>
      <c r="X23" s="110">
        <v>12.7</v>
      </c>
      <c r="Y23" s="109">
        <v>0.25900000000000001</v>
      </c>
      <c r="Z23" s="108">
        <v>97</v>
      </c>
      <c r="AA23" s="108">
        <v>164</v>
      </c>
      <c r="AB23" s="110">
        <v>0.1</v>
      </c>
      <c r="AC23" s="109">
        <v>275.49979736</v>
      </c>
      <c r="AD23" s="110">
        <v>0.1</v>
      </c>
      <c r="AE23" s="109">
        <v>0.45743378918010136</v>
      </c>
      <c r="AF23" s="109">
        <v>38.729999999999997</v>
      </c>
      <c r="AG23" s="108">
        <v>0</v>
      </c>
      <c r="AH23" s="108">
        <v>0</v>
      </c>
      <c r="AI23" s="108">
        <v>0</v>
      </c>
      <c r="AJ23" s="108">
        <v>0</v>
      </c>
      <c r="AK23" s="108">
        <v>0</v>
      </c>
      <c r="AL23" s="108">
        <v>0</v>
      </c>
      <c r="AM23" s="108">
        <v>121</v>
      </c>
      <c r="AN23" s="110">
        <v>7.8</v>
      </c>
      <c r="AO23" s="110">
        <v>5.07</v>
      </c>
      <c r="AP23" s="110">
        <v>6.4</v>
      </c>
      <c r="AQ23" s="109">
        <v>3.2166666666666672</v>
      </c>
      <c r="AR23" s="109">
        <v>0.27038949728012102</v>
      </c>
      <c r="AS23" s="108">
        <v>65</v>
      </c>
      <c r="AT23" s="110">
        <v>75.562560000000005</v>
      </c>
      <c r="AU23" s="109">
        <v>52.814689636230497</v>
      </c>
      <c r="AV23" s="109">
        <v>34.369999999999997</v>
      </c>
      <c r="AW23" s="109">
        <v>82.070061863857703</v>
      </c>
      <c r="AX23" s="108">
        <v>1600</v>
      </c>
      <c r="AY23" s="110">
        <v>50.400342100000003</v>
      </c>
      <c r="AZ23" s="110">
        <v>99.998840900000005</v>
      </c>
      <c r="BA23" s="108">
        <v>8157.6940000000004</v>
      </c>
      <c r="BB23" s="108">
        <v>765008</v>
      </c>
      <c r="BC23" s="108">
        <v>725296</v>
      </c>
      <c r="BD23" s="108">
        <v>38394</v>
      </c>
      <c r="BE23" s="108"/>
    </row>
    <row r="24" spans="1:57" x14ac:dyDescent="0.25">
      <c r="A24" s="133" t="s">
        <v>876</v>
      </c>
      <c r="B24" s="111" t="s">
        <v>38</v>
      </c>
      <c r="C24" s="108">
        <v>19388.532631578946</v>
      </c>
      <c r="D24" s="108">
        <v>0</v>
      </c>
      <c r="E24" s="108">
        <v>34071.394</v>
      </c>
      <c r="F24" s="108">
        <v>0</v>
      </c>
      <c r="G24" s="108">
        <v>0</v>
      </c>
      <c r="H24" s="108">
        <v>0</v>
      </c>
      <c r="I24" s="108">
        <v>0</v>
      </c>
      <c r="J24" s="108">
        <v>35587.800000000003</v>
      </c>
      <c r="K24" s="109">
        <v>0.32</v>
      </c>
      <c r="L24" s="109">
        <v>0</v>
      </c>
      <c r="M24" s="109">
        <v>0.18629404542386599</v>
      </c>
      <c r="N24" s="109">
        <v>9.2528802427811595E-3</v>
      </c>
      <c r="O24" s="108">
        <v>0</v>
      </c>
      <c r="P24" s="108">
        <v>0</v>
      </c>
      <c r="Q24" s="109">
        <v>0.66183076420764531</v>
      </c>
      <c r="R24" s="109">
        <v>9.6584000000000003E-2</v>
      </c>
      <c r="S24" s="108">
        <v>0</v>
      </c>
      <c r="T24" s="108">
        <v>658.63</v>
      </c>
      <c r="U24" s="108">
        <v>699.73</v>
      </c>
      <c r="V24" s="109">
        <v>2.4366241904791006</v>
      </c>
      <c r="W24" s="110">
        <v>38.400001525878899</v>
      </c>
      <c r="X24" s="110">
        <v>4.5</v>
      </c>
      <c r="Y24" s="109">
        <v>0.47299999999999998</v>
      </c>
      <c r="Z24" s="108">
        <v>95</v>
      </c>
      <c r="AA24" s="108">
        <v>120</v>
      </c>
      <c r="AB24" s="110">
        <v>0.30000001192092901</v>
      </c>
      <c r="AC24" s="109">
        <v>371.76115178999999</v>
      </c>
      <c r="AD24" s="110">
        <v>0.1</v>
      </c>
      <c r="AE24" s="109">
        <v>0.44429556489285205</v>
      </c>
      <c r="AF24" s="109">
        <v>46.64</v>
      </c>
      <c r="AG24" s="108">
        <v>247490</v>
      </c>
      <c r="AH24" s="108">
        <v>247700</v>
      </c>
      <c r="AI24" s="108">
        <v>96890</v>
      </c>
      <c r="AJ24" s="108">
        <v>0</v>
      </c>
      <c r="AK24" s="108">
        <v>767</v>
      </c>
      <c r="AL24" s="108">
        <v>0</v>
      </c>
      <c r="AM24" s="108">
        <v>103</v>
      </c>
      <c r="AN24" s="110">
        <v>15.9</v>
      </c>
      <c r="AO24" s="110">
        <v>5.85</v>
      </c>
      <c r="AP24" s="110">
        <v>12.2</v>
      </c>
      <c r="AQ24" s="109">
        <v>2.7666666666666666</v>
      </c>
      <c r="AR24" s="109">
        <v>-0.59375500679016102</v>
      </c>
      <c r="AS24" s="108">
        <v>34</v>
      </c>
      <c r="AT24" s="110">
        <v>90.5</v>
      </c>
      <c r="AU24" s="109">
        <v>94.460563659667997</v>
      </c>
      <c r="AV24" s="109">
        <v>39.020000000000003</v>
      </c>
      <c r="AW24" s="109">
        <v>96.337248277601503</v>
      </c>
      <c r="AX24" s="108">
        <v>95000</v>
      </c>
      <c r="AY24" s="110">
        <v>50.329057400000003</v>
      </c>
      <c r="AZ24" s="110">
        <v>90.036293599999993</v>
      </c>
      <c r="BA24" s="108">
        <v>6424.0510000000004</v>
      </c>
      <c r="BB24" s="108">
        <v>10561887</v>
      </c>
      <c r="BC24" s="108">
        <v>10461053</v>
      </c>
      <c r="BD24" s="108">
        <v>1083300</v>
      </c>
      <c r="BE24" s="108"/>
    </row>
    <row r="25" spans="1:57" x14ac:dyDescent="0.25">
      <c r="A25" s="133" t="s">
        <v>40</v>
      </c>
      <c r="B25" s="111" t="s">
        <v>39</v>
      </c>
      <c r="C25" s="108">
        <v>9726.0610526315795</v>
      </c>
      <c r="D25" s="108">
        <v>0</v>
      </c>
      <c r="E25" s="108">
        <v>30112.207000000002</v>
      </c>
      <c r="F25" s="108">
        <v>0</v>
      </c>
      <c r="G25" s="108">
        <v>0</v>
      </c>
      <c r="H25" s="108">
        <v>0</v>
      </c>
      <c r="I25" s="108">
        <v>0</v>
      </c>
      <c r="J25" s="108">
        <v>2503</v>
      </c>
      <c r="K25" s="109">
        <v>0.08</v>
      </c>
      <c r="L25" s="109">
        <v>3.3333333333333333E-2</v>
      </c>
      <c r="M25" s="109">
        <v>0.10214427314805399</v>
      </c>
      <c r="N25" s="109">
        <v>5.4294533748580801E-2</v>
      </c>
      <c r="O25" s="108">
        <v>0</v>
      </c>
      <c r="P25" s="108">
        <v>0</v>
      </c>
      <c r="Q25" s="109">
        <v>0.7325303258444873</v>
      </c>
      <c r="R25" s="109">
        <v>6.3216000000000001E-3</v>
      </c>
      <c r="S25" s="108">
        <v>25568184</v>
      </c>
      <c r="T25" s="108">
        <v>571.13</v>
      </c>
      <c r="U25" s="108">
        <v>548.62</v>
      </c>
      <c r="V25" s="109">
        <v>3.042638234330278</v>
      </c>
      <c r="W25" s="110">
        <v>5.4000000953674299</v>
      </c>
      <c r="X25" s="110">
        <v>1.5</v>
      </c>
      <c r="Y25" s="109">
        <v>1.93</v>
      </c>
      <c r="Z25" s="108">
        <v>89</v>
      </c>
      <c r="AA25" s="108">
        <v>42</v>
      </c>
      <c r="AB25" s="110" t="s">
        <v>443</v>
      </c>
      <c r="AC25" s="109">
        <v>928.44791041999997</v>
      </c>
      <c r="AD25" s="110" t="s">
        <v>443</v>
      </c>
      <c r="AE25" s="109">
        <v>0.20065423921444381</v>
      </c>
      <c r="AF25" s="109">
        <v>33.04</v>
      </c>
      <c r="AG25" s="108">
        <v>0</v>
      </c>
      <c r="AH25" s="108">
        <v>1000600</v>
      </c>
      <c r="AI25" s="108">
        <v>0</v>
      </c>
      <c r="AJ25" s="108">
        <v>100400</v>
      </c>
      <c r="AK25" s="108">
        <v>6805</v>
      </c>
      <c r="AL25" s="108">
        <v>19</v>
      </c>
      <c r="AM25" s="108">
        <v>127</v>
      </c>
      <c r="AN25" s="110">
        <v>4.9000000000000004</v>
      </c>
      <c r="AO25" s="110">
        <v>4.82</v>
      </c>
      <c r="AP25" s="110">
        <v>6.3</v>
      </c>
      <c r="AQ25" s="109" t="s">
        <v>443</v>
      </c>
      <c r="AR25" s="109">
        <v>-0.46625673770904502</v>
      </c>
      <c r="AS25" s="108">
        <v>38</v>
      </c>
      <c r="AT25" s="110">
        <v>100</v>
      </c>
      <c r="AU25" s="109">
        <v>98.153381347656307</v>
      </c>
      <c r="AV25" s="109">
        <v>60.8</v>
      </c>
      <c r="AW25" s="109">
        <v>91.278950288463605</v>
      </c>
      <c r="AX25" s="108">
        <v>38000</v>
      </c>
      <c r="AY25" s="110">
        <v>94.782081399999996</v>
      </c>
      <c r="AZ25" s="110">
        <v>99.874047200000007</v>
      </c>
      <c r="BA25" s="108">
        <v>10169.23</v>
      </c>
      <c r="BB25" s="108">
        <v>3817554</v>
      </c>
      <c r="BC25" s="108">
        <v>3875723</v>
      </c>
      <c r="BD25" s="108">
        <v>51000</v>
      </c>
      <c r="BE25" s="108"/>
    </row>
    <row r="26" spans="1:57" x14ac:dyDescent="0.25">
      <c r="A26" s="133" t="s">
        <v>42</v>
      </c>
      <c r="B26" s="111" t="s">
        <v>41</v>
      </c>
      <c r="C26" s="108">
        <v>0</v>
      </c>
      <c r="D26" s="108">
        <v>0</v>
      </c>
      <c r="E26" s="108">
        <v>9098.2990000000009</v>
      </c>
      <c r="F26" s="108">
        <v>0</v>
      </c>
      <c r="G26" s="108">
        <v>0</v>
      </c>
      <c r="H26" s="108">
        <v>0</v>
      </c>
      <c r="I26" s="108">
        <v>0</v>
      </c>
      <c r="J26" s="108">
        <v>4000</v>
      </c>
      <c r="K26" s="109">
        <v>0.08</v>
      </c>
      <c r="L26" s="109">
        <v>0.26666666666666666</v>
      </c>
      <c r="M26" s="109">
        <v>7.3756167711640494E-2</v>
      </c>
      <c r="N26" s="109">
        <v>5.3706281462780198E-3</v>
      </c>
      <c r="O26" s="108">
        <v>0</v>
      </c>
      <c r="P26" s="108">
        <v>0</v>
      </c>
      <c r="Q26" s="109">
        <v>0.69791874265796994</v>
      </c>
      <c r="R26" s="109" t="s">
        <v>443</v>
      </c>
      <c r="S26" s="108">
        <v>0</v>
      </c>
      <c r="T26" s="108">
        <v>73.86</v>
      </c>
      <c r="U26" s="108">
        <v>108.38</v>
      </c>
      <c r="V26" s="109">
        <v>0.72869162040267121</v>
      </c>
      <c r="W26" s="110">
        <v>43.599998474121101</v>
      </c>
      <c r="X26" s="110">
        <v>11.2</v>
      </c>
      <c r="Y26" s="109">
        <v>0.33600000000000002</v>
      </c>
      <c r="Z26" s="108">
        <v>97</v>
      </c>
      <c r="AA26" s="108">
        <v>385</v>
      </c>
      <c r="AB26" s="110">
        <v>25.200000762939499</v>
      </c>
      <c r="AC26" s="109">
        <v>851.07885752000004</v>
      </c>
      <c r="AD26" s="110">
        <v>3</v>
      </c>
      <c r="AE26" s="109">
        <v>0.48007114000260354</v>
      </c>
      <c r="AF26" s="109">
        <v>60.46</v>
      </c>
      <c r="AG26" s="108">
        <v>4210</v>
      </c>
      <c r="AH26" s="108">
        <v>0</v>
      </c>
      <c r="AI26" s="108">
        <v>0</v>
      </c>
      <c r="AJ26" s="108">
        <v>0</v>
      </c>
      <c r="AK26" s="108">
        <v>2164</v>
      </c>
      <c r="AL26" s="108">
        <v>0</v>
      </c>
      <c r="AM26" s="108">
        <v>100</v>
      </c>
      <c r="AN26" s="110">
        <v>24.1</v>
      </c>
      <c r="AO26" s="110">
        <v>2.93</v>
      </c>
      <c r="AP26" s="110">
        <v>3.6</v>
      </c>
      <c r="AQ26" s="109">
        <v>2.75</v>
      </c>
      <c r="AR26" s="109">
        <v>0.321319609880447</v>
      </c>
      <c r="AS26" s="108">
        <v>63</v>
      </c>
      <c r="AT26" s="110">
        <v>53.24</v>
      </c>
      <c r="AU26" s="109">
        <v>86.728813171386705</v>
      </c>
      <c r="AV26" s="109">
        <v>18.5</v>
      </c>
      <c r="AW26" s="109">
        <v>167.29759387261899</v>
      </c>
      <c r="AX26" s="108">
        <v>40000</v>
      </c>
      <c r="AY26" s="110">
        <v>63.432747999999997</v>
      </c>
      <c r="AZ26" s="110">
        <v>96.229326400000005</v>
      </c>
      <c r="BA26" s="108">
        <v>16653.37</v>
      </c>
      <c r="BB26" s="108">
        <v>2219937</v>
      </c>
      <c r="BC26" s="108">
        <v>2127825</v>
      </c>
      <c r="BD26" s="108">
        <v>566730</v>
      </c>
      <c r="BE26" s="108"/>
    </row>
    <row r="27" spans="1:57" x14ac:dyDescent="0.25">
      <c r="A27" s="133" t="s">
        <v>44</v>
      </c>
      <c r="B27" s="111" t="s">
        <v>43</v>
      </c>
      <c r="C27" s="108">
        <v>4911.32</v>
      </c>
      <c r="D27" s="108">
        <v>0</v>
      </c>
      <c r="E27" s="108">
        <v>787959.946</v>
      </c>
      <c r="F27" s="108">
        <v>0</v>
      </c>
      <c r="G27" s="108">
        <v>0</v>
      </c>
      <c r="H27" s="108">
        <v>0</v>
      </c>
      <c r="I27" s="108">
        <v>0</v>
      </c>
      <c r="J27" s="108">
        <v>482480</v>
      </c>
      <c r="K27" s="109">
        <v>0.4</v>
      </c>
      <c r="L27" s="109">
        <v>0</v>
      </c>
      <c r="M27" s="109">
        <v>0.58885185321269395</v>
      </c>
      <c r="N27" s="109">
        <v>6.5165129358864898E-2</v>
      </c>
      <c r="O27" s="108">
        <v>0</v>
      </c>
      <c r="P27" s="108">
        <v>0</v>
      </c>
      <c r="Q27" s="109">
        <v>0.75529195580555619</v>
      </c>
      <c r="R27" s="109">
        <v>1.1499499999999999E-2</v>
      </c>
      <c r="S27" s="108">
        <v>1352125</v>
      </c>
      <c r="T27" s="108">
        <v>1288.22</v>
      </c>
      <c r="U27" s="108">
        <v>1150.06</v>
      </c>
      <c r="V27" s="109">
        <v>4.8817944094114551E-2</v>
      </c>
      <c r="W27" s="110">
        <v>16.399999618530298</v>
      </c>
      <c r="X27" s="110">
        <v>2.2000000000000002</v>
      </c>
      <c r="Y27" s="109">
        <v>1.891</v>
      </c>
      <c r="Z27" s="108">
        <v>97</v>
      </c>
      <c r="AA27" s="108">
        <v>44</v>
      </c>
      <c r="AB27" s="110">
        <v>0.5</v>
      </c>
      <c r="AC27" s="109">
        <v>1453.8981854000001</v>
      </c>
      <c r="AD27" s="110">
        <v>0.1</v>
      </c>
      <c r="AE27" s="109">
        <v>0.45686587422577996</v>
      </c>
      <c r="AF27" s="109">
        <v>52.67</v>
      </c>
      <c r="AG27" s="108">
        <v>201510</v>
      </c>
      <c r="AH27" s="108">
        <v>27618152</v>
      </c>
      <c r="AI27" s="108">
        <v>298510</v>
      </c>
      <c r="AJ27" s="108">
        <v>0</v>
      </c>
      <c r="AK27" s="108">
        <v>7762</v>
      </c>
      <c r="AL27" s="108">
        <v>0</v>
      </c>
      <c r="AM27" s="108">
        <v>135</v>
      </c>
      <c r="AN27" s="110">
        <v>4.9000000000000004</v>
      </c>
      <c r="AO27" s="110">
        <v>2.61</v>
      </c>
      <c r="AP27" s="110">
        <v>4.4000000000000004</v>
      </c>
      <c r="AQ27" s="109">
        <v>3.2833333333333328</v>
      </c>
      <c r="AR27" s="109">
        <v>-0.154615193605423</v>
      </c>
      <c r="AS27" s="108">
        <v>38</v>
      </c>
      <c r="AT27" s="110">
        <v>99.5</v>
      </c>
      <c r="AU27" s="109">
        <v>91.333740234375</v>
      </c>
      <c r="AV27" s="109">
        <v>57.6</v>
      </c>
      <c r="AW27" s="109">
        <v>138.951490610451</v>
      </c>
      <c r="AX27" s="108">
        <v>900000</v>
      </c>
      <c r="AY27" s="110">
        <v>82.775672900000004</v>
      </c>
      <c r="AZ27" s="110">
        <v>98.124383100000003</v>
      </c>
      <c r="BA27" s="108">
        <v>15940.643</v>
      </c>
      <c r="BB27" s="108">
        <v>206077904</v>
      </c>
      <c r="BC27" s="108">
        <v>201009622</v>
      </c>
      <c r="BD27" s="108">
        <v>8459420</v>
      </c>
      <c r="BE27" s="108"/>
    </row>
    <row r="28" spans="1:57" x14ac:dyDescent="0.25">
      <c r="A28" s="133" t="s">
        <v>379</v>
      </c>
      <c r="B28" s="111" t="s">
        <v>45</v>
      </c>
      <c r="C28" s="108">
        <v>0</v>
      </c>
      <c r="D28" s="108">
        <v>0</v>
      </c>
      <c r="E28" s="108">
        <v>523.0865</v>
      </c>
      <c r="F28" s="108">
        <v>0</v>
      </c>
      <c r="G28" s="108">
        <v>190.363</v>
      </c>
      <c r="H28" s="108">
        <v>0</v>
      </c>
      <c r="I28" s="108">
        <v>0</v>
      </c>
      <c r="J28" s="108">
        <v>0</v>
      </c>
      <c r="K28" s="109">
        <v>0</v>
      </c>
      <c r="L28" s="109">
        <v>6.6666666666666666E-2</v>
      </c>
      <c r="M28" s="109">
        <v>5.8691772080017004E-4</v>
      </c>
      <c r="N28" s="109">
        <v>4.4909403413416401E-4</v>
      </c>
      <c r="O28" s="108">
        <v>0</v>
      </c>
      <c r="P28" s="108">
        <v>0</v>
      </c>
      <c r="Q28" s="109">
        <v>0.85561586466371675</v>
      </c>
      <c r="R28" s="109" t="s">
        <v>443</v>
      </c>
      <c r="S28" s="108">
        <v>0</v>
      </c>
      <c r="T28" s="108">
        <v>0</v>
      </c>
      <c r="U28" s="108">
        <v>0</v>
      </c>
      <c r="V28" s="109">
        <v>0</v>
      </c>
      <c r="W28" s="110">
        <v>10.199999809265099</v>
      </c>
      <c r="X28" s="110" t="s">
        <v>443</v>
      </c>
      <c r="Y28" s="109">
        <v>1.4430000000000001</v>
      </c>
      <c r="Z28" s="108">
        <v>97</v>
      </c>
      <c r="AA28" s="108">
        <v>62</v>
      </c>
      <c r="AB28" s="110" t="s">
        <v>443</v>
      </c>
      <c r="AC28" s="109">
        <v>1811.61228134</v>
      </c>
      <c r="AD28" s="110" t="s">
        <v>443</v>
      </c>
      <c r="AE28" s="109" t="s">
        <v>443</v>
      </c>
      <c r="AF28" s="109" t="s">
        <v>443</v>
      </c>
      <c r="AG28" s="108">
        <v>0</v>
      </c>
      <c r="AH28" s="108">
        <v>0</v>
      </c>
      <c r="AI28" s="108">
        <v>0</v>
      </c>
      <c r="AJ28" s="108">
        <v>0</v>
      </c>
      <c r="AK28" s="108">
        <v>0</v>
      </c>
      <c r="AL28" s="108">
        <v>0</v>
      </c>
      <c r="AM28" s="108">
        <v>130</v>
      </c>
      <c r="AN28" s="110">
        <v>4.9000000000000004</v>
      </c>
      <c r="AO28" s="110">
        <v>2.95</v>
      </c>
      <c r="AP28" s="110">
        <v>4.7</v>
      </c>
      <c r="AQ28" s="109">
        <v>2.6166666666666667</v>
      </c>
      <c r="AR28" s="109">
        <v>1.0819981098175</v>
      </c>
      <c r="AS28" s="108">
        <v>60</v>
      </c>
      <c r="AT28" s="110">
        <v>76.161379999999994</v>
      </c>
      <c r="AU28" s="109">
        <v>95.394851684570298</v>
      </c>
      <c r="AV28" s="109">
        <v>68.77</v>
      </c>
      <c r="AW28" s="109">
        <v>110.05706454318801</v>
      </c>
      <c r="AX28" s="108">
        <v>1500</v>
      </c>
      <c r="AY28" s="110" t="s">
        <v>443</v>
      </c>
      <c r="AZ28" s="110" t="s">
        <v>443</v>
      </c>
      <c r="BA28" s="108">
        <v>72370.45</v>
      </c>
      <c r="BB28" s="108">
        <v>417394</v>
      </c>
      <c r="BC28" s="108">
        <v>415717</v>
      </c>
      <c r="BD28" s="108">
        <v>5270</v>
      </c>
      <c r="BE28" s="108"/>
    </row>
    <row r="29" spans="1:57" x14ac:dyDescent="0.25">
      <c r="A29" s="133" t="s">
        <v>47</v>
      </c>
      <c r="B29" s="111" t="s">
        <v>46</v>
      </c>
      <c r="C29" s="108">
        <v>14092.126315789474</v>
      </c>
      <c r="D29" s="108">
        <v>7.242105263157895</v>
      </c>
      <c r="E29" s="108">
        <v>19685.936500000003</v>
      </c>
      <c r="F29" s="108">
        <v>0</v>
      </c>
      <c r="G29" s="108">
        <v>0</v>
      </c>
      <c r="H29" s="108">
        <v>0</v>
      </c>
      <c r="I29" s="108">
        <v>0</v>
      </c>
      <c r="J29" s="108">
        <v>0</v>
      </c>
      <c r="K29" s="109">
        <v>0.04</v>
      </c>
      <c r="L29" s="109">
        <v>0.13333333333333333</v>
      </c>
      <c r="M29" s="109">
        <v>2.2031438327219099E-2</v>
      </c>
      <c r="N29" s="109">
        <v>3.3062387431946401E-2</v>
      </c>
      <c r="O29" s="108">
        <v>0</v>
      </c>
      <c r="P29" s="108">
        <v>0</v>
      </c>
      <c r="Q29" s="109">
        <v>0.78167531408021307</v>
      </c>
      <c r="R29" s="109" t="s">
        <v>443</v>
      </c>
      <c r="S29" s="108">
        <v>1420691</v>
      </c>
      <c r="T29" s="108">
        <v>0</v>
      </c>
      <c r="U29" s="108">
        <v>0</v>
      </c>
      <c r="V29" s="109">
        <v>0</v>
      </c>
      <c r="W29" s="110">
        <v>10.3999996185303</v>
      </c>
      <c r="X29" s="110">
        <v>1.6</v>
      </c>
      <c r="Y29" s="109">
        <v>3.8660000000000001</v>
      </c>
      <c r="Z29" s="108">
        <v>93</v>
      </c>
      <c r="AA29" s="108">
        <v>27</v>
      </c>
      <c r="AB29" s="110">
        <v>0.1</v>
      </c>
      <c r="AC29" s="109">
        <v>1212.51685593</v>
      </c>
      <c r="AD29" s="110" t="s">
        <v>443</v>
      </c>
      <c r="AE29" s="109">
        <v>0.21159376371699135</v>
      </c>
      <c r="AF29" s="109">
        <v>34.28</v>
      </c>
      <c r="AG29" s="108">
        <v>0</v>
      </c>
      <c r="AH29" s="108">
        <v>8547</v>
      </c>
      <c r="AI29" s="108">
        <v>0</v>
      </c>
      <c r="AJ29" s="108">
        <v>0</v>
      </c>
      <c r="AK29" s="108">
        <v>11046</v>
      </c>
      <c r="AL29" s="108">
        <v>0</v>
      </c>
      <c r="AM29" s="108">
        <v>116</v>
      </c>
      <c r="AN29" s="110">
        <v>4.9000000000000004</v>
      </c>
      <c r="AO29" s="110">
        <v>3.19</v>
      </c>
      <c r="AP29" s="110">
        <v>5.9</v>
      </c>
      <c r="AQ29" s="109">
        <v>3.7166666666666672</v>
      </c>
      <c r="AR29" s="109">
        <v>9.0118624269962297E-2</v>
      </c>
      <c r="AS29" s="108">
        <v>41</v>
      </c>
      <c r="AT29" s="110">
        <v>100</v>
      </c>
      <c r="AU29" s="109">
        <v>98.352447509765597</v>
      </c>
      <c r="AV29" s="109">
        <v>55.49</v>
      </c>
      <c r="AW29" s="109">
        <v>137.706595342242</v>
      </c>
      <c r="AX29" s="108">
        <v>84000</v>
      </c>
      <c r="AY29" s="110">
        <v>85.982070500000006</v>
      </c>
      <c r="AZ29" s="110">
        <v>99.446211300000002</v>
      </c>
      <c r="BA29" s="108">
        <v>18326.951000000001</v>
      </c>
      <c r="BB29" s="108">
        <v>7226291</v>
      </c>
      <c r="BC29" s="108">
        <v>6981642</v>
      </c>
      <c r="BD29" s="108">
        <v>108560</v>
      </c>
      <c r="BE29" s="108"/>
    </row>
    <row r="30" spans="1:57" x14ac:dyDescent="0.25">
      <c r="A30" s="133" t="s">
        <v>49</v>
      </c>
      <c r="B30" s="111" t="s">
        <v>48</v>
      </c>
      <c r="C30" s="108">
        <v>0</v>
      </c>
      <c r="D30" s="108">
        <v>0</v>
      </c>
      <c r="E30" s="108">
        <v>26587.1335</v>
      </c>
      <c r="F30" s="108">
        <v>0</v>
      </c>
      <c r="G30" s="108">
        <v>0</v>
      </c>
      <c r="H30" s="108">
        <v>0</v>
      </c>
      <c r="I30" s="108">
        <v>0</v>
      </c>
      <c r="J30" s="108">
        <v>381851.6</v>
      </c>
      <c r="K30" s="109">
        <v>0.24</v>
      </c>
      <c r="L30" s="109">
        <v>0.1</v>
      </c>
      <c r="M30" s="109">
        <v>0.32301485950396602</v>
      </c>
      <c r="N30" s="109">
        <v>6.5933339588023998E-2</v>
      </c>
      <c r="O30" s="108">
        <v>0</v>
      </c>
      <c r="P30" s="108">
        <v>0</v>
      </c>
      <c r="Q30" s="109">
        <v>0.40228757276205573</v>
      </c>
      <c r="R30" s="109">
        <v>0.50783230000000001</v>
      </c>
      <c r="S30" s="108">
        <v>258800681</v>
      </c>
      <c r="T30" s="108">
        <v>1158.54</v>
      </c>
      <c r="U30" s="108">
        <v>1042.51</v>
      </c>
      <c r="V30" s="109">
        <v>9.4302278460570044</v>
      </c>
      <c r="W30" s="110">
        <v>88.599998474121094</v>
      </c>
      <c r="X30" s="110">
        <v>26</v>
      </c>
      <c r="Y30" s="109">
        <v>4.7E-2</v>
      </c>
      <c r="Z30" s="108">
        <v>88</v>
      </c>
      <c r="AA30" s="108">
        <v>54</v>
      </c>
      <c r="AB30" s="110">
        <v>0.89999997615814198</v>
      </c>
      <c r="AC30" s="109">
        <v>109.14550254</v>
      </c>
      <c r="AD30" s="110">
        <v>163</v>
      </c>
      <c r="AE30" s="109">
        <v>0.63125794906388388</v>
      </c>
      <c r="AF30" s="109">
        <v>39.78</v>
      </c>
      <c r="AG30" s="108">
        <v>0</v>
      </c>
      <c r="AH30" s="108">
        <v>4000000</v>
      </c>
      <c r="AI30" s="108">
        <v>28925</v>
      </c>
      <c r="AJ30" s="108">
        <v>0</v>
      </c>
      <c r="AK30" s="108">
        <v>34168</v>
      </c>
      <c r="AL30" s="108">
        <v>0</v>
      </c>
      <c r="AM30" s="108">
        <v>123</v>
      </c>
      <c r="AN30" s="110">
        <v>20.7</v>
      </c>
      <c r="AO30" s="110">
        <v>8.3699999999999992</v>
      </c>
      <c r="AP30" s="110">
        <v>11.8</v>
      </c>
      <c r="AQ30" s="109">
        <v>3.7166666666666672</v>
      </c>
      <c r="AR30" s="109">
        <v>-0.55824112892150901</v>
      </c>
      <c r="AS30" s="108">
        <v>38</v>
      </c>
      <c r="AT30" s="110">
        <v>13.1</v>
      </c>
      <c r="AU30" s="109">
        <v>28.729213714599599</v>
      </c>
      <c r="AV30" s="109">
        <v>9.4</v>
      </c>
      <c r="AW30" s="109">
        <v>71.737469513533995</v>
      </c>
      <c r="AX30" s="108">
        <v>41000</v>
      </c>
      <c r="AY30" s="110">
        <v>19.7318113</v>
      </c>
      <c r="AZ30" s="110">
        <v>82.289224599999997</v>
      </c>
      <c r="BA30" s="108">
        <v>1730.8620000000001</v>
      </c>
      <c r="BB30" s="108">
        <v>17589198</v>
      </c>
      <c r="BC30" s="108">
        <v>17812961</v>
      </c>
      <c r="BD30" s="108">
        <v>273600</v>
      </c>
      <c r="BE30" s="108"/>
    </row>
    <row r="31" spans="1:57" x14ac:dyDescent="0.25">
      <c r="A31" s="133" t="s">
        <v>51</v>
      </c>
      <c r="B31" s="111" t="s">
        <v>50</v>
      </c>
      <c r="C31" s="108">
        <v>10144.09894736842</v>
      </c>
      <c r="D31" s="108">
        <v>0</v>
      </c>
      <c r="E31" s="108">
        <v>15746.8575</v>
      </c>
      <c r="F31" s="108">
        <v>0</v>
      </c>
      <c r="G31" s="108">
        <v>0</v>
      </c>
      <c r="H31" s="108">
        <v>0</v>
      </c>
      <c r="I31" s="108">
        <v>0</v>
      </c>
      <c r="J31" s="108">
        <v>122500</v>
      </c>
      <c r="K31" s="109">
        <v>0.24</v>
      </c>
      <c r="L31" s="109">
        <v>0</v>
      </c>
      <c r="M31" s="109">
        <v>0.19719358073226401</v>
      </c>
      <c r="N31" s="109">
        <v>4.02521343866225E-2</v>
      </c>
      <c r="O31" s="108">
        <v>4</v>
      </c>
      <c r="P31" s="108">
        <v>0</v>
      </c>
      <c r="Q31" s="109">
        <v>0.39992832853047416</v>
      </c>
      <c r="R31" s="109">
        <v>0.44169619999999998</v>
      </c>
      <c r="S31" s="108">
        <v>82814817</v>
      </c>
      <c r="T31" s="108">
        <v>522.74</v>
      </c>
      <c r="U31" s="108">
        <v>546.01</v>
      </c>
      <c r="V31" s="109">
        <v>20.134642125030911</v>
      </c>
      <c r="W31" s="110">
        <v>81.699996948242202</v>
      </c>
      <c r="X31" s="110">
        <v>35.200000000000003</v>
      </c>
      <c r="Y31" s="109" t="s">
        <v>443</v>
      </c>
      <c r="Z31" s="108">
        <v>94</v>
      </c>
      <c r="AA31" s="108">
        <v>126</v>
      </c>
      <c r="AB31" s="110">
        <v>1.1000000238418599</v>
      </c>
      <c r="AC31" s="109">
        <v>61.832958089999998</v>
      </c>
      <c r="AD31" s="110">
        <v>73</v>
      </c>
      <c r="AE31" s="109">
        <v>0.49155858066324287</v>
      </c>
      <c r="AF31" s="109" t="s">
        <v>443</v>
      </c>
      <c r="AG31" s="108">
        <v>0</v>
      </c>
      <c r="AH31" s="108">
        <v>12682</v>
      </c>
      <c r="AI31" s="108">
        <v>3000</v>
      </c>
      <c r="AJ31" s="108">
        <v>79200</v>
      </c>
      <c r="AK31" s="108">
        <v>53506</v>
      </c>
      <c r="AL31" s="108">
        <v>11</v>
      </c>
      <c r="AM31" s="108">
        <v>76</v>
      </c>
      <c r="AN31" s="110">
        <v>31.6</v>
      </c>
      <c r="AO31" s="110">
        <v>7.04</v>
      </c>
      <c r="AP31" s="110">
        <v>8.3000000000000007</v>
      </c>
      <c r="AQ31" s="109">
        <v>3.15</v>
      </c>
      <c r="AR31" s="109">
        <v>-1.0943067073821999</v>
      </c>
      <c r="AS31" s="108">
        <v>21</v>
      </c>
      <c r="AT31" s="110">
        <v>6.5</v>
      </c>
      <c r="AU31" s="109">
        <v>86.947868347167997</v>
      </c>
      <c r="AV31" s="109">
        <v>1.38</v>
      </c>
      <c r="AW31" s="109">
        <v>30.462010357585498</v>
      </c>
      <c r="AX31" s="108">
        <v>6000</v>
      </c>
      <c r="AY31" s="110">
        <v>48.012909700000002</v>
      </c>
      <c r="AZ31" s="110">
        <v>75.861657600000001</v>
      </c>
      <c r="BA31" s="108">
        <v>940.13400000000001</v>
      </c>
      <c r="BB31" s="108">
        <v>10816860</v>
      </c>
      <c r="BC31" s="108">
        <v>10888325</v>
      </c>
      <c r="BD31" s="108">
        <v>25680</v>
      </c>
      <c r="BE31" s="108"/>
    </row>
    <row r="32" spans="1:57" x14ac:dyDescent="0.25">
      <c r="A32" s="133" t="s">
        <v>877</v>
      </c>
      <c r="B32" s="111" t="s">
        <v>58</v>
      </c>
      <c r="C32" s="108">
        <v>0</v>
      </c>
      <c r="D32" s="108">
        <v>0</v>
      </c>
      <c r="E32" s="108" t="s">
        <v>443</v>
      </c>
      <c r="F32" s="108">
        <v>0</v>
      </c>
      <c r="G32" s="108">
        <v>0</v>
      </c>
      <c r="H32" s="108">
        <v>0</v>
      </c>
      <c r="I32" s="108">
        <v>0</v>
      </c>
      <c r="J32" s="108">
        <v>1600</v>
      </c>
      <c r="K32" s="109">
        <v>0.12</v>
      </c>
      <c r="L32" s="109">
        <v>0.46666666666666667</v>
      </c>
      <c r="M32" s="109">
        <v>9.88520848826876E-3</v>
      </c>
      <c r="N32" s="109">
        <v>1.3997079169644801E-3</v>
      </c>
      <c r="O32" s="108">
        <v>0</v>
      </c>
      <c r="P32" s="108">
        <v>0</v>
      </c>
      <c r="Q32" s="109">
        <v>0.64624027254262584</v>
      </c>
      <c r="R32" s="109" t="s">
        <v>443</v>
      </c>
      <c r="S32" s="108">
        <v>2196044</v>
      </c>
      <c r="T32" s="108">
        <v>246.14</v>
      </c>
      <c r="U32" s="108">
        <v>243.36</v>
      </c>
      <c r="V32" s="109">
        <v>13.725839802524984</v>
      </c>
      <c r="W32" s="110">
        <v>24.5</v>
      </c>
      <c r="X32" s="110" t="s">
        <v>443</v>
      </c>
      <c r="Y32" s="109">
        <v>0.30599999999999999</v>
      </c>
      <c r="Z32" s="108">
        <v>93</v>
      </c>
      <c r="AA32" s="108">
        <v>138</v>
      </c>
      <c r="AB32" s="110">
        <v>1.1000000238418599</v>
      </c>
      <c r="AC32" s="109">
        <v>279.13935817999999</v>
      </c>
      <c r="AD32" s="110">
        <v>0.1</v>
      </c>
      <c r="AE32" s="109" t="s">
        <v>443</v>
      </c>
      <c r="AF32" s="109">
        <v>43.82</v>
      </c>
      <c r="AG32" s="108">
        <v>0</v>
      </c>
      <c r="AH32" s="108">
        <v>2500</v>
      </c>
      <c r="AI32" s="108">
        <v>0</v>
      </c>
      <c r="AJ32" s="108">
        <v>0</v>
      </c>
      <c r="AK32" s="108">
        <v>0</v>
      </c>
      <c r="AL32" s="108">
        <v>0</v>
      </c>
      <c r="AM32" s="108">
        <v>118</v>
      </c>
      <c r="AN32" s="110">
        <v>9.4</v>
      </c>
      <c r="AO32" s="110">
        <v>5.7</v>
      </c>
      <c r="AP32" s="110">
        <v>5.4</v>
      </c>
      <c r="AQ32" s="109">
        <v>3.65</v>
      </c>
      <c r="AR32" s="109">
        <v>-5.5352621711790596E-3</v>
      </c>
      <c r="AS32" s="108">
        <v>55</v>
      </c>
      <c r="AT32" s="110">
        <v>70.562560000000005</v>
      </c>
      <c r="AU32" s="109">
        <v>85.327789306640597</v>
      </c>
      <c r="AV32" s="109">
        <v>40.26</v>
      </c>
      <c r="AW32" s="109">
        <v>121.78970170976299</v>
      </c>
      <c r="AX32" s="108">
        <v>2400</v>
      </c>
      <c r="AY32" s="110">
        <v>72.221948999999995</v>
      </c>
      <c r="AZ32" s="110">
        <v>91.712029000000001</v>
      </c>
      <c r="BA32" s="108">
        <v>6492.0469999999996</v>
      </c>
      <c r="BB32" s="108">
        <v>513906</v>
      </c>
      <c r="BC32" s="108">
        <v>531046</v>
      </c>
      <c r="BD32" s="108">
        <v>4030</v>
      </c>
      <c r="BE32" s="108"/>
    </row>
    <row r="33" spans="1:57" x14ac:dyDescent="0.25">
      <c r="A33" s="133" t="s">
        <v>53</v>
      </c>
      <c r="B33" s="111" t="s">
        <v>52</v>
      </c>
      <c r="C33" s="108">
        <v>0</v>
      </c>
      <c r="D33" s="108">
        <v>0</v>
      </c>
      <c r="E33" s="108">
        <v>253641.10350000006</v>
      </c>
      <c r="F33" s="108">
        <v>0.03</v>
      </c>
      <c r="G33" s="108">
        <v>30135.023500000003</v>
      </c>
      <c r="H33" s="108">
        <v>516.11099999999999</v>
      </c>
      <c r="I33" s="108">
        <v>0</v>
      </c>
      <c r="J33" s="108">
        <v>262000</v>
      </c>
      <c r="K33" s="109">
        <v>0.16</v>
      </c>
      <c r="L33" s="109">
        <v>0</v>
      </c>
      <c r="M33" s="109">
        <v>0.114024274412828</v>
      </c>
      <c r="N33" s="109">
        <v>2.5374725920971199E-2</v>
      </c>
      <c r="O33" s="108">
        <v>0</v>
      </c>
      <c r="P33" s="108">
        <v>0</v>
      </c>
      <c r="Q33" s="109">
        <v>0.55475832129913205</v>
      </c>
      <c r="R33" s="109">
        <v>0.2111798</v>
      </c>
      <c r="S33" s="108">
        <v>30363125</v>
      </c>
      <c r="T33" s="108">
        <v>807.41</v>
      </c>
      <c r="U33" s="108">
        <v>805.14</v>
      </c>
      <c r="V33" s="109">
        <v>5.5619033448595072</v>
      </c>
      <c r="W33" s="110">
        <v>28.700000762939499</v>
      </c>
      <c r="X33" s="110">
        <v>23.899999618530298</v>
      </c>
      <c r="Y33" s="109">
        <v>0.16900000000000001</v>
      </c>
      <c r="Z33" s="108">
        <v>94</v>
      </c>
      <c r="AA33" s="108">
        <v>390</v>
      </c>
      <c r="AB33" s="110">
        <v>0.60000002384185802</v>
      </c>
      <c r="AC33" s="109">
        <v>228.71151344</v>
      </c>
      <c r="AD33" s="110">
        <v>4</v>
      </c>
      <c r="AE33" s="109">
        <v>0.47749607653439141</v>
      </c>
      <c r="AF33" s="109">
        <v>31.82</v>
      </c>
      <c r="AG33" s="108">
        <v>26500</v>
      </c>
      <c r="AH33" s="108">
        <v>530450</v>
      </c>
      <c r="AI33" s="108">
        <v>0</v>
      </c>
      <c r="AJ33" s="108">
        <v>0</v>
      </c>
      <c r="AK33" s="108">
        <v>80</v>
      </c>
      <c r="AL33" s="108">
        <v>0</v>
      </c>
      <c r="AM33" s="108">
        <v>113</v>
      </c>
      <c r="AN33" s="110">
        <v>14.2</v>
      </c>
      <c r="AO33" s="110">
        <v>7.78</v>
      </c>
      <c r="AP33" s="110">
        <v>4.7</v>
      </c>
      <c r="AQ33" s="109">
        <v>2.2999999999999998</v>
      </c>
      <c r="AR33" s="109">
        <v>-0.67840796709060702</v>
      </c>
      <c r="AS33" s="108">
        <v>21</v>
      </c>
      <c r="AT33" s="110">
        <v>31.1</v>
      </c>
      <c r="AU33" s="109">
        <v>73.9000244140625</v>
      </c>
      <c r="AV33" s="109">
        <v>9</v>
      </c>
      <c r="AW33" s="109">
        <v>155.11150830041299</v>
      </c>
      <c r="AX33" s="108">
        <v>33000</v>
      </c>
      <c r="AY33" s="110">
        <v>42.428946699999997</v>
      </c>
      <c r="AZ33" s="110">
        <v>75.543033899999998</v>
      </c>
      <c r="BA33" s="108">
        <v>3476.5120000000002</v>
      </c>
      <c r="BB33" s="108">
        <v>15328136</v>
      </c>
      <c r="BC33" s="108">
        <v>15205539</v>
      </c>
      <c r="BD33" s="108">
        <v>176520</v>
      </c>
      <c r="BE33" s="108"/>
    </row>
    <row r="34" spans="1:57" x14ac:dyDescent="0.25">
      <c r="A34" s="133" t="s">
        <v>55</v>
      </c>
      <c r="B34" s="111" t="s">
        <v>54</v>
      </c>
      <c r="C34" s="108">
        <v>225.19368421052633</v>
      </c>
      <c r="D34" s="108">
        <v>0</v>
      </c>
      <c r="E34" s="108">
        <v>64476.222499999996</v>
      </c>
      <c r="F34" s="108">
        <v>0</v>
      </c>
      <c r="G34" s="108">
        <v>0</v>
      </c>
      <c r="H34" s="108">
        <v>0</v>
      </c>
      <c r="I34" s="108">
        <v>0</v>
      </c>
      <c r="J34" s="108">
        <v>7476</v>
      </c>
      <c r="K34" s="109">
        <v>0.12</v>
      </c>
      <c r="L34" s="109">
        <v>3.3333333333333333E-2</v>
      </c>
      <c r="M34" s="109">
        <v>0.72065354934062498</v>
      </c>
      <c r="N34" s="109">
        <v>2.0261640029539001E-2</v>
      </c>
      <c r="O34" s="108">
        <v>0</v>
      </c>
      <c r="P34" s="108">
        <v>5</v>
      </c>
      <c r="Q34" s="109">
        <v>0.51180652813855065</v>
      </c>
      <c r="R34" s="109">
        <v>0.26031300000000002</v>
      </c>
      <c r="S34" s="108">
        <v>327857761</v>
      </c>
      <c r="T34" s="108">
        <v>596.24</v>
      </c>
      <c r="U34" s="108">
        <v>745.8</v>
      </c>
      <c r="V34" s="109">
        <v>2.5476264399683113</v>
      </c>
      <c r="W34" s="110">
        <v>87.900001525878906</v>
      </c>
      <c r="X34" s="110">
        <v>16.600000000000001</v>
      </c>
      <c r="Y34" s="109">
        <v>7.6999999999999999E-2</v>
      </c>
      <c r="Z34" s="108">
        <v>80</v>
      </c>
      <c r="AA34" s="108">
        <v>220</v>
      </c>
      <c r="AB34" s="110">
        <v>4.8000001907348597</v>
      </c>
      <c r="AC34" s="109">
        <v>138.43324741000001</v>
      </c>
      <c r="AD34" s="110">
        <v>103</v>
      </c>
      <c r="AE34" s="109">
        <v>0.58730866401703063</v>
      </c>
      <c r="AF34" s="109">
        <v>40.72</v>
      </c>
      <c r="AG34" s="108">
        <v>0</v>
      </c>
      <c r="AH34" s="108">
        <v>252056</v>
      </c>
      <c r="AI34" s="108">
        <v>30858</v>
      </c>
      <c r="AJ34" s="108">
        <v>0</v>
      </c>
      <c r="AK34" s="108">
        <v>327535</v>
      </c>
      <c r="AL34" s="108">
        <v>0</v>
      </c>
      <c r="AM34" s="108">
        <v>118</v>
      </c>
      <c r="AN34" s="110">
        <v>9.9</v>
      </c>
      <c r="AO34" s="110">
        <v>7.81</v>
      </c>
      <c r="AP34" s="110">
        <v>10</v>
      </c>
      <c r="AQ34" s="109">
        <v>3.9666666666666663</v>
      </c>
      <c r="AR34" s="109">
        <v>-0.74130076169967696</v>
      </c>
      <c r="AS34" s="108">
        <v>27</v>
      </c>
      <c r="AT34" s="110">
        <v>53.7</v>
      </c>
      <c r="AU34" s="109">
        <v>71.290504455566406</v>
      </c>
      <c r="AV34" s="109">
        <v>11</v>
      </c>
      <c r="AW34" s="109">
        <v>75.685133096497594</v>
      </c>
      <c r="AX34" s="108">
        <v>37000</v>
      </c>
      <c r="AY34" s="110">
        <v>45.801611200000004</v>
      </c>
      <c r="AZ34" s="110">
        <v>75.596047900000002</v>
      </c>
      <c r="BA34" s="108">
        <v>3082.0219999999999</v>
      </c>
      <c r="BB34" s="108">
        <v>22773014</v>
      </c>
      <c r="BC34" s="108">
        <v>20549221</v>
      </c>
      <c r="BD34" s="108">
        <v>472710</v>
      </c>
      <c r="BE34" s="108"/>
    </row>
    <row r="35" spans="1:57" x14ac:dyDescent="0.25">
      <c r="A35" s="133" t="s">
        <v>57</v>
      </c>
      <c r="B35" s="111" t="s">
        <v>56</v>
      </c>
      <c r="C35" s="108">
        <v>29268.322105263156</v>
      </c>
      <c r="D35" s="108">
        <v>147.9178947368421</v>
      </c>
      <c r="E35" s="108">
        <v>69755.971000000005</v>
      </c>
      <c r="F35" s="108">
        <v>98.98</v>
      </c>
      <c r="G35" s="108">
        <v>23783.811500000003</v>
      </c>
      <c r="H35" s="108">
        <v>736.17600000000004</v>
      </c>
      <c r="I35" s="108">
        <v>0</v>
      </c>
      <c r="J35" s="108">
        <v>0</v>
      </c>
      <c r="K35" s="109">
        <v>0</v>
      </c>
      <c r="L35" s="109">
        <v>0.16666666666666666</v>
      </c>
      <c r="M35" s="109">
        <v>6.3910944865237004E-2</v>
      </c>
      <c r="N35" s="109">
        <v>4.1303808167316901E-2</v>
      </c>
      <c r="O35" s="108">
        <v>0</v>
      </c>
      <c r="P35" s="108">
        <v>0</v>
      </c>
      <c r="Q35" s="109">
        <v>0.91317898442072809</v>
      </c>
      <c r="R35" s="109" t="s">
        <v>443</v>
      </c>
      <c r="S35" s="108">
        <v>0</v>
      </c>
      <c r="T35" s="108">
        <v>0</v>
      </c>
      <c r="U35" s="108">
        <v>0</v>
      </c>
      <c r="V35" s="109">
        <v>0</v>
      </c>
      <c r="W35" s="110">
        <v>4.9000000953674299</v>
      </c>
      <c r="X35" s="110" t="s">
        <v>443</v>
      </c>
      <c r="Y35" s="109">
        <v>2.0680000000000001</v>
      </c>
      <c r="Z35" s="108">
        <v>95</v>
      </c>
      <c r="AA35" s="108">
        <v>5.1999998092651403</v>
      </c>
      <c r="AB35" s="110">
        <v>0.3</v>
      </c>
      <c r="AC35" s="109">
        <v>4759.3148735100003</v>
      </c>
      <c r="AD35" s="110" t="s">
        <v>443</v>
      </c>
      <c r="AE35" s="109">
        <v>0.12922734232879285</v>
      </c>
      <c r="AF35" s="109">
        <v>33.68</v>
      </c>
      <c r="AG35" s="108">
        <v>100000</v>
      </c>
      <c r="AH35" s="108">
        <v>7504</v>
      </c>
      <c r="AI35" s="108">
        <v>13036</v>
      </c>
      <c r="AJ35" s="108">
        <v>0</v>
      </c>
      <c r="AK35" s="108">
        <v>149163</v>
      </c>
      <c r="AL35" s="108">
        <v>0</v>
      </c>
      <c r="AM35" s="108">
        <v>145</v>
      </c>
      <c r="AN35" s="110">
        <v>4.9000000000000004</v>
      </c>
      <c r="AO35" s="110">
        <v>1.25</v>
      </c>
      <c r="AP35" s="110">
        <v>7.1</v>
      </c>
      <c r="AQ35" s="109">
        <v>3.8666666666666671</v>
      </c>
      <c r="AR35" s="109">
        <v>1.7597182989120499</v>
      </c>
      <c r="AS35" s="108">
        <v>83</v>
      </c>
      <c r="AT35" s="110">
        <v>100</v>
      </c>
      <c r="AU35" s="109" t="s">
        <v>443</v>
      </c>
      <c r="AV35" s="109">
        <v>87.12</v>
      </c>
      <c r="AW35" s="109">
        <v>82.984440248556993</v>
      </c>
      <c r="AX35" s="108">
        <v>1200000</v>
      </c>
      <c r="AY35" s="110">
        <v>99.818275200000002</v>
      </c>
      <c r="AZ35" s="110">
        <v>99.818275200000002</v>
      </c>
      <c r="BA35" s="108">
        <v>45722.970999999998</v>
      </c>
      <c r="BB35" s="108">
        <v>35540420</v>
      </c>
      <c r="BC35" s="108">
        <v>34568211</v>
      </c>
      <c r="BD35" s="108">
        <v>9093510</v>
      </c>
      <c r="BE35" s="108"/>
    </row>
    <row r="36" spans="1:57" x14ac:dyDescent="0.25">
      <c r="A36" s="133" t="s">
        <v>60</v>
      </c>
      <c r="B36" s="111" t="s">
        <v>59</v>
      </c>
      <c r="C36" s="108">
        <v>70.275789473684213</v>
      </c>
      <c r="D36" s="108">
        <v>0</v>
      </c>
      <c r="E36" s="108">
        <v>22284.331999999999</v>
      </c>
      <c r="F36" s="108">
        <v>0</v>
      </c>
      <c r="G36" s="108">
        <v>0</v>
      </c>
      <c r="H36" s="108">
        <v>0</v>
      </c>
      <c r="I36" s="108">
        <v>0</v>
      </c>
      <c r="J36" s="108">
        <v>0</v>
      </c>
      <c r="K36" s="109">
        <v>0</v>
      </c>
      <c r="L36" s="109">
        <v>0</v>
      </c>
      <c r="M36" s="109">
        <v>0.99467105210737905</v>
      </c>
      <c r="N36" s="109">
        <v>0.98888845082894095</v>
      </c>
      <c r="O36" s="108">
        <v>5</v>
      </c>
      <c r="P36" s="108">
        <v>4</v>
      </c>
      <c r="Q36" s="109">
        <v>0.35013106761746393</v>
      </c>
      <c r="R36" s="109">
        <v>0.42433470000000001</v>
      </c>
      <c r="S36" s="108">
        <v>1131817772</v>
      </c>
      <c r="T36" s="108">
        <v>227.25</v>
      </c>
      <c r="U36" s="108">
        <v>189.17</v>
      </c>
      <c r="V36" s="109">
        <v>12.207043543297802</v>
      </c>
      <c r="W36" s="110">
        <v>130.10000610351599</v>
      </c>
      <c r="X36" s="110">
        <v>28</v>
      </c>
      <c r="Y36" s="109">
        <v>4.8000000000000001E-2</v>
      </c>
      <c r="Z36" s="108">
        <v>49</v>
      </c>
      <c r="AA36" s="108">
        <v>375</v>
      </c>
      <c r="AB36" s="110">
        <v>4.3000001907348597</v>
      </c>
      <c r="AC36" s="109">
        <v>23.646028820000002</v>
      </c>
      <c r="AD36" s="110">
        <v>98</v>
      </c>
      <c r="AE36" s="109">
        <v>0.65487567894006071</v>
      </c>
      <c r="AF36" s="109">
        <v>56.3</v>
      </c>
      <c r="AG36" s="108">
        <v>8807</v>
      </c>
      <c r="AH36" s="108">
        <v>0</v>
      </c>
      <c r="AI36" s="108">
        <v>1116</v>
      </c>
      <c r="AJ36" s="108">
        <v>369500</v>
      </c>
      <c r="AK36" s="108">
        <v>7778</v>
      </c>
      <c r="AL36" s="108">
        <v>1220</v>
      </c>
      <c r="AM36" s="108">
        <v>87</v>
      </c>
      <c r="AN36" s="110">
        <v>47.7</v>
      </c>
      <c r="AO36" s="110" t="s">
        <v>443</v>
      </c>
      <c r="AP36" s="110" t="s">
        <v>443</v>
      </c>
      <c r="AQ36" s="109" t="s">
        <v>443</v>
      </c>
      <c r="AR36" s="109">
        <v>-1.84076488018036</v>
      </c>
      <c r="AS36" s="108">
        <v>24</v>
      </c>
      <c r="AT36" s="110">
        <v>10.8</v>
      </c>
      <c r="AU36" s="109">
        <v>36.752609252929702</v>
      </c>
      <c r="AV36" s="109">
        <v>4.03</v>
      </c>
      <c r="AW36" s="109">
        <v>31.359871298816401</v>
      </c>
      <c r="AX36" s="108">
        <v>30000</v>
      </c>
      <c r="AY36" s="110">
        <v>21.792090999999999</v>
      </c>
      <c r="AZ36" s="110">
        <v>68.455441699999994</v>
      </c>
      <c r="BA36" s="108">
        <v>634.88499999999999</v>
      </c>
      <c r="BB36" s="108">
        <v>4804316</v>
      </c>
      <c r="BC36" s="108">
        <v>5166510</v>
      </c>
      <c r="BD36" s="108">
        <v>622980</v>
      </c>
      <c r="BE36" s="108"/>
    </row>
    <row r="37" spans="1:57" x14ac:dyDescent="0.25">
      <c r="A37" s="133" t="s">
        <v>62</v>
      </c>
      <c r="B37" s="111" t="s">
        <v>61</v>
      </c>
      <c r="C37" s="108">
        <v>0</v>
      </c>
      <c r="D37" s="108">
        <v>0</v>
      </c>
      <c r="E37" s="108">
        <v>63857.011500000001</v>
      </c>
      <c r="F37" s="108">
        <v>0</v>
      </c>
      <c r="G37" s="108">
        <v>0</v>
      </c>
      <c r="H37" s="108">
        <v>0</v>
      </c>
      <c r="I37" s="108">
        <v>0</v>
      </c>
      <c r="J37" s="108">
        <v>122240</v>
      </c>
      <c r="K37" s="109">
        <v>0.16</v>
      </c>
      <c r="L37" s="109">
        <v>0.1</v>
      </c>
      <c r="M37" s="109">
        <v>0.58170113868079798</v>
      </c>
      <c r="N37" s="109">
        <v>6.2961225187909295E-2</v>
      </c>
      <c r="O37" s="108">
        <v>0</v>
      </c>
      <c r="P37" s="108">
        <v>5</v>
      </c>
      <c r="Q37" s="109">
        <v>0.39190571693842363</v>
      </c>
      <c r="R37" s="109">
        <v>0.54485649999999997</v>
      </c>
      <c r="S37" s="108">
        <v>1007409377</v>
      </c>
      <c r="T37" s="108">
        <v>478.59</v>
      </c>
      <c r="U37" s="108">
        <v>400.03</v>
      </c>
      <c r="V37" s="109">
        <v>3.2311368365750361</v>
      </c>
      <c r="W37" s="110">
        <v>138.69999694824199</v>
      </c>
      <c r="X37" s="110">
        <v>33.9</v>
      </c>
      <c r="Y37" s="109" t="s">
        <v>443</v>
      </c>
      <c r="Z37" s="108">
        <v>54</v>
      </c>
      <c r="AA37" s="108">
        <v>159</v>
      </c>
      <c r="AB37" s="110">
        <v>2.5</v>
      </c>
      <c r="AC37" s="109">
        <v>74.008466069999997</v>
      </c>
      <c r="AD37" s="110">
        <v>181</v>
      </c>
      <c r="AE37" s="109">
        <v>0.70645492890537731</v>
      </c>
      <c r="AF37" s="109">
        <v>43.3</v>
      </c>
      <c r="AG37" s="108">
        <v>1600000</v>
      </c>
      <c r="AH37" s="108">
        <v>0</v>
      </c>
      <c r="AI37" s="108">
        <v>0</v>
      </c>
      <c r="AJ37" s="108">
        <v>111500</v>
      </c>
      <c r="AK37" s="108">
        <v>388544</v>
      </c>
      <c r="AL37" s="108">
        <v>0</v>
      </c>
      <c r="AM37" s="108">
        <v>103</v>
      </c>
      <c r="AN37" s="110">
        <v>34.4</v>
      </c>
      <c r="AO37" s="110">
        <v>8.0299999999999994</v>
      </c>
      <c r="AP37" s="110" t="s">
        <v>443</v>
      </c>
      <c r="AQ37" s="109" t="s">
        <v>443</v>
      </c>
      <c r="AR37" s="109">
        <v>-1.4795382022857699</v>
      </c>
      <c r="AS37" s="108">
        <v>22</v>
      </c>
      <c r="AT37" s="110">
        <v>6.4</v>
      </c>
      <c r="AU37" s="109">
        <v>37.267051696777301</v>
      </c>
      <c r="AV37" s="109">
        <v>2.5</v>
      </c>
      <c r="AW37" s="109">
        <v>39.750979967975503</v>
      </c>
      <c r="AX37" s="108">
        <v>31000</v>
      </c>
      <c r="AY37" s="110">
        <v>12.0801433</v>
      </c>
      <c r="AZ37" s="110">
        <v>50.828925499999997</v>
      </c>
      <c r="BA37" s="108">
        <v>2771.6089999999999</v>
      </c>
      <c r="BB37" s="108">
        <v>13587053</v>
      </c>
      <c r="BC37" s="108">
        <v>11193452</v>
      </c>
      <c r="BD37" s="108">
        <v>1259200</v>
      </c>
      <c r="BE37" s="108"/>
    </row>
    <row r="38" spans="1:57" x14ac:dyDescent="0.25">
      <c r="A38" s="133" t="s">
        <v>64</v>
      </c>
      <c r="B38" s="111" t="s">
        <v>63</v>
      </c>
      <c r="C38" s="108">
        <v>35250.362105263157</v>
      </c>
      <c r="D38" s="108">
        <v>25457.452631578948</v>
      </c>
      <c r="E38" s="108">
        <v>58253.499500000005</v>
      </c>
      <c r="F38" s="108">
        <v>878.16800000000001</v>
      </c>
      <c r="G38" s="108">
        <v>0</v>
      </c>
      <c r="H38" s="108">
        <v>0</v>
      </c>
      <c r="I38" s="108">
        <v>0</v>
      </c>
      <c r="J38" s="108">
        <v>0</v>
      </c>
      <c r="K38" s="109">
        <v>0.04</v>
      </c>
      <c r="L38" s="109">
        <v>0</v>
      </c>
      <c r="M38" s="109">
        <v>2.3330493830391399E-2</v>
      </c>
      <c r="N38" s="109">
        <v>2.7733057365545401E-2</v>
      </c>
      <c r="O38" s="108">
        <v>0</v>
      </c>
      <c r="P38" s="108">
        <v>0</v>
      </c>
      <c r="Q38" s="109">
        <v>0.83217847721140892</v>
      </c>
      <c r="R38" s="109" t="s">
        <v>443</v>
      </c>
      <c r="S38" s="108">
        <v>4114365</v>
      </c>
      <c r="T38" s="108">
        <v>125.51</v>
      </c>
      <c r="U38" s="108">
        <v>78.64</v>
      </c>
      <c r="V38" s="109">
        <v>2.9528520851588625E-2</v>
      </c>
      <c r="W38" s="110">
        <v>8.1000003814697301</v>
      </c>
      <c r="X38" s="110">
        <v>0.60000002384185802</v>
      </c>
      <c r="Y38" s="109">
        <v>1.026</v>
      </c>
      <c r="Z38" s="108">
        <v>94</v>
      </c>
      <c r="AA38" s="108">
        <v>16</v>
      </c>
      <c r="AB38" s="110">
        <v>0.30000001192092901</v>
      </c>
      <c r="AC38" s="109">
        <v>1677.5977515</v>
      </c>
      <c r="AD38" s="110" t="s">
        <v>443</v>
      </c>
      <c r="AE38" s="109">
        <v>0.33759136930305744</v>
      </c>
      <c r="AF38" s="109">
        <v>50.84</v>
      </c>
      <c r="AG38" s="108">
        <v>0</v>
      </c>
      <c r="AH38" s="108">
        <v>526394</v>
      </c>
      <c r="AI38" s="108">
        <v>884066</v>
      </c>
      <c r="AJ38" s="108">
        <v>0</v>
      </c>
      <c r="AK38" s="108">
        <v>1798</v>
      </c>
      <c r="AL38" s="108">
        <v>0</v>
      </c>
      <c r="AM38" s="108">
        <v>127</v>
      </c>
      <c r="AN38" s="110">
        <v>4.9000000000000004</v>
      </c>
      <c r="AO38" s="110">
        <v>2.62</v>
      </c>
      <c r="AP38" s="110">
        <v>7.4</v>
      </c>
      <c r="AQ38" s="109">
        <v>3.7166666666666672</v>
      </c>
      <c r="AR38" s="109">
        <v>1.1422920227050799</v>
      </c>
      <c r="AS38" s="108">
        <v>70</v>
      </c>
      <c r="AT38" s="110">
        <v>99.6</v>
      </c>
      <c r="AU38" s="109">
        <v>98.553672790527301</v>
      </c>
      <c r="AV38" s="109">
        <v>72.349999999999994</v>
      </c>
      <c r="AW38" s="109">
        <v>133.25562876138599</v>
      </c>
      <c r="AX38" s="108">
        <v>150000</v>
      </c>
      <c r="AY38" s="110">
        <v>99.050801100000001</v>
      </c>
      <c r="AZ38" s="110">
        <v>98.996890300000004</v>
      </c>
      <c r="BA38" s="108">
        <v>23556.26</v>
      </c>
      <c r="BB38" s="108">
        <v>17762648</v>
      </c>
      <c r="BC38" s="108">
        <v>17216945</v>
      </c>
      <c r="BD38" s="108">
        <v>743532</v>
      </c>
      <c r="BE38" s="108"/>
    </row>
    <row r="39" spans="1:57" x14ac:dyDescent="0.25">
      <c r="A39" s="133" t="s">
        <v>376</v>
      </c>
      <c r="B39" s="111" t="s">
        <v>65</v>
      </c>
      <c r="C39" s="108">
        <v>827465.49684210529</v>
      </c>
      <c r="D39" s="108">
        <v>159947.78105263159</v>
      </c>
      <c r="E39" s="108">
        <v>6006300.7409999995</v>
      </c>
      <c r="F39" s="108">
        <v>8303.9920000000002</v>
      </c>
      <c r="G39" s="108">
        <v>9763740.1789999995</v>
      </c>
      <c r="H39" s="108">
        <v>2827832.3470000001</v>
      </c>
      <c r="I39" s="108">
        <v>16716.732</v>
      </c>
      <c r="J39" s="108">
        <v>17710960</v>
      </c>
      <c r="K39" s="109">
        <v>1.08</v>
      </c>
      <c r="L39" s="109">
        <v>0</v>
      </c>
      <c r="M39" s="109">
        <v>0.47175194885224397</v>
      </c>
      <c r="N39" s="109">
        <v>0.52181945044544897</v>
      </c>
      <c r="O39" s="108">
        <v>0</v>
      </c>
      <c r="P39" s="108">
        <v>0</v>
      </c>
      <c r="Q39" s="109">
        <v>0.727494941192669</v>
      </c>
      <c r="R39" s="109">
        <v>2.2679660000000001E-2</v>
      </c>
      <c r="S39" s="108">
        <v>4254721</v>
      </c>
      <c r="T39" s="108">
        <v>-194.13</v>
      </c>
      <c r="U39" s="108">
        <v>0</v>
      </c>
      <c r="V39" s="109">
        <v>-6.892010442534964E-3</v>
      </c>
      <c r="W39" s="110">
        <v>10.699999809265099</v>
      </c>
      <c r="X39" s="110">
        <v>3.4</v>
      </c>
      <c r="Y39" s="109">
        <v>1.94</v>
      </c>
      <c r="Z39" s="108">
        <v>99</v>
      </c>
      <c r="AA39" s="108">
        <v>68</v>
      </c>
      <c r="AB39" s="110">
        <v>0.1</v>
      </c>
      <c r="AC39" s="109">
        <v>645.63036626999997</v>
      </c>
      <c r="AD39" s="110">
        <v>0.1</v>
      </c>
      <c r="AE39" s="109">
        <v>0.19068551415955737</v>
      </c>
      <c r="AF39" s="109">
        <v>37.012075171300403</v>
      </c>
      <c r="AG39" s="108">
        <v>19364255</v>
      </c>
      <c r="AH39" s="108">
        <v>64955274</v>
      </c>
      <c r="AI39" s="108">
        <v>3006093</v>
      </c>
      <c r="AJ39" s="108">
        <v>0</v>
      </c>
      <c r="AK39" s="108">
        <v>301057</v>
      </c>
      <c r="AL39" s="108">
        <v>0</v>
      </c>
      <c r="AM39" s="108">
        <v>129</v>
      </c>
      <c r="AN39" s="110">
        <v>9.3000000000000007</v>
      </c>
      <c r="AO39" s="110">
        <v>3.25</v>
      </c>
      <c r="AP39" s="110">
        <v>8.1</v>
      </c>
      <c r="AQ39" s="109">
        <v>4</v>
      </c>
      <c r="AR39" s="109">
        <v>0.33927541971206698</v>
      </c>
      <c r="AS39" s="108">
        <v>37</v>
      </c>
      <c r="AT39" s="110">
        <v>100</v>
      </c>
      <c r="AU39" s="109">
        <v>95.124473571777301</v>
      </c>
      <c r="AV39" s="109">
        <v>49.3</v>
      </c>
      <c r="AW39" s="109">
        <v>92.273490822718898</v>
      </c>
      <c r="AX39" s="108">
        <v>1000000</v>
      </c>
      <c r="AY39" s="110">
        <v>76.465871500000006</v>
      </c>
      <c r="AZ39" s="110">
        <v>95.493212299999996</v>
      </c>
      <c r="BA39" s="108">
        <v>13801.065000000001</v>
      </c>
      <c r="BB39" s="108">
        <v>1364269952</v>
      </c>
      <c r="BC39" s="108">
        <v>1349588838</v>
      </c>
      <c r="BD39" s="108">
        <v>9327489.9000000004</v>
      </c>
      <c r="BE39" s="108"/>
    </row>
    <row r="40" spans="1:57" x14ac:dyDescent="0.25">
      <c r="A40" s="133" t="s">
        <v>67</v>
      </c>
      <c r="B40" s="111" t="s">
        <v>66</v>
      </c>
      <c r="C40" s="108">
        <v>92258.981052631585</v>
      </c>
      <c r="D40" s="108">
        <v>2240.5747368421053</v>
      </c>
      <c r="E40" s="108">
        <v>178893.35850000003</v>
      </c>
      <c r="F40" s="108">
        <v>659.76800000000003</v>
      </c>
      <c r="G40" s="108">
        <v>14067.6805</v>
      </c>
      <c r="H40" s="108">
        <v>69.536500000000004</v>
      </c>
      <c r="I40" s="108">
        <v>0.67599999999999993</v>
      </c>
      <c r="J40" s="108">
        <v>4000</v>
      </c>
      <c r="K40" s="109">
        <v>0.04</v>
      </c>
      <c r="L40" s="109">
        <v>0</v>
      </c>
      <c r="M40" s="109">
        <v>0.24642345808402699</v>
      </c>
      <c r="N40" s="109">
        <v>0.129704769292116</v>
      </c>
      <c r="O40" s="108">
        <v>0</v>
      </c>
      <c r="P40" s="108">
        <v>4</v>
      </c>
      <c r="Q40" s="109">
        <v>0.72017039997179844</v>
      </c>
      <c r="R40" s="109">
        <v>3.2123899999999997E-2</v>
      </c>
      <c r="S40" s="108">
        <v>210616986</v>
      </c>
      <c r="T40" s="108">
        <v>764.47</v>
      </c>
      <c r="U40" s="108">
        <v>851.47</v>
      </c>
      <c r="V40" s="109">
        <v>0.23286771954899232</v>
      </c>
      <c r="W40" s="110">
        <v>15.8999996185303</v>
      </c>
      <c r="X40" s="110">
        <v>3.4</v>
      </c>
      <c r="Y40" s="109">
        <v>1.4710000000000001</v>
      </c>
      <c r="Z40" s="108">
        <v>91</v>
      </c>
      <c r="AA40" s="108">
        <v>33</v>
      </c>
      <c r="AB40" s="110">
        <v>0.40000000596046398</v>
      </c>
      <c r="AC40" s="109">
        <v>842.69936049</v>
      </c>
      <c r="AD40" s="110">
        <v>0.1</v>
      </c>
      <c r="AE40" s="109">
        <v>0.42853483759903133</v>
      </c>
      <c r="AF40" s="109">
        <v>53.53</v>
      </c>
      <c r="AG40" s="108">
        <v>12015</v>
      </c>
      <c r="AH40" s="108">
        <v>72232</v>
      </c>
      <c r="AI40" s="108">
        <v>938</v>
      </c>
      <c r="AJ40" s="108">
        <v>6044200</v>
      </c>
      <c r="AK40" s="108">
        <v>219</v>
      </c>
      <c r="AL40" s="108">
        <v>22</v>
      </c>
      <c r="AM40" s="108">
        <v>122</v>
      </c>
      <c r="AN40" s="110">
        <v>8.8000000000000007</v>
      </c>
      <c r="AO40" s="110">
        <v>2.74</v>
      </c>
      <c r="AP40" s="110">
        <v>4.5</v>
      </c>
      <c r="AQ40" s="109">
        <v>3.7833333333333328</v>
      </c>
      <c r="AR40" s="109">
        <v>-0.108596839010715</v>
      </c>
      <c r="AS40" s="108">
        <v>37</v>
      </c>
      <c r="AT40" s="110">
        <v>97</v>
      </c>
      <c r="AU40" s="109">
        <v>93.580535888671903</v>
      </c>
      <c r="AV40" s="109">
        <v>52.57</v>
      </c>
      <c r="AW40" s="109">
        <v>113.082075334767</v>
      </c>
      <c r="AX40" s="108">
        <v>120000</v>
      </c>
      <c r="AY40" s="110">
        <v>81.0978463</v>
      </c>
      <c r="AZ40" s="110">
        <v>91.404130699999996</v>
      </c>
      <c r="BA40" s="108">
        <v>13850.986000000001</v>
      </c>
      <c r="BB40" s="108">
        <v>47791392</v>
      </c>
      <c r="BC40" s="108">
        <v>45745783</v>
      </c>
      <c r="BD40" s="108">
        <v>1109500</v>
      </c>
      <c r="BE40" s="108"/>
    </row>
    <row r="41" spans="1:57" x14ac:dyDescent="0.25">
      <c r="A41" s="133" t="s">
        <v>69</v>
      </c>
      <c r="B41" s="111" t="s">
        <v>68</v>
      </c>
      <c r="C41" s="108">
        <v>0</v>
      </c>
      <c r="D41" s="108">
        <v>0</v>
      </c>
      <c r="E41" s="108" t="s">
        <v>443</v>
      </c>
      <c r="F41" s="108">
        <v>0</v>
      </c>
      <c r="G41" s="108">
        <v>7367.6319999999996</v>
      </c>
      <c r="H41" s="108">
        <v>914.077</v>
      </c>
      <c r="I41" s="108">
        <v>0</v>
      </c>
      <c r="J41" s="108">
        <v>0</v>
      </c>
      <c r="K41" s="109">
        <v>0</v>
      </c>
      <c r="L41" s="109">
        <v>6.6666666666666666E-2</v>
      </c>
      <c r="M41" s="109">
        <v>2.3501975369082901E-2</v>
      </c>
      <c r="N41" s="109">
        <v>6.2230595466865096E-4</v>
      </c>
      <c r="O41" s="108">
        <v>0</v>
      </c>
      <c r="P41" s="108">
        <v>0</v>
      </c>
      <c r="Q41" s="109">
        <v>0.50318352442349268</v>
      </c>
      <c r="R41" s="109">
        <v>0.16520580000000001</v>
      </c>
      <c r="S41" s="108">
        <v>1296804</v>
      </c>
      <c r="T41" s="108">
        <v>68.67</v>
      </c>
      <c r="U41" s="108">
        <v>79.010000000000005</v>
      </c>
      <c r="V41" s="109">
        <v>13.264461294729186</v>
      </c>
      <c r="W41" s="110">
        <v>73.5</v>
      </c>
      <c r="X41" s="110" t="s">
        <v>443</v>
      </c>
      <c r="Y41" s="109" t="s">
        <v>443</v>
      </c>
      <c r="Z41" s="108">
        <v>80</v>
      </c>
      <c r="AA41" s="108">
        <v>35</v>
      </c>
      <c r="AB41" s="110">
        <v>2.1</v>
      </c>
      <c r="AC41" s="109">
        <v>89.743567830000003</v>
      </c>
      <c r="AD41" s="110">
        <v>98</v>
      </c>
      <c r="AE41" s="109" t="s">
        <v>443</v>
      </c>
      <c r="AF41" s="109">
        <v>64.3</v>
      </c>
      <c r="AG41" s="108">
        <v>0</v>
      </c>
      <c r="AH41" s="108">
        <v>19511</v>
      </c>
      <c r="AI41" s="108">
        <v>0</v>
      </c>
      <c r="AJ41" s="108">
        <v>0</v>
      </c>
      <c r="AK41" s="108">
        <v>0</v>
      </c>
      <c r="AL41" s="108">
        <v>0</v>
      </c>
      <c r="AM41" s="108">
        <v>78</v>
      </c>
      <c r="AN41" s="110">
        <v>4.9000000000000004</v>
      </c>
      <c r="AO41" s="110" t="s">
        <v>443</v>
      </c>
      <c r="AP41" s="110" t="s">
        <v>443</v>
      </c>
      <c r="AQ41" s="109">
        <v>1.9</v>
      </c>
      <c r="AR41" s="109">
        <v>-1.6659671068191499</v>
      </c>
      <c r="AS41" s="108">
        <v>26</v>
      </c>
      <c r="AT41" s="110">
        <v>69.3</v>
      </c>
      <c r="AU41" s="109">
        <v>75.939750671386705</v>
      </c>
      <c r="AV41" s="109">
        <v>6.98</v>
      </c>
      <c r="AW41" s="109">
        <v>50.901203820115398</v>
      </c>
      <c r="AX41" s="108">
        <v>690</v>
      </c>
      <c r="AY41" s="110">
        <v>35.818730500000001</v>
      </c>
      <c r="AZ41" s="110">
        <v>90.116848300000001</v>
      </c>
      <c r="BA41" s="108">
        <v>1569.8430000000001</v>
      </c>
      <c r="BB41" s="108">
        <v>769991</v>
      </c>
      <c r="BC41" s="108">
        <v>752288</v>
      </c>
      <c r="BD41" s="108">
        <v>1861</v>
      </c>
      <c r="BE41" s="108"/>
    </row>
    <row r="42" spans="1:57" x14ac:dyDescent="0.25">
      <c r="A42" s="133" t="s">
        <v>374</v>
      </c>
      <c r="B42" s="111" t="s">
        <v>71</v>
      </c>
      <c r="C42" s="108">
        <v>342.01263157894738</v>
      </c>
      <c r="D42" s="108">
        <v>0</v>
      </c>
      <c r="E42" s="108">
        <v>27932.190500000001</v>
      </c>
      <c r="F42" s="108">
        <v>0</v>
      </c>
      <c r="G42" s="108">
        <v>0</v>
      </c>
      <c r="H42" s="108">
        <v>0</v>
      </c>
      <c r="I42" s="108">
        <v>0</v>
      </c>
      <c r="J42" s="108">
        <v>0</v>
      </c>
      <c r="K42" s="109">
        <v>0</v>
      </c>
      <c r="L42" s="109">
        <v>0</v>
      </c>
      <c r="M42" s="109">
        <v>5.25975722082756E-2</v>
      </c>
      <c r="N42" s="109">
        <v>9.0831273309761196E-3</v>
      </c>
      <c r="O42" s="108">
        <v>0</v>
      </c>
      <c r="P42" s="108">
        <v>0</v>
      </c>
      <c r="Q42" s="109">
        <v>0.59062154061183103</v>
      </c>
      <c r="R42" s="109">
        <v>0.19247069999999999</v>
      </c>
      <c r="S42" s="108">
        <v>11693691</v>
      </c>
      <c r="T42" s="108">
        <v>138.6</v>
      </c>
      <c r="U42" s="108">
        <v>150.41</v>
      </c>
      <c r="V42" s="109">
        <v>1.3612801023297532</v>
      </c>
      <c r="W42" s="110">
        <v>45</v>
      </c>
      <c r="X42" s="110">
        <v>11.8</v>
      </c>
      <c r="Y42" s="109">
        <v>9.5000000000000001E-2</v>
      </c>
      <c r="Z42" s="108">
        <v>80</v>
      </c>
      <c r="AA42" s="108">
        <v>381</v>
      </c>
      <c r="AB42" s="110">
        <v>2.7999999523162802</v>
      </c>
      <c r="AC42" s="109">
        <v>241.7645565</v>
      </c>
      <c r="AD42" s="110">
        <v>120</v>
      </c>
      <c r="AE42" s="109">
        <v>0.5934484505904376</v>
      </c>
      <c r="AF42" s="109">
        <v>40.17</v>
      </c>
      <c r="AG42" s="108">
        <v>0</v>
      </c>
      <c r="AH42" s="108">
        <v>0</v>
      </c>
      <c r="AI42" s="108">
        <v>0</v>
      </c>
      <c r="AJ42" s="108">
        <v>7800</v>
      </c>
      <c r="AK42" s="108">
        <v>50297</v>
      </c>
      <c r="AL42" s="108">
        <v>1</v>
      </c>
      <c r="AM42" s="108">
        <v>97</v>
      </c>
      <c r="AN42" s="110">
        <v>30.5</v>
      </c>
      <c r="AO42" s="110">
        <v>6.29</v>
      </c>
      <c r="AP42" s="110">
        <v>18.8</v>
      </c>
      <c r="AQ42" s="109" t="s">
        <v>443</v>
      </c>
      <c r="AR42" s="109">
        <v>-1.1461384296417201</v>
      </c>
      <c r="AS42" s="108">
        <v>23</v>
      </c>
      <c r="AT42" s="110">
        <v>41.6</v>
      </c>
      <c r="AU42" s="109">
        <v>79.311172485351605</v>
      </c>
      <c r="AV42" s="109">
        <v>7.11</v>
      </c>
      <c r="AW42" s="109">
        <v>108.149574188884</v>
      </c>
      <c r="AX42" s="108">
        <v>5900</v>
      </c>
      <c r="AY42" s="110">
        <v>15.0092847</v>
      </c>
      <c r="AZ42" s="110">
        <v>76.495919000000001</v>
      </c>
      <c r="BA42" s="108">
        <v>6809.2060000000001</v>
      </c>
      <c r="BB42" s="108">
        <v>4504962</v>
      </c>
      <c r="BC42" s="108">
        <v>4492689</v>
      </c>
      <c r="BD42" s="108">
        <v>341500</v>
      </c>
      <c r="BE42" s="108"/>
    </row>
    <row r="43" spans="1:57" x14ac:dyDescent="0.25">
      <c r="A43" s="133" t="s">
        <v>879</v>
      </c>
      <c r="B43" s="111" t="s">
        <v>70</v>
      </c>
      <c r="C43" s="108">
        <v>32109.044210526317</v>
      </c>
      <c r="D43" s="108">
        <v>0</v>
      </c>
      <c r="E43" s="108">
        <v>331443.83650000003</v>
      </c>
      <c r="F43" s="108">
        <v>0</v>
      </c>
      <c r="G43" s="108">
        <v>0</v>
      </c>
      <c r="H43" s="108">
        <v>0</v>
      </c>
      <c r="I43" s="108">
        <v>0</v>
      </c>
      <c r="J43" s="108">
        <v>0</v>
      </c>
      <c r="K43" s="109">
        <v>0</v>
      </c>
      <c r="L43" s="109">
        <v>0</v>
      </c>
      <c r="M43" s="109">
        <v>0.94967255753306201</v>
      </c>
      <c r="N43" s="109">
        <v>0.84432528213859603</v>
      </c>
      <c r="O43" s="108">
        <v>4</v>
      </c>
      <c r="P43" s="108">
        <v>4</v>
      </c>
      <c r="Q43" s="109">
        <v>0.43313535394693004</v>
      </c>
      <c r="R43" s="109">
        <v>0.36861189999999999</v>
      </c>
      <c r="S43" s="108">
        <v>1840513499</v>
      </c>
      <c r="T43" s="108">
        <v>2859.38</v>
      </c>
      <c r="U43" s="108">
        <v>2527.71</v>
      </c>
      <c r="V43" s="109">
        <v>9.4551367014100212</v>
      </c>
      <c r="W43" s="110">
        <v>98.300003051757798</v>
      </c>
      <c r="X43" s="110">
        <v>23.4</v>
      </c>
      <c r="Y43" s="109" t="s">
        <v>443</v>
      </c>
      <c r="Z43" s="108">
        <v>77</v>
      </c>
      <c r="AA43" s="108">
        <v>325</v>
      </c>
      <c r="AB43" s="110">
        <v>1</v>
      </c>
      <c r="AC43" s="109">
        <v>26.191440109999998</v>
      </c>
      <c r="AD43" s="110">
        <v>156</v>
      </c>
      <c r="AE43" s="109">
        <v>0.67297958206081698</v>
      </c>
      <c r="AF43" s="109">
        <v>44.43</v>
      </c>
      <c r="AG43" s="108">
        <v>0</v>
      </c>
      <c r="AH43" s="108">
        <v>4767</v>
      </c>
      <c r="AI43" s="108">
        <v>337003</v>
      </c>
      <c r="AJ43" s="108">
        <v>2857400</v>
      </c>
      <c r="AK43" s="108">
        <v>168707</v>
      </c>
      <c r="AL43" s="108">
        <v>3230</v>
      </c>
      <c r="AM43" s="108">
        <v>87</v>
      </c>
      <c r="AN43" s="110">
        <v>47.7</v>
      </c>
      <c r="AO43" s="110" t="s">
        <v>443</v>
      </c>
      <c r="AP43" s="110" t="s">
        <v>443</v>
      </c>
      <c r="AQ43" s="109">
        <v>2</v>
      </c>
      <c r="AR43" s="109">
        <v>-1.5942288637161299</v>
      </c>
      <c r="AS43" s="108">
        <v>22</v>
      </c>
      <c r="AT43" s="110">
        <v>16.399999999999999</v>
      </c>
      <c r="AU43" s="109">
        <v>61.205543518066399</v>
      </c>
      <c r="AV43" s="109">
        <v>3</v>
      </c>
      <c r="AW43" s="109">
        <v>53.493216375439303</v>
      </c>
      <c r="AX43" s="108">
        <v>180000</v>
      </c>
      <c r="AY43" s="110">
        <v>28.651403999999999</v>
      </c>
      <c r="AZ43" s="110">
        <v>52.409114799999998</v>
      </c>
      <c r="BA43" s="108">
        <v>752.62199999999996</v>
      </c>
      <c r="BB43" s="108">
        <v>74877032</v>
      </c>
      <c r="BC43" s="108">
        <v>75507308</v>
      </c>
      <c r="BD43" s="108">
        <v>2267050</v>
      </c>
      <c r="BE43" s="108"/>
    </row>
    <row r="44" spans="1:57" x14ac:dyDescent="0.25">
      <c r="A44" s="133" t="s">
        <v>73</v>
      </c>
      <c r="B44" s="111" t="s">
        <v>72</v>
      </c>
      <c r="C44" s="108">
        <v>9508.0336842105262</v>
      </c>
      <c r="D44" s="108">
        <v>9459.1663157894745</v>
      </c>
      <c r="E44" s="108">
        <v>8218.3279999999995</v>
      </c>
      <c r="F44" s="108">
        <v>211.10400000000001</v>
      </c>
      <c r="G44" s="108">
        <v>2259.9855000000002</v>
      </c>
      <c r="H44" s="108">
        <v>0</v>
      </c>
      <c r="I44" s="108">
        <v>0</v>
      </c>
      <c r="J44" s="108">
        <v>0</v>
      </c>
      <c r="K44" s="109">
        <v>0.08</v>
      </c>
      <c r="L44" s="109">
        <v>0</v>
      </c>
      <c r="M44" s="109">
        <v>2.6249604904456499E-2</v>
      </c>
      <c r="N44" s="109">
        <v>1.05167652480381E-2</v>
      </c>
      <c r="O44" s="108">
        <v>0</v>
      </c>
      <c r="P44" s="108">
        <v>0</v>
      </c>
      <c r="Q44" s="109">
        <v>0.76574690470012075</v>
      </c>
      <c r="R44" s="109" t="s">
        <v>443</v>
      </c>
      <c r="S44" s="108">
        <v>3240814</v>
      </c>
      <c r="T44" s="108">
        <v>32.700000000000003</v>
      </c>
      <c r="U44" s="108">
        <v>37.770000000000003</v>
      </c>
      <c r="V44" s="109">
        <v>7.9026690817246892E-2</v>
      </c>
      <c r="W44" s="110">
        <v>9.6999998092651403</v>
      </c>
      <c r="X44" s="110">
        <v>1.1000000000000001</v>
      </c>
      <c r="Y44" s="109">
        <v>1.113</v>
      </c>
      <c r="Z44" s="108">
        <v>95</v>
      </c>
      <c r="AA44" s="108">
        <v>11</v>
      </c>
      <c r="AB44" s="110">
        <v>0.30000001192092901</v>
      </c>
      <c r="AC44" s="109">
        <v>1369.03472683</v>
      </c>
      <c r="AD44" s="110">
        <v>0</v>
      </c>
      <c r="AE44" s="109">
        <v>0.34923858068367175</v>
      </c>
      <c r="AF44" s="109">
        <v>48.61</v>
      </c>
      <c r="AG44" s="108">
        <v>0</v>
      </c>
      <c r="AH44" s="108">
        <v>0</v>
      </c>
      <c r="AI44" s="108">
        <v>28116</v>
      </c>
      <c r="AJ44" s="108">
        <v>0</v>
      </c>
      <c r="AK44" s="108">
        <v>3475</v>
      </c>
      <c r="AL44" s="108">
        <v>0</v>
      </c>
      <c r="AM44" s="108">
        <v>121</v>
      </c>
      <c r="AN44" s="110">
        <v>4.9000000000000004</v>
      </c>
      <c r="AO44" s="110">
        <v>3.24</v>
      </c>
      <c r="AP44" s="110">
        <v>7.6</v>
      </c>
      <c r="AQ44" s="109">
        <v>4.4166666666666661</v>
      </c>
      <c r="AR44" s="109">
        <v>0.39949139952659601</v>
      </c>
      <c r="AS44" s="108">
        <v>55</v>
      </c>
      <c r="AT44" s="110">
        <v>99.5</v>
      </c>
      <c r="AU44" s="109">
        <v>97.406585693359403</v>
      </c>
      <c r="AV44" s="109">
        <v>49.41</v>
      </c>
      <c r="AW44" s="109">
        <v>143.82837949635001</v>
      </c>
      <c r="AX44" s="108">
        <v>23000</v>
      </c>
      <c r="AY44" s="110">
        <v>94.522395299999999</v>
      </c>
      <c r="AZ44" s="110">
        <v>97.780635500000002</v>
      </c>
      <c r="BA44" s="108">
        <v>15365.772000000001</v>
      </c>
      <c r="BB44" s="108">
        <v>4757606</v>
      </c>
      <c r="BC44" s="108">
        <v>4695942</v>
      </c>
      <c r="BD44" s="108">
        <v>51060</v>
      </c>
      <c r="BE44" s="108"/>
    </row>
    <row r="45" spans="1:57" x14ac:dyDescent="0.25">
      <c r="A45" s="133" t="s">
        <v>371</v>
      </c>
      <c r="B45" s="111" t="s">
        <v>74</v>
      </c>
      <c r="C45" s="108">
        <v>0</v>
      </c>
      <c r="D45" s="108">
        <v>0</v>
      </c>
      <c r="E45" s="108">
        <v>66529.328000000009</v>
      </c>
      <c r="F45" s="108">
        <v>0</v>
      </c>
      <c r="G45" s="108">
        <v>0</v>
      </c>
      <c r="H45" s="108">
        <v>0</v>
      </c>
      <c r="I45" s="108">
        <v>0</v>
      </c>
      <c r="J45" s="108">
        <v>0</v>
      </c>
      <c r="K45" s="109">
        <v>0</v>
      </c>
      <c r="L45" s="109">
        <v>3.3333333333333333E-2</v>
      </c>
      <c r="M45" s="109">
        <v>0.386942004592357</v>
      </c>
      <c r="N45" s="109">
        <v>5.3548933390785002E-2</v>
      </c>
      <c r="O45" s="108">
        <v>0</v>
      </c>
      <c r="P45" s="108">
        <v>0</v>
      </c>
      <c r="Q45" s="109">
        <v>0.46222199694966382</v>
      </c>
      <c r="R45" s="147">
        <v>0.30691449999999998</v>
      </c>
      <c r="S45" s="108">
        <v>107593323</v>
      </c>
      <c r="T45" s="108">
        <v>2635.63</v>
      </c>
      <c r="U45" s="108">
        <v>1266.83</v>
      </c>
      <c r="V45" s="109">
        <v>4.2233249348824931</v>
      </c>
      <c r="W45" s="110">
        <v>92.599998474121094</v>
      </c>
      <c r="X45" s="110">
        <v>15.7</v>
      </c>
      <c r="Y45" s="109">
        <v>0.14399999999999999</v>
      </c>
      <c r="Z45" s="108">
        <v>63</v>
      </c>
      <c r="AA45" s="108">
        <v>165</v>
      </c>
      <c r="AB45" s="110">
        <v>3.5</v>
      </c>
      <c r="AC45" s="109">
        <v>171.77130801999999</v>
      </c>
      <c r="AD45" s="110">
        <v>88</v>
      </c>
      <c r="AE45" s="109">
        <v>0.67889219931404821</v>
      </c>
      <c r="AF45" s="109">
        <v>43.19</v>
      </c>
      <c r="AG45" s="108">
        <v>0</v>
      </c>
      <c r="AH45" s="108">
        <v>0</v>
      </c>
      <c r="AI45" s="108">
        <v>0</v>
      </c>
      <c r="AJ45" s="108">
        <v>300000</v>
      </c>
      <c r="AK45" s="108">
        <v>1972</v>
      </c>
      <c r="AL45" s="108">
        <v>74</v>
      </c>
      <c r="AM45" s="108">
        <v>131</v>
      </c>
      <c r="AN45" s="110">
        <v>13.3</v>
      </c>
      <c r="AO45" s="110">
        <v>6.72</v>
      </c>
      <c r="AP45" s="110">
        <v>8.8000000000000007</v>
      </c>
      <c r="AQ45" s="109">
        <v>1.8666666666666665</v>
      </c>
      <c r="AR45" s="109">
        <v>-0.78394246101379395</v>
      </c>
      <c r="AS45" s="108">
        <v>32</v>
      </c>
      <c r="AT45" s="110">
        <v>55.8</v>
      </c>
      <c r="AU45" s="109">
        <v>40.981632232666001</v>
      </c>
      <c r="AV45" s="109">
        <v>14.6</v>
      </c>
      <c r="AW45" s="109">
        <v>106.24760932274501</v>
      </c>
      <c r="AX45" s="108">
        <v>32000</v>
      </c>
      <c r="AY45" s="110">
        <v>22.489561500000001</v>
      </c>
      <c r="AZ45" s="110">
        <v>81.946528599999994</v>
      </c>
      <c r="BA45" s="108">
        <v>3317.0909999999999</v>
      </c>
      <c r="BB45" s="108">
        <v>22157108</v>
      </c>
      <c r="BC45" s="108">
        <v>22400835</v>
      </c>
      <c r="BD45" s="108">
        <v>318000</v>
      </c>
      <c r="BE45" s="108"/>
    </row>
    <row r="46" spans="1:57" x14ac:dyDescent="0.25">
      <c r="A46" s="133" t="s">
        <v>76</v>
      </c>
      <c r="B46" s="111" t="s">
        <v>75</v>
      </c>
      <c r="C46" s="108">
        <v>9435.1705263157892</v>
      </c>
      <c r="D46" s="108">
        <v>368.35789473684213</v>
      </c>
      <c r="E46" s="108">
        <v>32904.2765</v>
      </c>
      <c r="F46" s="108">
        <v>26.158000000000001</v>
      </c>
      <c r="G46" s="108">
        <v>0</v>
      </c>
      <c r="H46" s="108">
        <v>0</v>
      </c>
      <c r="I46" s="108">
        <v>0</v>
      </c>
      <c r="J46" s="108">
        <v>0</v>
      </c>
      <c r="K46" s="109">
        <v>0.04</v>
      </c>
      <c r="L46" s="109">
        <v>3.3333333333333333E-2</v>
      </c>
      <c r="M46" s="109">
        <v>1.31213611207913E-2</v>
      </c>
      <c r="N46" s="109">
        <v>1.13398111238627E-2</v>
      </c>
      <c r="O46" s="108">
        <v>0</v>
      </c>
      <c r="P46" s="108">
        <v>0</v>
      </c>
      <c r="Q46" s="109">
        <v>0.81753986901317288</v>
      </c>
      <c r="R46" s="109" t="s">
        <v>443</v>
      </c>
      <c r="S46" s="108">
        <v>659864</v>
      </c>
      <c r="T46" s="108">
        <v>0</v>
      </c>
      <c r="U46" s="108">
        <v>0</v>
      </c>
      <c r="V46" s="109">
        <v>0</v>
      </c>
      <c r="W46" s="110">
        <v>4.3000001907348597</v>
      </c>
      <c r="X46" s="110" t="s">
        <v>443</v>
      </c>
      <c r="Y46" s="109">
        <v>3</v>
      </c>
      <c r="Z46" s="108">
        <v>94</v>
      </c>
      <c r="AA46" s="108">
        <v>12</v>
      </c>
      <c r="AB46" s="110">
        <v>0.1</v>
      </c>
      <c r="AC46" s="109">
        <v>1516.8508312199999</v>
      </c>
      <c r="AD46" s="110" t="s">
        <v>443</v>
      </c>
      <c r="AE46" s="109">
        <v>0.14888974299879021</v>
      </c>
      <c r="AF46" s="109">
        <v>33.61</v>
      </c>
      <c r="AG46" s="108">
        <v>0</v>
      </c>
      <c r="AH46" s="108">
        <v>9116</v>
      </c>
      <c r="AI46" s="108">
        <v>1200</v>
      </c>
      <c r="AJ46" s="108">
        <v>0</v>
      </c>
      <c r="AK46" s="108">
        <v>710</v>
      </c>
      <c r="AL46" s="108">
        <v>24</v>
      </c>
      <c r="AM46" s="108">
        <v>121</v>
      </c>
      <c r="AN46" s="110">
        <v>4.9000000000000004</v>
      </c>
      <c r="AO46" s="110">
        <v>3.16</v>
      </c>
      <c r="AP46" s="110">
        <v>2.7</v>
      </c>
      <c r="AQ46" s="109">
        <v>3.25</v>
      </c>
      <c r="AR46" s="109">
        <v>0.69359552860259999</v>
      </c>
      <c r="AS46" s="108">
        <v>51</v>
      </c>
      <c r="AT46" s="110">
        <v>100</v>
      </c>
      <c r="AU46" s="109">
        <v>99.125358581542997</v>
      </c>
      <c r="AV46" s="109">
        <v>68.569999999999993</v>
      </c>
      <c r="AW46" s="109">
        <v>104.431321400248</v>
      </c>
      <c r="AX46" s="108">
        <v>83000</v>
      </c>
      <c r="AY46" s="110">
        <v>96.976693499999996</v>
      </c>
      <c r="AZ46" s="110">
        <v>99.637117700000005</v>
      </c>
      <c r="BA46" s="108">
        <v>21169.424999999999</v>
      </c>
      <c r="BB46" s="108">
        <v>4236400</v>
      </c>
      <c r="BC46" s="108">
        <v>4475611</v>
      </c>
      <c r="BD46" s="108">
        <v>55960</v>
      </c>
      <c r="BE46" s="108"/>
    </row>
    <row r="47" spans="1:57" x14ac:dyDescent="0.25">
      <c r="A47" s="133" t="s">
        <v>78</v>
      </c>
      <c r="B47" s="111" t="s">
        <v>77</v>
      </c>
      <c r="C47" s="108">
        <v>9625.8168421052633</v>
      </c>
      <c r="D47" s="108">
        <v>1801.3494736842106</v>
      </c>
      <c r="E47" s="108">
        <v>12938.086499999999</v>
      </c>
      <c r="F47" s="108">
        <v>7.0000000000000007E-2</v>
      </c>
      <c r="G47" s="108">
        <v>210175.834</v>
      </c>
      <c r="H47" s="108">
        <v>57000.364000000001</v>
      </c>
      <c r="I47" s="108">
        <v>90.192999999999998</v>
      </c>
      <c r="J47" s="108">
        <v>32800</v>
      </c>
      <c r="K47" s="109">
        <v>0.16</v>
      </c>
      <c r="L47" s="109">
        <v>3.3333333333333333E-2</v>
      </c>
      <c r="M47" s="109">
        <v>0.304203339811074</v>
      </c>
      <c r="N47" s="109">
        <v>4.6476879912201702E-2</v>
      </c>
      <c r="O47" s="108">
        <v>0</v>
      </c>
      <c r="P47" s="108">
        <v>0</v>
      </c>
      <c r="Q47" s="109">
        <v>0.76901113512639141</v>
      </c>
      <c r="R47" s="109" t="s">
        <v>443</v>
      </c>
      <c r="S47" s="108">
        <v>9358690</v>
      </c>
      <c r="T47" s="108">
        <v>87.85</v>
      </c>
      <c r="U47" s="108">
        <v>101.02</v>
      </c>
      <c r="V47" s="109">
        <v>0</v>
      </c>
      <c r="W47" s="110">
        <v>5.5</v>
      </c>
      <c r="X47" s="110" t="s">
        <v>443</v>
      </c>
      <c r="Y47" s="109">
        <v>6.7229999999999999</v>
      </c>
      <c r="Z47" s="108">
        <v>99</v>
      </c>
      <c r="AA47" s="108">
        <v>9.3999996185302699</v>
      </c>
      <c r="AB47" s="110">
        <v>0.30000001192092901</v>
      </c>
      <c r="AC47" s="109">
        <v>1828.4321901999999</v>
      </c>
      <c r="AD47" s="110" t="s">
        <v>443</v>
      </c>
      <c r="AE47" s="109">
        <v>0.35591177521989936</v>
      </c>
      <c r="AF47" s="109" t="s">
        <v>443</v>
      </c>
      <c r="AG47" s="108">
        <v>0</v>
      </c>
      <c r="AH47" s="108">
        <v>0</v>
      </c>
      <c r="AI47" s="108">
        <v>110089</v>
      </c>
      <c r="AJ47" s="108">
        <v>0</v>
      </c>
      <c r="AK47" s="108">
        <v>313</v>
      </c>
      <c r="AL47" s="108">
        <v>0</v>
      </c>
      <c r="AM47" s="108">
        <v>143</v>
      </c>
      <c r="AN47" s="110">
        <v>4.9000000000000004</v>
      </c>
      <c r="AO47" s="110" t="s">
        <v>443</v>
      </c>
      <c r="AP47" s="110" t="s">
        <v>443</v>
      </c>
      <c r="AQ47" s="109">
        <v>4</v>
      </c>
      <c r="AR47" s="109">
        <v>-5.8055166155099897E-2</v>
      </c>
      <c r="AS47" s="108">
        <v>47</v>
      </c>
      <c r="AT47" s="110">
        <v>100</v>
      </c>
      <c r="AU47" s="109">
        <v>99.837409973144503</v>
      </c>
      <c r="AV47" s="109">
        <v>30</v>
      </c>
      <c r="AW47" s="109">
        <v>22.478395842750199</v>
      </c>
      <c r="AX47" s="108">
        <v>67000</v>
      </c>
      <c r="AY47" s="110">
        <v>93.158904399999997</v>
      </c>
      <c r="AZ47" s="110">
        <v>94.886602400000001</v>
      </c>
      <c r="BA47" s="108">
        <v>9900</v>
      </c>
      <c r="BB47" s="108">
        <v>11379111</v>
      </c>
      <c r="BC47" s="108">
        <v>11061886</v>
      </c>
      <c r="BD47" s="108">
        <v>106440</v>
      </c>
      <c r="BE47" s="108"/>
    </row>
    <row r="48" spans="1:57" x14ac:dyDescent="0.25">
      <c r="A48" s="133" t="s">
        <v>80</v>
      </c>
      <c r="B48" s="111" t="s">
        <v>79</v>
      </c>
      <c r="C48" s="108">
        <v>2240.3894736842103</v>
      </c>
      <c r="D48" s="108">
        <v>396.29263157894735</v>
      </c>
      <c r="E48" s="108">
        <v>47.182500000000005</v>
      </c>
      <c r="F48" s="108">
        <v>2.3519999999999999</v>
      </c>
      <c r="G48" s="108">
        <v>0</v>
      </c>
      <c r="H48" s="108">
        <v>0</v>
      </c>
      <c r="I48" s="108">
        <v>0</v>
      </c>
      <c r="J48" s="108">
        <v>0</v>
      </c>
      <c r="K48" s="109">
        <v>0.08</v>
      </c>
      <c r="L48" s="109">
        <v>6.6666666666666666E-2</v>
      </c>
      <c r="M48" s="109">
        <v>3.1104759066592599E-2</v>
      </c>
      <c r="N48" s="109">
        <v>1.6542542747241299E-3</v>
      </c>
      <c r="O48" s="108">
        <v>0</v>
      </c>
      <c r="P48" s="108">
        <v>0</v>
      </c>
      <c r="Q48" s="109">
        <v>0.84974543510491829</v>
      </c>
      <c r="R48" s="109" t="s">
        <v>443</v>
      </c>
      <c r="S48" s="108">
        <v>12422</v>
      </c>
      <c r="T48" s="108">
        <v>0</v>
      </c>
      <c r="U48" s="108">
        <v>0</v>
      </c>
      <c r="V48" s="109">
        <v>0</v>
      </c>
      <c r="W48" s="110">
        <v>2.7000000476837198</v>
      </c>
      <c r="X48" s="110" t="s">
        <v>443</v>
      </c>
      <c r="Y48" s="109">
        <v>2.3290000000000002</v>
      </c>
      <c r="Z48" s="108">
        <v>86</v>
      </c>
      <c r="AA48" s="108">
        <v>5.3000001907348597</v>
      </c>
      <c r="AB48" s="110">
        <v>0.1</v>
      </c>
      <c r="AC48" s="109">
        <v>2196.9829508900002</v>
      </c>
      <c r="AD48" s="110" t="s">
        <v>443</v>
      </c>
      <c r="AE48" s="109">
        <v>0.12387916377589536</v>
      </c>
      <c r="AF48" s="109" t="s">
        <v>443</v>
      </c>
      <c r="AG48" s="108">
        <v>0</v>
      </c>
      <c r="AH48" s="108">
        <v>0</v>
      </c>
      <c r="AI48" s="108">
        <v>0</v>
      </c>
      <c r="AJ48" s="108">
        <v>212400</v>
      </c>
      <c r="AK48" s="108">
        <v>5763</v>
      </c>
      <c r="AL48" s="108">
        <v>0</v>
      </c>
      <c r="AM48" s="108">
        <v>104</v>
      </c>
      <c r="AN48" s="110">
        <v>4.9000000000000004</v>
      </c>
      <c r="AO48" s="110">
        <v>2</v>
      </c>
      <c r="AP48" s="110">
        <v>12.7</v>
      </c>
      <c r="AQ48" s="109" t="s">
        <v>443</v>
      </c>
      <c r="AR48" s="109">
        <v>1.1358233690261801</v>
      </c>
      <c r="AS48" s="108">
        <v>61</v>
      </c>
      <c r="AT48" s="110">
        <v>100</v>
      </c>
      <c r="AU48" s="109">
        <v>98.678428649902301</v>
      </c>
      <c r="AV48" s="109">
        <v>69.33</v>
      </c>
      <c r="AW48" s="109">
        <v>96.335310105822899</v>
      </c>
      <c r="AX48" s="108">
        <v>19000</v>
      </c>
      <c r="AY48" s="110">
        <v>100</v>
      </c>
      <c r="AZ48" s="110">
        <v>100</v>
      </c>
      <c r="BA48" s="108">
        <v>30769.578000000001</v>
      </c>
      <c r="BB48" s="108">
        <v>1153658</v>
      </c>
      <c r="BC48" s="108">
        <v>1155403</v>
      </c>
      <c r="BD48" s="108">
        <v>9240</v>
      </c>
      <c r="BE48" s="108"/>
    </row>
    <row r="49" spans="1:57" x14ac:dyDescent="0.25">
      <c r="A49" s="133" t="s">
        <v>82</v>
      </c>
      <c r="B49" s="111" t="s">
        <v>81</v>
      </c>
      <c r="C49" s="108">
        <v>2227.4526315789471</v>
      </c>
      <c r="D49" s="108">
        <v>0</v>
      </c>
      <c r="E49" s="108">
        <v>39320.396500000003</v>
      </c>
      <c r="F49" s="108">
        <v>0</v>
      </c>
      <c r="G49" s="108">
        <v>0</v>
      </c>
      <c r="H49" s="108">
        <v>0</v>
      </c>
      <c r="I49" s="108">
        <v>0</v>
      </c>
      <c r="J49" s="108">
        <v>0</v>
      </c>
      <c r="K49" s="109">
        <v>0</v>
      </c>
      <c r="L49" s="109">
        <v>6.6666666666666666E-2</v>
      </c>
      <c r="M49" s="109">
        <v>2.2345331573969101E-2</v>
      </c>
      <c r="N49" s="109">
        <v>1.42720034534607E-2</v>
      </c>
      <c r="O49" s="108">
        <v>0</v>
      </c>
      <c r="P49" s="108">
        <v>0</v>
      </c>
      <c r="Q49" s="109">
        <v>0.87009082075001398</v>
      </c>
      <c r="R49" s="109" t="s">
        <v>443</v>
      </c>
      <c r="S49" s="108">
        <v>0</v>
      </c>
      <c r="T49" s="108">
        <v>0</v>
      </c>
      <c r="U49" s="108">
        <v>0</v>
      </c>
      <c r="V49" s="109">
        <v>0</v>
      </c>
      <c r="W49" s="110">
        <v>3.4000000953674299</v>
      </c>
      <c r="X49" s="110">
        <v>2.1</v>
      </c>
      <c r="Y49" s="109">
        <v>3.6240000000000001</v>
      </c>
      <c r="Z49" s="108">
        <v>99</v>
      </c>
      <c r="AA49" s="108">
        <v>4.5999999046325701</v>
      </c>
      <c r="AB49" s="110">
        <v>0.1</v>
      </c>
      <c r="AC49" s="109">
        <v>1981.83996486</v>
      </c>
      <c r="AD49" s="110" t="s">
        <v>443</v>
      </c>
      <c r="AE49" s="109">
        <v>9.1423760392572384E-2</v>
      </c>
      <c r="AF49" s="109">
        <v>26.39</v>
      </c>
      <c r="AG49" s="108">
        <v>1300000</v>
      </c>
      <c r="AH49" s="108">
        <v>0</v>
      </c>
      <c r="AI49" s="108">
        <v>0</v>
      </c>
      <c r="AJ49" s="108">
        <v>0</v>
      </c>
      <c r="AK49" s="108">
        <v>3137</v>
      </c>
      <c r="AL49" s="108">
        <v>0</v>
      </c>
      <c r="AM49" s="108">
        <v>131</v>
      </c>
      <c r="AN49" s="110">
        <v>4.9000000000000004</v>
      </c>
      <c r="AO49" s="110">
        <v>2.27</v>
      </c>
      <c r="AP49" s="110">
        <v>10.7</v>
      </c>
      <c r="AQ49" s="109">
        <v>4.0166666666666675</v>
      </c>
      <c r="AR49" s="109">
        <v>1.0230643749237101</v>
      </c>
      <c r="AS49" s="108">
        <v>56</v>
      </c>
      <c r="AT49" s="110">
        <v>100</v>
      </c>
      <c r="AU49" s="109" t="s">
        <v>443</v>
      </c>
      <c r="AV49" s="109">
        <v>79.709999999999994</v>
      </c>
      <c r="AW49" s="109">
        <v>130.03343988362499</v>
      </c>
      <c r="AX49" s="108">
        <v>210000</v>
      </c>
      <c r="AY49" s="110">
        <v>99.114684299999993</v>
      </c>
      <c r="AZ49" s="110">
        <v>100</v>
      </c>
      <c r="BA49" s="108">
        <v>30895.365000000002</v>
      </c>
      <c r="BB49" s="108">
        <v>10510566</v>
      </c>
      <c r="BC49" s="108">
        <v>10162921</v>
      </c>
      <c r="BD49" s="108">
        <v>77240</v>
      </c>
      <c r="BE49" s="108"/>
    </row>
    <row r="50" spans="1:57" x14ac:dyDescent="0.25">
      <c r="A50" s="133" t="s">
        <v>84</v>
      </c>
      <c r="B50" s="111" t="s">
        <v>83</v>
      </c>
      <c r="C50" s="108">
        <v>0</v>
      </c>
      <c r="D50" s="108">
        <v>0</v>
      </c>
      <c r="E50" s="108">
        <v>2368.0880000000002</v>
      </c>
      <c r="F50" s="108">
        <v>0</v>
      </c>
      <c r="G50" s="108">
        <v>0</v>
      </c>
      <c r="H50" s="108">
        <v>0</v>
      </c>
      <c r="I50" s="108">
        <v>0</v>
      </c>
      <c r="J50" s="108">
        <v>0</v>
      </c>
      <c r="K50" s="109">
        <v>0.04</v>
      </c>
      <c r="L50" s="109">
        <v>0</v>
      </c>
      <c r="M50" s="109">
        <v>9.74930369611594E-3</v>
      </c>
      <c r="N50" s="109">
        <v>2.8946712661812699E-3</v>
      </c>
      <c r="O50" s="108">
        <v>0</v>
      </c>
      <c r="P50" s="108">
        <v>0</v>
      </c>
      <c r="Q50" s="109">
        <v>0.92332792604768088</v>
      </c>
      <c r="R50" s="109" t="s">
        <v>443</v>
      </c>
      <c r="S50" s="108">
        <v>0</v>
      </c>
      <c r="T50" s="108">
        <v>0</v>
      </c>
      <c r="U50" s="108">
        <v>0</v>
      </c>
      <c r="V50" s="109">
        <v>0</v>
      </c>
      <c r="W50" s="110">
        <v>3.5</v>
      </c>
      <c r="X50" s="110" t="s">
        <v>443</v>
      </c>
      <c r="Y50" s="109">
        <v>3.4849999999999999</v>
      </c>
      <c r="Z50" s="108">
        <v>90</v>
      </c>
      <c r="AA50" s="108">
        <v>7.0999999046325701</v>
      </c>
      <c r="AB50" s="110">
        <v>0.20000000298023199</v>
      </c>
      <c r="AC50" s="109">
        <v>4552.39974712</v>
      </c>
      <c r="AD50" s="110" t="s">
        <v>443</v>
      </c>
      <c r="AE50" s="109">
        <v>4.8432247057987543E-2</v>
      </c>
      <c r="AF50" s="109">
        <v>26.88</v>
      </c>
      <c r="AG50" s="108">
        <v>0</v>
      </c>
      <c r="AH50" s="108">
        <v>0</v>
      </c>
      <c r="AI50" s="108">
        <v>0</v>
      </c>
      <c r="AJ50" s="108">
        <v>0</v>
      </c>
      <c r="AK50" s="108">
        <v>17785</v>
      </c>
      <c r="AL50" s="108">
        <v>0</v>
      </c>
      <c r="AM50" s="108">
        <v>132</v>
      </c>
      <c r="AN50" s="110">
        <v>4.9000000000000004</v>
      </c>
      <c r="AO50" s="110">
        <v>1.31</v>
      </c>
      <c r="AP50" s="110">
        <v>6</v>
      </c>
      <c r="AQ50" s="109">
        <v>3.9333333333333336</v>
      </c>
      <c r="AR50" s="109">
        <v>1.80664646625519</v>
      </c>
      <c r="AS50" s="108">
        <v>91</v>
      </c>
      <c r="AT50" s="110">
        <v>100</v>
      </c>
      <c r="AU50" s="109" t="s">
        <v>443</v>
      </c>
      <c r="AV50" s="109">
        <v>95.99</v>
      </c>
      <c r="AW50" s="109">
        <v>125.957823361791</v>
      </c>
      <c r="AX50" s="108">
        <v>150000</v>
      </c>
      <c r="AY50" s="110">
        <v>99.597225100000003</v>
      </c>
      <c r="AZ50" s="110">
        <v>100</v>
      </c>
      <c r="BA50" s="108">
        <v>45451.273000000001</v>
      </c>
      <c r="BB50" s="108">
        <v>5639565</v>
      </c>
      <c r="BC50" s="108">
        <v>5556452</v>
      </c>
      <c r="BD50" s="108">
        <v>42430</v>
      </c>
      <c r="BE50" s="108"/>
    </row>
    <row r="51" spans="1:57" x14ac:dyDescent="0.25">
      <c r="A51" s="133" t="s">
        <v>86</v>
      </c>
      <c r="B51" s="111" t="s">
        <v>85</v>
      </c>
      <c r="C51" s="108">
        <v>1558.858947368421</v>
      </c>
      <c r="D51" s="108">
        <v>0</v>
      </c>
      <c r="E51" s="108">
        <v>91.019000000000005</v>
      </c>
      <c r="F51" s="108">
        <v>0</v>
      </c>
      <c r="G51" s="108">
        <v>0</v>
      </c>
      <c r="H51" s="108">
        <v>0</v>
      </c>
      <c r="I51" s="108">
        <v>0</v>
      </c>
      <c r="J51" s="108">
        <v>37320.32</v>
      </c>
      <c r="K51" s="109">
        <v>0.24</v>
      </c>
      <c r="L51" s="109">
        <v>0.83333333333333337</v>
      </c>
      <c r="M51" s="109">
        <v>0.13613304144117799</v>
      </c>
      <c r="N51" s="109">
        <v>2.7821001615908501E-3</v>
      </c>
      <c r="O51" s="108">
        <v>0</v>
      </c>
      <c r="P51" s="108">
        <v>0</v>
      </c>
      <c r="Q51" s="109">
        <v>0.47044273544408238</v>
      </c>
      <c r="R51" s="109">
        <v>0.12749469999999999</v>
      </c>
      <c r="S51" s="108">
        <v>93331942</v>
      </c>
      <c r="T51" s="108">
        <v>146.59</v>
      </c>
      <c r="U51" s="108">
        <v>145.41</v>
      </c>
      <c r="V51" s="109">
        <v>0</v>
      </c>
      <c r="W51" s="110">
        <v>65.300003051757798</v>
      </c>
      <c r="X51" s="110">
        <v>29.8</v>
      </c>
      <c r="Y51" s="109">
        <v>0.22900000000000001</v>
      </c>
      <c r="Z51" s="108">
        <v>71</v>
      </c>
      <c r="AA51" s="108">
        <v>619</v>
      </c>
      <c r="AB51" s="110">
        <v>1.6000000238418599</v>
      </c>
      <c r="AC51" s="109">
        <v>246.84388799000001</v>
      </c>
      <c r="AD51" s="110">
        <v>1</v>
      </c>
      <c r="AE51" s="109" t="s">
        <v>443</v>
      </c>
      <c r="AF51" s="109" t="s">
        <v>443</v>
      </c>
      <c r="AG51" s="108">
        <v>0</v>
      </c>
      <c r="AH51" s="108">
        <v>0</v>
      </c>
      <c r="AI51" s="108">
        <v>0</v>
      </c>
      <c r="AJ51" s="108">
        <v>0</v>
      </c>
      <c r="AK51" s="108">
        <v>48502</v>
      </c>
      <c r="AL51" s="108">
        <v>0</v>
      </c>
      <c r="AM51" s="108">
        <v>115</v>
      </c>
      <c r="AN51" s="110">
        <v>15.9</v>
      </c>
      <c r="AO51" s="110" t="s">
        <v>443</v>
      </c>
      <c r="AP51" s="110" t="s">
        <v>443</v>
      </c>
      <c r="AQ51" s="109">
        <v>2.8</v>
      </c>
      <c r="AR51" s="109">
        <v>-0.96976798772811901</v>
      </c>
      <c r="AS51" s="108">
        <v>34</v>
      </c>
      <c r="AT51" s="110">
        <v>53.262560000000001</v>
      </c>
      <c r="AU51" s="109" t="s">
        <v>443</v>
      </c>
      <c r="AV51" s="109">
        <v>10.71</v>
      </c>
      <c r="AW51" s="109">
        <v>32.386865588116201</v>
      </c>
      <c r="AX51" s="108">
        <v>2600</v>
      </c>
      <c r="AY51" s="110">
        <v>47.433913799999999</v>
      </c>
      <c r="AZ51" s="110">
        <v>90.000867</v>
      </c>
      <c r="BA51" s="108">
        <v>3188.502</v>
      </c>
      <c r="BB51" s="108">
        <v>876174</v>
      </c>
      <c r="BC51" s="108">
        <v>792198</v>
      </c>
      <c r="BD51" s="108">
        <v>23180</v>
      </c>
      <c r="BE51" s="108"/>
    </row>
    <row r="52" spans="1:57" x14ac:dyDescent="0.25">
      <c r="A52" s="133" t="s">
        <v>88</v>
      </c>
      <c r="B52" s="111" t="s">
        <v>87</v>
      </c>
      <c r="C52" s="108">
        <v>153.29052631578946</v>
      </c>
      <c r="D52" s="108">
        <v>0</v>
      </c>
      <c r="E52" s="108" t="s">
        <v>443</v>
      </c>
      <c r="F52" s="108">
        <v>0</v>
      </c>
      <c r="G52" s="108">
        <v>1392.4340000000002</v>
      </c>
      <c r="H52" s="108">
        <v>146.572</v>
      </c>
      <c r="I52" s="108">
        <v>6.0280000000000005</v>
      </c>
      <c r="J52" s="108">
        <v>0</v>
      </c>
      <c r="K52" s="109">
        <v>0</v>
      </c>
      <c r="L52" s="109">
        <v>0.13333333333333333</v>
      </c>
      <c r="M52" s="109">
        <v>3.58061257210092E-3</v>
      </c>
      <c r="N52" s="109">
        <v>5.8902260159584099E-4</v>
      </c>
      <c r="O52" s="108">
        <v>0</v>
      </c>
      <c r="P52" s="108">
        <v>0</v>
      </c>
      <c r="Q52" s="109">
        <v>0.72378830852725473</v>
      </c>
      <c r="R52" s="109" t="s">
        <v>443</v>
      </c>
      <c r="S52" s="108">
        <v>1326526</v>
      </c>
      <c r="T52" s="108">
        <v>25.66</v>
      </c>
      <c r="U52" s="108">
        <v>19.88</v>
      </c>
      <c r="V52" s="109">
        <v>3.9986945166795165</v>
      </c>
      <c r="W52" s="110">
        <v>21.200000762939499</v>
      </c>
      <c r="X52" s="110" t="s">
        <v>443</v>
      </c>
      <c r="Y52" s="109">
        <v>1.77</v>
      </c>
      <c r="Z52" s="108">
        <v>94</v>
      </c>
      <c r="AA52" s="108">
        <v>0.70999997854232799</v>
      </c>
      <c r="AB52" s="110" t="s">
        <v>443</v>
      </c>
      <c r="AC52" s="109">
        <v>596.84569528999998</v>
      </c>
      <c r="AD52" s="110" t="s">
        <v>443</v>
      </c>
      <c r="AE52" s="109" t="s">
        <v>443</v>
      </c>
      <c r="AF52" s="109" t="s">
        <v>443</v>
      </c>
      <c r="AG52" s="108">
        <v>0</v>
      </c>
      <c r="AH52" s="108">
        <v>0</v>
      </c>
      <c r="AI52" s="108">
        <v>28594</v>
      </c>
      <c r="AJ52" s="108">
        <v>0</v>
      </c>
      <c r="AK52" s="108">
        <v>0</v>
      </c>
      <c r="AL52" s="108">
        <v>0</v>
      </c>
      <c r="AM52" s="108">
        <v>115</v>
      </c>
      <c r="AN52" s="110">
        <v>19.8</v>
      </c>
      <c r="AO52" s="110" t="s">
        <v>443</v>
      </c>
      <c r="AP52" s="110" t="s">
        <v>443</v>
      </c>
      <c r="AQ52" s="109" t="s">
        <v>443</v>
      </c>
      <c r="AR52" s="109">
        <v>6.5515801310539204E-2</v>
      </c>
      <c r="AS52" s="108">
        <v>58</v>
      </c>
      <c r="AT52" s="110">
        <v>92.666759999999996</v>
      </c>
      <c r="AU52" s="109" t="s">
        <v>443</v>
      </c>
      <c r="AV52" s="109">
        <v>62.86</v>
      </c>
      <c r="AW52" s="109">
        <v>127.45192905821</v>
      </c>
      <c r="AX52" s="108">
        <v>1000</v>
      </c>
      <c r="AY52" s="110">
        <v>81.099999999999994</v>
      </c>
      <c r="AZ52" s="110">
        <v>94.4</v>
      </c>
      <c r="BA52" s="108">
        <v>11154.745999999999</v>
      </c>
      <c r="BB52" s="108">
        <v>72341</v>
      </c>
      <c r="BC52" s="108">
        <v>73286</v>
      </c>
      <c r="BD52" s="108">
        <v>750</v>
      </c>
      <c r="BE52" s="108"/>
    </row>
    <row r="53" spans="1:57" x14ac:dyDescent="0.25">
      <c r="A53" s="133" t="s">
        <v>90</v>
      </c>
      <c r="B53" s="111" t="s">
        <v>89</v>
      </c>
      <c r="C53" s="108">
        <v>20681.736842105263</v>
      </c>
      <c r="D53" s="108">
        <v>6146.6168421052635</v>
      </c>
      <c r="E53" s="108">
        <v>25180.061000000002</v>
      </c>
      <c r="F53" s="108">
        <v>5.3280000000000003</v>
      </c>
      <c r="G53" s="108">
        <v>194172.97000000003</v>
      </c>
      <c r="H53" s="108">
        <v>53910.452000000005</v>
      </c>
      <c r="I53" s="108">
        <v>205.733</v>
      </c>
      <c r="J53" s="108">
        <v>0</v>
      </c>
      <c r="K53" s="109">
        <v>0</v>
      </c>
      <c r="L53" s="109">
        <v>3.3333333333333333E-2</v>
      </c>
      <c r="M53" s="109">
        <v>0.201850644986312</v>
      </c>
      <c r="N53" s="109">
        <v>1.3016782458577601E-2</v>
      </c>
      <c r="O53" s="108">
        <v>0</v>
      </c>
      <c r="P53" s="108">
        <v>0</v>
      </c>
      <c r="Q53" s="109">
        <v>0.71502847209969045</v>
      </c>
      <c r="R53" s="109">
        <v>2.4819399999999998E-2</v>
      </c>
      <c r="S53" s="108">
        <v>11926137</v>
      </c>
      <c r="T53" s="108">
        <v>261.3</v>
      </c>
      <c r="U53" s="108">
        <v>146.47999999999999</v>
      </c>
      <c r="V53" s="109">
        <v>0.25368783334249523</v>
      </c>
      <c r="W53" s="110">
        <v>30.899999618530298</v>
      </c>
      <c r="X53" s="110">
        <v>4</v>
      </c>
      <c r="Y53" s="109">
        <v>1.49</v>
      </c>
      <c r="Z53" s="108">
        <v>88</v>
      </c>
      <c r="AA53" s="108">
        <v>60</v>
      </c>
      <c r="AB53" s="110">
        <v>1</v>
      </c>
      <c r="AC53" s="109">
        <v>631.39389620999998</v>
      </c>
      <c r="AD53" s="110">
        <v>0.1</v>
      </c>
      <c r="AE53" s="109">
        <v>0.47734065838520934</v>
      </c>
      <c r="AF53" s="109">
        <v>45.68</v>
      </c>
      <c r="AG53" s="108">
        <v>0</v>
      </c>
      <c r="AH53" s="108">
        <v>300</v>
      </c>
      <c r="AI53" s="108">
        <v>23333</v>
      </c>
      <c r="AJ53" s="108">
        <v>0</v>
      </c>
      <c r="AK53" s="108">
        <v>609</v>
      </c>
      <c r="AL53" s="108">
        <v>0</v>
      </c>
      <c r="AM53" s="108">
        <v>111</v>
      </c>
      <c r="AN53" s="110">
        <v>12.3</v>
      </c>
      <c r="AO53" s="110">
        <v>4.09</v>
      </c>
      <c r="AP53" s="110">
        <v>5.2</v>
      </c>
      <c r="AQ53" s="109">
        <v>3.166666666666667</v>
      </c>
      <c r="AR53" s="109">
        <v>-0.430175870656967</v>
      </c>
      <c r="AS53" s="108">
        <v>33</v>
      </c>
      <c r="AT53" s="110">
        <v>98</v>
      </c>
      <c r="AU53" s="109">
        <v>90.858146667480497</v>
      </c>
      <c r="AV53" s="109">
        <v>49.58</v>
      </c>
      <c r="AW53" s="109">
        <v>78.863826359199606</v>
      </c>
      <c r="AX53" s="108">
        <v>29000</v>
      </c>
      <c r="AY53" s="110">
        <v>83.986149299999994</v>
      </c>
      <c r="AZ53" s="110">
        <v>84.700428599999995</v>
      </c>
      <c r="BA53" s="108">
        <v>13554.203</v>
      </c>
      <c r="BB53" s="108">
        <v>10405943</v>
      </c>
      <c r="BC53" s="108">
        <v>10219630</v>
      </c>
      <c r="BD53" s="108">
        <v>48320</v>
      </c>
      <c r="BE53" s="108"/>
    </row>
    <row r="54" spans="1:57" x14ac:dyDescent="0.25">
      <c r="A54" s="133" t="s">
        <v>93</v>
      </c>
      <c r="B54" s="111" t="s">
        <v>92</v>
      </c>
      <c r="C54" s="108">
        <v>31136.328421052633</v>
      </c>
      <c r="D54" s="108">
        <v>10992.538947368421</v>
      </c>
      <c r="E54" s="108">
        <v>86958.376500000013</v>
      </c>
      <c r="F54" s="108">
        <v>816.55399999999997</v>
      </c>
      <c r="G54" s="108">
        <v>0</v>
      </c>
      <c r="H54" s="108">
        <v>0</v>
      </c>
      <c r="I54" s="108">
        <v>0</v>
      </c>
      <c r="J54" s="108">
        <v>5786.6</v>
      </c>
      <c r="K54" s="109">
        <v>0.12</v>
      </c>
      <c r="L54" s="109">
        <v>0</v>
      </c>
      <c r="M54" s="109">
        <v>5.8545488315745402E-2</v>
      </c>
      <c r="N54" s="109">
        <v>5.10637149438487E-3</v>
      </c>
      <c r="O54" s="108">
        <v>0</v>
      </c>
      <c r="P54" s="108">
        <v>0</v>
      </c>
      <c r="Q54" s="109">
        <v>0.73167444306173501</v>
      </c>
      <c r="R54" s="109">
        <v>1.4546399999999999E-2</v>
      </c>
      <c r="S54" s="108">
        <v>17372872</v>
      </c>
      <c r="T54" s="108">
        <v>149.43</v>
      </c>
      <c r="U54" s="108">
        <v>147.85</v>
      </c>
      <c r="V54" s="109">
        <v>0.15885685203661443</v>
      </c>
      <c r="W54" s="110">
        <v>21.600000381469702</v>
      </c>
      <c r="X54" s="110">
        <v>6.4</v>
      </c>
      <c r="Y54" s="109">
        <v>1.724</v>
      </c>
      <c r="Z54" s="108">
        <v>85</v>
      </c>
      <c r="AA54" s="108">
        <v>54</v>
      </c>
      <c r="AB54" s="110">
        <v>0.30000001192092901</v>
      </c>
      <c r="AC54" s="109">
        <v>788.92352359999995</v>
      </c>
      <c r="AD54" s="110">
        <v>0.1</v>
      </c>
      <c r="AE54" s="109">
        <v>0.40726876386631339</v>
      </c>
      <c r="AF54" s="109">
        <v>46.57</v>
      </c>
      <c r="AG54" s="108">
        <v>28732</v>
      </c>
      <c r="AH54" s="108">
        <v>18</v>
      </c>
      <c r="AI54" s="108">
        <v>931227</v>
      </c>
      <c r="AJ54" s="108">
        <v>0</v>
      </c>
      <c r="AK54" s="108">
        <v>121722</v>
      </c>
      <c r="AL54" s="108">
        <v>0</v>
      </c>
      <c r="AM54" s="108">
        <v>112</v>
      </c>
      <c r="AN54" s="110">
        <v>10.9</v>
      </c>
      <c r="AO54" s="110">
        <v>3.39</v>
      </c>
      <c r="AP54" s="110">
        <v>5.7</v>
      </c>
      <c r="AQ54" s="109">
        <v>3.8166666666666673</v>
      </c>
      <c r="AR54" s="109">
        <v>-0.498966604471207</v>
      </c>
      <c r="AS54" s="108">
        <v>32</v>
      </c>
      <c r="AT54" s="110">
        <v>97.2</v>
      </c>
      <c r="AU54" s="109">
        <v>93.294624328613295</v>
      </c>
      <c r="AV54" s="109">
        <v>43</v>
      </c>
      <c r="AW54" s="109">
        <v>103.899164782894</v>
      </c>
      <c r="AX54" s="108">
        <v>62000</v>
      </c>
      <c r="AY54" s="110">
        <v>84.688627400000001</v>
      </c>
      <c r="AZ54" s="110">
        <v>86.935071100000002</v>
      </c>
      <c r="BA54" s="108">
        <v>11379.644</v>
      </c>
      <c r="BB54" s="108">
        <v>15902916</v>
      </c>
      <c r="BC54" s="108">
        <v>15439429</v>
      </c>
      <c r="BD54" s="108">
        <v>248360</v>
      </c>
      <c r="BE54" s="108"/>
    </row>
    <row r="55" spans="1:57" x14ac:dyDescent="0.25">
      <c r="A55" s="133" t="s">
        <v>95</v>
      </c>
      <c r="B55" s="111" t="s">
        <v>94</v>
      </c>
      <c r="C55" s="108">
        <v>102959.4547368421</v>
      </c>
      <c r="D55" s="108">
        <v>0</v>
      </c>
      <c r="E55" s="108">
        <v>350387.87550000002</v>
      </c>
      <c r="F55" s="108">
        <v>84.975999999999999</v>
      </c>
      <c r="G55" s="108">
        <v>0</v>
      </c>
      <c r="H55" s="108">
        <v>0</v>
      </c>
      <c r="I55" s="108">
        <v>0</v>
      </c>
      <c r="J55" s="108">
        <v>0</v>
      </c>
      <c r="K55" s="109">
        <v>0</v>
      </c>
      <c r="L55" s="109">
        <v>6.6666666666666666E-2</v>
      </c>
      <c r="M55" s="109">
        <v>0.43225388779327301</v>
      </c>
      <c r="N55" s="109">
        <v>0.129107842928987</v>
      </c>
      <c r="O55" s="108">
        <v>0</v>
      </c>
      <c r="P55" s="108">
        <v>4</v>
      </c>
      <c r="Q55" s="109">
        <v>0.68994865522471338</v>
      </c>
      <c r="R55" s="109">
        <v>1.565716E-2</v>
      </c>
      <c r="S55" s="108">
        <v>226758361</v>
      </c>
      <c r="T55" s="108">
        <v>1806.63</v>
      </c>
      <c r="U55" s="108">
        <v>5506.1</v>
      </c>
      <c r="V55" s="109">
        <v>2.0810393207567914</v>
      </c>
      <c r="W55" s="110">
        <v>24</v>
      </c>
      <c r="X55" s="110">
        <v>7</v>
      </c>
      <c r="Y55" s="109">
        <v>2.83</v>
      </c>
      <c r="Z55" s="108">
        <v>93</v>
      </c>
      <c r="AA55" s="108">
        <v>15</v>
      </c>
      <c r="AB55" s="110">
        <v>0.10000000149011599</v>
      </c>
      <c r="AC55" s="109">
        <v>539.13213455000005</v>
      </c>
      <c r="AD55" s="110">
        <v>0</v>
      </c>
      <c r="AE55" s="109">
        <v>0.57261093191818813</v>
      </c>
      <c r="AF55" s="109">
        <v>30.75</v>
      </c>
      <c r="AG55" s="108">
        <v>0</v>
      </c>
      <c r="AH55" s="108">
        <v>0</v>
      </c>
      <c r="AI55" s="108">
        <v>66</v>
      </c>
      <c r="AJ55" s="108">
        <v>0</v>
      </c>
      <c r="AK55" s="108">
        <v>212689</v>
      </c>
      <c r="AL55" s="108">
        <v>0</v>
      </c>
      <c r="AM55" s="108">
        <v>152</v>
      </c>
      <c r="AN55" s="110">
        <v>4.9000000000000004</v>
      </c>
      <c r="AO55" s="110">
        <v>7.47</v>
      </c>
      <c r="AP55" s="110">
        <v>9.8000000000000007</v>
      </c>
      <c r="AQ55" s="109">
        <v>3.3166666666666673</v>
      </c>
      <c r="AR55" s="109">
        <v>-0.81949764490127597</v>
      </c>
      <c r="AS55" s="108">
        <v>36</v>
      </c>
      <c r="AT55" s="110">
        <v>100</v>
      </c>
      <c r="AU55" s="109">
        <v>73.865585327148395</v>
      </c>
      <c r="AV55" s="109">
        <v>31.7</v>
      </c>
      <c r="AW55" s="109">
        <v>114.305985751523</v>
      </c>
      <c r="AX55" s="108">
        <v>83000</v>
      </c>
      <c r="AY55" s="110">
        <v>94.720670499999997</v>
      </c>
      <c r="AZ55" s="110">
        <v>99.4255663</v>
      </c>
      <c r="BA55" s="108">
        <v>11193.504000000001</v>
      </c>
      <c r="BB55" s="108">
        <v>89579672</v>
      </c>
      <c r="BC55" s="108">
        <v>85294388</v>
      </c>
      <c r="BD55" s="108">
        <v>995450</v>
      </c>
      <c r="BE55" s="108"/>
    </row>
    <row r="56" spans="1:57" x14ac:dyDescent="0.25">
      <c r="A56" s="133" t="s">
        <v>97</v>
      </c>
      <c r="B56" s="111" t="s">
        <v>96</v>
      </c>
      <c r="C56" s="108">
        <v>12742.867368421053</v>
      </c>
      <c r="D56" s="108">
        <v>815.15157894736842</v>
      </c>
      <c r="E56" s="108">
        <v>7029.9775</v>
      </c>
      <c r="F56" s="108">
        <v>158.88999999999999</v>
      </c>
      <c r="G56" s="108">
        <v>36641.72</v>
      </c>
      <c r="H56" s="108">
        <v>868.07849999999996</v>
      </c>
      <c r="I56" s="108">
        <v>0</v>
      </c>
      <c r="J56" s="108">
        <v>16000</v>
      </c>
      <c r="K56" s="109">
        <v>0.16</v>
      </c>
      <c r="L56" s="109">
        <v>0</v>
      </c>
      <c r="M56" s="109">
        <v>7.6386303028698699E-2</v>
      </c>
      <c r="N56" s="109">
        <v>6.0651427255334301E-3</v>
      </c>
      <c r="O56" s="108">
        <v>0</v>
      </c>
      <c r="P56" s="108">
        <v>4</v>
      </c>
      <c r="Q56" s="109">
        <v>0.66578428849696392</v>
      </c>
      <c r="R56" s="109" t="s">
        <v>443</v>
      </c>
      <c r="S56" s="108">
        <v>7567414</v>
      </c>
      <c r="T56" s="108">
        <v>230.4</v>
      </c>
      <c r="U56" s="108">
        <v>171.37</v>
      </c>
      <c r="V56" s="109">
        <v>0.73178751387821328</v>
      </c>
      <c r="W56" s="110">
        <v>16.799999237060501</v>
      </c>
      <c r="X56" s="110">
        <v>6.6</v>
      </c>
      <c r="Y56" s="109">
        <v>1.5960000000000001</v>
      </c>
      <c r="Z56" s="108">
        <v>94</v>
      </c>
      <c r="AA56" s="108">
        <v>41</v>
      </c>
      <c r="AB56" s="110">
        <v>0.5</v>
      </c>
      <c r="AC56" s="109">
        <v>539.18862893999994</v>
      </c>
      <c r="AD56" s="110">
        <v>0.1</v>
      </c>
      <c r="AE56" s="109">
        <v>0.42689913057133366</v>
      </c>
      <c r="AF56" s="109">
        <v>41.8</v>
      </c>
      <c r="AG56" s="108">
        <v>0</v>
      </c>
      <c r="AH56" s="108">
        <v>12783</v>
      </c>
      <c r="AI56" s="108">
        <v>1345000</v>
      </c>
      <c r="AJ56" s="108">
        <v>0</v>
      </c>
      <c r="AK56" s="108">
        <v>48</v>
      </c>
      <c r="AL56" s="108">
        <v>0</v>
      </c>
      <c r="AM56" s="108">
        <v>114</v>
      </c>
      <c r="AN56" s="110">
        <v>12.4</v>
      </c>
      <c r="AO56" s="110">
        <v>4.28</v>
      </c>
      <c r="AP56" s="110">
        <v>3</v>
      </c>
      <c r="AQ56" s="109">
        <v>2.9333333333333331</v>
      </c>
      <c r="AR56" s="109">
        <v>-2.1864464506506899E-2</v>
      </c>
      <c r="AS56" s="108">
        <v>39</v>
      </c>
      <c r="AT56" s="110">
        <v>93.7</v>
      </c>
      <c r="AU56" s="109">
        <v>85.493988037109403</v>
      </c>
      <c r="AV56" s="109">
        <v>29.7</v>
      </c>
      <c r="AW56" s="109">
        <v>144.02567643605201</v>
      </c>
      <c r="AX56" s="108">
        <v>11000</v>
      </c>
      <c r="AY56" s="110">
        <v>74.992242500000003</v>
      </c>
      <c r="AZ56" s="110">
        <v>93.847496500000005</v>
      </c>
      <c r="BA56" s="108">
        <v>8260.9879999999994</v>
      </c>
      <c r="BB56" s="108">
        <v>6107706</v>
      </c>
      <c r="BC56" s="108">
        <v>6108590</v>
      </c>
      <c r="BD56" s="108">
        <v>20720</v>
      </c>
      <c r="BE56" s="108"/>
    </row>
    <row r="57" spans="1:57" x14ac:dyDescent="0.25">
      <c r="A57" s="133" t="s">
        <v>99</v>
      </c>
      <c r="B57" s="111" t="s">
        <v>98</v>
      </c>
      <c r="C57" s="108">
        <v>0.65263157894736845</v>
      </c>
      <c r="D57" s="108">
        <v>0</v>
      </c>
      <c r="E57" s="108">
        <v>3441.0385000000001</v>
      </c>
      <c r="F57" s="108">
        <v>0</v>
      </c>
      <c r="G57" s="108">
        <v>0</v>
      </c>
      <c r="H57" s="108">
        <v>0</v>
      </c>
      <c r="I57" s="108">
        <v>0</v>
      </c>
      <c r="J57" s="108">
        <v>0</v>
      </c>
      <c r="K57" s="109">
        <v>0</v>
      </c>
      <c r="L57" s="109">
        <v>6.6666666666666666E-2</v>
      </c>
      <c r="M57" s="109">
        <v>4.5348937755317301E-2</v>
      </c>
      <c r="N57" s="109">
        <v>8.7805069407042701E-3</v>
      </c>
      <c r="O57" s="108">
        <v>0</v>
      </c>
      <c r="P57" s="108">
        <v>0</v>
      </c>
      <c r="Q57" s="109">
        <v>0.58656086094596971</v>
      </c>
      <c r="R57" s="109" t="s">
        <v>443</v>
      </c>
      <c r="S57" s="108">
        <v>200000</v>
      </c>
      <c r="T57" s="108">
        <v>14.2</v>
      </c>
      <c r="U57" s="108">
        <v>4.33</v>
      </c>
      <c r="V57" s="109">
        <v>5.3473741498511126E-2</v>
      </c>
      <c r="W57" s="110">
        <v>94.099998474121094</v>
      </c>
      <c r="X57" s="110">
        <v>10.6</v>
      </c>
      <c r="Y57" s="109" t="s">
        <v>443</v>
      </c>
      <c r="Z57" s="108">
        <v>44</v>
      </c>
      <c r="AA57" s="108">
        <v>162</v>
      </c>
      <c r="AB57" s="110">
        <v>6.1999998092651403</v>
      </c>
      <c r="AC57" s="109">
        <v>1170.08831936</v>
      </c>
      <c r="AD57" s="110">
        <v>150</v>
      </c>
      <c r="AE57" s="109" t="s">
        <v>443</v>
      </c>
      <c r="AF57" s="109" t="s">
        <v>443</v>
      </c>
      <c r="AG57" s="108">
        <v>0</v>
      </c>
      <c r="AH57" s="108">
        <v>0</v>
      </c>
      <c r="AI57" s="108">
        <v>0</v>
      </c>
      <c r="AJ57" s="108">
        <v>0</v>
      </c>
      <c r="AK57" s="108">
        <v>0</v>
      </c>
      <c r="AL57" s="108">
        <v>0</v>
      </c>
      <c r="AM57" s="108">
        <v>125</v>
      </c>
      <c r="AN57" s="110">
        <v>4.9000000000000004</v>
      </c>
      <c r="AO57" s="110" t="s">
        <v>443</v>
      </c>
      <c r="AP57" s="110" t="s">
        <v>443</v>
      </c>
      <c r="AQ57" s="109" t="s">
        <v>443</v>
      </c>
      <c r="AR57" s="109">
        <v>-1.44789373874664</v>
      </c>
      <c r="AS57" s="108">
        <v>19</v>
      </c>
      <c r="AT57" s="110">
        <v>66</v>
      </c>
      <c r="AU57" s="109">
        <v>94.513809204101605</v>
      </c>
      <c r="AV57" s="109">
        <v>18.86</v>
      </c>
      <c r="AW57" s="109">
        <v>66.388110957881196</v>
      </c>
      <c r="AX57" s="108">
        <v>3200</v>
      </c>
      <c r="AY57" s="110">
        <v>74.5378872</v>
      </c>
      <c r="AZ57" s="110">
        <v>47.868201499999998</v>
      </c>
      <c r="BA57" s="108">
        <v>26810.255000000001</v>
      </c>
      <c r="BB57" s="108">
        <v>820885</v>
      </c>
      <c r="BC57" s="108">
        <v>704001</v>
      </c>
      <c r="BD57" s="108">
        <v>28050</v>
      </c>
      <c r="BE57" s="108"/>
    </row>
    <row r="58" spans="1:57" x14ac:dyDescent="0.25">
      <c r="A58" s="133" t="s">
        <v>101</v>
      </c>
      <c r="B58" s="111" t="s">
        <v>100</v>
      </c>
      <c r="C58" s="108">
        <v>2018.3263157894737</v>
      </c>
      <c r="D58" s="108">
        <v>0</v>
      </c>
      <c r="E58" s="108">
        <v>6727.3565000000008</v>
      </c>
      <c r="F58" s="108">
        <v>0</v>
      </c>
      <c r="G58" s="108">
        <v>0</v>
      </c>
      <c r="H58" s="108">
        <v>0</v>
      </c>
      <c r="I58" s="108">
        <v>0</v>
      </c>
      <c r="J58" s="108">
        <v>224000</v>
      </c>
      <c r="K58" s="109">
        <v>0.12</v>
      </c>
      <c r="L58" s="109">
        <v>0.2</v>
      </c>
      <c r="M58" s="109">
        <v>0.30707311437322099</v>
      </c>
      <c r="N58" s="109">
        <v>3.1243804792346001E-2</v>
      </c>
      <c r="O58" s="108">
        <v>0</v>
      </c>
      <c r="P58" s="108">
        <v>0</v>
      </c>
      <c r="Q58" s="109">
        <v>0.39089902333552989</v>
      </c>
      <c r="R58" s="109" t="s">
        <v>443</v>
      </c>
      <c r="S58" s="108">
        <v>15362118</v>
      </c>
      <c r="T58" s="108">
        <v>133.78</v>
      </c>
      <c r="U58" s="108">
        <v>80.540000000000006</v>
      </c>
      <c r="V58" s="109">
        <v>2.4521825510262416</v>
      </c>
      <c r="W58" s="110">
        <v>46.5</v>
      </c>
      <c r="X58" s="110">
        <v>34.5</v>
      </c>
      <c r="Y58" s="109" t="s">
        <v>443</v>
      </c>
      <c r="Z58" s="108">
        <v>96</v>
      </c>
      <c r="AA58" s="108">
        <v>78</v>
      </c>
      <c r="AB58" s="110">
        <v>0.69999998807907104</v>
      </c>
      <c r="AC58" s="109">
        <v>36.287942229999999</v>
      </c>
      <c r="AD58" s="110">
        <v>1</v>
      </c>
      <c r="AE58" s="109" t="s">
        <v>443</v>
      </c>
      <c r="AF58" s="109" t="s">
        <v>443</v>
      </c>
      <c r="AG58" s="108">
        <v>0</v>
      </c>
      <c r="AH58" s="108">
        <v>0</v>
      </c>
      <c r="AI58" s="108">
        <v>0</v>
      </c>
      <c r="AJ58" s="108">
        <v>10000</v>
      </c>
      <c r="AK58" s="108">
        <v>2380</v>
      </c>
      <c r="AL58" s="108">
        <v>1</v>
      </c>
      <c r="AM58" s="108">
        <v>78</v>
      </c>
      <c r="AN58" s="110">
        <v>61.3</v>
      </c>
      <c r="AO58" s="110" t="s">
        <v>443</v>
      </c>
      <c r="AP58" s="110" t="s">
        <v>443</v>
      </c>
      <c r="AQ58" s="109" t="s">
        <v>443</v>
      </c>
      <c r="AR58" s="109">
        <v>-1.6160360574722299</v>
      </c>
      <c r="AS58" s="108">
        <v>18</v>
      </c>
      <c r="AT58" s="110">
        <v>36.076799999999999</v>
      </c>
      <c r="AU58" s="109">
        <v>70.491760253906307</v>
      </c>
      <c r="AV58" s="109">
        <v>0.99</v>
      </c>
      <c r="AW58" s="109">
        <v>6.3859969498985301</v>
      </c>
      <c r="AX58" s="108">
        <v>4700</v>
      </c>
      <c r="AY58" s="110">
        <v>15.7297057</v>
      </c>
      <c r="AZ58" s="110">
        <v>57.780045600000001</v>
      </c>
      <c r="BA58" s="108">
        <v>1170.3820000000001</v>
      </c>
      <c r="BB58" s="108">
        <v>5110444</v>
      </c>
      <c r="BC58" s="108">
        <v>6233682</v>
      </c>
      <c r="BD58" s="108">
        <v>101000</v>
      </c>
      <c r="BE58" s="108"/>
    </row>
    <row r="59" spans="1:57" x14ac:dyDescent="0.25">
      <c r="A59" s="133" t="s">
        <v>103</v>
      </c>
      <c r="B59" s="111" t="s">
        <v>102</v>
      </c>
      <c r="C59" s="108">
        <v>0</v>
      </c>
      <c r="D59" s="108">
        <v>0</v>
      </c>
      <c r="E59" s="108">
        <v>4575.8154999999997</v>
      </c>
      <c r="F59" s="108">
        <v>0</v>
      </c>
      <c r="G59" s="108">
        <v>0</v>
      </c>
      <c r="H59" s="108">
        <v>0</v>
      </c>
      <c r="I59" s="108">
        <v>0</v>
      </c>
      <c r="J59" s="108">
        <v>0</v>
      </c>
      <c r="K59" s="109">
        <v>0</v>
      </c>
      <c r="L59" s="109">
        <v>0</v>
      </c>
      <c r="M59" s="109">
        <v>9.2157756039085003E-3</v>
      </c>
      <c r="N59" s="109">
        <v>2.9439207102882302E-3</v>
      </c>
      <c r="O59" s="108">
        <v>0</v>
      </c>
      <c r="P59" s="108">
        <v>0</v>
      </c>
      <c r="Q59" s="109">
        <v>0.86083501535087692</v>
      </c>
      <c r="R59" s="109" t="s">
        <v>443</v>
      </c>
      <c r="S59" s="108">
        <v>0</v>
      </c>
      <c r="T59" s="108">
        <v>0</v>
      </c>
      <c r="U59" s="108">
        <v>0</v>
      </c>
      <c r="V59" s="109">
        <v>0</v>
      </c>
      <c r="W59" s="110">
        <v>2.9000000953674299</v>
      </c>
      <c r="X59" s="110" t="s">
        <v>443</v>
      </c>
      <c r="Y59" s="109">
        <v>3.242</v>
      </c>
      <c r="Z59" s="108">
        <v>93</v>
      </c>
      <c r="AA59" s="108">
        <v>20</v>
      </c>
      <c r="AB59" s="110">
        <v>1.3</v>
      </c>
      <c r="AC59" s="109">
        <v>1452.6410991299999</v>
      </c>
      <c r="AD59" s="110" t="s">
        <v>443</v>
      </c>
      <c r="AE59" s="109">
        <v>0.16377023067616214</v>
      </c>
      <c r="AF59" s="109">
        <v>32.69</v>
      </c>
      <c r="AG59" s="108">
        <v>0</v>
      </c>
      <c r="AH59" s="108">
        <v>0</v>
      </c>
      <c r="AI59" s="108">
        <v>0</v>
      </c>
      <c r="AJ59" s="108">
        <v>0</v>
      </c>
      <c r="AK59" s="108">
        <v>117</v>
      </c>
      <c r="AL59" s="108">
        <v>0</v>
      </c>
      <c r="AM59" s="108">
        <v>132</v>
      </c>
      <c r="AN59" s="110">
        <v>4.9000000000000004</v>
      </c>
      <c r="AO59" s="110">
        <v>2.76</v>
      </c>
      <c r="AP59" s="110">
        <v>7.4</v>
      </c>
      <c r="AQ59" s="109" t="s">
        <v>443</v>
      </c>
      <c r="AR59" s="109">
        <v>1.0465158224105799</v>
      </c>
      <c r="AS59" s="108">
        <v>70</v>
      </c>
      <c r="AT59" s="110">
        <v>100</v>
      </c>
      <c r="AU59" s="109">
        <v>99.862777709960895</v>
      </c>
      <c r="AV59" s="109">
        <v>84.24</v>
      </c>
      <c r="AW59" s="109">
        <v>160.68784853373401</v>
      </c>
      <c r="AX59" s="108">
        <v>53000</v>
      </c>
      <c r="AY59" s="110">
        <v>97.232365799999997</v>
      </c>
      <c r="AZ59" s="110">
        <v>99.641001200000005</v>
      </c>
      <c r="BA59" s="108">
        <v>27994.86</v>
      </c>
      <c r="BB59" s="108">
        <v>1313645</v>
      </c>
      <c r="BC59" s="108">
        <v>1266375</v>
      </c>
      <c r="BD59" s="108">
        <v>42390</v>
      </c>
      <c r="BE59" s="108"/>
    </row>
    <row r="60" spans="1:57" x14ac:dyDescent="0.25">
      <c r="A60" s="133" t="s">
        <v>105</v>
      </c>
      <c r="B60" s="111" t="s">
        <v>104</v>
      </c>
      <c r="C60" s="108">
        <v>75680.52842105263</v>
      </c>
      <c r="D60" s="108">
        <v>0</v>
      </c>
      <c r="E60" s="108">
        <v>144352.774</v>
      </c>
      <c r="F60" s="108">
        <v>0</v>
      </c>
      <c r="G60" s="108">
        <v>0</v>
      </c>
      <c r="H60" s="108">
        <v>0</v>
      </c>
      <c r="I60" s="108">
        <v>0</v>
      </c>
      <c r="J60" s="108">
        <v>1839675.16</v>
      </c>
      <c r="K60" s="109">
        <v>0.4</v>
      </c>
      <c r="L60" s="109">
        <v>6.6666666666666666E-2</v>
      </c>
      <c r="M60" s="109">
        <v>0.93109049284956202</v>
      </c>
      <c r="N60" s="109">
        <v>0.62074355345721499</v>
      </c>
      <c r="O60" s="108">
        <v>0</v>
      </c>
      <c r="P60" s="108">
        <v>0</v>
      </c>
      <c r="Q60" s="109">
        <v>0.44181595438422666</v>
      </c>
      <c r="R60" s="109">
        <v>0.53713129999999998</v>
      </c>
      <c r="S60" s="108">
        <v>2096000404</v>
      </c>
      <c r="T60" s="108">
        <v>3261.32</v>
      </c>
      <c r="U60" s="108">
        <v>3825.11</v>
      </c>
      <c r="V60" s="109">
        <v>8.0692020624175029</v>
      </c>
      <c r="W60" s="110">
        <v>59.200000762939503</v>
      </c>
      <c r="X60" s="110">
        <v>25.200000762939499</v>
      </c>
      <c r="Y60" s="109">
        <v>2.1999999999999999E-2</v>
      </c>
      <c r="Z60" s="108">
        <v>70</v>
      </c>
      <c r="AA60" s="108">
        <v>207</v>
      </c>
      <c r="AB60" s="110">
        <v>1.20000004768372</v>
      </c>
      <c r="AC60" s="109">
        <v>68.53482176</v>
      </c>
      <c r="AD60" s="110">
        <v>44</v>
      </c>
      <c r="AE60" s="109">
        <v>0.55828531477975107</v>
      </c>
      <c r="AF60" s="109">
        <v>33.6</v>
      </c>
      <c r="AG60" s="108">
        <v>6500</v>
      </c>
      <c r="AH60" s="108">
        <v>0</v>
      </c>
      <c r="AI60" s="108">
        <v>10210600</v>
      </c>
      <c r="AJ60" s="108">
        <v>413400</v>
      </c>
      <c r="AK60" s="108">
        <v>670559</v>
      </c>
      <c r="AL60" s="108">
        <v>2</v>
      </c>
      <c r="AM60" s="108">
        <v>99</v>
      </c>
      <c r="AN60" s="110">
        <v>32</v>
      </c>
      <c r="AO60" s="110">
        <v>6.25</v>
      </c>
      <c r="AP60" s="110">
        <v>9</v>
      </c>
      <c r="AQ60" s="109">
        <v>3.85</v>
      </c>
      <c r="AR60" s="109">
        <v>-0.47010043263435403</v>
      </c>
      <c r="AS60" s="108">
        <v>33</v>
      </c>
      <c r="AT60" s="110">
        <v>26.562560000000001</v>
      </c>
      <c r="AU60" s="109">
        <v>38.995983123779297</v>
      </c>
      <c r="AV60" s="109">
        <v>2.9</v>
      </c>
      <c r="AW60" s="109">
        <v>31.5938803866051</v>
      </c>
      <c r="AX60" s="108">
        <v>84000</v>
      </c>
      <c r="AY60" s="110">
        <v>28.021381600000002</v>
      </c>
      <c r="AZ60" s="110">
        <v>57.297217099999997</v>
      </c>
      <c r="BA60" s="108">
        <v>1702.9259999999999</v>
      </c>
      <c r="BB60" s="108">
        <v>96958736</v>
      </c>
      <c r="BC60" s="108">
        <v>93877025</v>
      </c>
      <c r="BD60" s="108">
        <v>1000000</v>
      </c>
      <c r="BE60" s="108"/>
    </row>
    <row r="61" spans="1:57" x14ac:dyDescent="0.25">
      <c r="A61" s="133" t="s">
        <v>107</v>
      </c>
      <c r="B61" s="111" t="s">
        <v>106</v>
      </c>
      <c r="C61" s="108">
        <v>1808.9052631578948</v>
      </c>
      <c r="D61" s="108">
        <v>0</v>
      </c>
      <c r="E61" s="108" t="s">
        <v>443</v>
      </c>
      <c r="F61" s="108">
        <v>28.936</v>
      </c>
      <c r="G61" s="108">
        <v>11497.376000000002</v>
      </c>
      <c r="H61" s="108">
        <v>450.517</v>
      </c>
      <c r="I61" s="108">
        <v>44.109000000000002</v>
      </c>
      <c r="J61" s="108">
        <v>10538.2</v>
      </c>
      <c r="K61" s="109">
        <v>0.04</v>
      </c>
      <c r="L61" s="109">
        <v>0</v>
      </c>
      <c r="M61" s="109">
        <v>3.8836247630614301E-2</v>
      </c>
      <c r="N61" s="109">
        <v>7.6835690609207896E-3</v>
      </c>
      <c r="O61" s="108">
        <v>0</v>
      </c>
      <c r="P61" s="108">
        <v>0</v>
      </c>
      <c r="Q61" s="109">
        <v>0.72713577447592592</v>
      </c>
      <c r="R61" s="109" t="s">
        <v>443</v>
      </c>
      <c r="S61" s="108">
        <v>23394452</v>
      </c>
      <c r="T61" s="108">
        <v>107.34</v>
      </c>
      <c r="U61" s="108">
        <v>90.9</v>
      </c>
      <c r="V61" s="109">
        <v>2.4081587425229358</v>
      </c>
      <c r="W61" s="110">
        <v>22.399999618530298</v>
      </c>
      <c r="X61" s="110" t="s">
        <v>443</v>
      </c>
      <c r="Y61" s="109">
        <v>0.42599999999999999</v>
      </c>
      <c r="Z61" s="108">
        <v>94</v>
      </c>
      <c r="AA61" s="108">
        <v>67</v>
      </c>
      <c r="AB61" s="110">
        <v>0.10000000149011599</v>
      </c>
      <c r="AC61" s="109">
        <v>328.38329878000002</v>
      </c>
      <c r="AD61" s="110" t="s">
        <v>443</v>
      </c>
      <c r="AE61" s="109">
        <v>0.41811640036819187</v>
      </c>
      <c r="AF61" s="109">
        <v>42.83</v>
      </c>
      <c r="AG61" s="108">
        <v>0</v>
      </c>
      <c r="AH61" s="108">
        <v>0</v>
      </c>
      <c r="AI61" s="108">
        <v>67000</v>
      </c>
      <c r="AJ61" s="108">
        <v>0</v>
      </c>
      <c r="AK61" s="108">
        <v>12</v>
      </c>
      <c r="AL61" s="108">
        <v>0</v>
      </c>
      <c r="AM61" s="108">
        <v>124</v>
      </c>
      <c r="AN61" s="110">
        <v>4.9000000000000004</v>
      </c>
      <c r="AO61" s="110">
        <v>5.13</v>
      </c>
      <c r="AP61" s="110">
        <v>8.3000000000000007</v>
      </c>
      <c r="AQ61" s="109">
        <v>4.95</v>
      </c>
      <c r="AR61" s="109">
        <v>-0.367236018180847</v>
      </c>
      <c r="AS61" s="108" t="s">
        <v>443</v>
      </c>
      <c r="AT61" s="110">
        <v>59.32891</v>
      </c>
      <c r="AU61" s="109" t="s">
        <v>443</v>
      </c>
      <c r="AV61" s="109">
        <v>41.8</v>
      </c>
      <c r="AW61" s="109">
        <v>98.776700145542407</v>
      </c>
      <c r="AX61" s="108">
        <v>3400</v>
      </c>
      <c r="AY61" s="110">
        <v>91.120577699999998</v>
      </c>
      <c r="AZ61" s="110">
        <v>95.691067899999993</v>
      </c>
      <c r="BA61" s="108">
        <v>8536.8709999999992</v>
      </c>
      <c r="BB61" s="108">
        <v>886450</v>
      </c>
      <c r="BC61" s="108">
        <v>896758</v>
      </c>
      <c r="BD61" s="108">
        <v>18270</v>
      </c>
      <c r="BE61" s="108"/>
    </row>
    <row r="62" spans="1:57" x14ac:dyDescent="0.25">
      <c r="A62" s="133" t="s">
        <v>109</v>
      </c>
      <c r="B62" s="111" t="s">
        <v>108</v>
      </c>
      <c r="C62" s="108">
        <v>0</v>
      </c>
      <c r="D62" s="108">
        <v>0</v>
      </c>
      <c r="E62" s="108" t="s">
        <v>443</v>
      </c>
      <c r="F62" s="108">
        <v>0</v>
      </c>
      <c r="G62" s="108">
        <v>0</v>
      </c>
      <c r="H62" s="108">
        <v>0</v>
      </c>
      <c r="I62" s="108">
        <v>0</v>
      </c>
      <c r="J62" s="108">
        <v>0</v>
      </c>
      <c r="K62" s="109">
        <v>0</v>
      </c>
      <c r="L62" s="109">
        <v>0</v>
      </c>
      <c r="M62" s="109">
        <v>9.7166690851220108E-3</v>
      </c>
      <c r="N62" s="109">
        <v>3.4418006930241199E-3</v>
      </c>
      <c r="O62" s="108">
        <v>0</v>
      </c>
      <c r="P62" s="108">
        <v>0</v>
      </c>
      <c r="Q62" s="109">
        <v>0.88272778682549469</v>
      </c>
      <c r="R62" s="109" t="s">
        <v>443</v>
      </c>
      <c r="S62" s="108">
        <v>0</v>
      </c>
      <c r="T62" s="108">
        <v>0</v>
      </c>
      <c r="U62" s="108">
        <v>0</v>
      </c>
      <c r="V62" s="109">
        <v>0</v>
      </c>
      <c r="W62" s="110">
        <v>2.2999999523162802</v>
      </c>
      <c r="X62" s="110" t="s">
        <v>443</v>
      </c>
      <c r="Y62" s="109">
        <v>2.9049999999999998</v>
      </c>
      <c r="Z62" s="108">
        <v>97</v>
      </c>
      <c r="AA62" s="108">
        <v>5.5999999046325701</v>
      </c>
      <c r="AB62" s="110">
        <v>0.1</v>
      </c>
      <c r="AC62" s="109">
        <v>3604.12072446</v>
      </c>
      <c r="AD62" s="110" t="s">
        <v>443</v>
      </c>
      <c r="AE62" s="109">
        <v>7.4720064093926952E-2</v>
      </c>
      <c r="AF62" s="109">
        <v>27.79</v>
      </c>
      <c r="AG62" s="108">
        <v>0</v>
      </c>
      <c r="AH62" s="108">
        <v>0</v>
      </c>
      <c r="AI62" s="108">
        <v>0</v>
      </c>
      <c r="AJ62" s="108">
        <v>0</v>
      </c>
      <c r="AK62" s="108">
        <v>11798</v>
      </c>
      <c r="AL62" s="108">
        <v>0</v>
      </c>
      <c r="AM62" s="108">
        <v>131</v>
      </c>
      <c r="AN62" s="110">
        <v>4.9000000000000004</v>
      </c>
      <c r="AO62" s="110">
        <v>1.6</v>
      </c>
      <c r="AP62" s="110">
        <v>6.2</v>
      </c>
      <c r="AQ62" s="109">
        <v>4.1166666666666663</v>
      </c>
      <c r="AR62" s="109">
        <v>2.01603055000305</v>
      </c>
      <c r="AS62" s="108">
        <v>90</v>
      </c>
      <c r="AT62" s="110">
        <v>100</v>
      </c>
      <c r="AU62" s="109" t="s">
        <v>443</v>
      </c>
      <c r="AV62" s="109">
        <v>92.38</v>
      </c>
      <c r="AW62" s="109">
        <v>139.66389620495801</v>
      </c>
      <c r="AX62" s="108">
        <v>260000</v>
      </c>
      <c r="AY62" s="110">
        <v>97.6456582</v>
      </c>
      <c r="AZ62" s="110">
        <v>100</v>
      </c>
      <c r="BA62" s="108">
        <v>40838.366999999998</v>
      </c>
      <c r="BB62" s="108">
        <v>5463596</v>
      </c>
      <c r="BC62" s="108">
        <v>5266114</v>
      </c>
      <c r="BD62" s="108">
        <v>303890</v>
      </c>
      <c r="BE62" s="108"/>
    </row>
    <row r="63" spans="1:57" x14ac:dyDescent="0.25">
      <c r="A63" s="133" t="s">
        <v>111</v>
      </c>
      <c r="B63" s="111" t="s">
        <v>110</v>
      </c>
      <c r="C63" s="108">
        <v>9073.6084210526315</v>
      </c>
      <c r="D63" s="108">
        <v>0</v>
      </c>
      <c r="E63" s="108">
        <v>191096.66800000001</v>
      </c>
      <c r="F63" s="108">
        <v>20.88</v>
      </c>
      <c r="G63" s="108">
        <v>0</v>
      </c>
      <c r="H63" s="108">
        <v>0</v>
      </c>
      <c r="I63" s="108">
        <v>0</v>
      </c>
      <c r="J63" s="108">
        <v>0</v>
      </c>
      <c r="K63" s="109">
        <v>0.12</v>
      </c>
      <c r="L63" s="109">
        <v>3.3333333333333333E-2</v>
      </c>
      <c r="M63" s="109">
        <v>0.29171145151629502</v>
      </c>
      <c r="N63" s="109">
        <v>0.15328080836241501</v>
      </c>
      <c r="O63" s="108">
        <v>0</v>
      </c>
      <c r="P63" s="108">
        <v>0</v>
      </c>
      <c r="Q63" s="109">
        <v>0.88810743652259672</v>
      </c>
      <c r="R63" s="109" t="s">
        <v>443</v>
      </c>
      <c r="S63" s="108">
        <v>0</v>
      </c>
      <c r="T63" s="108">
        <v>0</v>
      </c>
      <c r="U63" s="108">
        <v>0</v>
      </c>
      <c r="V63" s="109">
        <v>0</v>
      </c>
      <c r="W63" s="110">
        <v>4.3000001907348597</v>
      </c>
      <c r="X63" s="110" t="s">
        <v>443</v>
      </c>
      <c r="Y63" s="109">
        <v>3.19</v>
      </c>
      <c r="Z63" s="108">
        <v>90</v>
      </c>
      <c r="AA63" s="108">
        <v>8.6999998092651403</v>
      </c>
      <c r="AB63" s="110">
        <v>0.4</v>
      </c>
      <c r="AC63" s="109">
        <v>4333.5836669500004</v>
      </c>
      <c r="AD63" s="110" t="s">
        <v>443</v>
      </c>
      <c r="AE63" s="109">
        <v>8.8386409659760856E-2</v>
      </c>
      <c r="AF63" s="109">
        <v>31.69</v>
      </c>
      <c r="AG63" s="108">
        <v>2000</v>
      </c>
      <c r="AH63" s="108">
        <v>4000</v>
      </c>
      <c r="AI63" s="108">
        <v>0</v>
      </c>
      <c r="AJ63" s="108">
        <v>0</v>
      </c>
      <c r="AK63" s="108">
        <v>264972</v>
      </c>
      <c r="AL63" s="108">
        <v>0</v>
      </c>
      <c r="AM63" s="108">
        <v>141</v>
      </c>
      <c r="AN63" s="110">
        <v>4.9000000000000004</v>
      </c>
      <c r="AO63" s="110">
        <v>1.7</v>
      </c>
      <c r="AP63" s="110">
        <v>4.8</v>
      </c>
      <c r="AQ63" s="109">
        <v>3.833333333333333</v>
      </c>
      <c r="AR63" s="109">
        <v>1.40312027931213</v>
      </c>
      <c r="AS63" s="108">
        <v>70</v>
      </c>
      <c r="AT63" s="110">
        <v>100</v>
      </c>
      <c r="AU63" s="109" t="s">
        <v>443</v>
      </c>
      <c r="AV63" s="109">
        <v>83.75</v>
      </c>
      <c r="AW63" s="109">
        <v>100.361566175075</v>
      </c>
      <c r="AX63" s="108">
        <v>1400000</v>
      </c>
      <c r="AY63" s="110">
        <v>98.652003699999995</v>
      </c>
      <c r="AZ63" s="110">
        <v>100</v>
      </c>
      <c r="BA63" s="108">
        <v>41018.205000000002</v>
      </c>
      <c r="BB63" s="108">
        <v>66206928</v>
      </c>
      <c r="BC63" s="108">
        <v>63855518</v>
      </c>
      <c r="BD63" s="108">
        <v>547660</v>
      </c>
      <c r="BE63" s="108"/>
    </row>
    <row r="64" spans="1:57" x14ac:dyDescent="0.25">
      <c r="A64" s="133" t="s">
        <v>113</v>
      </c>
      <c r="B64" s="111" t="s">
        <v>112</v>
      </c>
      <c r="C64" s="108">
        <v>666.12421052631578</v>
      </c>
      <c r="D64" s="108">
        <v>0</v>
      </c>
      <c r="E64" s="108">
        <v>6756.4309999999996</v>
      </c>
      <c r="F64" s="108">
        <v>0</v>
      </c>
      <c r="G64" s="108">
        <v>0</v>
      </c>
      <c r="H64" s="108">
        <v>0</v>
      </c>
      <c r="I64" s="108">
        <v>0</v>
      </c>
      <c r="J64" s="108">
        <v>0</v>
      </c>
      <c r="K64" s="109">
        <v>0</v>
      </c>
      <c r="L64" s="109">
        <v>3.3333333333333333E-2</v>
      </c>
      <c r="M64" s="109">
        <v>4.8224457487036097E-2</v>
      </c>
      <c r="N64" s="109">
        <v>3.8965846586529701E-3</v>
      </c>
      <c r="O64" s="108">
        <v>0</v>
      </c>
      <c r="P64" s="108">
        <v>0</v>
      </c>
      <c r="Q64" s="109">
        <v>0.68351293195225105</v>
      </c>
      <c r="R64" s="109">
        <v>7.2532899999999997E-2</v>
      </c>
      <c r="S64" s="108">
        <v>0</v>
      </c>
      <c r="T64" s="108">
        <v>73.2</v>
      </c>
      <c r="U64" s="108">
        <v>89.59</v>
      </c>
      <c r="V64" s="109">
        <v>0.60839433802793741</v>
      </c>
      <c r="W64" s="110">
        <v>50.799999237060497</v>
      </c>
      <c r="X64" s="110">
        <v>6.5</v>
      </c>
      <c r="Y64" s="109" t="s">
        <v>443</v>
      </c>
      <c r="Z64" s="108">
        <v>61</v>
      </c>
      <c r="AA64" s="108">
        <v>444</v>
      </c>
      <c r="AB64" s="110">
        <v>3.9000000953674299</v>
      </c>
      <c r="AC64" s="109">
        <v>734.67863934000002</v>
      </c>
      <c r="AD64" s="110">
        <v>83</v>
      </c>
      <c r="AE64" s="109">
        <v>0.5136893374647612</v>
      </c>
      <c r="AF64" s="109">
        <v>42.19</v>
      </c>
      <c r="AG64" s="108">
        <v>0</v>
      </c>
      <c r="AH64" s="108">
        <v>0</v>
      </c>
      <c r="AI64" s="108">
        <v>0</v>
      </c>
      <c r="AJ64" s="108">
        <v>0</v>
      </c>
      <c r="AK64" s="108">
        <v>1008</v>
      </c>
      <c r="AL64" s="108">
        <v>0</v>
      </c>
      <c r="AM64" s="108">
        <v>125</v>
      </c>
      <c r="AN64" s="110">
        <v>4.9000000000000004</v>
      </c>
      <c r="AO64" s="110">
        <v>5.22</v>
      </c>
      <c r="AP64" s="110">
        <v>21</v>
      </c>
      <c r="AQ64" s="109">
        <v>2.3166666666666669</v>
      </c>
      <c r="AR64" s="109">
        <v>-0.66400116682052601</v>
      </c>
      <c r="AS64" s="108">
        <v>34</v>
      </c>
      <c r="AT64" s="110">
        <v>89.3</v>
      </c>
      <c r="AU64" s="109">
        <v>82.283798217773395</v>
      </c>
      <c r="AV64" s="109">
        <v>9.81</v>
      </c>
      <c r="AW64" s="109">
        <v>210.367125695526</v>
      </c>
      <c r="AX64" s="108">
        <v>4500</v>
      </c>
      <c r="AY64" s="110">
        <v>41.858578000000001</v>
      </c>
      <c r="AZ64" s="110">
        <v>93.246170199999995</v>
      </c>
      <c r="BA64" s="108">
        <v>23811.52</v>
      </c>
      <c r="BB64" s="108">
        <v>1687673</v>
      </c>
      <c r="BC64" s="108">
        <v>1640286</v>
      </c>
      <c r="BD64" s="108">
        <v>257670</v>
      </c>
      <c r="BE64" s="108"/>
    </row>
    <row r="65" spans="1:57" x14ac:dyDescent="0.25">
      <c r="A65" s="133" t="s">
        <v>115</v>
      </c>
      <c r="B65" s="111" t="s">
        <v>114</v>
      </c>
      <c r="C65" s="108">
        <v>0</v>
      </c>
      <c r="D65" s="108">
        <v>0</v>
      </c>
      <c r="E65" s="108">
        <v>3628.8805000000002</v>
      </c>
      <c r="F65" s="108">
        <v>0</v>
      </c>
      <c r="G65" s="108">
        <v>0</v>
      </c>
      <c r="H65" s="108">
        <v>0</v>
      </c>
      <c r="I65" s="108">
        <v>0</v>
      </c>
      <c r="J65" s="108">
        <v>17120</v>
      </c>
      <c r="K65" s="109">
        <v>0.08</v>
      </c>
      <c r="L65" s="109">
        <v>6.6666666666666666E-2</v>
      </c>
      <c r="M65" s="109">
        <v>2.5934725096329599E-2</v>
      </c>
      <c r="N65" s="109">
        <v>6.2497070827374299E-3</v>
      </c>
      <c r="O65" s="108">
        <v>0</v>
      </c>
      <c r="P65" s="108">
        <v>0</v>
      </c>
      <c r="Q65" s="109">
        <v>0.44064949738774817</v>
      </c>
      <c r="R65" s="109">
        <v>0.28910264000000002</v>
      </c>
      <c r="S65" s="108">
        <v>7561372</v>
      </c>
      <c r="T65" s="108">
        <v>138.80000000000001</v>
      </c>
      <c r="U65" s="108">
        <v>114.73</v>
      </c>
      <c r="V65" s="109">
        <v>12.825855696527967</v>
      </c>
      <c r="W65" s="110">
        <v>68.900001525878906</v>
      </c>
      <c r="X65" s="110">
        <v>15.8</v>
      </c>
      <c r="Y65" s="109">
        <v>3.7999999999999999E-2</v>
      </c>
      <c r="Z65" s="108">
        <v>96</v>
      </c>
      <c r="AA65" s="108">
        <v>174</v>
      </c>
      <c r="AB65" s="110">
        <v>1.79999995231628</v>
      </c>
      <c r="AC65" s="109">
        <v>98.780454969999994</v>
      </c>
      <c r="AD65" s="110">
        <v>97</v>
      </c>
      <c r="AE65" s="109">
        <v>0.62240411071047719</v>
      </c>
      <c r="AF65" s="109">
        <v>47.28</v>
      </c>
      <c r="AG65" s="108">
        <v>3300</v>
      </c>
      <c r="AH65" s="108">
        <v>0</v>
      </c>
      <c r="AI65" s="108">
        <v>0</v>
      </c>
      <c r="AJ65" s="108">
        <v>0</v>
      </c>
      <c r="AK65" s="108">
        <v>11773</v>
      </c>
      <c r="AL65" s="108">
        <v>0</v>
      </c>
      <c r="AM65" s="108">
        <v>132</v>
      </c>
      <c r="AN65" s="110">
        <v>5.3</v>
      </c>
      <c r="AO65" s="110">
        <v>7.25</v>
      </c>
      <c r="AP65" s="110">
        <v>2.7</v>
      </c>
      <c r="AQ65" s="109">
        <v>3.8166666666666673</v>
      </c>
      <c r="AR65" s="109">
        <v>-0.60633170604705799</v>
      </c>
      <c r="AS65" s="108">
        <v>28</v>
      </c>
      <c r="AT65" s="110">
        <v>34.526800000000001</v>
      </c>
      <c r="AU65" s="109">
        <v>52.004360198974602</v>
      </c>
      <c r="AV65" s="109">
        <v>15.56</v>
      </c>
      <c r="AW65" s="109">
        <v>119.630488738859</v>
      </c>
      <c r="AX65" s="108">
        <v>4200</v>
      </c>
      <c r="AY65" s="110">
        <v>58.875447299999998</v>
      </c>
      <c r="AZ65" s="110">
        <v>90.247253799999996</v>
      </c>
      <c r="BA65" s="108">
        <v>1650.2619999999999</v>
      </c>
      <c r="BB65" s="108">
        <v>1928201</v>
      </c>
      <c r="BC65" s="108">
        <v>1883051</v>
      </c>
      <c r="BD65" s="108">
        <v>10120</v>
      </c>
      <c r="BE65" s="108"/>
    </row>
    <row r="66" spans="1:57" x14ac:dyDescent="0.25">
      <c r="A66" s="133" t="s">
        <v>117</v>
      </c>
      <c r="B66" s="111" t="s">
        <v>116</v>
      </c>
      <c r="C66" s="108">
        <v>9686.0084210526311</v>
      </c>
      <c r="D66" s="108">
        <v>2044.1305263157894</v>
      </c>
      <c r="E66" s="108">
        <v>20985.72</v>
      </c>
      <c r="F66" s="108">
        <v>0</v>
      </c>
      <c r="G66" s="108">
        <v>0</v>
      </c>
      <c r="H66" s="108">
        <v>0</v>
      </c>
      <c r="I66" s="108">
        <v>0</v>
      </c>
      <c r="J66" s="108">
        <v>27840</v>
      </c>
      <c r="K66" s="109">
        <v>0.04</v>
      </c>
      <c r="L66" s="109">
        <v>3.3333333333333333E-2</v>
      </c>
      <c r="M66" s="109">
        <v>0.20604332123487101</v>
      </c>
      <c r="N66" s="109">
        <v>0.27645407930580301</v>
      </c>
      <c r="O66" s="108">
        <v>0</v>
      </c>
      <c r="P66" s="108">
        <v>0</v>
      </c>
      <c r="Q66" s="109">
        <v>0.75411864105961968</v>
      </c>
      <c r="R66" s="109">
        <v>8.2771000000000008E-3</v>
      </c>
      <c r="S66" s="108">
        <v>8632028</v>
      </c>
      <c r="T66" s="108">
        <v>662.21</v>
      </c>
      <c r="U66" s="108">
        <v>647.45000000000005</v>
      </c>
      <c r="V66" s="109">
        <v>4.1223879309825753</v>
      </c>
      <c r="W66" s="110">
        <v>11.8999996185303</v>
      </c>
      <c r="X66" s="110">
        <v>1.1000000000000001</v>
      </c>
      <c r="Y66" s="109">
        <v>4.2720000000000002</v>
      </c>
      <c r="Z66" s="108">
        <v>92</v>
      </c>
      <c r="AA66" s="108">
        <v>106</v>
      </c>
      <c r="AB66" s="110">
        <v>0.30000001192092901</v>
      </c>
      <c r="AC66" s="109">
        <v>696.99050337999995</v>
      </c>
      <c r="AD66" s="110">
        <v>0.1</v>
      </c>
      <c r="AE66" s="109">
        <v>0.38159677103871337</v>
      </c>
      <c r="AF66" s="109">
        <v>41.35</v>
      </c>
      <c r="AG66" s="108">
        <v>20000</v>
      </c>
      <c r="AH66" s="108">
        <v>12000</v>
      </c>
      <c r="AI66" s="108">
        <v>10320</v>
      </c>
      <c r="AJ66" s="108">
        <v>232704</v>
      </c>
      <c r="AK66" s="108">
        <v>1659</v>
      </c>
      <c r="AL66" s="108">
        <v>0</v>
      </c>
      <c r="AM66" s="108">
        <v>116</v>
      </c>
      <c r="AN66" s="110">
        <v>7.4</v>
      </c>
      <c r="AO66" s="110" t="s">
        <v>443</v>
      </c>
      <c r="AP66" s="110" t="s">
        <v>443</v>
      </c>
      <c r="AQ66" s="109">
        <v>3.1333333333333333</v>
      </c>
      <c r="AR66" s="109">
        <v>0.48426911234855702</v>
      </c>
      <c r="AS66" s="108">
        <v>52</v>
      </c>
      <c r="AT66" s="110">
        <v>100</v>
      </c>
      <c r="AU66" s="109">
        <v>99.739158630371094</v>
      </c>
      <c r="AV66" s="109">
        <v>48.9</v>
      </c>
      <c r="AW66" s="109">
        <v>124.935540091449</v>
      </c>
      <c r="AX66" s="108">
        <v>57000</v>
      </c>
      <c r="AY66" s="110">
        <v>86.256185299999999</v>
      </c>
      <c r="AZ66" s="110">
        <v>100</v>
      </c>
      <c r="BA66" s="108">
        <v>7900.1170000000002</v>
      </c>
      <c r="BB66" s="108">
        <v>4504100</v>
      </c>
      <c r="BC66" s="108">
        <v>4555911</v>
      </c>
      <c r="BD66" s="108">
        <v>69490</v>
      </c>
      <c r="BE66" s="108"/>
    </row>
    <row r="67" spans="1:57" x14ac:dyDescent="0.25">
      <c r="A67" s="133" t="s">
        <v>119</v>
      </c>
      <c r="B67" s="111" t="s">
        <v>118</v>
      </c>
      <c r="C67" s="108">
        <v>8398.2000000000007</v>
      </c>
      <c r="D67" s="108">
        <v>0</v>
      </c>
      <c r="E67" s="108">
        <v>161029.74500000002</v>
      </c>
      <c r="F67" s="108">
        <v>0</v>
      </c>
      <c r="G67" s="108">
        <v>0</v>
      </c>
      <c r="H67" s="108">
        <v>0</v>
      </c>
      <c r="I67" s="108">
        <v>0</v>
      </c>
      <c r="J67" s="108">
        <v>0</v>
      </c>
      <c r="K67" s="109">
        <v>0</v>
      </c>
      <c r="L67" s="109">
        <v>3.3333333333333333E-2</v>
      </c>
      <c r="M67" s="109">
        <v>0.11492513805978601</v>
      </c>
      <c r="N67" s="109">
        <v>3.35276926521864E-2</v>
      </c>
      <c r="O67" s="108">
        <v>0</v>
      </c>
      <c r="P67" s="108">
        <v>0</v>
      </c>
      <c r="Q67" s="109">
        <v>0.91607990769889125</v>
      </c>
      <c r="R67" s="109" t="s">
        <v>443</v>
      </c>
      <c r="S67" s="108">
        <v>0</v>
      </c>
      <c r="T67" s="108">
        <v>0</v>
      </c>
      <c r="U67" s="108">
        <v>0</v>
      </c>
      <c r="V67" s="109">
        <v>0</v>
      </c>
      <c r="W67" s="110">
        <v>3.7000000476837198</v>
      </c>
      <c r="X67" s="110">
        <v>1.1000000000000001</v>
      </c>
      <c r="Y67" s="109">
        <v>3.8889999999999998</v>
      </c>
      <c r="Z67" s="108">
        <v>97</v>
      </c>
      <c r="AA67" s="108">
        <v>6.1999998092651403</v>
      </c>
      <c r="AB67" s="110">
        <v>0.2</v>
      </c>
      <c r="AC67" s="109">
        <v>4811.8154052099999</v>
      </c>
      <c r="AD67" s="110" t="s">
        <v>443</v>
      </c>
      <c r="AE67" s="109">
        <v>4.0728954602423206E-2</v>
      </c>
      <c r="AF67" s="109">
        <v>30.63</v>
      </c>
      <c r="AG67" s="108">
        <v>6350</v>
      </c>
      <c r="AH67" s="108">
        <v>1</v>
      </c>
      <c r="AI67" s="108">
        <v>0</v>
      </c>
      <c r="AJ67" s="108">
        <v>0</v>
      </c>
      <c r="AK67" s="108">
        <v>250299</v>
      </c>
      <c r="AL67" s="108">
        <v>0</v>
      </c>
      <c r="AM67" s="108">
        <v>139</v>
      </c>
      <c r="AN67" s="110">
        <v>4.9000000000000004</v>
      </c>
      <c r="AO67" s="110">
        <v>1.54</v>
      </c>
      <c r="AP67" s="110">
        <v>5.6</v>
      </c>
      <c r="AQ67" s="109">
        <v>3.9333333333333327</v>
      </c>
      <c r="AR67" s="109">
        <v>1.7317653894424401</v>
      </c>
      <c r="AS67" s="108">
        <v>81</v>
      </c>
      <c r="AT67" s="110">
        <v>100</v>
      </c>
      <c r="AU67" s="109" t="s">
        <v>443</v>
      </c>
      <c r="AV67" s="109">
        <v>86.19</v>
      </c>
      <c r="AW67" s="109">
        <v>120.41898287688601</v>
      </c>
      <c r="AX67" s="108">
        <v>1800000</v>
      </c>
      <c r="AY67" s="110">
        <v>99.219123800000006</v>
      </c>
      <c r="AZ67" s="110">
        <v>100</v>
      </c>
      <c r="BA67" s="108">
        <v>46895.97</v>
      </c>
      <c r="BB67" s="108">
        <v>80889504</v>
      </c>
      <c r="BC67" s="108">
        <v>81147265</v>
      </c>
      <c r="BD67" s="108">
        <v>348570</v>
      </c>
      <c r="BE67" s="108"/>
    </row>
    <row r="68" spans="1:57" x14ac:dyDescent="0.25">
      <c r="A68" s="133" t="s">
        <v>121</v>
      </c>
      <c r="B68" s="111" t="s">
        <v>120</v>
      </c>
      <c r="C68" s="108">
        <v>0</v>
      </c>
      <c r="D68" s="108">
        <v>0</v>
      </c>
      <c r="E68" s="108">
        <v>47465.449500000002</v>
      </c>
      <c r="F68" s="108">
        <v>0</v>
      </c>
      <c r="G68" s="108">
        <v>0</v>
      </c>
      <c r="H68" s="108">
        <v>0</v>
      </c>
      <c r="I68" s="108">
        <v>0</v>
      </c>
      <c r="J68" s="108">
        <v>0</v>
      </c>
      <c r="K68" s="109">
        <v>0</v>
      </c>
      <c r="L68" s="109">
        <v>3.3333333333333333E-2</v>
      </c>
      <c r="M68" s="109">
        <v>0.25108665079208298</v>
      </c>
      <c r="N68" s="109">
        <v>1.32863973625437E-2</v>
      </c>
      <c r="O68" s="108">
        <v>0</v>
      </c>
      <c r="P68" s="108">
        <v>0</v>
      </c>
      <c r="Q68" s="109">
        <v>0.57909028668107232</v>
      </c>
      <c r="R68" s="109">
        <v>0.1441132</v>
      </c>
      <c r="S68" s="108">
        <v>28776858</v>
      </c>
      <c r="T68" s="108">
        <v>1807.91</v>
      </c>
      <c r="U68" s="108">
        <v>1330.17</v>
      </c>
      <c r="V68" s="109">
        <v>2.8168850860857799</v>
      </c>
      <c r="W68" s="110">
        <v>61.599998474121101</v>
      </c>
      <c r="X68" s="110">
        <v>11</v>
      </c>
      <c r="Y68" s="109">
        <v>9.6000000000000002E-2</v>
      </c>
      <c r="Z68" s="108">
        <v>92</v>
      </c>
      <c r="AA68" s="108">
        <v>165</v>
      </c>
      <c r="AB68" s="110">
        <v>1.5</v>
      </c>
      <c r="AC68" s="109">
        <v>214.24534832000001</v>
      </c>
      <c r="AD68" s="110">
        <v>74</v>
      </c>
      <c r="AE68" s="109">
        <v>0.55373401929832666</v>
      </c>
      <c r="AF68" s="109">
        <v>42.76</v>
      </c>
      <c r="AG68" s="108">
        <v>25560</v>
      </c>
      <c r="AH68" s="108">
        <v>26858</v>
      </c>
      <c r="AI68" s="108">
        <v>46370</v>
      </c>
      <c r="AJ68" s="108">
        <v>0</v>
      </c>
      <c r="AK68" s="108">
        <v>18476</v>
      </c>
      <c r="AL68" s="108">
        <v>0</v>
      </c>
      <c r="AM68" s="108">
        <v>150</v>
      </c>
      <c r="AN68" s="110">
        <v>4.9000000000000004</v>
      </c>
      <c r="AO68" s="110">
        <v>5.4</v>
      </c>
      <c r="AP68" s="110">
        <v>18.3</v>
      </c>
      <c r="AQ68" s="109">
        <v>3.6333333333333329</v>
      </c>
      <c r="AR68" s="109">
        <v>-0.27330407500267001</v>
      </c>
      <c r="AS68" s="108">
        <v>47</v>
      </c>
      <c r="AT68" s="110">
        <v>64.062560000000005</v>
      </c>
      <c r="AU68" s="109">
        <v>71.497077941894503</v>
      </c>
      <c r="AV68" s="109">
        <v>18.899999999999999</v>
      </c>
      <c r="AW68" s="109">
        <v>114.819478940048</v>
      </c>
      <c r="AX68" s="108">
        <v>42000</v>
      </c>
      <c r="AY68" s="110">
        <v>14.8710577</v>
      </c>
      <c r="AZ68" s="110">
        <v>88.680040500000004</v>
      </c>
      <c r="BA68" s="108">
        <v>4204.1270000000004</v>
      </c>
      <c r="BB68" s="108">
        <v>26786598</v>
      </c>
      <c r="BC68" s="108">
        <v>25199609</v>
      </c>
      <c r="BD68" s="108">
        <v>227540</v>
      </c>
      <c r="BE68" s="108"/>
    </row>
    <row r="69" spans="1:57" x14ac:dyDescent="0.25">
      <c r="A69" s="133" t="s">
        <v>123</v>
      </c>
      <c r="B69" s="111" t="s">
        <v>122</v>
      </c>
      <c r="C69" s="108">
        <v>22626.387368421052</v>
      </c>
      <c r="D69" s="108">
        <v>1158.9115789473685</v>
      </c>
      <c r="E69" s="108">
        <v>8024.4785000000002</v>
      </c>
      <c r="F69" s="108">
        <v>174.678</v>
      </c>
      <c r="G69" s="108">
        <v>0</v>
      </c>
      <c r="H69" s="108">
        <v>0</v>
      </c>
      <c r="I69" s="108">
        <v>0</v>
      </c>
      <c r="J69" s="108">
        <v>0</v>
      </c>
      <c r="K69" s="109">
        <v>0.04</v>
      </c>
      <c r="L69" s="109">
        <v>3.3333333333333333E-2</v>
      </c>
      <c r="M69" s="109">
        <v>0.12969237508798201</v>
      </c>
      <c r="N69" s="109">
        <v>4.5299499784626898E-2</v>
      </c>
      <c r="O69" s="108">
        <v>0</v>
      </c>
      <c r="P69" s="108">
        <v>0</v>
      </c>
      <c r="Q69" s="109">
        <v>0.86518718080571977</v>
      </c>
      <c r="R69" s="109" t="s">
        <v>443</v>
      </c>
      <c r="S69" s="108">
        <v>2436372</v>
      </c>
      <c r="T69" s="108">
        <v>0</v>
      </c>
      <c r="U69" s="108">
        <v>0</v>
      </c>
      <c r="V69" s="109">
        <v>0</v>
      </c>
      <c r="W69" s="110">
        <v>4.5999999046325701</v>
      </c>
      <c r="X69" s="110" t="s">
        <v>443</v>
      </c>
      <c r="Y69" s="109">
        <v>6.1669999999999998</v>
      </c>
      <c r="Z69" s="108">
        <v>97</v>
      </c>
      <c r="AA69" s="108">
        <v>4.8000001907348597</v>
      </c>
      <c r="AB69" s="110">
        <v>0.2</v>
      </c>
      <c r="AC69" s="109">
        <v>2512.6680452700002</v>
      </c>
      <c r="AD69" s="110" t="s">
        <v>443</v>
      </c>
      <c r="AE69" s="109">
        <v>0.1463849240972116</v>
      </c>
      <c r="AF69" s="109">
        <v>34.74</v>
      </c>
      <c r="AG69" s="108">
        <v>0</v>
      </c>
      <c r="AH69" s="108">
        <v>77025</v>
      </c>
      <c r="AI69" s="108">
        <v>0</v>
      </c>
      <c r="AJ69" s="108">
        <v>0</v>
      </c>
      <c r="AK69" s="108">
        <v>8231</v>
      </c>
      <c r="AL69" s="108">
        <v>0</v>
      </c>
      <c r="AM69" s="108">
        <v>134</v>
      </c>
      <c r="AN69" s="110">
        <v>4.9000000000000004</v>
      </c>
      <c r="AO69" s="110">
        <v>2.5499999999999998</v>
      </c>
      <c r="AP69" s="110">
        <v>11.2</v>
      </c>
      <c r="AQ69" s="109">
        <v>4.0833333333333339</v>
      </c>
      <c r="AR69" s="109">
        <v>0.395407915115356</v>
      </c>
      <c r="AS69" s="108">
        <v>46</v>
      </c>
      <c r="AT69" s="110">
        <v>100</v>
      </c>
      <c r="AU69" s="109">
        <v>97.36376953125</v>
      </c>
      <c r="AV69" s="109">
        <v>63.21</v>
      </c>
      <c r="AW69" s="109">
        <v>114.961884920785</v>
      </c>
      <c r="AX69" s="108">
        <v>170000</v>
      </c>
      <c r="AY69" s="110">
        <v>98.975555400000005</v>
      </c>
      <c r="AZ69" s="110">
        <v>100</v>
      </c>
      <c r="BA69" s="108">
        <v>26773.368999999999</v>
      </c>
      <c r="BB69" s="108">
        <v>10957740</v>
      </c>
      <c r="BC69" s="108">
        <v>10772967</v>
      </c>
      <c r="BD69" s="108">
        <v>128900</v>
      </c>
      <c r="BE69" s="108"/>
    </row>
    <row r="70" spans="1:57" x14ac:dyDescent="0.25">
      <c r="A70" s="133" t="s">
        <v>125</v>
      </c>
      <c r="B70" s="111" t="s">
        <v>124</v>
      </c>
      <c r="C70" s="108">
        <v>226.98526315789474</v>
      </c>
      <c r="D70" s="108">
        <v>0</v>
      </c>
      <c r="E70" s="108" t="s">
        <v>443</v>
      </c>
      <c r="F70" s="108">
        <v>0</v>
      </c>
      <c r="G70" s="108">
        <v>710.19600000000003</v>
      </c>
      <c r="H70" s="108">
        <v>54.795000000000002</v>
      </c>
      <c r="I70" s="108">
        <v>0</v>
      </c>
      <c r="J70" s="108">
        <v>0</v>
      </c>
      <c r="K70" s="109">
        <v>0.04</v>
      </c>
      <c r="L70" s="109">
        <v>0</v>
      </c>
      <c r="M70" s="109">
        <v>1.23041099037674E-3</v>
      </c>
      <c r="N70" s="109">
        <v>1.7566001278739301E-4</v>
      </c>
      <c r="O70" s="108">
        <v>0</v>
      </c>
      <c r="P70" s="108">
        <v>0</v>
      </c>
      <c r="Q70" s="109">
        <v>0.74999317959942002</v>
      </c>
      <c r="R70" s="109" t="s">
        <v>443</v>
      </c>
      <c r="S70" s="108">
        <v>0</v>
      </c>
      <c r="T70" s="108">
        <v>7.65</v>
      </c>
      <c r="U70" s="108">
        <v>11.12</v>
      </c>
      <c r="V70" s="109">
        <v>1.2432904411764707</v>
      </c>
      <c r="W70" s="110">
        <v>11.800000190734901</v>
      </c>
      <c r="X70" s="110" t="s">
        <v>443</v>
      </c>
      <c r="Y70" s="109" t="s">
        <v>443</v>
      </c>
      <c r="Z70" s="108">
        <v>94</v>
      </c>
      <c r="AA70" s="108">
        <v>1.29999995231628</v>
      </c>
      <c r="AB70" s="110" t="s">
        <v>443</v>
      </c>
      <c r="AC70" s="109">
        <v>728.80435882999996</v>
      </c>
      <c r="AD70" s="110" t="s">
        <v>443</v>
      </c>
      <c r="AE70" s="109" t="s">
        <v>443</v>
      </c>
      <c r="AF70" s="109" t="s">
        <v>443</v>
      </c>
      <c r="AG70" s="108">
        <v>0</v>
      </c>
      <c r="AH70" s="108">
        <v>0</v>
      </c>
      <c r="AI70" s="108">
        <v>0</v>
      </c>
      <c r="AJ70" s="108">
        <v>0</v>
      </c>
      <c r="AK70" s="108">
        <v>0</v>
      </c>
      <c r="AL70" s="108">
        <v>0</v>
      </c>
      <c r="AM70" s="108">
        <v>115</v>
      </c>
      <c r="AN70" s="110">
        <v>19.8</v>
      </c>
      <c r="AO70" s="110">
        <v>3.35</v>
      </c>
      <c r="AP70" s="110" t="s">
        <v>443</v>
      </c>
      <c r="AQ70" s="109">
        <v>3.1333333333333333</v>
      </c>
      <c r="AR70" s="109">
        <v>-0.11797695606946899</v>
      </c>
      <c r="AS70" s="108" t="s">
        <v>443</v>
      </c>
      <c r="AT70" s="110">
        <v>90.875439999999998</v>
      </c>
      <c r="AU70" s="109" t="s">
        <v>443</v>
      </c>
      <c r="AV70" s="109">
        <v>37.380000000000003</v>
      </c>
      <c r="AW70" s="109">
        <v>126.525121586409</v>
      </c>
      <c r="AX70" s="108">
        <v>790</v>
      </c>
      <c r="AY70" s="110">
        <v>98.014883699999999</v>
      </c>
      <c r="AZ70" s="110">
        <v>96.616491999999994</v>
      </c>
      <c r="BA70" s="108">
        <v>12230.91</v>
      </c>
      <c r="BB70" s="108">
        <v>106349</v>
      </c>
      <c r="BC70" s="108">
        <v>109590</v>
      </c>
      <c r="BD70" s="108">
        <v>340</v>
      </c>
      <c r="BE70" s="108"/>
    </row>
    <row r="71" spans="1:57" x14ac:dyDescent="0.25">
      <c r="A71" s="133" t="s">
        <v>127</v>
      </c>
      <c r="B71" s="111" t="s">
        <v>126</v>
      </c>
      <c r="C71" s="108">
        <v>28518.658947368422</v>
      </c>
      <c r="D71" s="108">
        <v>11845.612631578948</v>
      </c>
      <c r="E71" s="108">
        <v>29767.804500000002</v>
      </c>
      <c r="F71" s="108">
        <v>90.134</v>
      </c>
      <c r="G71" s="108">
        <v>97137.327999999994</v>
      </c>
      <c r="H71" s="108">
        <v>7293.5645000000004</v>
      </c>
      <c r="I71" s="108">
        <v>0</v>
      </c>
      <c r="J71" s="108">
        <v>162403.24</v>
      </c>
      <c r="K71" s="109">
        <v>0.2</v>
      </c>
      <c r="L71" s="109">
        <v>0</v>
      </c>
      <c r="M71" s="109">
        <v>0.27282134755632798</v>
      </c>
      <c r="N71" s="109">
        <v>9.6615399686836908E-3</v>
      </c>
      <c r="O71" s="108">
        <v>0</v>
      </c>
      <c r="P71" s="108">
        <v>0</v>
      </c>
      <c r="Q71" s="109">
        <v>0.62720878788975842</v>
      </c>
      <c r="R71" s="109" t="s">
        <v>443</v>
      </c>
      <c r="S71" s="108">
        <v>36288350</v>
      </c>
      <c r="T71" s="108">
        <v>299.43</v>
      </c>
      <c r="U71" s="108">
        <v>495.4</v>
      </c>
      <c r="V71" s="109">
        <v>0.94023077702808067</v>
      </c>
      <c r="W71" s="110">
        <v>29.100000381469702</v>
      </c>
      <c r="X71" s="110">
        <v>13</v>
      </c>
      <c r="Y71" s="109">
        <v>0.93200000000000005</v>
      </c>
      <c r="Z71" s="108">
        <v>67</v>
      </c>
      <c r="AA71" s="108">
        <v>57</v>
      </c>
      <c r="AB71" s="110">
        <v>0.5</v>
      </c>
      <c r="AC71" s="109">
        <v>466.58704361000002</v>
      </c>
      <c r="AD71" s="110">
        <v>0.1</v>
      </c>
      <c r="AE71" s="109">
        <v>0.53319243792131799</v>
      </c>
      <c r="AF71" s="109">
        <v>52.35</v>
      </c>
      <c r="AG71" s="108">
        <v>4376</v>
      </c>
      <c r="AH71" s="108">
        <v>1382924</v>
      </c>
      <c r="AI71" s="108">
        <v>1301769</v>
      </c>
      <c r="AJ71" s="108">
        <v>248500</v>
      </c>
      <c r="AK71" s="108">
        <v>202</v>
      </c>
      <c r="AL71" s="108">
        <v>0</v>
      </c>
      <c r="AM71" s="108">
        <v>116</v>
      </c>
      <c r="AN71" s="110">
        <v>15.6</v>
      </c>
      <c r="AO71" s="110">
        <v>7.11</v>
      </c>
      <c r="AP71" s="110">
        <v>5.5</v>
      </c>
      <c r="AQ71" s="109">
        <v>2.8</v>
      </c>
      <c r="AR71" s="109">
        <v>-0.71473020315170299</v>
      </c>
      <c r="AS71" s="108">
        <v>28</v>
      </c>
      <c r="AT71" s="110">
        <v>78.5</v>
      </c>
      <c r="AU71" s="109">
        <v>78.264854431152301</v>
      </c>
      <c r="AV71" s="109">
        <v>23.4</v>
      </c>
      <c r="AW71" s="109">
        <v>106.63377031893501</v>
      </c>
      <c r="AX71" s="108">
        <v>21000</v>
      </c>
      <c r="AY71" s="110">
        <v>63.854660000000003</v>
      </c>
      <c r="AZ71" s="110">
        <v>92.794843299999997</v>
      </c>
      <c r="BA71" s="108">
        <v>7680.9629999999997</v>
      </c>
      <c r="BB71" s="108">
        <v>16015494</v>
      </c>
      <c r="BC71" s="108">
        <v>14373472</v>
      </c>
      <c r="BD71" s="108">
        <v>107160</v>
      </c>
      <c r="BE71" s="108"/>
    </row>
    <row r="72" spans="1:57" x14ac:dyDescent="0.25">
      <c r="A72" s="133" t="s">
        <v>129</v>
      </c>
      <c r="B72" s="111" t="s">
        <v>128</v>
      </c>
      <c r="C72" s="108">
        <v>0</v>
      </c>
      <c r="D72" s="108">
        <v>0</v>
      </c>
      <c r="E72" s="108">
        <v>29174.032500000001</v>
      </c>
      <c r="F72" s="108">
        <v>20.698</v>
      </c>
      <c r="G72" s="108">
        <v>0</v>
      </c>
      <c r="H72" s="108">
        <v>0</v>
      </c>
      <c r="I72" s="108">
        <v>0</v>
      </c>
      <c r="J72" s="108">
        <v>0</v>
      </c>
      <c r="K72" s="109">
        <v>0.04</v>
      </c>
      <c r="L72" s="109">
        <v>3.3333333333333333E-2</v>
      </c>
      <c r="M72" s="109">
        <v>0.60905709248384599</v>
      </c>
      <c r="N72" s="109">
        <v>8.6123502172730099E-2</v>
      </c>
      <c r="O72" s="108">
        <v>0</v>
      </c>
      <c r="P72" s="108">
        <v>0</v>
      </c>
      <c r="Q72" s="109">
        <v>0.41128162740383645</v>
      </c>
      <c r="R72" s="109">
        <v>0.42542730000000001</v>
      </c>
      <c r="S72" s="108">
        <v>426591493</v>
      </c>
      <c r="T72" s="108">
        <v>339.65</v>
      </c>
      <c r="U72" s="108">
        <v>472.21</v>
      </c>
      <c r="V72" s="109">
        <v>8.645158830899101</v>
      </c>
      <c r="W72" s="110">
        <v>93.699996948242202</v>
      </c>
      <c r="X72" s="110">
        <v>16.3</v>
      </c>
      <c r="Y72" s="109">
        <v>0.1</v>
      </c>
      <c r="Z72" s="108">
        <v>52</v>
      </c>
      <c r="AA72" s="108">
        <v>177</v>
      </c>
      <c r="AB72" s="110">
        <v>1.6000000238418599</v>
      </c>
      <c r="AC72" s="109">
        <v>58.923466179999998</v>
      </c>
      <c r="AD72" s="110">
        <v>140</v>
      </c>
      <c r="AE72" s="109" t="s">
        <v>443</v>
      </c>
      <c r="AF72" s="109">
        <v>33.68</v>
      </c>
      <c r="AG72" s="108">
        <v>11106</v>
      </c>
      <c r="AH72" s="108">
        <v>3541</v>
      </c>
      <c r="AI72" s="108">
        <v>30120</v>
      </c>
      <c r="AJ72" s="108">
        <v>0</v>
      </c>
      <c r="AK72" s="108">
        <v>8704</v>
      </c>
      <c r="AL72" s="108">
        <v>0</v>
      </c>
      <c r="AM72" s="108">
        <v>118</v>
      </c>
      <c r="AN72" s="110">
        <v>16.399999999999999</v>
      </c>
      <c r="AO72" s="110">
        <v>9.9</v>
      </c>
      <c r="AP72" s="110">
        <v>7.3</v>
      </c>
      <c r="AQ72" s="109">
        <v>3</v>
      </c>
      <c r="AR72" s="109">
        <v>-1.2138857841491699</v>
      </c>
      <c r="AS72" s="108">
        <v>25</v>
      </c>
      <c r="AT72" s="110">
        <v>26.2</v>
      </c>
      <c r="AU72" s="109">
        <v>25.307744979858398</v>
      </c>
      <c r="AV72" s="109">
        <v>1.72</v>
      </c>
      <c r="AW72" s="109">
        <v>72.098750753285998</v>
      </c>
      <c r="AX72" s="108">
        <v>34000</v>
      </c>
      <c r="AY72" s="110">
        <v>20.099141800000002</v>
      </c>
      <c r="AZ72" s="110">
        <v>76.814032600000004</v>
      </c>
      <c r="BA72" s="108">
        <v>1289.027</v>
      </c>
      <c r="BB72" s="108">
        <v>12275527</v>
      </c>
      <c r="BC72" s="108">
        <v>11176026</v>
      </c>
      <c r="BD72" s="108">
        <v>245720</v>
      </c>
      <c r="BE72" s="108"/>
    </row>
    <row r="73" spans="1:57" x14ac:dyDescent="0.25">
      <c r="A73" s="133" t="s">
        <v>372</v>
      </c>
      <c r="B73" s="111" t="s">
        <v>130</v>
      </c>
      <c r="C73" s="108">
        <v>0</v>
      </c>
      <c r="D73" s="108">
        <v>0</v>
      </c>
      <c r="E73" s="108">
        <v>3064.9829999999997</v>
      </c>
      <c r="F73" s="108">
        <v>6.2E-2</v>
      </c>
      <c r="G73" s="108">
        <v>0</v>
      </c>
      <c r="H73" s="108">
        <v>0</v>
      </c>
      <c r="I73" s="108">
        <v>0</v>
      </c>
      <c r="J73" s="108">
        <v>5280</v>
      </c>
      <c r="K73" s="109">
        <v>0.08</v>
      </c>
      <c r="L73" s="109">
        <v>3.3333333333333333E-2</v>
      </c>
      <c r="M73" s="109">
        <v>0.10273603776161599</v>
      </c>
      <c r="N73" s="109">
        <v>1.31930908989163E-2</v>
      </c>
      <c r="O73" s="108">
        <v>0</v>
      </c>
      <c r="P73" s="108">
        <v>0</v>
      </c>
      <c r="Q73" s="109">
        <v>0.4196050696629739</v>
      </c>
      <c r="R73" s="109">
        <v>0.49487690000000001</v>
      </c>
      <c r="S73" s="108">
        <v>12061828</v>
      </c>
      <c r="T73" s="108">
        <v>78.87</v>
      </c>
      <c r="U73" s="108">
        <v>103.62</v>
      </c>
      <c r="V73" s="109">
        <v>10.957691400493053</v>
      </c>
      <c r="W73" s="110">
        <v>92.5</v>
      </c>
      <c r="X73" s="110">
        <v>17</v>
      </c>
      <c r="Y73" s="109">
        <v>4.4999999999999998E-2</v>
      </c>
      <c r="Z73" s="108">
        <v>69</v>
      </c>
      <c r="AA73" s="108">
        <v>369</v>
      </c>
      <c r="AB73" s="110">
        <v>3.7000000476837198</v>
      </c>
      <c r="AC73" s="109">
        <v>78.514190720000002</v>
      </c>
      <c r="AD73" s="110">
        <v>142</v>
      </c>
      <c r="AE73" s="109" t="s">
        <v>443</v>
      </c>
      <c r="AF73" s="109" t="s">
        <v>443</v>
      </c>
      <c r="AG73" s="108">
        <v>0</v>
      </c>
      <c r="AH73" s="108">
        <v>0</v>
      </c>
      <c r="AI73" s="108">
        <v>0</v>
      </c>
      <c r="AJ73" s="108">
        <v>0</v>
      </c>
      <c r="AK73" s="108">
        <v>8684</v>
      </c>
      <c r="AL73" s="108">
        <v>0</v>
      </c>
      <c r="AM73" s="108">
        <v>110</v>
      </c>
      <c r="AN73" s="110">
        <v>20.7</v>
      </c>
      <c r="AO73" s="110" t="s">
        <v>443</v>
      </c>
      <c r="AP73" s="110" t="s">
        <v>443</v>
      </c>
      <c r="AQ73" s="109">
        <v>1.8666666666666665</v>
      </c>
      <c r="AR73" s="109">
        <v>-1.5515208244323699</v>
      </c>
      <c r="AS73" s="108">
        <v>17</v>
      </c>
      <c r="AT73" s="110">
        <v>60.606720000000003</v>
      </c>
      <c r="AU73" s="109">
        <v>56.735130310058601</v>
      </c>
      <c r="AV73" s="109">
        <v>3.32</v>
      </c>
      <c r="AW73" s="109">
        <v>63.483690552973499</v>
      </c>
      <c r="AX73" s="108">
        <v>3400</v>
      </c>
      <c r="AY73" s="110">
        <v>20.849952999999999</v>
      </c>
      <c r="AZ73" s="110">
        <v>79.290779200000003</v>
      </c>
      <c r="BA73" s="108">
        <v>1479.8240000000001</v>
      </c>
      <c r="BB73" s="108">
        <v>1800513</v>
      </c>
      <c r="BC73" s="108">
        <v>1660870</v>
      </c>
      <c r="BD73" s="108">
        <v>28120</v>
      </c>
      <c r="BE73" s="108"/>
    </row>
    <row r="74" spans="1:57" x14ac:dyDescent="0.25">
      <c r="A74" s="133" t="s">
        <v>132</v>
      </c>
      <c r="B74" s="111" t="s">
        <v>131</v>
      </c>
      <c r="C74" s="108">
        <v>0</v>
      </c>
      <c r="D74" s="108">
        <v>0</v>
      </c>
      <c r="E74" s="108">
        <v>4171.2455</v>
      </c>
      <c r="F74" s="108">
        <v>0.184</v>
      </c>
      <c r="G74" s="108">
        <v>0</v>
      </c>
      <c r="H74" s="108">
        <v>0</v>
      </c>
      <c r="I74" s="108">
        <v>0</v>
      </c>
      <c r="J74" s="108">
        <v>24288</v>
      </c>
      <c r="K74" s="109">
        <v>0.08</v>
      </c>
      <c r="L74" s="109">
        <v>3.3333333333333333E-2</v>
      </c>
      <c r="M74" s="109">
        <v>4.1929774798230401E-2</v>
      </c>
      <c r="N74" s="109">
        <v>8.7064942983954604E-4</v>
      </c>
      <c r="O74" s="108">
        <v>0</v>
      </c>
      <c r="P74" s="108">
        <v>0</v>
      </c>
      <c r="Q74" s="109">
        <v>0.63571574929001728</v>
      </c>
      <c r="R74" s="109">
        <v>3.1288099999999999E-2</v>
      </c>
      <c r="S74" s="108">
        <v>0</v>
      </c>
      <c r="T74" s="108">
        <v>114.45</v>
      </c>
      <c r="U74" s="108">
        <v>101.56</v>
      </c>
      <c r="V74" s="109">
        <v>3.3750687247179059</v>
      </c>
      <c r="W74" s="110">
        <v>39.400001525878899</v>
      </c>
      <c r="X74" s="110">
        <v>8.5</v>
      </c>
      <c r="Y74" s="109">
        <v>0.214</v>
      </c>
      <c r="Z74" s="108">
        <v>99</v>
      </c>
      <c r="AA74" s="108">
        <v>103</v>
      </c>
      <c r="AB74" s="110">
        <v>1.79999995231628</v>
      </c>
      <c r="AC74" s="109">
        <v>425.80941819999998</v>
      </c>
      <c r="AD74" s="110">
        <v>3</v>
      </c>
      <c r="AE74" s="109">
        <v>0.51527801061295508</v>
      </c>
      <c r="AF74" s="109" t="s">
        <v>443</v>
      </c>
      <c r="AG74" s="108">
        <v>0</v>
      </c>
      <c r="AH74" s="108">
        <v>0</v>
      </c>
      <c r="AI74" s="108">
        <v>199000</v>
      </c>
      <c r="AJ74" s="108">
        <v>0</v>
      </c>
      <c r="AK74" s="108">
        <v>11</v>
      </c>
      <c r="AL74" s="108">
        <v>0</v>
      </c>
      <c r="AM74" s="108">
        <v>118</v>
      </c>
      <c r="AN74" s="110">
        <v>10.6</v>
      </c>
      <c r="AO74" s="110" t="s">
        <v>443</v>
      </c>
      <c r="AP74" s="110" t="s">
        <v>443</v>
      </c>
      <c r="AQ74" s="109" t="s">
        <v>443</v>
      </c>
      <c r="AR74" s="109">
        <v>-0.22456336021423301</v>
      </c>
      <c r="AS74" s="108">
        <v>29</v>
      </c>
      <c r="AT74" s="110">
        <v>79.466769999999997</v>
      </c>
      <c r="AU74" s="109">
        <v>84.994010925292997</v>
      </c>
      <c r="AV74" s="109">
        <v>37.35</v>
      </c>
      <c r="AW74" s="109">
        <v>70.538910532465195</v>
      </c>
      <c r="AX74" s="108">
        <v>4200</v>
      </c>
      <c r="AY74" s="110">
        <v>83.650173199999998</v>
      </c>
      <c r="AZ74" s="110">
        <v>98.275407299999998</v>
      </c>
      <c r="BA74" s="108">
        <v>7199.7280000000001</v>
      </c>
      <c r="BB74" s="108">
        <v>763893</v>
      </c>
      <c r="BC74" s="108">
        <v>739903</v>
      </c>
      <c r="BD74" s="108">
        <v>196850</v>
      </c>
      <c r="BE74" s="108"/>
    </row>
    <row r="75" spans="1:57" x14ac:dyDescent="0.25">
      <c r="A75" s="133" t="s">
        <v>134</v>
      </c>
      <c r="B75" s="111" t="s">
        <v>133</v>
      </c>
      <c r="C75" s="108">
        <v>20313.524210526317</v>
      </c>
      <c r="D75" s="108">
        <v>0</v>
      </c>
      <c r="E75" s="108">
        <v>16842.422000000002</v>
      </c>
      <c r="F75" s="108">
        <v>7.6120000000000001</v>
      </c>
      <c r="G75" s="108">
        <v>187984.74599999998</v>
      </c>
      <c r="H75" s="108">
        <v>21318.264000000003</v>
      </c>
      <c r="I75" s="108">
        <v>488.61000000000007</v>
      </c>
      <c r="J75" s="108">
        <v>41400</v>
      </c>
      <c r="K75" s="109">
        <v>0.12</v>
      </c>
      <c r="L75" s="109">
        <v>3.3333333333333333E-2</v>
      </c>
      <c r="M75" s="109">
        <v>0.39727754117457198</v>
      </c>
      <c r="N75" s="109">
        <v>4.8695436259988498E-2</v>
      </c>
      <c r="O75" s="108">
        <v>0</v>
      </c>
      <c r="P75" s="108">
        <v>0</v>
      </c>
      <c r="Q75" s="109">
        <v>0.48337329926255101</v>
      </c>
      <c r="R75" s="109">
        <v>0.24150099999999999</v>
      </c>
      <c r="S75" s="108">
        <v>419096971</v>
      </c>
      <c r="T75" s="108">
        <v>1275.19</v>
      </c>
      <c r="U75" s="108">
        <v>1155.83</v>
      </c>
      <c r="V75" s="109">
        <v>13.795934204679286</v>
      </c>
      <c r="W75" s="110">
        <v>69</v>
      </c>
      <c r="X75" s="110">
        <v>11.6</v>
      </c>
      <c r="Y75" s="109">
        <v>0.23</v>
      </c>
      <c r="Z75" s="108">
        <v>53</v>
      </c>
      <c r="AA75" s="108">
        <v>200</v>
      </c>
      <c r="AB75" s="110">
        <v>1.8999999761581401</v>
      </c>
      <c r="AC75" s="109">
        <v>160.45137134000001</v>
      </c>
      <c r="AD75" s="110">
        <v>5</v>
      </c>
      <c r="AE75" s="109">
        <v>0.60264256548592876</v>
      </c>
      <c r="AF75" s="109" t="s">
        <v>443</v>
      </c>
      <c r="AG75" s="108">
        <v>33265</v>
      </c>
      <c r="AH75" s="108">
        <v>1098111</v>
      </c>
      <c r="AI75" s="108">
        <v>66969</v>
      </c>
      <c r="AJ75" s="108">
        <v>59720</v>
      </c>
      <c r="AK75" s="108">
        <v>5</v>
      </c>
      <c r="AL75" s="108">
        <v>0</v>
      </c>
      <c r="AM75" s="108">
        <v>87</v>
      </c>
      <c r="AN75" s="110">
        <v>53.4</v>
      </c>
      <c r="AO75" s="110">
        <v>9.73</v>
      </c>
      <c r="AP75" s="110">
        <v>3.4</v>
      </c>
      <c r="AQ75" s="109">
        <v>2.333333333333333</v>
      </c>
      <c r="AR75" s="109">
        <v>-2.0308837890625</v>
      </c>
      <c r="AS75" s="108">
        <v>17</v>
      </c>
      <c r="AT75" s="110">
        <v>37.9</v>
      </c>
      <c r="AU75" s="109">
        <v>48.685020446777301</v>
      </c>
      <c r="AV75" s="109">
        <v>11.4</v>
      </c>
      <c r="AW75" s="109">
        <v>64.707459578341698</v>
      </c>
      <c r="AX75" s="108">
        <v>23000</v>
      </c>
      <c r="AY75" s="110">
        <v>27.6049817</v>
      </c>
      <c r="AZ75" s="110">
        <v>57.736357099999999</v>
      </c>
      <c r="BA75" s="108">
        <v>1798.566</v>
      </c>
      <c r="BB75" s="108">
        <v>10572029</v>
      </c>
      <c r="BC75" s="108">
        <v>9893934</v>
      </c>
      <c r="BD75" s="108">
        <v>27560</v>
      </c>
      <c r="BE75" s="108"/>
    </row>
    <row r="76" spans="1:57" x14ac:dyDescent="0.25">
      <c r="A76" s="133" t="s">
        <v>136</v>
      </c>
      <c r="B76" s="111" t="s">
        <v>135</v>
      </c>
      <c r="C76" s="108">
        <v>16758.953684210526</v>
      </c>
      <c r="D76" s="108">
        <v>0</v>
      </c>
      <c r="E76" s="108">
        <v>36119.201499999996</v>
      </c>
      <c r="F76" s="108">
        <v>33.921999999999997</v>
      </c>
      <c r="G76" s="108">
        <v>55698.797999999995</v>
      </c>
      <c r="H76" s="108">
        <v>3891.82</v>
      </c>
      <c r="I76" s="108">
        <v>1.3190000000000002</v>
      </c>
      <c r="J76" s="108">
        <v>60687.199999999997</v>
      </c>
      <c r="K76" s="109">
        <v>0.36</v>
      </c>
      <c r="L76" s="109">
        <v>3.3333333333333333E-2</v>
      </c>
      <c r="M76" s="109">
        <v>0.26095584694982898</v>
      </c>
      <c r="N76" s="109">
        <v>4.6381527322081999E-3</v>
      </c>
      <c r="O76" s="108">
        <v>0</v>
      </c>
      <c r="P76" s="108">
        <v>0</v>
      </c>
      <c r="Q76" s="109">
        <v>0.60605460756075524</v>
      </c>
      <c r="R76" s="109">
        <v>9.8091700000000004E-2</v>
      </c>
      <c r="S76" s="108">
        <v>23649227</v>
      </c>
      <c r="T76" s="108">
        <v>571.53</v>
      </c>
      <c r="U76" s="108">
        <v>627.55999999999995</v>
      </c>
      <c r="V76" s="109">
        <v>3.6629459636592574</v>
      </c>
      <c r="W76" s="110">
        <v>20.399999618530298</v>
      </c>
      <c r="X76" s="110">
        <v>7.1</v>
      </c>
      <c r="Y76" s="109" t="s">
        <v>443</v>
      </c>
      <c r="Z76" s="108">
        <v>88</v>
      </c>
      <c r="AA76" s="108">
        <v>43</v>
      </c>
      <c r="AB76" s="110">
        <v>0.40000000596046398</v>
      </c>
      <c r="AC76" s="109">
        <v>400.36365386</v>
      </c>
      <c r="AD76" s="110">
        <v>0.1</v>
      </c>
      <c r="AE76" s="109">
        <v>0.47958016725452002</v>
      </c>
      <c r="AF76" s="109">
        <v>57.4</v>
      </c>
      <c r="AG76" s="108">
        <v>0</v>
      </c>
      <c r="AH76" s="108">
        <v>954555</v>
      </c>
      <c r="AI76" s="108">
        <v>0</v>
      </c>
      <c r="AJ76" s="108">
        <v>174000</v>
      </c>
      <c r="AK76" s="108">
        <v>23</v>
      </c>
      <c r="AL76" s="108">
        <v>0</v>
      </c>
      <c r="AM76" s="108">
        <v>122</v>
      </c>
      <c r="AN76" s="110">
        <v>12.2</v>
      </c>
      <c r="AO76" s="110">
        <v>4.76</v>
      </c>
      <c r="AP76" s="110">
        <v>4.8</v>
      </c>
      <c r="AQ76" s="109">
        <v>2.916666666666667</v>
      </c>
      <c r="AR76" s="109">
        <v>-0.79515594244003296</v>
      </c>
      <c r="AS76" s="108">
        <v>31</v>
      </c>
      <c r="AT76" s="110">
        <v>82.2</v>
      </c>
      <c r="AU76" s="109">
        <v>87.197525024414105</v>
      </c>
      <c r="AV76" s="109">
        <v>19.079999999999998</v>
      </c>
      <c r="AW76" s="109">
        <v>93.515636415051503</v>
      </c>
      <c r="AX76" s="108">
        <v>15000</v>
      </c>
      <c r="AY76" s="110">
        <v>82.646659499999998</v>
      </c>
      <c r="AZ76" s="110">
        <v>91.236452099999994</v>
      </c>
      <c r="BA76" s="108">
        <v>4829.6689999999999</v>
      </c>
      <c r="BB76" s="108">
        <v>7961680</v>
      </c>
      <c r="BC76" s="108">
        <v>8448465</v>
      </c>
      <c r="BD76" s="108">
        <v>111890</v>
      </c>
      <c r="BE76" s="108"/>
    </row>
    <row r="77" spans="1:57" x14ac:dyDescent="0.25">
      <c r="A77" s="133" t="s">
        <v>138</v>
      </c>
      <c r="B77" s="111" t="s">
        <v>137</v>
      </c>
      <c r="C77" s="108">
        <v>8004.4021052631579</v>
      </c>
      <c r="D77" s="108">
        <v>0</v>
      </c>
      <c r="E77" s="108">
        <v>85360.440500000012</v>
      </c>
      <c r="F77" s="108">
        <v>0</v>
      </c>
      <c r="G77" s="108">
        <v>0</v>
      </c>
      <c r="H77" s="108">
        <v>0</v>
      </c>
      <c r="I77" s="108">
        <v>0</v>
      </c>
      <c r="J77" s="108">
        <v>0</v>
      </c>
      <c r="K77" s="109">
        <v>0.08</v>
      </c>
      <c r="L77" s="109">
        <v>0.1</v>
      </c>
      <c r="M77" s="109">
        <v>4.7056890746478702E-2</v>
      </c>
      <c r="N77" s="109">
        <v>1.3891655323567001E-2</v>
      </c>
      <c r="O77" s="108">
        <v>0</v>
      </c>
      <c r="P77" s="108">
        <v>0</v>
      </c>
      <c r="Q77" s="109">
        <v>0.82835045318991474</v>
      </c>
      <c r="R77" s="109" t="s">
        <v>443</v>
      </c>
      <c r="S77" s="108">
        <v>132045</v>
      </c>
      <c r="T77" s="108">
        <v>0</v>
      </c>
      <c r="U77" s="108">
        <v>0</v>
      </c>
      <c r="V77" s="109">
        <v>0</v>
      </c>
      <c r="W77" s="110">
        <v>5.9000000953674299</v>
      </c>
      <c r="X77" s="110" t="s">
        <v>443</v>
      </c>
      <c r="Y77" s="109">
        <v>3.08</v>
      </c>
      <c r="Z77" s="108">
        <v>99</v>
      </c>
      <c r="AA77" s="108">
        <v>12</v>
      </c>
      <c r="AB77" s="110">
        <v>0.1</v>
      </c>
      <c r="AC77" s="109">
        <v>1839.0086097200001</v>
      </c>
      <c r="AD77" s="110" t="s">
        <v>443</v>
      </c>
      <c r="AE77" s="109">
        <v>0.20886590451665976</v>
      </c>
      <c r="AF77" s="109">
        <v>28.94</v>
      </c>
      <c r="AG77" s="108">
        <v>2300</v>
      </c>
      <c r="AH77" s="108">
        <v>6500</v>
      </c>
      <c r="AI77" s="108">
        <v>0</v>
      </c>
      <c r="AJ77" s="108">
        <v>0</v>
      </c>
      <c r="AK77" s="108">
        <v>4192</v>
      </c>
      <c r="AL77" s="108">
        <v>0</v>
      </c>
      <c r="AM77" s="108">
        <v>109</v>
      </c>
      <c r="AN77" s="110">
        <v>4.9000000000000004</v>
      </c>
      <c r="AO77" s="110">
        <v>2.4300000000000002</v>
      </c>
      <c r="AP77" s="110">
        <v>5.8</v>
      </c>
      <c r="AQ77" s="109">
        <v>4.4333333333333336</v>
      </c>
      <c r="AR77" s="109">
        <v>0.53279751539230302</v>
      </c>
      <c r="AS77" s="108">
        <v>51</v>
      </c>
      <c r="AT77" s="110">
        <v>100</v>
      </c>
      <c r="AU77" s="109">
        <v>99.373558044433594</v>
      </c>
      <c r="AV77" s="109">
        <v>76.13</v>
      </c>
      <c r="AW77" s="109">
        <v>118.053828318504</v>
      </c>
      <c r="AX77" s="108">
        <v>160000</v>
      </c>
      <c r="AY77" s="110">
        <v>97.9895365</v>
      </c>
      <c r="AZ77" s="110">
        <v>100</v>
      </c>
      <c r="BA77" s="108">
        <v>25895.111000000001</v>
      </c>
      <c r="BB77" s="108">
        <v>9861673</v>
      </c>
      <c r="BC77" s="108">
        <v>9939470</v>
      </c>
      <c r="BD77" s="108">
        <v>90530</v>
      </c>
      <c r="BE77" s="108"/>
    </row>
    <row r="78" spans="1:57" x14ac:dyDescent="0.25">
      <c r="A78" s="133" t="s">
        <v>140</v>
      </c>
      <c r="B78" s="111" t="s">
        <v>139</v>
      </c>
      <c r="C78" s="108">
        <v>574.381052631579</v>
      </c>
      <c r="D78" s="108">
        <v>141.75578947368422</v>
      </c>
      <c r="E78" s="108" t="s">
        <v>443</v>
      </c>
      <c r="F78" s="108">
        <v>0</v>
      </c>
      <c r="G78" s="108">
        <v>0</v>
      </c>
      <c r="H78" s="108">
        <v>0</v>
      </c>
      <c r="I78" s="108">
        <v>0</v>
      </c>
      <c r="J78" s="108">
        <v>0</v>
      </c>
      <c r="K78" s="109">
        <v>0</v>
      </c>
      <c r="L78" s="109">
        <v>0</v>
      </c>
      <c r="M78" s="109">
        <v>3.8163738809684298E-3</v>
      </c>
      <c r="N78" s="109">
        <v>1.4769232955228601E-3</v>
      </c>
      <c r="O78" s="108">
        <v>0</v>
      </c>
      <c r="P78" s="108">
        <v>0</v>
      </c>
      <c r="Q78" s="109">
        <v>0.89941212684202121</v>
      </c>
      <c r="R78" s="109" t="s">
        <v>443</v>
      </c>
      <c r="S78" s="108">
        <v>0</v>
      </c>
      <c r="T78" s="108">
        <v>0</v>
      </c>
      <c r="U78" s="108">
        <v>0</v>
      </c>
      <c r="V78" s="109">
        <v>0</v>
      </c>
      <c r="W78" s="110">
        <v>2</v>
      </c>
      <c r="X78" s="110" t="s">
        <v>443</v>
      </c>
      <c r="Y78" s="109">
        <v>3.476</v>
      </c>
      <c r="Z78" s="108">
        <v>90</v>
      </c>
      <c r="AA78" s="108">
        <v>3.2999999523162802</v>
      </c>
      <c r="AB78" s="110">
        <v>0.3</v>
      </c>
      <c r="AC78" s="109">
        <v>3645.8150193199999</v>
      </c>
      <c r="AD78" s="110" t="s">
        <v>443</v>
      </c>
      <c r="AE78" s="109">
        <v>8.6934519079184813E-2</v>
      </c>
      <c r="AF78" s="109">
        <v>26.3</v>
      </c>
      <c r="AG78" s="108">
        <v>0</v>
      </c>
      <c r="AH78" s="108">
        <v>0</v>
      </c>
      <c r="AI78" s="108">
        <v>0</v>
      </c>
      <c r="AJ78" s="108">
        <v>0</v>
      </c>
      <c r="AK78" s="108">
        <v>104</v>
      </c>
      <c r="AL78" s="108">
        <v>0</v>
      </c>
      <c r="AM78" s="108">
        <v>131</v>
      </c>
      <c r="AN78" s="110">
        <v>4.9000000000000004</v>
      </c>
      <c r="AO78" s="110">
        <v>1.77</v>
      </c>
      <c r="AP78" s="110">
        <v>5.4</v>
      </c>
      <c r="AQ78" s="109" t="s">
        <v>443</v>
      </c>
      <c r="AR78" s="109">
        <v>1.4959876537323</v>
      </c>
      <c r="AS78" s="108">
        <v>79</v>
      </c>
      <c r="AT78" s="110">
        <v>100</v>
      </c>
      <c r="AU78" s="109" t="s">
        <v>443</v>
      </c>
      <c r="AV78" s="109">
        <v>98.16</v>
      </c>
      <c r="AW78" s="109">
        <v>111.080192714665</v>
      </c>
      <c r="AX78" s="108">
        <v>24000</v>
      </c>
      <c r="AY78" s="110">
        <v>98.777351499999995</v>
      </c>
      <c r="AZ78" s="110">
        <v>100</v>
      </c>
      <c r="BA78" s="108">
        <v>45268.940999999999</v>
      </c>
      <c r="BB78" s="108">
        <v>327589</v>
      </c>
      <c r="BC78" s="108">
        <v>315281</v>
      </c>
      <c r="BD78" s="108">
        <v>100250</v>
      </c>
      <c r="BE78" s="108"/>
    </row>
    <row r="79" spans="1:57" x14ac:dyDescent="0.25">
      <c r="A79" s="133" t="s">
        <v>142</v>
      </c>
      <c r="B79" s="111" t="s">
        <v>141</v>
      </c>
      <c r="C79" s="108">
        <v>715542.8</v>
      </c>
      <c r="D79" s="108">
        <v>65702.698947368423</v>
      </c>
      <c r="E79" s="108">
        <v>6177747.7225000001</v>
      </c>
      <c r="F79" s="108">
        <v>1265.556</v>
      </c>
      <c r="G79" s="108">
        <v>1533308.8540000001</v>
      </c>
      <c r="H79" s="108">
        <v>31187.709000000003</v>
      </c>
      <c r="I79" s="108">
        <v>711.3420000000001</v>
      </c>
      <c r="J79" s="108">
        <v>14047000</v>
      </c>
      <c r="K79" s="109">
        <v>0.2</v>
      </c>
      <c r="L79" s="109">
        <v>6.6666666666666666E-2</v>
      </c>
      <c r="M79" s="109">
        <v>0.96341507779636304</v>
      </c>
      <c r="N79" s="109">
        <v>0.86842772391748302</v>
      </c>
      <c r="O79" s="108">
        <v>0</v>
      </c>
      <c r="P79" s="108">
        <v>0</v>
      </c>
      <c r="Q79" s="109">
        <v>0.60869272663581298</v>
      </c>
      <c r="R79" s="109">
        <v>0.28248180000000001</v>
      </c>
      <c r="S79" s="108">
        <v>53307242</v>
      </c>
      <c r="T79" s="108">
        <v>1667.63</v>
      </c>
      <c r="U79" s="108">
        <v>2435.36</v>
      </c>
      <c r="V79" s="109">
        <v>0.13245704442783715</v>
      </c>
      <c r="W79" s="110">
        <v>47.700000762939503</v>
      </c>
      <c r="X79" s="110">
        <v>43</v>
      </c>
      <c r="Y79" s="109">
        <v>0.70199999999999996</v>
      </c>
      <c r="Z79" s="108">
        <v>83</v>
      </c>
      <c r="AA79" s="108">
        <v>167</v>
      </c>
      <c r="AB79" s="110">
        <v>0.3</v>
      </c>
      <c r="AC79" s="109">
        <v>214.68001323999999</v>
      </c>
      <c r="AD79" s="110">
        <v>2</v>
      </c>
      <c r="AE79" s="109">
        <v>0.56286706043740831</v>
      </c>
      <c r="AF79" s="109">
        <v>33.601680369484797</v>
      </c>
      <c r="AG79" s="108">
        <v>2059350</v>
      </c>
      <c r="AH79" s="108">
        <v>5654264</v>
      </c>
      <c r="AI79" s="108">
        <v>16558354</v>
      </c>
      <c r="AJ79" s="108">
        <v>616140</v>
      </c>
      <c r="AK79" s="108">
        <v>200383</v>
      </c>
      <c r="AL79" s="108">
        <v>0</v>
      </c>
      <c r="AM79" s="108">
        <v>108</v>
      </c>
      <c r="AN79" s="110">
        <v>15.2</v>
      </c>
      <c r="AO79" s="110">
        <v>4.68</v>
      </c>
      <c r="AP79" s="110">
        <v>8.4</v>
      </c>
      <c r="AQ79" s="109">
        <v>4.2666666666666666</v>
      </c>
      <c r="AR79" s="109">
        <v>-0.204377502202988</v>
      </c>
      <c r="AS79" s="108">
        <v>38</v>
      </c>
      <c r="AT79" s="110">
        <v>78.7</v>
      </c>
      <c r="AU79" s="109">
        <v>62.754474639892599</v>
      </c>
      <c r="AV79" s="109">
        <v>18</v>
      </c>
      <c r="AW79" s="109">
        <v>74.483769906508897</v>
      </c>
      <c r="AX79" s="108">
        <v>730000</v>
      </c>
      <c r="AY79" s="110">
        <v>39.626621800000002</v>
      </c>
      <c r="AZ79" s="110">
        <v>94.090878799999999</v>
      </c>
      <c r="BA79" s="108">
        <v>6265.6350000000002</v>
      </c>
      <c r="BB79" s="108">
        <v>1295291520</v>
      </c>
      <c r="BC79" s="108">
        <v>1220800359</v>
      </c>
      <c r="BD79" s="108">
        <v>2973190</v>
      </c>
      <c r="BE79" s="108"/>
    </row>
    <row r="80" spans="1:57" x14ac:dyDescent="0.25">
      <c r="A80" s="133" t="s">
        <v>144</v>
      </c>
      <c r="B80" s="111" t="s">
        <v>143</v>
      </c>
      <c r="C80" s="108">
        <v>457684.63157894736</v>
      </c>
      <c r="D80" s="108">
        <v>6582.0568421052631</v>
      </c>
      <c r="E80" s="108">
        <v>897692.8175</v>
      </c>
      <c r="F80" s="108">
        <v>6335.1880000000001</v>
      </c>
      <c r="G80" s="108">
        <v>112162.96849999999</v>
      </c>
      <c r="H80" s="108">
        <v>7817.027</v>
      </c>
      <c r="I80" s="108">
        <v>0</v>
      </c>
      <c r="J80" s="108">
        <v>43200</v>
      </c>
      <c r="K80" s="109">
        <v>0.08</v>
      </c>
      <c r="L80" s="109">
        <v>0</v>
      </c>
      <c r="M80" s="109">
        <v>0.68104275555524096</v>
      </c>
      <c r="N80" s="109">
        <v>0.44507112156083201</v>
      </c>
      <c r="O80" s="108">
        <v>0</v>
      </c>
      <c r="P80" s="108">
        <v>0</v>
      </c>
      <c r="Q80" s="109">
        <v>0.68375955929175392</v>
      </c>
      <c r="R80" s="109">
        <v>2.4362600000000002E-2</v>
      </c>
      <c r="S80" s="108">
        <v>43531102</v>
      </c>
      <c r="T80" s="108">
        <v>67.81</v>
      </c>
      <c r="U80" s="108">
        <v>66.760000000000005</v>
      </c>
      <c r="V80" s="109">
        <v>6.0367338883968958E-3</v>
      </c>
      <c r="W80" s="110">
        <v>27.200000762939499</v>
      </c>
      <c r="X80" s="110">
        <v>19.899999999999999</v>
      </c>
      <c r="Y80" s="109">
        <v>0.20399999999999999</v>
      </c>
      <c r="Z80" s="108">
        <v>77</v>
      </c>
      <c r="AA80" s="108">
        <v>399</v>
      </c>
      <c r="AB80" s="110">
        <v>0.5</v>
      </c>
      <c r="AC80" s="109">
        <v>293.29847094000002</v>
      </c>
      <c r="AD80" s="110">
        <v>2</v>
      </c>
      <c r="AE80" s="109">
        <v>0.49401382791972837</v>
      </c>
      <c r="AF80" s="109">
        <v>38.140689499589797</v>
      </c>
      <c r="AG80" s="108">
        <v>509601</v>
      </c>
      <c r="AH80" s="108">
        <v>542287</v>
      </c>
      <c r="AI80" s="108">
        <v>463630</v>
      </c>
      <c r="AJ80" s="108">
        <v>31140</v>
      </c>
      <c r="AK80" s="108">
        <v>5277</v>
      </c>
      <c r="AL80" s="108">
        <v>0</v>
      </c>
      <c r="AM80" s="108">
        <v>121</v>
      </c>
      <c r="AN80" s="110">
        <v>7.6</v>
      </c>
      <c r="AO80" s="110">
        <v>6.73</v>
      </c>
      <c r="AP80" s="110">
        <v>10.7</v>
      </c>
      <c r="AQ80" s="109">
        <v>3.666666666666667</v>
      </c>
      <c r="AR80" s="109">
        <v>-1.0939577594399501E-2</v>
      </c>
      <c r="AS80" s="108">
        <v>36</v>
      </c>
      <c r="AT80" s="110">
        <v>96</v>
      </c>
      <c r="AU80" s="109">
        <v>92.811904907226605</v>
      </c>
      <c r="AV80" s="109">
        <v>17.14</v>
      </c>
      <c r="AW80" s="109">
        <v>126.180596988093</v>
      </c>
      <c r="AX80" s="108">
        <v>180000</v>
      </c>
      <c r="AY80" s="110">
        <v>60.827153000000003</v>
      </c>
      <c r="AZ80" s="110">
        <v>87.373810800000001</v>
      </c>
      <c r="BA80" s="108">
        <v>11134.865</v>
      </c>
      <c r="BB80" s="108">
        <v>254454784</v>
      </c>
      <c r="BC80" s="108">
        <v>251160124</v>
      </c>
      <c r="BD80" s="108">
        <v>1811570</v>
      </c>
      <c r="BE80" s="108"/>
    </row>
    <row r="81" spans="1:57" x14ac:dyDescent="0.25">
      <c r="A81" s="133" t="s">
        <v>880</v>
      </c>
      <c r="B81" s="111" t="s">
        <v>145</v>
      </c>
      <c r="C81" s="108">
        <v>161944.65894736841</v>
      </c>
      <c r="D81" s="108">
        <v>79774.309473684218</v>
      </c>
      <c r="E81" s="108">
        <v>227524.55999999997</v>
      </c>
      <c r="F81" s="108">
        <v>37.158000000000001</v>
      </c>
      <c r="G81" s="108">
        <v>841.76150000000007</v>
      </c>
      <c r="H81" s="108">
        <v>0</v>
      </c>
      <c r="I81" s="108">
        <v>0</v>
      </c>
      <c r="J81" s="108">
        <v>1480000</v>
      </c>
      <c r="K81" s="109">
        <v>0.04</v>
      </c>
      <c r="L81" s="109">
        <v>0.13333333333333333</v>
      </c>
      <c r="M81" s="109">
        <v>0.16955385319236199</v>
      </c>
      <c r="N81" s="109">
        <v>2.61670398077537E-2</v>
      </c>
      <c r="O81" s="108">
        <v>0</v>
      </c>
      <c r="P81" s="108">
        <v>0</v>
      </c>
      <c r="Q81" s="109">
        <v>0.76559071102711429</v>
      </c>
      <c r="R81" s="109" t="s">
        <v>443</v>
      </c>
      <c r="S81" s="108">
        <v>0</v>
      </c>
      <c r="T81" s="108">
        <v>148.88999999999999</v>
      </c>
      <c r="U81" s="108">
        <v>129.41</v>
      </c>
      <c r="V81" s="109">
        <v>2.6574071050203003E-2</v>
      </c>
      <c r="W81" s="110">
        <v>15.5</v>
      </c>
      <c r="X81" s="110">
        <v>4.5999999999999996</v>
      </c>
      <c r="Y81" s="109">
        <v>0.89</v>
      </c>
      <c r="Z81" s="108">
        <v>99</v>
      </c>
      <c r="AA81" s="108">
        <v>22</v>
      </c>
      <c r="AB81" s="110">
        <v>0.10000000149011599</v>
      </c>
      <c r="AC81" s="109">
        <v>1414.49967552</v>
      </c>
      <c r="AD81" s="110">
        <v>0.1</v>
      </c>
      <c r="AE81" s="109">
        <v>0.51462212673740471</v>
      </c>
      <c r="AF81" s="109">
        <v>38.28</v>
      </c>
      <c r="AG81" s="108">
        <v>4877</v>
      </c>
      <c r="AH81" s="108">
        <v>452580</v>
      </c>
      <c r="AI81" s="108">
        <v>24430</v>
      </c>
      <c r="AJ81" s="108">
        <v>0</v>
      </c>
      <c r="AK81" s="108">
        <v>979441</v>
      </c>
      <c r="AL81" s="108">
        <v>8</v>
      </c>
      <c r="AM81" s="108">
        <v>138</v>
      </c>
      <c r="AN81" s="110">
        <v>4.9000000000000004</v>
      </c>
      <c r="AO81" s="110">
        <v>4.47</v>
      </c>
      <c r="AP81" s="110">
        <v>13</v>
      </c>
      <c r="AQ81" s="109">
        <v>3.2333333333333329</v>
      </c>
      <c r="AR81" s="109">
        <v>-0.41085031628608698</v>
      </c>
      <c r="AS81" s="108">
        <v>27</v>
      </c>
      <c r="AT81" s="110">
        <v>100</v>
      </c>
      <c r="AU81" s="109">
        <v>84.279510498046903</v>
      </c>
      <c r="AV81" s="109">
        <v>39.35</v>
      </c>
      <c r="AW81" s="109">
        <v>87.792731107604098</v>
      </c>
      <c r="AX81" s="108">
        <v>160000</v>
      </c>
      <c r="AY81" s="110">
        <v>90.004383399999995</v>
      </c>
      <c r="AZ81" s="110">
        <v>96.196658999999997</v>
      </c>
      <c r="BA81" s="108">
        <v>17140.96</v>
      </c>
      <c r="BB81" s="108">
        <v>78143648</v>
      </c>
      <c r="BC81" s="108">
        <v>79853900</v>
      </c>
      <c r="BD81" s="108">
        <v>1628550</v>
      </c>
      <c r="BE81" s="108"/>
    </row>
    <row r="82" spans="1:57" x14ac:dyDescent="0.25">
      <c r="A82" s="133" t="s">
        <v>147</v>
      </c>
      <c r="B82" s="111" t="s">
        <v>146</v>
      </c>
      <c r="C82" s="108">
        <v>27546.063157894736</v>
      </c>
      <c r="D82" s="108">
        <v>4260.9768421052631</v>
      </c>
      <c r="E82" s="108">
        <v>324729.47100000008</v>
      </c>
      <c r="F82" s="108">
        <v>0</v>
      </c>
      <c r="G82" s="108">
        <v>0</v>
      </c>
      <c r="H82" s="108">
        <v>0</v>
      </c>
      <c r="I82" s="108">
        <v>0</v>
      </c>
      <c r="J82" s="108">
        <v>0</v>
      </c>
      <c r="K82" s="109">
        <v>0.04</v>
      </c>
      <c r="L82" s="109">
        <v>0.1</v>
      </c>
      <c r="M82" s="109">
        <v>0.81448802140725096</v>
      </c>
      <c r="N82" s="109">
        <v>0.37944352537667198</v>
      </c>
      <c r="O82" s="108">
        <v>0</v>
      </c>
      <c r="P82" s="108">
        <v>5</v>
      </c>
      <c r="Q82" s="109">
        <v>0.65386083899606229</v>
      </c>
      <c r="R82" s="109">
        <v>5.2433E-2</v>
      </c>
      <c r="S82" s="108">
        <v>2928457998</v>
      </c>
      <c r="T82" s="108">
        <v>1300.79</v>
      </c>
      <c r="U82" s="108">
        <v>1540.76</v>
      </c>
      <c r="V82" s="109">
        <v>0.66411820524850818</v>
      </c>
      <c r="W82" s="110">
        <v>32</v>
      </c>
      <c r="X82" s="110">
        <v>7.1</v>
      </c>
      <c r="Y82" s="109">
        <v>0.60699999999999998</v>
      </c>
      <c r="Z82" s="108">
        <v>57</v>
      </c>
      <c r="AA82" s="108">
        <v>43</v>
      </c>
      <c r="AB82" s="110" t="s">
        <v>443</v>
      </c>
      <c r="AC82" s="109">
        <v>695.34875996000005</v>
      </c>
      <c r="AD82" s="110">
        <v>0.1</v>
      </c>
      <c r="AE82" s="109">
        <v>0.53884506165423207</v>
      </c>
      <c r="AF82" s="109">
        <v>29.54</v>
      </c>
      <c r="AG82" s="108">
        <v>0</v>
      </c>
      <c r="AH82" s="108">
        <v>0</v>
      </c>
      <c r="AI82" s="108">
        <v>67217</v>
      </c>
      <c r="AJ82" s="108">
        <v>3401670</v>
      </c>
      <c r="AK82" s="108">
        <v>282769</v>
      </c>
      <c r="AL82" s="108">
        <v>3318</v>
      </c>
      <c r="AM82" s="108">
        <v>118</v>
      </c>
      <c r="AN82" s="110">
        <v>22.8</v>
      </c>
      <c r="AO82" s="110">
        <v>5.0599999999999996</v>
      </c>
      <c r="AP82" s="110">
        <v>16.399999999999999</v>
      </c>
      <c r="AQ82" s="109">
        <v>1.6333333333333335</v>
      </c>
      <c r="AR82" s="109">
        <v>-1.13272416591644</v>
      </c>
      <c r="AS82" s="108">
        <v>16</v>
      </c>
      <c r="AT82" s="110">
        <v>100</v>
      </c>
      <c r="AU82" s="109">
        <v>79.001998901367202</v>
      </c>
      <c r="AV82" s="109">
        <v>11.3</v>
      </c>
      <c r="AW82" s="109">
        <v>94.912786797320706</v>
      </c>
      <c r="AX82" s="108">
        <v>48000</v>
      </c>
      <c r="AY82" s="110">
        <v>85.610887500000004</v>
      </c>
      <c r="AZ82" s="110">
        <v>86.576805399999998</v>
      </c>
      <c r="BA82" s="108">
        <v>14448.114</v>
      </c>
      <c r="BB82" s="108">
        <v>34812328</v>
      </c>
      <c r="BC82" s="108">
        <v>31858481</v>
      </c>
      <c r="BD82" s="108">
        <v>434320</v>
      </c>
      <c r="BE82" s="108"/>
    </row>
    <row r="83" spans="1:57" x14ac:dyDescent="0.25">
      <c r="A83" s="133" t="s">
        <v>149</v>
      </c>
      <c r="B83" s="111" t="s">
        <v>148</v>
      </c>
      <c r="C83" s="108">
        <v>0</v>
      </c>
      <c r="D83" s="108">
        <v>0</v>
      </c>
      <c r="E83" s="108">
        <v>11076.495500000001</v>
      </c>
      <c r="F83" s="108">
        <v>4.4039999999999999</v>
      </c>
      <c r="G83" s="108">
        <v>0</v>
      </c>
      <c r="H83" s="108">
        <v>0</v>
      </c>
      <c r="I83" s="108">
        <v>0</v>
      </c>
      <c r="J83" s="108">
        <v>0</v>
      </c>
      <c r="K83" s="109">
        <v>0</v>
      </c>
      <c r="L83" s="109">
        <v>0</v>
      </c>
      <c r="M83" s="109">
        <v>1.5208388322986001E-2</v>
      </c>
      <c r="N83" s="109">
        <v>3.7143349659574201E-3</v>
      </c>
      <c r="O83" s="108">
        <v>0</v>
      </c>
      <c r="P83" s="108">
        <v>0</v>
      </c>
      <c r="Q83" s="109">
        <v>0.91554156198420278</v>
      </c>
      <c r="R83" s="109" t="s">
        <v>443</v>
      </c>
      <c r="S83" s="108">
        <v>0</v>
      </c>
      <c r="T83" s="108">
        <v>0</v>
      </c>
      <c r="U83" s="108">
        <v>0</v>
      </c>
      <c r="V83" s="109">
        <v>0</v>
      </c>
      <c r="W83" s="110">
        <v>3.5999999046325701</v>
      </c>
      <c r="X83" s="110" t="s">
        <v>443</v>
      </c>
      <c r="Y83" s="109">
        <v>2.67</v>
      </c>
      <c r="Z83" s="108">
        <v>93</v>
      </c>
      <c r="AA83" s="108">
        <v>7.4000000953674299</v>
      </c>
      <c r="AB83" s="110">
        <v>0.30000001192092901</v>
      </c>
      <c r="AC83" s="109">
        <v>3867.11927345</v>
      </c>
      <c r="AD83" s="110" t="s">
        <v>443</v>
      </c>
      <c r="AE83" s="109">
        <v>0.11293153694573144</v>
      </c>
      <c r="AF83" s="109">
        <v>32.06</v>
      </c>
      <c r="AG83" s="108">
        <v>0</v>
      </c>
      <c r="AH83" s="108">
        <v>0</v>
      </c>
      <c r="AI83" s="108">
        <v>0</v>
      </c>
      <c r="AJ83" s="108">
        <v>0</v>
      </c>
      <c r="AK83" s="108">
        <v>5853</v>
      </c>
      <c r="AL83" s="108">
        <v>0</v>
      </c>
      <c r="AM83" s="108">
        <v>146</v>
      </c>
      <c r="AN83" s="110">
        <v>4.9000000000000004</v>
      </c>
      <c r="AO83" s="110">
        <v>1.23</v>
      </c>
      <c r="AP83" s="110">
        <v>3.3</v>
      </c>
      <c r="AQ83" s="109" t="s">
        <v>443</v>
      </c>
      <c r="AR83" s="109">
        <v>1.6000061035156301</v>
      </c>
      <c r="AS83" s="108">
        <v>75</v>
      </c>
      <c r="AT83" s="110">
        <v>100</v>
      </c>
      <c r="AU83" s="109" t="s">
        <v>443</v>
      </c>
      <c r="AV83" s="109">
        <v>79.69</v>
      </c>
      <c r="AW83" s="109">
        <v>104.255495644961</v>
      </c>
      <c r="AX83" s="108">
        <v>110000</v>
      </c>
      <c r="AY83" s="110">
        <v>90.482320599999994</v>
      </c>
      <c r="AZ83" s="110">
        <v>97.875501200000002</v>
      </c>
      <c r="BA83" s="108">
        <v>51118.997000000003</v>
      </c>
      <c r="BB83" s="108">
        <v>4612719</v>
      </c>
      <c r="BC83" s="108">
        <v>4775982</v>
      </c>
      <c r="BD83" s="108">
        <v>68890</v>
      </c>
      <c r="BE83" s="108"/>
    </row>
    <row r="84" spans="1:57" x14ac:dyDescent="0.25">
      <c r="A84" s="133" t="s">
        <v>151</v>
      </c>
      <c r="B84" s="111" t="s">
        <v>150</v>
      </c>
      <c r="C84" s="108">
        <v>15169.38947368421</v>
      </c>
      <c r="D84" s="108">
        <v>0</v>
      </c>
      <c r="E84" s="108">
        <v>2663.1950000000002</v>
      </c>
      <c r="F84" s="108">
        <v>0.93600000000000005</v>
      </c>
      <c r="G84" s="108">
        <v>0</v>
      </c>
      <c r="H84" s="108">
        <v>0</v>
      </c>
      <c r="I84" s="108">
        <v>0</v>
      </c>
      <c r="J84" s="108">
        <v>0</v>
      </c>
      <c r="K84" s="109">
        <v>0.04</v>
      </c>
      <c r="L84" s="109">
        <v>0.1</v>
      </c>
      <c r="M84" s="109">
        <v>0.17376747069144499</v>
      </c>
      <c r="N84" s="109">
        <v>8.5467874987507103E-2</v>
      </c>
      <c r="O84" s="108">
        <v>0</v>
      </c>
      <c r="P84" s="108">
        <v>0</v>
      </c>
      <c r="Q84" s="109">
        <v>0.89427298063624716</v>
      </c>
      <c r="R84" s="109" t="s">
        <v>443</v>
      </c>
      <c r="S84" s="108">
        <v>17870513</v>
      </c>
      <c r="T84" s="108">
        <v>0</v>
      </c>
      <c r="U84" s="108">
        <v>0</v>
      </c>
      <c r="V84" s="109">
        <v>0</v>
      </c>
      <c r="W84" s="110">
        <v>4</v>
      </c>
      <c r="X84" s="110" t="s">
        <v>443</v>
      </c>
      <c r="Y84" s="109">
        <v>3.3439999999999999</v>
      </c>
      <c r="Z84" s="108">
        <v>96</v>
      </c>
      <c r="AA84" s="108">
        <v>5.8000001907348597</v>
      </c>
      <c r="AB84" s="110">
        <v>0.2</v>
      </c>
      <c r="AC84" s="109">
        <v>2355.1302986000001</v>
      </c>
      <c r="AD84" s="110" t="s">
        <v>443</v>
      </c>
      <c r="AE84" s="109">
        <v>0.10093555154296052</v>
      </c>
      <c r="AF84" s="109">
        <v>42.78</v>
      </c>
      <c r="AG84" s="108">
        <v>0</v>
      </c>
      <c r="AH84" s="108">
        <v>0</v>
      </c>
      <c r="AI84" s="108">
        <v>200</v>
      </c>
      <c r="AJ84" s="108">
        <v>0</v>
      </c>
      <c r="AK84" s="108">
        <v>38500</v>
      </c>
      <c r="AL84" s="108">
        <v>0</v>
      </c>
      <c r="AM84" s="108">
        <v>161</v>
      </c>
      <c r="AN84" s="110">
        <v>4.9000000000000004</v>
      </c>
      <c r="AO84" s="110">
        <v>2.2000000000000002</v>
      </c>
      <c r="AP84" s="110">
        <v>5.9</v>
      </c>
      <c r="AQ84" s="109" t="s">
        <v>443</v>
      </c>
      <c r="AR84" s="109">
        <v>1.15860307216644</v>
      </c>
      <c r="AS84" s="108">
        <v>61</v>
      </c>
      <c r="AT84" s="110">
        <v>100</v>
      </c>
      <c r="AU84" s="109">
        <v>97.764190673828097</v>
      </c>
      <c r="AV84" s="109">
        <v>71.45</v>
      </c>
      <c r="AW84" s="109">
        <v>121.450652618278</v>
      </c>
      <c r="AX84" s="108">
        <v>46000</v>
      </c>
      <c r="AY84" s="110">
        <v>100</v>
      </c>
      <c r="AZ84" s="110">
        <v>100</v>
      </c>
      <c r="BA84" s="108">
        <v>33495.17</v>
      </c>
      <c r="BB84" s="108">
        <v>8215300</v>
      </c>
      <c r="BC84" s="108">
        <v>7707042</v>
      </c>
      <c r="BD84" s="108">
        <v>21640</v>
      </c>
      <c r="BE84" s="108"/>
    </row>
    <row r="85" spans="1:57" x14ac:dyDescent="0.25">
      <c r="A85" s="133" t="s">
        <v>153</v>
      </c>
      <c r="B85" s="111" t="s">
        <v>152</v>
      </c>
      <c r="C85" s="108">
        <v>97697.178947368418</v>
      </c>
      <c r="D85" s="108">
        <v>0</v>
      </c>
      <c r="E85" s="108">
        <v>88077.234499999991</v>
      </c>
      <c r="F85" s="108">
        <v>280.66199999999998</v>
      </c>
      <c r="G85" s="108">
        <v>0</v>
      </c>
      <c r="H85" s="108">
        <v>0</v>
      </c>
      <c r="I85" s="108">
        <v>0</v>
      </c>
      <c r="J85" s="108">
        <v>0</v>
      </c>
      <c r="K85" s="109">
        <v>0.12</v>
      </c>
      <c r="L85" s="109">
        <v>3.3333333333333333E-2</v>
      </c>
      <c r="M85" s="109">
        <v>0.28117938833018602</v>
      </c>
      <c r="N85" s="109">
        <v>0.208400477657361</v>
      </c>
      <c r="O85" s="108">
        <v>0</v>
      </c>
      <c r="P85" s="108">
        <v>0</v>
      </c>
      <c r="Q85" s="109">
        <v>0.8730229841026993</v>
      </c>
      <c r="R85" s="109" t="s">
        <v>443</v>
      </c>
      <c r="S85" s="108">
        <v>3441695</v>
      </c>
      <c r="T85" s="108">
        <v>0</v>
      </c>
      <c r="U85" s="108">
        <v>0</v>
      </c>
      <c r="V85" s="109">
        <v>0</v>
      </c>
      <c r="W85" s="110">
        <v>3.5</v>
      </c>
      <c r="X85" s="110" t="s">
        <v>443</v>
      </c>
      <c r="Y85" s="109">
        <v>3.7639999999999998</v>
      </c>
      <c r="Z85" s="108">
        <v>86</v>
      </c>
      <c r="AA85" s="108">
        <v>6</v>
      </c>
      <c r="AB85" s="110">
        <v>0.3</v>
      </c>
      <c r="AC85" s="109">
        <v>3126.0461094100001</v>
      </c>
      <c r="AD85" s="110" t="s">
        <v>443</v>
      </c>
      <c r="AE85" s="109">
        <v>6.7627165820866031E-2</v>
      </c>
      <c r="AF85" s="109">
        <v>35.520000000000003</v>
      </c>
      <c r="AG85" s="108">
        <v>0</v>
      </c>
      <c r="AH85" s="108">
        <v>9611</v>
      </c>
      <c r="AI85" s="108">
        <v>50</v>
      </c>
      <c r="AJ85" s="108">
        <v>0</v>
      </c>
      <c r="AK85" s="108">
        <v>93715</v>
      </c>
      <c r="AL85" s="108">
        <v>0</v>
      </c>
      <c r="AM85" s="108">
        <v>140</v>
      </c>
      <c r="AN85" s="110">
        <v>4.9000000000000004</v>
      </c>
      <c r="AO85" s="110">
        <v>2.0099999999999998</v>
      </c>
      <c r="AP85" s="110">
        <v>5</v>
      </c>
      <c r="AQ85" s="109">
        <v>4.0333333333333332</v>
      </c>
      <c r="AR85" s="109">
        <v>0.37632659077644298</v>
      </c>
      <c r="AS85" s="108">
        <v>44</v>
      </c>
      <c r="AT85" s="110">
        <v>100</v>
      </c>
      <c r="AU85" s="109">
        <v>99.025611877441406</v>
      </c>
      <c r="AV85" s="109">
        <v>61.96</v>
      </c>
      <c r="AW85" s="109">
        <v>154.24865643197899</v>
      </c>
      <c r="AX85" s="108">
        <v>710000</v>
      </c>
      <c r="AY85" s="110">
        <v>99.546267700000001</v>
      </c>
      <c r="AZ85" s="110">
        <v>100</v>
      </c>
      <c r="BA85" s="108">
        <v>35811.442999999999</v>
      </c>
      <c r="BB85" s="108">
        <v>61336388</v>
      </c>
      <c r="BC85" s="108">
        <v>61482297</v>
      </c>
      <c r="BD85" s="108">
        <v>294140</v>
      </c>
      <c r="BE85" s="108"/>
    </row>
    <row r="86" spans="1:57" x14ac:dyDescent="0.25">
      <c r="A86" s="133" t="s">
        <v>155</v>
      </c>
      <c r="B86" s="111" t="s">
        <v>154</v>
      </c>
      <c r="C86" s="108">
        <v>5994.1726315789474</v>
      </c>
      <c r="D86" s="108">
        <v>0</v>
      </c>
      <c r="E86" s="108">
        <v>4703.6385000000009</v>
      </c>
      <c r="F86" s="108">
        <v>0</v>
      </c>
      <c r="G86" s="108">
        <v>55284.565999999999</v>
      </c>
      <c r="H86" s="108">
        <v>6444.72</v>
      </c>
      <c r="I86" s="108">
        <v>10.366</v>
      </c>
      <c r="J86" s="108">
        <v>0</v>
      </c>
      <c r="K86" s="109">
        <v>0.04</v>
      </c>
      <c r="L86" s="109">
        <v>0</v>
      </c>
      <c r="M86" s="109">
        <v>5.1397838266665399E-2</v>
      </c>
      <c r="N86" s="109">
        <v>8.6346807845213702E-3</v>
      </c>
      <c r="O86" s="108">
        <v>0</v>
      </c>
      <c r="P86" s="108">
        <v>0</v>
      </c>
      <c r="Q86" s="109">
        <v>0.71852960192058857</v>
      </c>
      <c r="R86" s="109">
        <v>1.44067E-2</v>
      </c>
      <c r="S86" s="108">
        <v>1312130</v>
      </c>
      <c r="T86" s="108">
        <v>21.05</v>
      </c>
      <c r="U86" s="108">
        <v>70.319999999999993</v>
      </c>
      <c r="V86" s="109">
        <v>0.51292560570102375</v>
      </c>
      <c r="W86" s="110">
        <v>15.699999809265099</v>
      </c>
      <c r="X86" s="110">
        <v>1.9</v>
      </c>
      <c r="Y86" s="109">
        <v>0.41099999999999998</v>
      </c>
      <c r="Z86" s="108">
        <v>92</v>
      </c>
      <c r="AA86" s="108">
        <v>4.6999998092651403</v>
      </c>
      <c r="AB86" s="110">
        <v>1.6000000238418599</v>
      </c>
      <c r="AC86" s="109">
        <v>511.919668</v>
      </c>
      <c r="AD86" s="110" t="s">
        <v>443</v>
      </c>
      <c r="AE86" s="109">
        <v>0.42996065846885578</v>
      </c>
      <c r="AF86" s="109">
        <v>45.51</v>
      </c>
      <c r="AG86" s="108">
        <v>0</v>
      </c>
      <c r="AH86" s="108">
        <v>91545</v>
      </c>
      <c r="AI86" s="108">
        <v>0</v>
      </c>
      <c r="AJ86" s="108">
        <v>0</v>
      </c>
      <c r="AK86" s="108">
        <v>15</v>
      </c>
      <c r="AL86" s="108">
        <v>0</v>
      </c>
      <c r="AM86" s="108">
        <v>118</v>
      </c>
      <c r="AN86" s="110">
        <v>8.1</v>
      </c>
      <c r="AO86" s="110">
        <v>4.96</v>
      </c>
      <c r="AP86" s="110">
        <v>7</v>
      </c>
      <c r="AQ86" s="109">
        <v>3.6833333333333327</v>
      </c>
      <c r="AR86" s="109">
        <v>0.137198761105537</v>
      </c>
      <c r="AS86" s="108">
        <v>41</v>
      </c>
      <c r="AT86" s="110">
        <v>92.633439999999993</v>
      </c>
      <c r="AU86" s="109">
        <v>87.482017517089801</v>
      </c>
      <c r="AV86" s="109">
        <v>40.5</v>
      </c>
      <c r="AW86" s="109">
        <v>102.920927513821</v>
      </c>
      <c r="AX86" s="108">
        <v>8300</v>
      </c>
      <c r="AY86" s="110">
        <v>81.784474799999998</v>
      </c>
      <c r="AZ86" s="110">
        <v>93.843156500000006</v>
      </c>
      <c r="BA86" s="108">
        <v>8783.89</v>
      </c>
      <c r="BB86" s="108">
        <v>2721252</v>
      </c>
      <c r="BC86" s="108">
        <v>2909714</v>
      </c>
      <c r="BD86" s="108">
        <v>10830</v>
      </c>
      <c r="BE86" s="108"/>
    </row>
    <row r="87" spans="1:57" x14ac:dyDescent="0.25">
      <c r="A87" s="133" t="s">
        <v>157</v>
      </c>
      <c r="B87" s="111" t="s">
        <v>156</v>
      </c>
      <c r="C87" s="108">
        <v>262643.74526315788</v>
      </c>
      <c r="D87" s="108">
        <v>144917.07157894736</v>
      </c>
      <c r="E87" s="108">
        <v>22586.779000000002</v>
      </c>
      <c r="F87" s="108">
        <v>33616.47</v>
      </c>
      <c r="G87" s="108">
        <v>2404940.5019999999</v>
      </c>
      <c r="H87" s="108">
        <v>1524933.3705000002</v>
      </c>
      <c r="I87" s="108">
        <v>11585.446</v>
      </c>
      <c r="J87" s="108">
        <v>0</v>
      </c>
      <c r="K87" s="109">
        <v>0</v>
      </c>
      <c r="L87" s="109">
        <v>0</v>
      </c>
      <c r="M87" s="109">
        <v>9.9168132391562802E-2</v>
      </c>
      <c r="N87" s="109">
        <v>5.3214158794397497E-2</v>
      </c>
      <c r="O87" s="108">
        <v>0</v>
      </c>
      <c r="P87" s="108">
        <v>0</v>
      </c>
      <c r="Q87" s="109">
        <v>0.89059321258987167</v>
      </c>
      <c r="R87" s="109" t="s">
        <v>443</v>
      </c>
      <c r="S87" s="108">
        <v>2912298</v>
      </c>
      <c r="T87" s="108">
        <v>0</v>
      </c>
      <c r="U87" s="108">
        <v>0</v>
      </c>
      <c r="V87" s="109">
        <v>0</v>
      </c>
      <c r="W87" s="110">
        <v>2.7000000476837198</v>
      </c>
      <c r="X87" s="110" t="s">
        <v>443</v>
      </c>
      <c r="Y87" s="109">
        <v>2.2970000000000002</v>
      </c>
      <c r="Z87" s="108">
        <v>98</v>
      </c>
      <c r="AA87" s="108">
        <v>18</v>
      </c>
      <c r="AB87" s="110">
        <v>0.1</v>
      </c>
      <c r="AC87" s="109">
        <v>3741.3393608000001</v>
      </c>
      <c r="AD87" s="110" t="s">
        <v>443</v>
      </c>
      <c r="AE87" s="109">
        <v>0.13258973106578453</v>
      </c>
      <c r="AF87" s="109">
        <v>32.11</v>
      </c>
      <c r="AG87" s="108">
        <v>65159</v>
      </c>
      <c r="AH87" s="108">
        <v>69829</v>
      </c>
      <c r="AI87" s="108">
        <v>106033</v>
      </c>
      <c r="AJ87" s="108">
        <v>0</v>
      </c>
      <c r="AK87" s="108">
        <v>2419</v>
      </c>
      <c r="AL87" s="108">
        <v>0</v>
      </c>
      <c r="AM87" s="108">
        <v>112</v>
      </c>
      <c r="AN87" s="110">
        <v>4.9000000000000004</v>
      </c>
      <c r="AO87" s="110">
        <v>1.89</v>
      </c>
      <c r="AP87" s="110">
        <v>5.6</v>
      </c>
      <c r="AQ87" s="109">
        <v>4.2333333333333334</v>
      </c>
      <c r="AR87" s="109">
        <v>1.8189826011657699</v>
      </c>
      <c r="AS87" s="108">
        <v>75</v>
      </c>
      <c r="AT87" s="110">
        <v>100</v>
      </c>
      <c r="AU87" s="109" t="s">
        <v>443</v>
      </c>
      <c r="AV87" s="109">
        <v>90.58</v>
      </c>
      <c r="AW87" s="109">
        <v>120.232998305005</v>
      </c>
      <c r="AX87" s="108">
        <v>1400000</v>
      </c>
      <c r="AY87" s="110">
        <v>100</v>
      </c>
      <c r="AZ87" s="110">
        <v>100</v>
      </c>
      <c r="BA87" s="108">
        <v>38215.917000000001</v>
      </c>
      <c r="BB87" s="108">
        <v>127131800</v>
      </c>
      <c r="BC87" s="108">
        <v>127253075</v>
      </c>
      <c r="BD87" s="108">
        <v>364500</v>
      </c>
      <c r="BE87" s="108"/>
    </row>
    <row r="88" spans="1:57" x14ac:dyDescent="0.25">
      <c r="A88" s="133" t="s">
        <v>159</v>
      </c>
      <c r="B88" s="111" t="s">
        <v>158</v>
      </c>
      <c r="C88" s="108">
        <v>13285.84</v>
      </c>
      <c r="D88" s="108">
        <v>0</v>
      </c>
      <c r="E88" s="108">
        <v>1579.1080000000002</v>
      </c>
      <c r="F88" s="108">
        <v>0</v>
      </c>
      <c r="G88" s="108">
        <v>0</v>
      </c>
      <c r="H88" s="108">
        <v>0</v>
      </c>
      <c r="I88" s="108">
        <v>0</v>
      </c>
      <c r="J88" s="108">
        <v>13200</v>
      </c>
      <c r="K88" s="109">
        <v>0.08</v>
      </c>
      <c r="L88" s="109">
        <v>0.1</v>
      </c>
      <c r="M88" s="109">
        <v>0.228968688881448</v>
      </c>
      <c r="N88" s="109">
        <v>1.8383331039651101E-2</v>
      </c>
      <c r="O88" s="108">
        <v>0</v>
      </c>
      <c r="P88" s="108">
        <v>0</v>
      </c>
      <c r="Q88" s="109">
        <v>0.74832854187556475</v>
      </c>
      <c r="R88" s="109">
        <v>4.2903000000000004E-3</v>
      </c>
      <c r="S88" s="108">
        <v>2844321440</v>
      </c>
      <c r="T88" s="108">
        <v>1416.97</v>
      </c>
      <c r="U88" s="108">
        <v>1404.83</v>
      </c>
      <c r="V88" s="109">
        <v>4.2336169794465164</v>
      </c>
      <c r="W88" s="110">
        <v>17.899999618530298</v>
      </c>
      <c r="X88" s="110">
        <v>3</v>
      </c>
      <c r="Y88" s="109">
        <v>2.5579999999999998</v>
      </c>
      <c r="Z88" s="108">
        <v>98</v>
      </c>
      <c r="AA88" s="108">
        <v>5.5</v>
      </c>
      <c r="AB88" s="110" t="s">
        <v>443</v>
      </c>
      <c r="AC88" s="109">
        <v>760.62877617000004</v>
      </c>
      <c r="AD88" s="110" t="s">
        <v>443</v>
      </c>
      <c r="AE88" s="109">
        <v>0.47338215532063632</v>
      </c>
      <c r="AF88" s="109">
        <v>33.69</v>
      </c>
      <c r="AG88" s="108">
        <v>0</v>
      </c>
      <c r="AH88" s="108">
        <v>0</v>
      </c>
      <c r="AI88" s="108">
        <v>0</v>
      </c>
      <c r="AJ88" s="108">
        <v>0</v>
      </c>
      <c r="AK88" s="108">
        <v>2858612</v>
      </c>
      <c r="AL88" s="108">
        <v>0</v>
      </c>
      <c r="AM88" s="108">
        <v>138</v>
      </c>
      <c r="AN88" s="110">
        <v>4.9000000000000004</v>
      </c>
      <c r="AO88" s="110">
        <v>4.5</v>
      </c>
      <c r="AP88" s="110">
        <v>6.1</v>
      </c>
      <c r="AQ88" s="109">
        <v>2.5499999999999998</v>
      </c>
      <c r="AR88" s="109">
        <v>0.13466264307498901</v>
      </c>
      <c r="AS88" s="108">
        <v>53</v>
      </c>
      <c r="AT88" s="110">
        <v>99.5</v>
      </c>
      <c r="AU88" s="109">
        <v>97.890319824218807</v>
      </c>
      <c r="AV88" s="109">
        <v>44</v>
      </c>
      <c r="AW88" s="109">
        <v>147.80495500753401</v>
      </c>
      <c r="AX88" s="108">
        <v>29000</v>
      </c>
      <c r="AY88" s="110">
        <v>98.634742799999998</v>
      </c>
      <c r="AZ88" s="110">
        <v>96.934078600000007</v>
      </c>
      <c r="BA88" s="108">
        <v>12212.906999999999</v>
      </c>
      <c r="BB88" s="108">
        <v>6607000</v>
      </c>
      <c r="BC88" s="108">
        <v>6482081</v>
      </c>
      <c r="BD88" s="108">
        <v>88780</v>
      </c>
      <c r="BE88" s="108"/>
    </row>
    <row r="89" spans="1:57" x14ac:dyDescent="0.25">
      <c r="A89" s="133" t="s">
        <v>161</v>
      </c>
      <c r="B89" s="111" t="s">
        <v>160</v>
      </c>
      <c r="C89" s="108">
        <v>11885.033684210526</v>
      </c>
      <c r="D89" s="108">
        <v>6109.3452631578948</v>
      </c>
      <c r="E89" s="108">
        <v>64346.686500000003</v>
      </c>
      <c r="F89" s="108">
        <v>0</v>
      </c>
      <c r="G89" s="108">
        <v>0</v>
      </c>
      <c r="H89" s="108">
        <v>0</v>
      </c>
      <c r="I89" s="108">
        <v>0</v>
      </c>
      <c r="J89" s="108">
        <v>0</v>
      </c>
      <c r="K89" s="109">
        <v>0</v>
      </c>
      <c r="L89" s="109">
        <v>0.16666666666666666</v>
      </c>
      <c r="M89" s="109">
        <v>6.5236756328764495E-2</v>
      </c>
      <c r="N89" s="109">
        <v>1.6358027639754701E-2</v>
      </c>
      <c r="O89" s="108">
        <v>0</v>
      </c>
      <c r="P89" s="108">
        <v>0</v>
      </c>
      <c r="Q89" s="109">
        <v>0.78798245216232687</v>
      </c>
      <c r="R89" s="109">
        <v>3.9113999999999998E-3</v>
      </c>
      <c r="S89" s="108">
        <v>3102069</v>
      </c>
      <c r="T89" s="108">
        <v>129.63999999999999</v>
      </c>
      <c r="U89" s="108">
        <v>88.83</v>
      </c>
      <c r="V89" s="109">
        <v>4.4203077615806718E-2</v>
      </c>
      <c r="W89" s="110">
        <v>14.1000003814697</v>
      </c>
      <c r="X89" s="110">
        <v>4.9000000000000004</v>
      </c>
      <c r="Y89" s="109">
        <v>3.617</v>
      </c>
      <c r="Z89" s="108">
        <v>99</v>
      </c>
      <c r="AA89" s="108">
        <v>99</v>
      </c>
      <c r="AB89" s="110">
        <v>0.20000000298023199</v>
      </c>
      <c r="AC89" s="109">
        <v>1023.48424296</v>
      </c>
      <c r="AD89" s="110" t="s">
        <v>443</v>
      </c>
      <c r="AE89" s="109">
        <v>0.26722765382395419</v>
      </c>
      <c r="AF89" s="109">
        <v>28.56</v>
      </c>
      <c r="AG89" s="108">
        <v>5000</v>
      </c>
      <c r="AH89" s="108">
        <v>2709</v>
      </c>
      <c r="AI89" s="108">
        <v>12670</v>
      </c>
      <c r="AJ89" s="108">
        <v>0</v>
      </c>
      <c r="AK89" s="108">
        <v>662</v>
      </c>
      <c r="AL89" s="108">
        <v>0</v>
      </c>
      <c r="AM89" s="108">
        <v>137</v>
      </c>
      <c r="AN89" s="110">
        <v>4.9000000000000004</v>
      </c>
      <c r="AO89" s="110" t="s">
        <v>443</v>
      </c>
      <c r="AP89" s="110" t="s">
        <v>443</v>
      </c>
      <c r="AQ89" s="109">
        <v>3.4666666666666672</v>
      </c>
      <c r="AR89" s="109">
        <v>-1.5244715847074999E-2</v>
      </c>
      <c r="AS89" s="108">
        <v>28</v>
      </c>
      <c r="AT89" s="110">
        <v>100</v>
      </c>
      <c r="AU89" s="109">
        <v>99.732414245605497</v>
      </c>
      <c r="AV89" s="109">
        <v>54.89</v>
      </c>
      <c r="AW89" s="109">
        <v>168.622904317115</v>
      </c>
      <c r="AX89" s="108">
        <v>160000</v>
      </c>
      <c r="AY89" s="110">
        <v>97.541103100000001</v>
      </c>
      <c r="AZ89" s="110">
        <v>92.940909700000006</v>
      </c>
      <c r="BA89" s="108">
        <v>24359.642</v>
      </c>
      <c r="BB89" s="108">
        <v>17289112</v>
      </c>
      <c r="BC89" s="108">
        <v>17736896</v>
      </c>
      <c r="BD89" s="108">
        <v>2699700</v>
      </c>
      <c r="BE89" s="108"/>
    </row>
    <row r="90" spans="1:57" x14ac:dyDescent="0.25">
      <c r="A90" s="133" t="s">
        <v>163</v>
      </c>
      <c r="B90" s="111" t="s">
        <v>162</v>
      </c>
      <c r="C90" s="108">
        <v>28154.541052631579</v>
      </c>
      <c r="D90" s="108">
        <v>0</v>
      </c>
      <c r="E90" s="108">
        <v>81700.4715</v>
      </c>
      <c r="F90" s="108">
        <v>4.76</v>
      </c>
      <c r="G90" s="108">
        <v>0</v>
      </c>
      <c r="H90" s="108">
        <v>0</v>
      </c>
      <c r="I90" s="108">
        <v>0</v>
      </c>
      <c r="J90" s="108">
        <v>1910000</v>
      </c>
      <c r="K90" s="109">
        <v>0.4</v>
      </c>
      <c r="L90" s="109">
        <v>3.3333333333333333E-2</v>
      </c>
      <c r="M90" s="109">
        <v>0.91147600470128698</v>
      </c>
      <c r="N90" s="109">
        <v>0.19067930441047001</v>
      </c>
      <c r="O90" s="108">
        <v>0</v>
      </c>
      <c r="P90" s="108">
        <v>4</v>
      </c>
      <c r="Q90" s="109">
        <v>0.54840928475248385</v>
      </c>
      <c r="R90" s="109">
        <v>0.2264352</v>
      </c>
      <c r="S90" s="108">
        <v>939435332</v>
      </c>
      <c r="T90" s="108">
        <v>2654.08</v>
      </c>
      <c r="U90" s="108">
        <v>3237.31</v>
      </c>
      <c r="V90" s="109">
        <v>5.9248138556529568</v>
      </c>
      <c r="W90" s="110">
        <v>49.400001525878899</v>
      </c>
      <c r="X90" s="110">
        <v>11</v>
      </c>
      <c r="Y90" s="109">
        <v>0.19800000000000001</v>
      </c>
      <c r="Z90" s="108">
        <v>79</v>
      </c>
      <c r="AA90" s="108">
        <v>246</v>
      </c>
      <c r="AB90" s="110">
        <v>5.3000001907348597</v>
      </c>
      <c r="AC90" s="109">
        <v>101.38072995</v>
      </c>
      <c r="AD90" s="110">
        <v>81</v>
      </c>
      <c r="AE90" s="109">
        <v>0.55220233740877833</v>
      </c>
      <c r="AF90" s="109">
        <v>47.68</v>
      </c>
      <c r="AG90" s="108">
        <v>110799</v>
      </c>
      <c r="AH90" s="108">
        <v>1600000</v>
      </c>
      <c r="AI90" s="108">
        <v>248758</v>
      </c>
      <c r="AJ90" s="108">
        <v>309200</v>
      </c>
      <c r="AK90" s="108">
        <v>513467</v>
      </c>
      <c r="AL90" s="108">
        <v>1231</v>
      </c>
      <c r="AM90" s="108">
        <v>102</v>
      </c>
      <c r="AN90" s="110">
        <v>21.2</v>
      </c>
      <c r="AO90" s="110">
        <v>5.84</v>
      </c>
      <c r="AP90" s="110">
        <v>6</v>
      </c>
      <c r="AQ90" s="109">
        <v>3.45</v>
      </c>
      <c r="AR90" s="109">
        <v>-0.30395439267158503</v>
      </c>
      <c r="AS90" s="108">
        <v>25</v>
      </c>
      <c r="AT90" s="110">
        <v>23</v>
      </c>
      <c r="AU90" s="109">
        <v>72.157028198242202</v>
      </c>
      <c r="AV90" s="109">
        <v>43.4</v>
      </c>
      <c r="AW90" s="109">
        <v>73.843248075900405</v>
      </c>
      <c r="AX90" s="108">
        <v>60000</v>
      </c>
      <c r="AY90" s="110">
        <v>30.109853300000001</v>
      </c>
      <c r="AZ90" s="110">
        <v>63.195580700000001</v>
      </c>
      <c r="BA90" s="108">
        <v>3238.5140000000001</v>
      </c>
      <c r="BB90" s="108">
        <v>44863584</v>
      </c>
      <c r="BC90" s="108">
        <v>44037656</v>
      </c>
      <c r="BD90" s="108">
        <v>569140</v>
      </c>
      <c r="BE90" s="108"/>
    </row>
    <row r="91" spans="1:57" x14ac:dyDescent="0.25">
      <c r="A91" s="133" t="s">
        <v>165</v>
      </c>
      <c r="B91" s="111" t="s">
        <v>164</v>
      </c>
      <c r="C91" s="108">
        <v>188.93684210526317</v>
      </c>
      <c r="D91" s="108">
        <v>0</v>
      </c>
      <c r="E91" s="108" t="s">
        <v>443</v>
      </c>
      <c r="F91" s="108">
        <v>17.744</v>
      </c>
      <c r="G91" s="108">
        <v>0.1825</v>
      </c>
      <c r="H91" s="108">
        <v>0</v>
      </c>
      <c r="I91" s="108">
        <v>0</v>
      </c>
      <c r="J91" s="108">
        <v>3360</v>
      </c>
      <c r="K91" s="109">
        <v>0.04</v>
      </c>
      <c r="L91" s="109">
        <v>0</v>
      </c>
      <c r="M91" s="109">
        <v>4.7508830428285602E-3</v>
      </c>
      <c r="N91" s="109">
        <v>3.10833368518782E-4</v>
      </c>
      <c r="O91" s="108">
        <v>0</v>
      </c>
      <c r="P91" s="108">
        <v>0</v>
      </c>
      <c r="Q91" s="109">
        <v>0.59023695741279547</v>
      </c>
      <c r="R91" s="109" t="s">
        <v>443</v>
      </c>
      <c r="S91" s="108">
        <v>250000</v>
      </c>
      <c r="T91" s="108">
        <v>64.66</v>
      </c>
      <c r="U91" s="108">
        <v>64.45</v>
      </c>
      <c r="V91" s="109">
        <v>23.100376399653978</v>
      </c>
      <c r="W91" s="110">
        <v>55.900001525878899</v>
      </c>
      <c r="X91" s="110" t="s">
        <v>443</v>
      </c>
      <c r="Y91" s="109">
        <v>0.376</v>
      </c>
      <c r="Z91" s="108">
        <v>91</v>
      </c>
      <c r="AA91" s="108">
        <v>497</v>
      </c>
      <c r="AB91" s="110" t="s">
        <v>443</v>
      </c>
      <c r="AC91" s="109">
        <v>186.95212649999999</v>
      </c>
      <c r="AD91" s="110" t="s">
        <v>443</v>
      </c>
      <c r="AE91" s="109" t="s">
        <v>443</v>
      </c>
      <c r="AF91" s="109" t="s">
        <v>443</v>
      </c>
      <c r="AG91" s="108">
        <v>0</v>
      </c>
      <c r="AH91" s="108">
        <v>220</v>
      </c>
      <c r="AI91" s="108">
        <v>2400</v>
      </c>
      <c r="AJ91" s="108">
        <v>0</v>
      </c>
      <c r="AK91" s="108">
        <v>0</v>
      </c>
      <c r="AL91" s="108">
        <v>0</v>
      </c>
      <c r="AM91" s="108">
        <v>138</v>
      </c>
      <c r="AN91" s="110">
        <v>4.9000000000000004</v>
      </c>
      <c r="AO91" s="110" t="s">
        <v>443</v>
      </c>
      <c r="AP91" s="110" t="s">
        <v>443</v>
      </c>
      <c r="AQ91" s="109" t="s">
        <v>443</v>
      </c>
      <c r="AR91" s="109">
        <v>-0.575137138366699</v>
      </c>
      <c r="AS91" s="108" t="s">
        <v>443</v>
      </c>
      <c r="AT91" s="110">
        <v>59.32891</v>
      </c>
      <c r="AU91" s="109" t="s">
        <v>443</v>
      </c>
      <c r="AV91" s="109">
        <v>12.25</v>
      </c>
      <c r="AW91" s="109">
        <v>17.413557560947499</v>
      </c>
      <c r="AX91" s="108">
        <v>750</v>
      </c>
      <c r="AY91" s="110">
        <v>39.747998699999997</v>
      </c>
      <c r="AZ91" s="110">
        <v>66.876036200000001</v>
      </c>
      <c r="BA91" s="108">
        <v>1753.3440000000001</v>
      </c>
      <c r="BB91" s="108">
        <v>110470</v>
      </c>
      <c r="BC91" s="108">
        <v>103248</v>
      </c>
      <c r="BD91" s="108">
        <v>810</v>
      </c>
      <c r="BE91" s="108"/>
    </row>
    <row r="92" spans="1:57" x14ac:dyDescent="0.25">
      <c r="A92" s="133" t="s">
        <v>878</v>
      </c>
      <c r="B92" s="111" t="s">
        <v>166</v>
      </c>
      <c r="C92" s="108">
        <v>0</v>
      </c>
      <c r="D92" s="108">
        <v>0</v>
      </c>
      <c r="E92" s="108">
        <v>162990.84750000003</v>
      </c>
      <c r="F92" s="108">
        <v>0.45200000000000001</v>
      </c>
      <c r="G92" s="108">
        <v>313026.86800000002</v>
      </c>
      <c r="H92" s="108">
        <v>34588.236499999999</v>
      </c>
      <c r="I92" s="108">
        <v>0.58899999999999997</v>
      </c>
      <c r="J92" s="108">
        <v>120000</v>
      </c>
      <c r="K92" s="109">
        <v>0.04</v>
      </c>
      <c r="L92" s="109">
        <v>0</v>
      </c>
      <c r="M92" s="109">
        <v>0.118154412545833</v>
      </c>
      <c r="N92" s="109">
        <v>5.56136258206925E-2</v>
      </c>
      <c r="O92" s="108">
        <v>0</v>
      </c>
      <c r="P92" s="108">
        <v>0</v>
      </c>
      <c r="Q92" s="109" t="s">
        <v>443</v>
      </c>
      <c r="R92" s="109" t="s">
        <v>443</v>
      </c>
      <c r="S92" s="108">
        <v>140642001</v>
      </c>
      <c r="T92" s="108">
        <v>98.14</v>
      </c>
      <c r="U92" s="108">
        <v>109</v>
      </c>
      <c r="V92" s="109">
        <v>0</v>
      </c>
      <c r="W92" s="110">
        <v>24.899999618530298</v>
      </c>
      <c r="X92" s="110">
        <v>18.8</v>
      </c>
      <c r="Y92" s="109">
        <v>3.2</v>
      </c>
      <c r="Z92" s="108">
        <v>99</v>
      </c>
      <c r="AA92" s="108">
        <v>442</v>
      </c>
      <c r="AB92" s="110">
        <v>0</v>
      </c>
      <c r="AC92" s="109" t="s">
        <v>443</v>
      </c>
      <c r="AD92" s="110">
        <v>0</v>
      </c>
      <c r="AE92" s="109" t="s">
        <v>443</v>
      </c>
      <c r="AF92" s="109" t="s">
        <v>443</v>
      </c>
      <c r="AG92" s="108">
        <v>848690</v>
      </c>
      <c r="AH92" s="108">
        <v>0</v>
      </c>
      <c r="AI92" s="108">
        <v>18003541</v>
      </c>
      <c r="AJ92" s="108">
        <v>0</v>
      </c>
      <c r="AK92" s="108">
        <v>0</v>
      </c>
      <c r="AL92" s="108">
        <v>0</v>
      </c>
      <c r="AM92" s="108">
        <v>88</v>
      </c>
      <c r="AN92" s="110">
        <v>41.6</v>
      </c>
      <c r="AO92" s="110" t="s">
        <v>443</v>
      </c>
      <c r="AP92" s="110" t="s">
        <v>443</v>
      </c>
      <c r="AQ92" s="109" t="s">
        <v>443</v>
      </c>
      <c r="AR92" s="109">
        <v>-1.64995157718658</v>
      </c>
      <c r="AS92" s="108">
        <v>8</v>
      </c>
      <c r="AT92" s="110">
        <v>29.562560000000001</v>
      </c>
      <c r="AU92" s="109">
        <v>99.998260498046903</v>
      </c>
      <c r="AV92" s="109">
        <v>0</v>
      </c>
      <c r="AW92" s="109">
        <v>11.188101230579299</v>
      </c>
      <c r="AX92" s="108">
        <v>35000</v>
      </c>
      <c r="AY92" s="110">
        <v>81.913523999999995</v>
      </c>
      <c r="AZ92" s="110">
        <v>99.699220800000006</v>
      </c>
      <c r="BA92" s="108">
        <v>1800</v>
      </c>
      <c r="BB92" s="108">
        <v>25026772</v>
      </c>
      <c r="BC92" s="108">
        <v>24720407</v>
      </c>
      <c r="BD92" s="108">
        <v>120410</v>
      </c>
      <c r="BE92" s="108"/>
    </row>
    <row r="93" spans="1:57" x14ac:dyDescent="0.25">
      <c r="A93" s="133" t="s">
        <v>882</v>
      </c>
      <c r="B93" s="111" t="s">
        <v>297</v>
      </c>
      <c r="C93" s="108">
        <v>2238.9010526315788</v>
      </c>
      <c r="D93" s="108">
        <v>0</v>
      </c>
      <c r="E93" s="108">
        <v>60180.421000000002</v>
      </c>
      <c r="F93" s="108">
        <v>107.872</v>
      </c>
      <c r="G93" s="108">
        <v>929952.94699999993</v>
      </c>
      <c r="H93" s="108">
        <v>247709.51</v>
      </c>
      <c r="I93" s="108">
        <v>528.04899999999998</v>
      </c>
      <c r="J93" s="108">
        <v>0</v>
      </c>
      <c r="K93" s="109">
        <v>0.04</v>
      </c>
      <c r="L93" s="109">
        <v>0</v>
      </c>
      <c r="M93" s="109">
        <v>4.8804439493366998E-2</v>
      </c>
      <c r="N93" s="109">
        <v>1.26154098998055E-2</v>
      </c>
      <c r="O93" s="108">
        <v>0</v>
      </c>
      <c r="P93" s="108">
        <v>0</v>
      </c>
      <c r="Q93" s="109">
        <v>0.89833413494606951</v>
      </c>
      <c r="R93" s="109" t="s">
        <v>443</v>
      </c>
      <c r="S93" s="108">
        <v>0</v>
      </c>
      <c r="T93" s="108">
        <v>0</v>
      </c>
      <c r="U93" s="108">
        <v>0</v>
      </c>
      <c r="V93" s="109">
        <v>0</v>
      </c>
      <c r="W93" s="110">
        <v>3.4000000953674299</v>
      </c>
      <c r="X93" s="110" t="s">
        <v>443</v>
      </c>
      <c r="Y93" s="109">
        <v>2.1429999999999998</v>
      </c>
      <c r="Z93" s="108">
        <v>99</v>
      </c>
      <c r="AA93" s="108">
        <v>86</v>
      </c>
      <c r="AB93" s="110">
        <v>0.1</v>
      </c>
      <c r="AC93" s="109">
        <v>2398.4231104999999</v>
      </c>
      <c r="AD93" s="110">
        <v>0</v>
      </c>
      <c r="AE93" s="109">
        <v>0.12472375304283834</v>
      </c>
      <c r="AF93" s="109" t="s">
        <v>443</v>
      </c>
      <c r="AG93" s="108">
        <v>0</v>
      </c>
      <c r="AH93" s="108">
        <v>101</v>
      </c>
      <c r="AI93" s="108">
        <v>185</v>
      </c>
      <c r="AJ93" s="108">
        <v>0</v>
      </c>
      <c r="AK93" s="108">
        <v>1313</v>
      </c>
      <c r="AL93" s="108">
        <v>0</v>
      </c>
      <c r="AM93" s="108">
        <v>142</v>
      </c>
      <c r="AN93" s="110">
        <v>4.9000000000000004</v>
      </c>
      <c r="AO93" s="110">
        <v>1.85</v>
      </c>
      <c r="AP93" s="110">
        <v>9.1</v>
      </c>
      <c r="AQ93" s="109">
        <v>4.4000000000000004</v>
      </c>
      <c r="AR93" s="109">
        <v>1.17675185203552</v>
      </c>
      <c r="AS93" s="108">
        <v>56</v>
      </c>
      <c r="AT93" s="110">
        <v>100</v>
      </c>
      <c r="AU93" s="109" t="s">
        <v>443</v>
      </c>
      <c r="AV93" s="109">
        <v>84.33</v>
      </c>
      <c r="AW93" s="109">
        <v>115.54355905371401</v>
      </c>
      <c r="AX93" s="108">
        <v>100000</v>
      </c>
      <c r="AY93" s="110">
        <v>100</v>
      </c>
      <c r="AZ93" s="110">
        <v>97.8</v>
      </c>
      <c r="BA93" s="108">
        <v>36601.072999999997</v>
      </c>
      <c r="BB93" s="108">
        <v>50423956</v>
      </c>
      <c r="BC93" s="108">
        <v>48955203</v>
      </c>
      <c r="BD93" s="108">
        <v>97100</v>
      </c>
      <c r="BE93" s="108"/>
    </row>
    <row r="94" spans="1:57" x14ac:dyDescent="0.25">
      <c r="A94" s="133" t="s">
        <v>168</v>
      </c>
      <c r="B94" s="111" t="s">
        <v>167</v>
      </c>
      <c r="C94" s="108">
        <v>5156.242105263158</v>
      </c>
      <c r="D94" s="108">
        <v>0</v>
      </c>
      <c r="E94" s="108">
        <v>142.97399999999999</v>
      </c>
      <c r="F94" s="108">
        <v>0</v>
      </c>
      <c r="G94" s="108">
        <v>0</v>
      </c>
      <c r="H94" s="108">
        <v>0</v>
      </c>
      <c r="I94" s="108">
        <v>0</v>
      </c>
      <c r="J94" s="108">
        <v>0</v>
      </c>
      <c r="K94" s="109">
        <v>0</v>
      </c>
      <c r="L94" s="109">
        <v>0.2</v>
      </c>
      <c r="M94" s="109">
        <v>9.8906008531017595E-2</v>
      </c>
      <c r="N94" s="109">
        <v>1.18616457284305E-2</v>
      </c>
      <c r="O94" s="108">
        <v>0</v>
      </c>
      <c r="P94" s="108">
        <v>0</v>
      </c>
      <c r="Q94" s="109">
        <v>0.81627176757734243</v>
      </c>
      <c r="R94" s="109" t="s">
        <v>443</v>
      </c>
      <c r="S94" s="108">
        <v>0</v>
      </c>
      <c r="T94" s="108">
        <v>0</v>
      </c>
      <c r="U94" s="108">
        <v>0</v>
      </c>
      <c r="V94" s="109">
        <v>0</v>
      </c>
      <c r="W94" s="110">
        <v>8.6000003814697301</v>
      </c>
      <c r="X94" s="110">
        <v>3</v>
      </c>
      <c r="Y94" s="109">
        <v>2.7</v>
      </c>
      <c r="Z94" s="108">
        <v>94</v>
      </c>
      <c r="AA94" s="108">
        <v>21</v>
      </c>
      <c r="AB94" s="110" t="s">
        <v>443</v>
      </c>
      <c r="AC94" s="109">
        <v>2374.5592449599999</v>
      </c>
      <c r="AD94" s="110" t="s">
        <v>443</v>
      </c>
      <c r="AE94" s="109">
        <v>0.38731438318265687</v>
      </c>
      <c r="AF94" s="109" t="s">
        <v>443</v>
      </c>
      <c r="AG94" s="108">
        <v>0</v>
      </c>
      <c r="AH94" s="108">
        <v>0</v>
      </c>
      <c r="AI94" s="108">
        <v>0</v>
      </c>
      <c r="AJ94" s="108">
        <v>0</v>
      </c>
      <c r="AK94" s="108">
        <v>593</v>
      </c>
      <c r="AL94" s="108">
        <v>0</v>
      </c>
      <c r="AM94" s="108">
        <v>135</v>
      </c>
      <c r="AN94" s="110">
        <v>4.9000000000000004</v>
      </c>
      <c r="AO94" s="110">
        <v>2.6</v>
      </c>
      <c r="AP94" s="110">
        <v>3.7</v>
      </c>
      <c r="AQ94" s="109" t="s">
        <v>443</v>
      </c>
      <c r="AR94" s="109">
        <v>-0.14768092334270499</v>
      </c>
      <c r="AS94" s="108">
        <v>49</v>
      </c>
      <c r="AT94" s="110">
        <v>97.697829999999996</v>
      </c>
      <c r="AU94" s="109">
        <v>95.513175964355497</v>
      </c>
      <c r="AV94" s="109">
        <v>78.7</v>
      </c>
      <c r="AW94" s="109">
        <v>218.43028524408601</v>
      </c>
      <c r="AX94" s="108">
        <v>9300</v>
      </c>
      <c r="AY94" s="110">
        <v>100</v>
      </c>
      <c r="AZ94" s="110">
        <v>98.999999700000004</v>
      </c>
      <c r="BA94" s="108">
        <v>70913.561000000002</v>
      </c>
      <c r="BB94" s="108">
        <v>3753121</v>
      </c>
      <c r="BC94" s="108">
        <v>2695316</v>
      </c>
      <c r="BD94" s="108">
        <v>17820</v>
      </c>
      <c r="BE94" s="108"/>
    </row>
    <row r="95" spans="1:57" x14ac:dyDescent="0.25">
      <c r="A95" s="133" t="s">
        <v>170</v>
      </c>
      <c r="B95" s="111" t="s">
        <v>169</v>
      </c>
      <c r="C95" s="108">
        <v>11600.884210526316</v>
      </c>
      <c r="D95" s="108">
        <v>11311.722105263158</v>
      </c>
      <c r="E95" s="108">
        <v>24678.908499999998</v>
      </c>
      <c r="F95" s="108">
        <v>0</v>
      </c>
      <c r="G95" s="108">
        <v>0</v>
      </c>
      <c r="H95" s="108">
        <v>0</v>
      </c>
      <c r="I95" s="108">
        <v>0</v>
      </c>
      <c r="J95" s="108">
        <v>80000</v>
      </c>
      <c r="K95" s="109">
        <v>0.04</v>
      </c>
      <c r="L95" s="109">
        <v>0.16666666666666666</v>
      </c>
      <c r="M95" s="109">
        <v>0.26896754433391101</v>
      </c>
      <c r="N95" s="109">
        <v>6.5065733230770901E-3</v>
      </c>
      <c r="O95" s="108">
        <v>0</v>
      </c>
      <c r="P95" s="108">
        <v>0</v>
      </c>
      <c r="Q95" s="109">
        <v>0.65527351472543305</v>
      </c>
      <c r="R95" s="109">
        <v>6.4634000000000002E-3</v>
      </c>
      <c r="S95" s="108">
        <v>14682058</v>
      </c>
      <c r="T95" s="108">
        <v>472.91</v>
      </c>
      <c r="U95" s="108">
        <v>537.79</v>
      </c>
      <c r="V95" s="109">
        <v>7.6173380865868348</v>
      </c>
      <c r="W95" s="110">
        <v>21.299999237060501</v>
      </c>
      <c r="X95" s="110">
        <v>2.7999999523162802</v>
      </c>
      <c r="Y95" s="109">
        <v>1.9690000000000001</v>
      </c>
      <c r="Z95" s="108">
        <v>96</v>
      </c>
      <c r="AA95" s="108">
        <v>142</v>
      </c>
      <c r="AB95" s="110">
        <v>0.30000001192092901</v>
      </c>
      <c r="AC95" s="109">
        <v>220.94609446000001</v>
      </c>
      <c r="AD95" s="110">
        <v>0</v>
      </c>
      <c r="AE95" s="109">
        <v>0.35280749248165222</v>
      </c>
      <c r="AF95" s="109">
        <v>33.39</v>
      </c>
      <c r="AG95" s="108">
        <v>0</v>
      </c>
      <c r="AH95" s="108">
        <v>0</v>
      </c>
      <c r="AI95" s="108">
        <v>16780</v>
      </c>
      <c r="AJ95" s="108">
        <v>0</v>
      </c>
      <c r="AK95" s="108">
        <v>433</v>
      </c>
      <c r="AL95" s="108">
        <v>0</v>
      </c>
      <c r="AM95" s="108">
        <v>122</v>
      </c>
      <c r="AN95" s="110">
        <v>6</v>
      </c>
      <c r="AO95" s="110" t="s">
        <v>443</v>
      </c>
      <c r="AP95" s="110" t="s">
        <v>443</v>
      </c>
      <c r="AQ95" s="109">
        <v>3.5333333333333328</v>
      </c>
      <c r="AR95" s="109">
        <v>-0.83627092838287398</v>
      </c>
      <c r="AS95" s="108">
        <v>28</v>
      </c>
      <c r="AT95" s="110">
        <v>100</v>
      </c>
      <c r="AU95" s="109">
        <v>99.241401672363295</v>
      </c>
      <c r="AV95" s="109">
        <v>28.3</v>
      </c>
      <c r="AW95" s="109">
        <v>134.46086810435199</v>
      </c>
      <c r="AX95" s="108">
        <v>38000</v>
      </c>
      <c r="AY95" s="110">
        <v>93.284028899999996</v>
      </c>
      <c r="AZ95" s="110">
        <v>89.965219599999998</v>
      </c>
      <c r="BA95" s="108">
        <v>3413.0039999999999</v>
      </c>
      <c r="BB95" s="108">
        <v>5834200</v>
      </c>
      <c r="BC95" s="108">
        <v>5548042</v>
      </c>
      <c r="BD95" s="108">
        <v>191800</v>
      </c>
      <c r="BE95" s="108"/>
    </row>
    <row r="96" spans="1:57" x14ac:dyDescent="0.25">
      <c r="A96" s="133" t="s">
        <v>881</v>
      </c>
      <c r="B96" s="111" t="s">
        <v>171</v>
      </c>
      <c r="C96" s="108">
        <v>6727.3768421052628</v>
      </c>
      <c r="D96" s="108">
        <v>1.2631578947368421E-2</v>
      </c>
      <c r="E96" s="108">
        <v>97464.583500000008</v>
      </c>
      <c r="F96" s="108">
        <v>0</v>
      </c>
      <c r="G96" s="108">
        <v>58398.584999999999</v>
      </c>
      <c r="H96" s="108">
        <v>2881.0055000000002</v>
      </c>
      <c r="I96" s="108">
        <v>0</v>
      </c>
      <c r="J96" s="108">
        <v>800</v>
      </c>
      <c r="K96" s="109">
        <v>0.08</v>
      </c>
      <c r="L96" s="109">
        <v>0</v>
      </c>
      <c r="M96" s="109">
        <v>0.106033874256723</v>
      </c>
      <c r="N96" s="109">
        <v>2.4751839750663501E-2</v>
      </c>
      <c r="O96" s="108">
        <v>0</v>
      </c>
      <c r="P96" s="108">
        <v>0</v>
      </c>
      <c r="Q96" s="109">
        <v>0.57504489148152038</v>
      </c>
      <c r="R96" s="109">
        <v>0.18592</v>
      </c>
      <c r="S96" s="108">
        <v>10471269</v>
      </c>
      <c r="T96" s="108">
        <v>408.92</v>
      </c>
      <c r="U96" s="108">
        <v>420.98</v>
      </c>
      <c r="V96" s="109">
        <v>3.9894770400558972</v>
      </c>
      <c r="W96" s="110">
        <v>66.699996948242202</v>
      </c>
      <c r="X96" s="110">
        <v>26.5</v>
      </c>
      <c r="Y96" s="109">
        <v>0.182</v>
      </c>
      <c r="Z96" s="108">
        <v>87</v>
      </c>
      <c r="AA96" s="108">
        <v>189</v>
      </c>
      <c r="AB96" s="110">
        <v>0.30000001192092901</v>
      </c>
      <c r="AC96" s="109">
        <v>95.202572849999996</v>
      </c>
      <c r="AD96" s="110">
        <v>1</v>
      </c>
      <c r="AE96" s="109" t="s">
        <v>443</v>
      </c>
      <c r="AF96" s="109">
        <v>36.22</v>
      </c>
      <c r="AG96" s="108">
        <v>152518</v>
      </c>
      <c r="AH96" s="108">
        <v>750</v>
      </c>
      <c r="AI96" s="108">
        <v>47940</v>
      </c>
      <c r="AJ96" s="108">
        <v>4500</v>
      </c>
      <c r="AK96" s="108">
        <v>0</v>
      </c>
      <c r="AL96" s="108">
        <v>0</v>
      </c>
      <c r="AM96" s="108">
        <v>104</v>
      </c>
      <c r="AN96" s="110">
        <v>18.5</v>
      </c>
      <c r="AO96" s="110">
        <v>8.6199999999999992</v>
      </c>
      <c r="AP96" s="110">
        <v>3.6</v>
      </c>
      <c r="AQ96" s="109">
        <v>2.5666666666666669</v>
      </c>
      <c r="AR96" s="109">
        <v>-0.38798782229423501</v>
      </c>
      <c r="AS96" s="108">
        <v>25</v>
      </c>
      <c r="AT96" s="110">
        <v>70</v>
      </c>
      <c r="AU96" s="109">
        <v>72.702262878417997</v>
      </c>
      <c r="AV96" s="109">
        <v>14.26</v>
      </c>
      <c r="AW96" s="109">
        <v>66.993332557790694</v>
      </c>
      <c r="AX96" s="108">
        <v>25000</v>
      </c>
      <c r="AY96" s="110">
        <v>70.886562499999997</v>
      </c>
      <c r="AZ96" s="110">
        <v>75.660745000000006</v>
      </c>
      <c r="BA96" s="108">
        <v>5298.36</v>
      </c>
      <c r="BB96" s="108">
        <v>6689300</v>
      </c>
      <c r="BC96" s="108">
        <v>6695166</v>
      </c>
      <c r="BD96" s="108">
        <v>230800</v>
      </c>
      <c r="BE96" s="108"/>
    </row>
    <row r="97" spans="1:57" x14ac:dyDescent="0.25">
      <c r="A97" s="133" t="s">
        <v>378</v>
      </c>
      <c r="B97" s="111" t="s">
        <v>172</v>
      </c>
      <c r="C97" s="108">
        <v>0</v>
      </c>
      <c r="D97" s="108">
        <v>0</v>
      </c>
      <c r="E97" s="108">
        <v>15594.490000000002</v>
      </c>
      <c r="F97" s="108">
        <v>0</v>
      </c>
      <c r="G97" s="108">
        <v>0</v>
      </c>
      <c r="H97" s="108">
        <v>0</v>
      </c>
      <c r="I97" s="108">
        <v>0</v>
      </c>
      <c r="J97" s="108">
        <v>0</v>
      </c>
      <c r="K97" s="109">
        <v>0</v>
      </c>
      <c r="L97" s="109">
        <v>0</v>
      </c>
      <c r="M97" s="109">
        <v>8.6998431450131496E-3</v>
      </c>
      <c r="N97" s="109">
        <v>7.9068925588359398E-3</v>
      </c>
      <c r="O97" s="108">
        <v>0</v>
      </c>
      <c r="P97" s="108">
        <v>0</v>
      </c>
      <c r="Q97" s="109">
        <v>0.81876600953899703</v>
      </c>
      <c r="R97" s="109" t="s">
        <v>443</v>
      </c>
      <c r="S97" s="108">
        <v>0</v>
      </c>
      <c r="T97" s="108">
        <v>0</v>
      </c>
      <c r="U97" s="108">
        <v>0</v>
      </c>
      <c r="V97" s="109">
        <v>0</v>
      </c>
      <c r="W97" s="110">
        <v>7.9000000953674299</v>
      </c>
      <c r="X97" s="110" t="s">
        <v>443</v>
      </c>
      <c r="Y97" s="109">
        <v>3.5790000000000002</v>
      </c>
      <c r="Z97" s="108">
        <v>95</v>
      </c>
      <c r="AA97" s="108">
        <v>49</v>
      </c>
      <c r="AB97" s="110">
        <v>0.7</v>
      </c>
      <c r="AC97" s="109">
        <v>1310.3960774499999</v>
      </c>
      <c r="AD97" s="110" t="s">
        <v>443</v>
      </c>
      <c r="AE97" s="109">
        <v>0.16664731211557082</v>
      </c>
      <c r="AF97" s="109">
        <v>36.03</v>
      </c>
      <c r="AG97" s="108">
        <v>0</v>
      </c>
      <c r="AH97" s="108">
        <v>0</v>
      </c>
      <c r="AI97" s="108">
        <v>0</v>
      </c>
      <c r="AJ97" s="108">
        <v>0</v>
      </c>
      <c r="AK97" s="108">
        <v>195</v>
      </c>
      <c r="AL97" s="108">
        <v>0</v>
      </c>
      <c r="AM97" s="108">
        <v>135</v>
      </c>
      <c r="AN97" s="110">
        <v>4.9000000000000004</v>
      </c>
      <c r="AO97" s="110">
        <v>2.86</v>
      </c>
      <c r="AP97" s="110">
        <v>7.9</v>
      </c>
      <c r="AQ97" s="109" t="s">
        <v>443</v>
      </c>
      <c r="AR97" s="109">
        <v>0.97438019514083896</v>
      </c>
      <c r="AS97" s="108">
        <v>55</v>
      </c>
      <c r="AT97" s="110">
        <v>100</v>
      </c>
      <c r="AU97" s="109">
        <v>99.895904541015597</v>
      </c>
      <c r="AV97" s="109">
        <v>75.83</v>
      </c>
      <c r="AW97" s="109">
        <v>124.197067185469</v>
      </c>
      <c r="AX97" s="108">
        <v>56000</v>
      </c>
      <c r="AY97" s="110">
        <v>87.789270299999998</v>
      </c>
      <c r="AZ97" s="110">
        <v>99.328479799999997</v>
      </c>
      <c r="BA97" s="108">
        <v>24540.593000000001</v>
      </c>
      <c r="BB97" s="108">
        <v>1990351</v>
      </c>
      <c r="BC97" s="108">
        <v>2178443</v>
      </c>
      <c r="BD97" s="108">
        <v>62200</v>
      </c>
      <c r="BE97" s="108"/>
    </row>
    <row r="98" spans="1:57" x14ac:dyDescent="0.25">
      <c r="A98" s="133" t="s">
        <v>174</v>
      </c>
      <c r="B98" s="111" t="s">
        <v>173</v>
      </c>
      <c r="C98" s="108">
        <v>8684.9410526315787</v>
      </c>
      <c r="D98" s="108">
        <v>0</v>
      </c>
      <c r="E98" s="108">
        <v>1069.557</v>
      </c>
      <c r="F98" s="108">
        <v>19.276</v>
      </c>
      <c r="G98" s="108">
        <v>0</v>
      </c>
      <c r="H98" s="108">
        <v>0</v>
      </c>
      <c r="I98" s="108">
        <v>0</v>
      </c>
      <c r="J98" s="108">
        <v>0</v>
      </c>
      <c r="K98" s="109">
        <v>0</v>
      </c>
      <c r="L98" s="109">
        <v>0.1</v>
      </c>
      <c r="M98" s="109">
        <v>0.76723663252387397</v>
      </c>
      <c r="N98" s="109">
        <v>9.0120841975912094E-2</v>
      </c>
      <c r="O98" s="108">
        <v>0</v>
      </c>
      <c r="P98" s="108">
        <v>4</v>
      </c>
      <c r="Q98" s="109">
        <v>0.76889783727936489</v>
      </c>
      <c r="R98" s="109" t="s">
        <v>443</v>
      </c>
      <c r="S98" s="108">
        <v>3664865861</v>
      </c>
      <c r="T98" s="108">
        <v>710.24</v>
      </c>
      <c r="U98" s="108">
        <v>622.29999999999995</v>
      </c>
      <c r="V98" s="109">
        <v>1.4229665808224121</v>
      </c>
      <c r="W98" s="110">
        <v>8.3000001907348597</v>
      </c>
      <c r="X98" s="110">
        <v>4.2</v>
      </c>
      <c r="Y98" s="109">
        <v>3.2</v>
      </c>
      <c r="Z98" s="108">
        <v>79</v>
      </c>
      <c r="AA98" s="108">
        <v>16</v>
      </c>
      <c r="AB98" s="110">
        <v>0.10000000149011599</v>
      </c>
      <c r="AC98" s="109">
        <v>1092.0795294899999</v>
      </c>
      <c r="AD98" s="110" t="s">
        <v>443</v>
      </c>
      <c r="AE98" s="109">
        <v>0.38479071192366665</v>
      </c>
      <c r="AF98" s="109" t="s">
        <v>443</v>
      </c>
      <c r="AG98" s="108">
        <v>0</v>
      </c>
      <c r="AH98" s="108">
        <v>0</v>
      </c>
      <c r="AI98" s="108">
        <v>1001692</v>
      </c>
      <c r="AJ98" s="108">
        <v>19719</v>
      </c>
      <c r="AK98" s="108">
        <v>1564043</v>
      </c>
      <c r="AL98" s="108">
        <v>0</v>
      </c>
      <c r="AM98" s="108">
        <v>135</v>
      </c>
      <c r="AN98" s="110">
        <v>4.9000000000000004</v>
      </c>
      <c r="AO98" s="110" t="s">
        <v>443</v>
      </c>
      <c r="AP98" s="110" t="s">
        <v>443</v>
      </c>
      <c r="AQ98" s="109">
        <v>3.1166666666666667</v>
      </c>
      <c r="AR98" s="109">
        <v>-0.37505301833152799</v>
      </c>
      <c r="AS98" s="108">
        <v>28</v>
      </c>
      <c r="AT98" s="110">
        <v>100</v>
      </c>
      <c r="AU98" s="109">
        <v>89.612442016601605</v>
      </c>
      <c r="AV98" s="109">
        <v>74.7</v>
      </c>
      <c r="AW98" s="109">
        <v>88.347784516606595</v>
      </c>
      <c r="AX98" s="108">
        <v>11000</v>
      </c>
      <c r="AY98" s="110">
        <v>80.669733199999996</v>
      </c>
      <c r="AZ98" s="110">
        <v>98.951089400000001</v>
      </c>
      <c r="BA98" s="108">
        <v>18422.45</v>
      </c>
      <c r="BB98" s="108">
        <v>4546774</v>
      </c>
      <c r="BC98" s="108">
        <v>4131583</v>
      </c>
      <c r="BD98" s="108">
        <v>10230</v>
      </c>
      <c r="BE98" s="108"/>
    </row>
    <row r="99" spans="1:57" x14ac:dyDescent="0.25">
      <c r="A99" s="133" t="s">
        <v>176</v>
      </c>
      <c r="B99" s="111" t="s">
        <v>175</v>
      </c>
      <c r="C99" s="108">
        <v>0</v>
      </c>
      <c r="D99" s="108">
        <v>0</v>
      </c>
      <c r="E99" s="108">
        <v>5369.6095000000005</v>
      </c>
      <c r="F99" s="108">
        <v>0</v>
      </c>
      <c r="G99" s="108">
        <v>0</v>
      </c>
      <c r="H99" s="108">
        <v>0</v>
      </c>
      <c r="I99" s="108">
        <v>0</v>
      </c>
      <c r="J99" s="108">
        <v>81280.600000000006</v>
      </c>
      <c r="K99" s="109">
        <v>0.16</v>
      </c>
      <c r="L99" s="109">
        <v>6.6666666666666666E-2</v>
      </c>
      <c r="M99" s="109">
        <v>0.26636096079190003</v>
      </c>
      <c r="N99" s="109">
        <v>1.49862191325558E-2</v>
      </c>
      <c r="O99" s="108">
        <v>0</v>
      </c>
      <c r="P99" s="108">
        <v>0</v>
      </c>
      <c r="Q99" s="109">
        <v>0.49653214869026219</v>
      </c>
      <c r="R99" s="109">
        <v>0.22722310000000001</v>
      </c>
      <c r="S99" s="108">
        <v>7951557</v>
      </c>
      <c r="T99" s="108">
        <v>282.68</v>
      </c>
      <c r="U99" s="108">
        <v>320</v>
      </c>
      <c r="V99" s="109">
        <v>11.177309890745965</v>
      </c>
      <c r="W99" s="110">
        <v>90.199996948242202</v>
      </c>
      <c r="X99" s="110">
        <v>10.300000190734901</v>
      </c>
      <c r="Y99" s="109" t="s">
        <v>443</v>
      </c>
      <c r="Z99" s="108">
        <v>92</v>
      </c>
      <c r="AA99" s="108">
        <v>852</v>
      </c>
      <c r="AB99" s="110">
        <v>23.399999618530298</v>
      </c>
      <c r="AC99" s="109">
        <v>296.75741461000001</v>
      </c>
      <c r="AD99" s="110" t="s">
        <v>443</v>
      </c>
      <c r="AE99" s="109">
        <v>0.54063891024558464</v>
      </c>
      <c r="AF99" s="109">
        <v>54.17</v>
      </c>
      <c r="AG99" s="108">
        <v>0</v>
      </c>
      <c r="AH99" s="108">
        <v>2600</v>
      </c>
      <c r="AI99" s="108">
        <v>0</v>
      </c>
      <c r="AJ99" s="108">
        <v>0</v>
      </c>
      <c r="AK99" s="108">
        <v>44</v>
      </c>
      <c r="AL99" s="108">
        <v>0</v>
      </c>
      <c r="AM99" s="108">
        <v>116</v>
      </c>
      <c r="AN99" s="110">
        <v>11.2</v>
      </c>
      <c r="AO99" s="110">
        <v>4.43</v>
      </c>
      <c r="AP99" s="110">
        <v>6.4</v>
      </c>
      <c r="AQ99" s="109">
        <v>1.6333333333333335</v>
      </c>
      <c r="AR99" s="109">
        <v>-0.51266789436340299</v>
      </c>
      <c r="AS99" s="108">
        <v>44</v>
      </c>
      <c r="AT99" s="110">
        <v>20.562560000000001</v>
      </c>
      <c r="AU99" s="109">
        <v>75.800201416015597</v>
      </c>
      <c r="AV99" s="109">
        <v>11</v>
      </c>
      <c r="AW99" s="109">
        <v>101.898392904733</v>
      </c>
      <c r="AX99" s="108">
        <v>5500</v>
      </c>
      <c r="AY99" s="110">
        <v>30.2696173</v>
      </c>
      <c r="AZ99" s="110">
        <v>81.768261699999996</v>
      </c>
      <c r="BA99" s="108">
        <v>2891.7890000000002</v>
      </c>
      <c r="BB99" s="108">
        <v>2109197</v>
      </c>
      <c r="BC99" s="108">
        <v>1936181</v>
      </c>
      <c r="BD99" s="108">
        <v>30360</v>
      </c>
      <c r="BE99" s="108"/>
    </row>
    <row r="100" spans="1:57" x14ac:dyDescent="0.25">
      <c r="A100" s="133" t="s">
        <v>178</v>
      </c>
      <c r="B100" s="111" t="s">
        <v>177</v>
      </c>
      <c r="C100" s="108">
        <v>0</v>
      </c>
      <c r="D100" s="108">
        <v>0</v>
      </c>
      <c r="E100" s="108">
        <v>21698.118000000006</v>
      </c>
      <c r="F100" s="108">
        <v>0</v>
      </c>
      <c r="G100" s="108">
        <v>0</v>
      </c>
      <c r="H100" s="108">
        <v>0</v>
      </c>
      <c r="I100" s="108">
        <v>0</v>
      </c>
      <c r="J100" s="108">
        <v>0</v>
      </c>
      <c r="K100" s="109">
        <v>0</v>
      </c>
      <c r="L100" s="109">
        <v>3.3333333333333333E-2</v>
      </c>
      <c r="M100" s="109">
        <v>0.10344680724804101</v>
      </c>
      <c r="N100" s="109">
        <v>1.3457378617061699E-2</v>
      </c>
      <c r="O100" s="108">
        <v>0</v>
      </c>
      <c r="P100" s="108">
        <v>0</v>
      </c>
      <c r="Q100" s="109">
        <v>0.42969510900183755</v>
      </c>
      <c r="R100" s="109">
        <v>0.35618719999999998</v>
      </c>
      <c r="S100" s="108">
        <v>1474554941</v>
      </c>
      <c r="T100" s="108">
        <v>570.97</v>
      </c>
      <c r="U100" s="108">
        <v>533.9</v>
      </c>
      <c r="V100" s="109">
        <v>32.483632953510849</v>
      </c>
      <c r="W100" s="110">
        <v>69.900001525878906</v>
      </c>
      <c r="X100" s="110">
        <v>15.3</v>
      </c>
      <c r="Y100" s="109">
        <v>1.4E-2</v>
      </c>
      <c r="Z100" s="108">
        <v>58</v>
      </c>
      <c r="AA100" s="108">
        <v>308</v>
      </c>
      <c r="AB100" s="110">
        <v>1.20000004768372</v>
      </c>
      <c r="AC100" s="109">
        <v>88.006838279999997</v>
      </c>
      <c r="AD100" s="110">
        <v>87</v>
      </c>
      <c r="AE100" s="109">
        <v>0.65115029667310886</v>
      </c>
      <c r="AF100" s="109">
        <v>38.159999999999997</v>
      </c>
      <c r="AG100" s="108">
        <v>0</v>
      </c>
      <c r="AH100" s="108">
        <v>10228</v>
      </c>
      <c r="AI100" s="108">
        <v>0</v>
      </c>
      <c r="AJ100" s="108">
        <v>23000</v>
      </c>
      <c r="AK100" s="108">
        <v>460</v>
      </c>
      <c r="AL100" s="108">
        <v>6</v>
      </c>
      <c r="AM100" s="108">
        <v>109</v>
      </c>
      <c r="AN100" s="110">
        <v>31.9</v>
      </c>
      <c r="AO100" s="110" t="s">
        <v>443</v>
      </c>
      <c r="AP100" s="110" t="s">
        <v>443</v>
      </c>
      <c r="AQ100" s="109" t="s">
        <v>443</v>
      </c>
      <c r="AR100" s="109">
        <v>-1.37121510505676</v>
      </c>
      <c r="AS100" s="108">
        <v>37</v>
      </c>
      <c r="AT100" s="110">
        <v>9.8000000000000007</v>
      </c>
      <c r="AU100" s="109">
        <v>42.941085815429702</v>
      </c>
      <c r="AV100" s="109">
        <v>5.41</v>
      </c>
      <c r="AW100" s="109">
        <v>73.353449144426094</v>
      </c>
      <c r="AX100" s="108">
        <v>8700</v>
      </c>
      <c r="AY100" s="110">
        <v>16.889448300000002</v>
      </c>
      <c r="AZ100" s="110">
        <v>75.550462699999997</v>
      </c>
      <c r="BA100" s="108">
        <v>854.78499999999997</v>
      </c>
      <c r="BB100" s="108">
        <v>4396554</v>
      </c>
      <c r="BC100" s="108">
        <v>3989703</v>
      </c>
      <c r="BD100" s="108">
        <v>96320</v>
      </c>
      <c r="BE100" s="108"/>
    </row>
    <row r="101" spans="1:57" x14ac:dyDescent="0.25">
      <c r="A101" s="133" t="s">
        <v>180</v>
      </c>
      <c r="B101" s="111" t="s">
        <v>179</v>
      </c>
      <c r="C101" s="108">
        <v>11036.766315789473</v>
      </c>
      <c r="D101" s="108">
        <v>0</v>
      </c>
      <c r="E101" s="108">
        <v>4875.9360000000006</v>
      </c>
      <c r="F101" s="108">
        <v>13.86</v>
      </c>
      <c r="G101" s="108">
        <v>0</v>
      </c>
      <c r="H101" s="108">
        <v>0</v>
      </c>
      <c r="I101" s="108">
        <v>0</v>
      </c>
      <c r="J101" s="108">
        <v>0</v>
      </c>
      <c r="K101" s="109">
        <v>0</v>
      </c>
      <c r="L101" s="109">
        <v>0.2</v>
      </c>
      <c r="M101" s="109">
        <v>0.26554340805934701</v>
      </c>
      <c r="N101" s="109">
        <v>7.3178209812665099E-3</v>
      </c>
      <c r="O101" s="108">
        <v>5</v>
      </c>
      <c r="P101" s="108">
        <v>4</v>
      </c>
      <c r="Q101" s="109">
        <v>0.72446401101394198</v>
      </c>
      <c r="R101" s="109">
        <v>5.0000000000000001E-3</v>
      </c>
      <c r="S101" s="108">
        <v>78519363</v>
      </c>
      <c r="T101" s="108">
        <v>87.09</v>
      </c>
      <c r="U101" s="108">
        <v>128.79</v>
      </c>
      <c r="V101" s="109">
        <v>0.19923852216394691</v>
      </c>
      <c r="W101" s="110">
        <v>13.3999996185303</v>
      </c>
      <c r="X101" s="110">
        <v>5.6</v>
      </c>
      <c r="Y101" s="109">
        <v>1.9</v>
      </c>
      <c r="Z101" s="108">
        <v>93</v>
      </c>
      <c r="AA101" s="108">
        <v>40</v>
      </c>
      <c r="AB101" s="110" t="s">
        <v>443</v>
      </c>
      <c r="AC101" s="109">
        <v>764.44982014000004</v>
      </c>
      <c r="AD101" s="110" t="s">
        <v>443</v>
      </c>
      <c r="AE101" s="109">
        <v>0.13402635669698493</v>
      </c>
      <c r="AF101" s="109" t="s">
        <v>443</v>
      </c>
      <c r="AG101" s="108">
        <v>0</v>
      </c>
      <c r="AH101" s="108">
        <v>0</v>
      </c>
      <c r="AI101" s="108">
        <v>0</v>
      </c>
      <c r="AJ101" s="108">
        <v>434000</v>
      </c>
      <c r="AK101" s="108">
        <v>27948</v>
      </c>
      <c r="AL101" s="108">
        <v>0</v>
      </c>
      <c r="AM101" s="108">
        <v>132</v>
      </c>
      <c r="AN101" s="110">
        <v>5.6</v>
      </c>
      <c r="AO101" s="110" t="s">
        <v>443</v>
      </c>
      <c r="AP101" s="110" t="s">
        <v>443</v>
      </c>
      <c r="AQ101" s="109" t="s">
        <v>443</v>
      </c>
      <c r="AR101" s="109">
        <v>-1.64307260513306</v>
      </c>
      <c r="AS101" s="108">
        <v>16</v>
      </c>
      <c r="AT101" s="110">
        <v>100</v>
      </c>
      <c r="AU101" s="109">
        <v>89.879440307617202</v>
      </c>
      <c r="AV101" s="109">
        <v>17.760000000000002</v>
      </c>
      <c r="AW101" s="109">
        <v>161.12060986476001</v>
      </c>
      <c r="AX101" s="108">
        <v>62000</v>
      </c>
      <c r="AY101" s="110">
        <v>96.564092900000006</v>
      </c>
      <c r="AZ101" s="110">
        <v>54.4</v>
      </c>
      <c r="BA101" s="108">
        <v>16331.98</v>
      </c>
      <c r="BB101" s="108">
        <v>6258984</v>
      </c>
      <c r="BC101" s="108">
        <v>6002347</v>
      </c>
      <c r="BD101" s="108">
        <v>1759540</v>
      </c>
      <c r="BE101" s="108"/>
    </row>
    <row r="102" spans="1:57" x14ac:dyDescent="0.25">
      <c r="A102" s="133" t="s">
        <v>182</v>
      </c>
      <c r="B102" s="111" t="s">
        <v>181</v>
      </c>
      <c r="C102" s="108">
        <v>73.696842105263158</v>
      </c>
      <c r="D102" s="108">
        <v>0</v>
      </c>
      <c r="E102" s="108" t="s">
        <v>443</v>
      </c>
      <c r="F102" s="108">
        <v>0</v>
      </c>
      <c r="G102" s="108">
        <v>0</v>
      </c>
      <c r="H102" s="108">
        <v>0</v>
      </c>
      <c r="I102" s="108">
        <v>0</v>
      </c>
      <c r="J102" s="108">
        <v>0</v>
      </c>
      <c r="K102" s="109">
        <v>0</v>
      </c>
      <c r="L102" s="109">
        <v>0</v>
      </c>
      <c r="M102" s="109">
        <v>1.4149939844944801E-3</v>
      </c>
      <c r="N102" s="109">
        <v>9.3568066258587997E-4</v>
      </c>
      <c r="O102" s="108">
        <v>0</v>
      </c>
      <c r="P102" s="108">
        <v>0</v>
      </c>
      <c r="Q102" s="109">
        <v>0.90750119035273191</v>
      </c>
      <c r="R102" s="109" t="s">
        <v>443</v>
      </c>
      <c r="S102" s="108">
        <v>0</v>
      </c>
      <c r="T102" s="108">
        <v>0</v>
      </c>
      <c r="U102" s="108">
        <v>0</v>
      </c>
      <c r="V102" s="109">
        <v>0</v>
      </c>
      <c r="W102" s="110" t="s">
        <v>443</v>
      </c>
      <c r="X102" s="110" t="s">
        <v>443</v>
      </c>
      <c r="Y102" s="109" t="s">
        <v>443</v>
      </c>
      <c r="Z102" s="109" t="s">
        <v>443</v>
      </c>
      <c r="AA102" s="108" t="s">
        <v>443</v>
      </c>
      <c r="AB102" s="110" t="s">
        <v>443</v>
      </c>
      <c r="AC102" s="109" t="s">
        <v>443</v>
      </c>
      <c r="AD102" s="110" t="s">
        <v>443</v>
      </c>
      <c r="AE102" s="109" t="s">
        <v>443</v>
      </c>
      <c r="AF102" s="109" t="s">
        <v>443</v>
      </c>
      <c r="AG102" s="108">
        <v>0</v>
      </c>
      <c r="AH102" s="108">
        <v>0</v>
      </c>
      <c r="AI102" s="108">
        <v>0</v>
      </c>
      <c r="AJ102" s="108">
        <v>0</v>
      </c>
      <c r="AK102" s="108">
        <v>107</v>
      </c>
      <c r="AL102" s="108">
        <v>0</v>
      </c>
      <c r="AM102" s="108">
        <v>-99</v>
      </c>
      <c r="AN102" s="110">
        <v>4.9000000000000004</v>
      </c>
      <c r="AO102" s="110" t="s">
        <v>443</v>
      </c>
      <c r="AP102" s="110" t="s">
        <v>443</v>
      </c>
      <c r="AQ102" s="109" t="s">
        <v>443</v>
      </c>
      <c r="AR102" s="109">
        <v>1.67956984043121</v>
      </c>
      <c r="AS102" s="108" t="s">
        <v>443</v>
      </c>
      <c r="AT102" s="110">
        <v>100</v>
      </c>
      <c r="AU102" s="109" t="s">
        <v>443</v>
      </c>
      <c r="AV102" s="109">
        <v>95.21</v>
      </c>
      <c r="AW102" s="109">
        <v>104.317900736678</v>
      </c>
      <c r="AX102" s="108">
        <v>1100</v>
      </c>
      <c r="AY102" s="110" t="s">
        <v>443</v>
      </c>
      <c r="AZ102" s="110" t="s">
        <v>443</v>
      </c>
      <c r="BA102" s="108">
        <v>89400</v>
      </c>
      <c r="BB102" s="108">
        <v>37286</v>
      </c>
      <c r="BC102" s="108">
        <v>37009</v>
      </c>
      <c r="BD102" s="108">
        <v>160</v>
      </c>
      <c r="BE102" s="108"/>
    </row>
    <row r="103" spans="1:57" x14ac:dyDescent="0.25">
      <c r="A103" s="133" t="s">
        <v>184</v>
      </c>
      <c r="B103" s="111" t="s">
        <v>183</v>
      </c>
      <c r="C103" s="108">
        <v>0</v>
      </c>
      <c r="D103" s="108">
        <v>0</v>
      </c>
      <c r="E103" s="108">
        <v>15513.172</v>
      </c>
      <c r="F103" s="108">
        <v>0</v>
      </c>
      <c r="G103" s="108">
        <v>0</v>
      </c>
      <c r="H103" s="108">
        <v>0</v>
      </c>
      <c r="I103" s="108">
        <v>0</v>
      </c>
      <c r="J103" s="108">
        <v>0</v>
      </c>
      <c r="K103" s="109">
        <v>0.08</v>
      </c>
      <c r="L103" s="109">
        <v>3.3333333333333333E-2</v>
      </c>
      <c r="M103" s="109">
        <v>1.3600441133916201E-2</v>
      </c>
      <c r="N103" s="109">
        <v>4.6877988086652996E-3</v>
      </c>
      <c r="O103" s="108">
        <v>0</v>
      </c>
      <c r="P103" s="108">
        <v>0</v>
      </c>
      <c r="Q103" s="109">
        <v>0.83942188312843347</v>
      </c>
      <c r="R103" s="109" t="s">
        <v>443</v>
      </c>
      <c r="S103" s="108">
        <v>0</v>
      </c>
      <c r="T103" s="108">
        <v>0</v>
      </c>
      <c r="U103" s="108">
        <v>0</v>
      </c>
      <c r="V103" s="109">
        <v>0</v>
      </c>
      <c r="W103" s="110">
        <v>5.1999998092651403</v>
      </c>
      <c r="X103" s="110" t="s">
        <v>443</v>
      </c>
      <c r="Y103" s="109">
        <v>4.1159999999999997</v>
      </c>
      <c r="Z103" s="108">
        <v>93</v>
      </c>
      <c r="AA103" s="108">
        <v>62</v>
      </c>
      <c r="AB103" s="110">
        <v>0.1</v>
      </c>
      <c r="AC103" s="109">
        <v>1578.7267222099999</v>
      </c>
      <c r="AD103" s="110" t="s">
        <v>443</v>
      </c>
      <c r="AE103" s="109">
        <v>0.12468077040462866</v>
      </c>
      <c r="AF103" s="109">
        <v>32.630000000000003</v>
      </c>
      <c r="AG103" s="108">
        <v>0</v>
      </c>
      <c r="AH103" s="108">
        <v>0</v>
      </c>
      <c r="AI103" s="108">
        <v>0</v>
      </c>
      <c r="AJ103" s="108">
        <v>0</v>
      </c>
      <c r="AK103" s="108">
        <v>1055</v>
      </c>
      <c r="AL103" s="108">
        <v>0</v>
      </c>
      <c r="AM103" s="108">
        <v>144</v>
      </c>
      <c r="AN103" s="110">
        <v>4.9000000000000004</v>
      </c>
      <c r="AO103" s="110">
        <v>3.5</v>
      </c>
      <c r="AP103" s="110">
        <v>5.5</v>
      </c>
      <c r="AQ103" s="109" t="s">
        <v>443</v>
      </c>
      <c r="AR103" s="109">
        <v>0.99441230297088601</v>
      </c>
      <c r="AS103" s="108">
        <v>61</v>
      </c>
      <c r="AT103" s="110">
        <v>100</v>
      </c>
      <c r="AU103" s="109">
        <v>99.815597534179702</v>
      </c>
      <c r="AV103" s="109">
        <v>72.13</v>
      </c>
      <c r="AW103" s="109">
        <v>147.04325086004101</v>
      </c>
      <c r="AX103" s="108">
        <v>88000</v>
      </c>
      <c r="AY103" s="110">
        <v>92.395920099999998</v>
      </c>
      <c r="AZ103" s="110">
        <v>96.559684300000001</v>
      </c>
      <c r="BA103" s="108">
        <v>28210.268</v>
      </c>
      <c r="BB103" s="108">
        <v>2929323</v>
      </c>
      <c r="BC103" s="108">
        <v>3515858</v>
      </c>
      <c r="BD103" s="108">
        <v>62674</v>
      </c>
      <c r="BE103" s="108"/>
    </row>
    <row r="104" spans="1:57" x14ac:dyDescent="0.25">
      <c r="A104" s="133" t="s">
        <v>186</v>
      </c>
      <c r="B104" s="111" t="s">
        <v>185</v>
      </c>
      <c r="C104" s="108">
        <v>0</v>
      </c>
      <c r="D104" s="108">
        <v>0</v>
      </c>
      <c r="E104" s="108">
        <v>468.18050000000005</v>
      </c>
      <c r="F104" s="108">
        <v>0</v>
      </c>
      <c r="G104" s="108">
        <v>0</v>
      </c>
      <c r="H104" s="108">
        <v>0</v>
      </c>
      <c r="I104" s="108">
        <v>0</v>
      </c>
      <c r="J104" s="108">
        <v>0</v>
      </c>
      <c r="K104" s="109">
        <v>0</v>
      </c>
      <c r="L104" s="109">
        <v>0</v>
      </c>
      <c r="M104" s="109">
        <v>1.5507059139939199E-2</v>
      </c>
      <c r="N104" s="109">
        <v>3.2173214379535501E-3</v>
      </c>
      <c r="O104" s="108">
        <v>0</v>
      </c>
      <c r="P104" s="108">
        <v>0</v>
      </c>
      <c r="Q104" s="109">
        <v>0.89185162666863516</v>
      </c>
      <c r="R104" s="109" t="s">
        <v>443</v>
      </c>
      <c r="S104" s="108">
        <v>0</v>
      </c>
      <c r="T104" s="108">
        <v>0</v>
      </c>
      <c r="U104" s="108">
        <v>0</v>
      </c>
      <c r="V104" s="109">
        <v>0</v>
      </c>
      <c r="W104" s="110">
        <v>1.8999999761581401</v>
      </c>
      <c r="X104" s="110" t="s">
        <v>443</v>
      </c>
      <c r="Y104" s="109">
        <v>2.9</v>
      </c>
      <c r="Z104" s="108">
        <v>99</v>
      </c>
      <c r="AA104" s="108">
        <v>6.5999999046325701</v>
      </c>
      <c r="AB104" s="110">
        <v>0.3</v>
      </c>
      <c r="AC104" s="109">
        <v>6518.2203057999996</v>
      </c>
      <c r="AD104" s="110" t="s">
        <v>443</v>
      </c>
      <c r="AE104" s="109">
        <v>9.9852288899549002E-2</v>
      </c>
      <c r="AF104" s="109" t="s">
        <v>443</v>
      </c>
      <c r="AG104" s="108">
        <v>0</v>
      </c>
      <c r="AH104" s="108">
        <v>0</v>
      </c>
      <c r="AI104" s="108">
        <v>0</v>
      </c>
      <c r="AJ104" s="108">
        <v>0</v>
      </c>
      <c r="AK104" s="108">
        <v>1192</v>
      </c>
      <c r="AL104" s="108">
        <v>0</v>
      </c>
      <c r="AM104" s="108">
        <v>140</v>
      </c>
      <c r="AN104" s="110">
        <v>4.9000000000000004</v>
      </c>
      <c r="AO104" s="110">
        <v>1.27</v>
      </c>
      <c r="AP104" s="110">
        <v>8.9</v>
      </c>
      <c r="AQ104" s="109" t="s">
        <v>443</v>
      </c>
      <c r="AR104" s="109">
        <v>1.6554825305938701</v>
      </c>
      <c r="AS104" s="108">
        <v>81</v>
      </c>
      <c r="AT104" s="110">
        <v>100</v>
      </c>
      <c r="AU104" s="109" t="s">
        <v>443</v>
      </c>
      <c r="AV104" s="109">
        <v>94.67</v>
      </c>
      <c r="AW104" s="109">
        <v>148.37143533155401</v>
      </c>
      <c r="AX104" s="108">
        <v>14000</v>
      </c>
      <c r="AY104" s="110">
        <v>97.600784899999994</v>
      </c>
      <c r="AZ104" s="110">
        <v>100</v>
      </c>
      <c r="BA104" s="108">
        <v>93173.614000000001</v>
      </c>
      <c r="BB104" s="108">
        <v>556074</v>
      </c>
      <c r="BC104" s="108">
        <v>514862</v>
      </c>
      <c r="BD104" s="108">
        <v>2590</v>
      </c>
      <c r="BE104" s="108"/>
    </row>
    <row r="105" spans="1:57" x14ac:dyDescent="0.25">
      <c r="A105" s="133" t="s">
        <v>189</v>
      </c>
      <c r="B105" s="111" t="s">
        <v>188</v>
      </c>
      <c r="C105" s="108">
        <v>0</v>
      </c>
      <c r="D105" s="108">
        <v>0</v>
      </c>
      <c r="E105" s="108">
        <v>116043.36499999999</v>
      </c>
      <c r="F105" s="108">
        <v>49.457999999999998</v>
      </c>
      <c r="G105" s="108">
        <v>352769.45699999999</v>
      </c>
      <c r="H105" s="108">
        <v>71857.415000000008</v>
      </c>
      <c r="I105" s="108">
        <v>66.774000000000001</v>
      </c>
      <c r="J105" s="108">
        <v>62611.6</v>
      </c>
      <c r="K105" s="109">
        <v>0.16</v>
      </c>
      <c r="L105" s="109">
        <v>3.3333333333333333E-2</v>
      </c>
      <c r="M105" s="109">
        <v>9.8142648002786603E-2</v>
      </c>
      <c r="N105" s="109">
        <v>1.5837574219476701E-2</v>
      </c>
      <c r="O105" s="108">
        <v>0</v>
      </c>
      <c r="P105" s="108">
        <v>0</v>
      </c>
      <c r="Q105" s="109">
        <v>0.50986557901921314</v>
      </c>
      <c r="R105" s="109">
        <v>0.4200547</v>
      </c>
      <c r="S105" s="108">
        <v>85212375</v>
      </c>
      <c r="T105" s="108">
        <v>378.69</v>
      </c>
      <c r="U105" s="108">
        <v>498.83</v>
      </c>
      <c r="V105" s="109">
        <v>4.861861125118895</v>
      </c>
      <c r="W105" s="110">
        <v>49.599998474121101</v>
      </c>
      <c r="X105" s="110">
        <v>36.799999999999997</v>
      </c>
      <c r="Y105" s="109">
        <v>0.161</v>
      </c>
      <c r="Z105" s="108">
        <v>64</v>
      </c>
      <c r="AA105" s="108">
        <v>235</v>
      </c>
      <c r="AB105" s="110">
        <v>0.30000001192092901</v>
      </c>
      <c r="AC105" s="109">
        <v>58.135056489999997</v>
      </c>
      <c r="AD105" s="110">
        <v>17</v>
      </c>
      <c r="AE105" s="109" t="s">
        <v>443</v>
      </c>
      <c r="AF105" s="109">
        <v>40.630000000000003</v>
      </c>
      <c r="AG105" s="108">
        <v>44879</v>
      </c>
      <c r="AH105" s="108">
        <v>21736</v>
      </c>
      <c r="AI105" s="108">
        <v>217437</v>
      </c>
      <c r="AJ105" s="108">
        <v>0</v>
      </c>
      <c r="AK105" s="108">
        <v>10</v>
      </c>
      <c r="AL105" s="108">
        <v>0</v>
      </c>
      <c r="AM105" s="108">
        <v>97</v>
      </c>
      <c r="AN105" s="110">
        <v>33</v>
      </c>
      <c r="AO105" s="110">
        <v>7.07</v>
      </c>
      <c r="AP105" s="110">
        <v>3.5</v>
      </c>
      <c r="AQ105" s="109">
        <v>3.1333333333333333</v>
      </c>
      <c r="AR105" s="109">
        <v>-1.27768325805664</v>
      </c>
      <c r="AS105" s="108">
        <v>28</v>
      </c>
      <c r="AT105" s="110">
        <v>15.4</v>
      </c>
      <c r="AU105" s="109">
        <v>64.480903625488295</v>
      </c>
      <c r="AV105" s="109">
        <v>3.7</v>
      </c>
      <c r="AW105" s="109">
        <v>38.218910245994799</v>
      </c>
      <c r="AX105" s="108">
        <v>46000</v>
      </c>
      <c r="AY105" s="110">
        <v>11.9951814</v>
      </c>
      <c r="AZ105" s="110">
        <v>51.525145700000003</v>
      </c>
      <c r="BA105" s="108">
        <v>1479.9110000000001</v>
      </c>
      <c r="BB105" s="108">
        <v>23571712</v>
      </c>
      <c r="BC105" s="108">
        <v>22599098</v>
      </c>
      <c r="BD105" s="108">
        <v>581540</v>
      </c>
      <c r="BE105" s="108"/>
    </row>
    <row r="106" spans="1:57" x14ac:dyDescent="0.25">
      <c r="A106" s="133" t="s">
        <v>191</v>
      </c>
      <c r="B106" s="111" t="s">
        <v>190</v>
      </c>
      <c r="C106" s="108">
        <v>13337.686315789473</v>
      </c>
      <c r="D106" s="108">
        <v>0</v>
      </c>
      <c r="E106" s="108">
        <v>51438.427500000005</v>
      </c>
      <c r="F106" s="108">
        <v>0</v>
      </c>
      <c r="G106" s="108">
        <v>6780.7764999999999</v>
      </c>
      <c r="H106" s="108">
        <v>0</v>
      </c>
      <c r="I106" s="108">
        <v>0</v>
      </c>
      <c r="J106" s="108">
        <v>805977.4</v>
      </c>
      <c r="K106" s="109">
        <v>0.24</v>
      </c>
      <c r="L106" s="109">
        <v>3.3333333333333333E-2</v>
      </c>
      <c r="M106" s="109">
        <v>5.9363455137162402E-2</v>
      </c>
      <c r="N106" s="109">
        <v>1.37505675844652E-2</v>
      </c>
      <c r="O106" s="108">
        <v>0</v>
      </c>
      <c r="P106" s="108">
        <v>0</v>
      </c>
      <c r="Q106" s="109">
        <v>0.44541556451409692</v>
      </c>
      <c r="R106" s="109">
        <v>0.33179999999999998</v>
      </c>
      <c r="S106" s="108">
        <v>180975528</v>
      </c>
      <c r="T106" s="108">
        <v>1174.5999999999999</v>
      </c>
      <c r="U106" s="108">
        <v>1125.8800000000001</v>
      </c>
      <c r="V106" s="109">
        <v>30.253133732833525</v>
      </c>
      <c r="W106" s="110">
        <v>64</v>
      </c>
      <c r="X106" s="110">
        <v>13.8</v>
      </c>
      <c r="Y106" s="109">
        <v>1.9E-2</v>
      </c>
      <c r="Z106" s="108">
        <v>85</v>
      </c>
      <c r="AA106" s="108">
        <v>227</v>
      </c>
      <c r="AB106" s="110">
        <v>10</v>
      </c>
      <c r="AC106" s="109">
        <v>90.271531600000003</v>
      </c>
      <c r="AD106" s="110">
        <v>75</v>
      </c>
      <c r="AE106" s="109">
        <v>0.61111315454716264</v>
      </c>
      <c r="AF106" s="109">
        <v>46.18</v>
      </c>
      <c r="AG106" s="108">
        <v>97385</v>
      </c>
      <c r="AH106" s="108">
        <v>44850</v>
      </c>
      <c r="AI106" s="108">
        <v>3439688</v>
      </c>
      <c r="AJ106" s="108">
        <v>0</v>
      </c>
      <c r="AK106" s="108">
        <v>8963</v>
      </c>
      <c r="AL106" s="108">
        <v>0</v>
      </c>
      <c r="AM106" s="108">
        <v>111</v>
      </c>
      <c r="AN106" s="110">
        <v>20.7</v>
      </c>
      <c r="AO106" s="110">
        <v>7.63</v>
      </c>
      <c r="AP106" s="110">
        <v>23.6</v>
      </c>
      <c r="AQ106" s="109">
        <v>3.416666666666667</v>
      </c>
      <c r="AR106" s="109">
        <v>-0.68738591670990001</v>
      </c>
      <c r="AS106" s="108">
        <v>31</v>
      </c>
      <c r="AT106" s="110">
        <v>9.8000000000000007</v>
      </c>
      <c r="AU106" s="109">
        <v>61.309722900390597</v>
      </c>
      <c r="AV106" s="109">
        <v>5.83</v>
      </c>
      <c r="AW106" s="109">
        <v>30.4977721980393</v>
      </c>
      <c r="AX106" s="108">
        <v>18000</v>
      </c>
      <c r="AY106" s="110">
        <v>41.003374899999997</v>
      </c>
      <c r="AZ106" s="110">
        <v>90.183049699999998</v>
      </c>
      <c r="BA106" s="108">
        <v>806.60299999999995</v>
      </c>
      <c r="BB106" s="108">
        <v>16695253</v>
      </c>
      <c r="BC106" s="108">
        <v>16777547</v>
      </c>
      <c r="BD106" s="108">
        <v>94280</v>
      </c>
      <c r="BE106" s="108"/>
    </row>
    <row r="107" spans="1:57" x14ac:dyDescent="0.25">
      <c r="A107" s="133" t="s">
        <v>193</v>
      </c>
      <c r="B107" s="111" t="s">
        <v>192</v>
      </c>
      <c r="C107" s="108">
        <v>24399.717894736841</v>
      </c>
      <c r="D107" s="108">
        <v>0</v>
      </c>
      <c r="E107" s="108">
        <v>141797.07250000001</v>
      </c>
      <c r="F107" s="108">
        <v>11.472</v>
      </c>
      <c r="G107" s="108">
        <v>3009.069</v>
      </c>
      <c r="H107" s="108">
        <v>0</v>
      </c>
      <c r="I107" s="108">
        <v>0</v>
      </c>
      <c r="J107" s="108">
        <v>88200</v>
      </c>
      <c r="K107" s="109">
        <v>0.08</v>
      </c>
      <c r="L107" s="109">
        <v>0</v>
      </c>
      <c r="M107" s="109">
        <v>0.27328613303164101</v>
      </c>
      <c r="N107" s="109">
        <v>0.15356968548188399</v>
      </c>
      <c r="O107" s="108">
        <v>0</v>
      </c>
      <c r="P107" s="108">
        <v>0</v>
      </c>
      <c r="Q107" s="109">
        <v>0.77924582389408803</v>
      </c>
      <c r="R107" s="109" t="s">
        <v>443</v>
      </c>
      <c r="S107" s="108">
        <v>13354401</v>
      </c>
      <c r="T107" s="108">
        <v>15.37</v>
      </c>
      <c r="U107" s="108">
        <v>-119.74</v>
      </c>
      <c r="V107" s="109">
        <v>-3.9520028044513635E-2</v>
      </c>
      <c r="W107" s="110">
        <v>7</v>
      </c>
      <c r="X107" s="110">
        <v>12.9</v>
      </c>
      <c r="Y107" s="109">
        <v>1.198</v>
      </c>
      <c r="Z107" s="108">
        <v>94</v>
      </c>
      <c r="AA107" s="108">
        <v>103</v>
      </c>
      <c r="AB107" s="110">
        <v>0.5</v>
      </c>
      <c r="AC107" s="109">
        <v>938.29342653000003</v>
      </c>
      <c r="AD107" s="110">
        <v>0.1</v>
      </c>
      <c r="AE107" s="109">
        <v>0.20899999999999999</v>
      </c>
      <c r="AF107" s="109">
        <v>46.21</v>
      </c>
      <c r="AG107" s="108">
        <v>0</v>
      </c>
      <c r="AH107" s="108">
        <v>2430000</v>
      </c>
      <c r="AI107" s="108">
        <v>6815</v>
      </c>
      <c r="AJ107" s="108">
        <v>0</v>
      </c>
      <c r="AK107" s="108">
        <v>97573</v>
      </c>
      <c r="AL107" s="108">
        <v>0</v>
      </c>
      <c r="AM107" s="108">
        <v>129</v>
      </c>
      <c r="AN107" s="110">
        <v>4.9000000000000004</v>
      </c>
      <c r="AO107" s="110">
        <v>2.91</v>
      </c>
      <c r="AP107" s="110">
        <v>4.3</v>
      </c>
      <c r="AQ107" s="109">
        <v>3.95</v>
      </c>
      <c r="AR107" s="109">
        <v>1.1395637989044201</v>
      </c>
      <c r="AS107" s="108">
        <v>50</v>
      </c>
      <c r="AT107" s="110">
        <v>100</v>
      </c>
      <c r="AU107" s="109">
        <v>93.117881774902301</v>
      </c>
      <c r="AV107" s="109">
        <v>67.5</v>
      </c>
      <c r="AW107" s="109">
        <v>148.82984889042899</v>
      </c>
      <c r="AX107" s="108">
        <v>69000</v>
      </c>
      <c r="AY107" s="110">
        <v>96.012081199999997</v>
      </c>
      <c r="AZ107" s="110">
        <v>98.227043600000002</v>
      </c>
      <c r="BA107" s="108">
        <v>25631.553</v>
      </c>
      <c r="BB107" s="108">
        <v>29901996</v>
      </c>
      <c r="BC107" s="108">
        <v>29628392</v>
      </c>
      <c r="BD107" s="108">
        <v>328550</v>
      </c>
      <c r="BE107" s="108"/>
    </row>
    <row r="108" spans="1:57" x14ac:dyDescent="0.25">
      <c r="A108" s="133" t="s">
        <v>195</v>
      </c>
      <c r="B108" s="111" t="s">
        <v>194</v>
      </c>
      <c r="C108" s="108">
        <v>0</v>
      </c>
      <c r="D108" s="108">
        <v>0</v>
      </c>
      <c r="E108" s="108" t="s">
        <v>443</v>
      </c>
      <c r="F108" s="108">
        <v>112.096</v>
      </c>
      <c r="G108" s="108">
        <v>0</v>
      </c>
      <c r="H108" s="108">
        <v>0</v>
      </c>
      <c r="I108" s="108">
        <v>0</v>
      </c>
      <c r="J108" s="108">
        <v>0</v>
      </c>
      <c r="K108" s="109">
        <v>0</v>
      </c>
      <c r="L108" s="109">
        <v>0</v>
      </c>
      <c r="M108" s="109">
        <v>4.2606952649187797E-3</v>
      </c>
      <c r="N108" s="109">
        <v>3.2097645305282599E-4</v>
      </c>
      <c r="O108" s="108">
        <v>0</v>
      </c>
      <c r="P108" s="108">
        <v>0</v>
      </c>
      <c r="Q108" s="109">
        <v>0.70636529169859397</v>
      </c>
      <c r="R108" s="109">
        <v>7.4999999999999997E-3</v>
      </c>
      <c r="S108" s="108">
        <v>469337</v>
      </c>
      <c r="T108" s="108">
        <v>58.01</v>
      </c>
      <c r="U108" s="108">
        <v>21.18</v>
      </c>
      <c r="V108" s="109">
        <v>0.98096769874324286</v>
      </c>
      <c r="W108" s="110">
        <v>8.6000003814697301</v>
      </c>
      <c r="X108" s="110">
        <v>17.8</v>
      </c>
      <c r="Y108" s="109">
        <v>1.415</v>
      </c>
      <c r="Z108" s="108">
        <v>99</v>
      </c>
      <c r="AA108" s="108">
        <v>41</v>
      </c>
      <c r="AB108" s="110">
        <v>0.1</v>
      </c>
      <c r="AC108" s="109">
        <v>1259.5959047199999</v>
      </c>
      <c r="AD108" s="110" t="s">
        <v>443</v>
      </c>
      <c r="AE108" s="109">
        <v>0.24266896943684402</v>
      </c>
      <c r="AF108" s="109">
        <v>37.369999999999997</v>
      </c>
      <c r="AG108" s="108">
        <v>0</v>
      </c>
      <c r="AH108" s="108">
        <v>0</v>
      </c>
      <c r="AI108" s="108">
        <v>0</v>
      </c>
      <c r="AJ108" s="108">
        <v>0</v>
      </c>
      <c r="AK108" s="108">
        <v>0</v>
      </c>
      <c r="AL108" s="108">
        <v>0</v>
      </c>
      <c r="AM108" s="108">
        <v>131</v>
      </c>
      <c r="AN108" s="110">
        <v>5.2</v>
      </c>
      <c r="AO108" s="110">
        <v>3.51</v>
      </c>
      <c r="AP108" s="110">
        <v>14.2</v>
      </c>
      <c r="AQ108" s="109">
        <v>2.6833333333333331</v>
      </c>
      <c r="AR108" s="109">
        <v>-0.36680588126182601</v>
      </c>
      <c r="AS108" s="108" t="s">
        <v>443</v>
      </c>
      <c r="AT108" s="110">
        <v>100</v>
      </c>
      <c r="AU108" s="109">
        <v>98.397895812988295</v>
      </c>
      <c r="AV108" s="109">
        <v>49.28</v>
      </c>
      <c r="AW108" s="109">
        <v>189.38311355853099</v>
      </c>
      <c r="AX108" s="108">
        <v>680</v>
      </c>
      <c r="AY108" s="110">
        <v>97.942069599999996</v>
      </c>
      <c r="AZ108" s="110">
        <v>98.646576199999998</v>
      </c>
      <c r="BA108" s="108">
        <v>14980.249</v>
      </c>
      <c r="BB108" s="108">
        <v>357415</v>
      </c>
      <c r="BC108" s="108">
        <v>393988</v>
      </c>
      <c r="BD108" s="108">
        <v>300</v>
      </c>
      <c r="BE108" s="108"/>
    </row>
    <row r="109" spans="1:57" x14ac:dyDescent="0.25">
      <c r="A109" s="133" t="s">
        <v>197</v>
      </c>
      <c r="B109" s="111" t="s">
        <v>196</v>
      </c>
      <c r="C109" s="108">
        <v>0</v>
      </c>
      <c r="D109" s="108">
        <v>0</v>
      </c>
      <c r="E109" s="108">
        <v>95427.134000000005</v>
      </c>
      <c r="F109" s="108">
        <v>0</v>
      </c>
      <c r="G109" s="108">
        <v>0</v>
      </c>
      <c r="H109" s="108">
        <v>0</v>
      </c>
      <c r="I109" s="108">
        <v>0</v>
      </c>
      <c r="J109" s="108">
        <v>217080</v>
      </c>
      <c r="K109" s="109">
        <v>0.24</v>
      </c>
      <c r="L109" s="109">
        <v>0.1</v>
      </c>
      <c r="M109" s="109">
        <v>0.96357114768933805</v>
      </c>
      <c r="N109" s="109">
        <v>0.50824493110844204</v>
      </c>
      <c r="O109" s="108">
        <v>0</v>
      </c>
      <c r="P109" s="108">
        <v>4</v>
      </c>
      <c r="Q109" s="109">
        <v>0.41928883598566863</v>
      </c>
      <c r="R109" s="109">
        <v>0.45609840000000001</v>
      </c>
      <c r="S109" s="108">
        <v>988007484</v>
      </c>
      <c r="T109" s="108">
        <v>1001.3</v>
      </c>
      <c r="U109" s="108">
        <v>1384.41</v>
      </c>
      <c r="V109" s="109">
        <v>13.028258763513051</v>
      </c>
      <c r="W109" s="110">
        <v>114.699996948242</v>
      </c>
      <c r="X109" s="110">
        <v>27.9</v>
      </c>
      <c r="Y109" s="109">
        <v>8.3000000000000004E-2</v>
      </c>
      <c r="Z109" s="108">
        <v>80</v>
      </c>
      <c r="AA109" s="108">
        <v>58</v>
      </c>
      <c r="AB109" s="110">
        <v>1.3999999761581401</v>
      </c>
      <c r="AC109" s="109">
        <v>122.30872816999999</v>
      </c>
      <c r="AD109" s="110">
        <v>176</v>
      </c>
      <c r="AE109" s="109">
        <v>0.67673588996687684</v>
      </c>
      <c r="AF109" s="109">
        <v>33.020000000000003</v>
      </c>
      <c r="AG109" s="108">
        <v>46000</v>
      </c>
      <c r="AH109" s="108">
        <v>7</v>
      </c>
      <c r="AI109" s="108">
        <v>2000</v>
      </c>
      <c r="AJ109" s="108">
        <v>61621</v>
      </c>
      <c r="AK109" s="108">
        <v>14970</v>
      </c>
      <c r="AL109" s="108">
        <v>78183</v>
      </c>
      <c r="AM109" s="108">
        <v>137</v>
      </c>
      <c r="AN109" s="110">
        <v>4.9000000000000004</v>
      </c>
      <c r="AO109" s="110">
        <v>7.67</v>
      </c>
      <c r="AP109" s="110">
        <v>9.4</v>
      </c>
      <c r="AQ109" s="109">
        <v>3.05</v>
      </c>
      <c r="AR109" s="109">
        <v>-1.11636555194855</v>
      </c>
      <c r="AS109" s="108">
        <v>35</v>
      </c>
      <c r="AT109" s="110">
        <v>25.6</v>
      </c>
      <c r="AU109" s="109">
        <v>33.560939788818402</v>
      </c>
      <c r="AV109" s="109">
        <v>7</v>
      </c>
      <c r="AW109" s="109">
        <v>149.023888354728</v>
      </c>
      <c r="AX109" s="108">
        <v>110000</v>
      </c>
      <c r="AY109" s="110">
        <v>24.670747800000001</v>
      </c>
      <c r="AZ109" s="110">
        <v>77.021926899999997</v>
      </c>
      <c r="BA109" s="108">
        <v>1785.5350000000001</v>
      </c>
      <c r="BB109" s="108">
        <v>17086022</v>
      </c>
      <c r="BC109" s="108">
        <v>15968882</v>
      </c>
      <c r="BD109" s="108">
        <v>1220190</v>
      </c>
      <c r="BE109" s="108"/>
    </row>
    <row r="110" spans="1:57" x14ac:dyDescent="0.25">
      <c r="A110" s="133" t="s">
        <v>199</v>
      </c>
      <c r="B110" s="111" t="s">
        <v>198</v>
      </c>
      <c r="C110" s="108">
        <v>0</v>
      </c>
      <c r="D110" s="108">
        <v>0</v>
      </c>
      <c r="E110" s="108" t="s">
        <v>443</v>
      </c>
      <c r="F110" s="108">
        <v>1.024</v>
      </c>
      <c r="G110" s="108">
        <v>0</v>
      </c>
      <c r="H110" s="108">
        <v>0</v>
      </c>
      <c r="I110" s="108">
        <v>0</v>
      </c>
      <c r="J110" s="108">
        <v>0</v>
      </c>
      <c r="K110" s="109">
        <v>0</v>
      </c>
      <c r="L110" s="109">
        <v>0.16666666666666666</v>
      </c>
      <c r="M110" s="109">
        <v>1.0127069650333199E-2</v>
      </c>
      <c r="N110" s="109">
        <v>4.12165193726554E-3</v>
      </c>
      <c r="O110" s="108">
        <v>0</v>
      </c>
      <c r="P110" s="108">
        <v>0</v>
      </c>
      <c r="Q110" s="109">
        <v>0.83897834008905114</v>
      </c>
      <c r="R110" s="109" t="s">
        <v>443</v>
      </c>
      <c r="S110" s="108">
        <v>0</v>
      </c>
      <c r="T110" s="108">
        <v>0</v>
      </c>
      <c r="U110" s="108">
        <v>0</v>
      </c>
      <c r="V110" s="109">
        <v>0</v>
      </c>
      <c r="W110" s="110">
        <v>6.4000000953674299</v>
      </c>
      <c r="X110" s="110" t="s">
        <v>443</v>
      </c>
      <c r="Y110" s="109">
        <v>3.4860000000000002</v>
      </c>
      <c r="Z110" s="108">
        <v>98</v>
      </c>
      <c r="AA110" s="108">
        <v>12</v>
      </c>
      <c r="AB110" s="110">
        <v>0.1</v>
      </c>
      <c r="AC110" s="109">
        <v>2651.8611169699998</v>
      </c>
      <c r="AD110" s="110" t="s">
        <v>443</v>
      </c>
      <c r="AE110" s="109">
        <v>0.22657322934543789</v>
      </c>
      <c r="AF110" s="109" t="s">
        <v>443</v>
      </c>
      <c r="AG110" s="108">
        <v>0</v>
      </c>
      <c r="AH110" s="108">
        <v>0</v>
      </c>
      <c r="AI110" s="108">
        <v>0</v>
      </c>
      <c r="AJ110" s="108">
        <v>0</v>
      </c>
      <c r="AK110" s="108">
        <v>6095</v>
      </c>
      <c r="AL110" s="108">
        <v>0</v>
      </c>
      <c r="AM110" s="108">
        <v>136</v>
      </c>
      <c r="AN110" s="110">
        <v>4.9000000000000004</v>
      </c>
      <c r="AO110" s="110">
        <v>2.59</v>
      </c>
      <c r="AP110" s="110">
        <v>8.6</v>
      </c>
      <c r="AQ110" s="109" t="s">
        <v>443</v>
      </c>
      <c r="AR110" s="109">
        <v>1.0265414714813199</v>
      </c>
      <c r="AS110" s="108">
        <v>56</v>
      </c>
      <c r="AT110" s="110">
        <v>100</v>
      </c>
      <c r="AU110" s="109">
        <v>92.363090515136705</v>
      </c>
      <c r="AV110" s="109">
        <v>73.17</v>
      </c>
      <c r="AW110" s="109">
        <v>126.98339633519799</v>
      </c>
      <c r="AX110" s="108">
        <v>2700</v>
      </c>
      <c r="AY110" s="110">
        <v>100</v>
      </c>
      <c r="AZ110" s="110">
        <v>100</v>
      </c>
      <c r="BA110" s="108">
        <v>34544.387000000002</v>
      </c>
      <c r="BB110" s="108">
        <v>427404</v>
      </c>
      <c r="BC110" s="108">
        <v>411277</v>
      </c>
      <c r="BD110" s="108">
        <v>320</v>
      </c>
      <c r="BE110" s="108"/>
    </row>
    <row r="111" spans="1:57" x14ac:dyDescent="0.25">
      <c r="A111" s="133" t="s">
        <v>201</v>
      </c>
      <c r="B111" s="111" t="s">
        <v>200</v>
      </c>
      <c r="C111" s="108">
        <v>138.65052631578948</v>
      </c>
      <c r="D111" s="108">
        <v>0</v>
      </c>
      <c r="E111" s="108" t="s">
        <v>443</v>
      </c>
      <c r="F111" s="108">
        <v>0.95799999999999996</v>
      </c>
      <c r="G111" s="108">
        <v>87.3155</v>
      </c>
      <c r="H111" s="108">
        <v>0.4355</v>
      </c>
      <c r="I111" s="108">
        <v>0</v>
      </c>
      <c r="J111" s="108">
        <v>255.36</v>
      </c>
      <c r="K111" s="109">
        <v>0.04</v>
      </c>
      <c r="L111" s="109">
        <v>0</v>
      </c>
      <c r="M111" s="109">
        <v>3.61143893912233E-3</v>
      </c>
      <c r="N111" s="109">
        <v>1.003786081097E-3</v>
      </c>
      <c r="O111" s="108">
        <v>0</v>
      </c>
      <c r="P111" s="108">
        <v>0</v>
      </c>
      <c r="Q111" s="109" t="s">
        <v>443</v>
      </c>
      <c r="R111" s="109" t="s">
        <v>443</v>
      </c>
      <c r="S111" s="108">
        <v>6378643</v>
      </c>
      <c r="T111" s="108">
        <v>76.010000000000005</v>
      </c>
      <c r="U111" s="108">
        <v>93.77</v>
      </c>
      <c r="V111" s="109">
        <v>41.398863948419404</v>
      </c>
      <c r="W111" s="110">
        <v>36</v>
      </c>
      <c r="X111" s="110" t="s">
        <v>443</v>
      </c>
      <c r="Y111" s="109">
        <v>0.438</v>
      </c>
      <c r="Z111" s="108">
        <v>79</v>
      </c>
      <c r="AA111" s="108">
        <v>335</v>
      </c>
      <c r="AB111" s="110" t="s">
        <v>443</v>
      </c>
      <c r="AC111" s="109">
        <v>703.12859990000004</v>
      </c>
      <c r="AD111" s="110" t="s">
        <v>443</v>
      </c>
      <c r="AE111" s="109" t="s">
        <v>443</v>
      </c>
      <c r="AF111" s="109" t="s">
        <v>443</v>
      </c>
      <c r="AG111" s="108">
        <v>6384</v>
      </c>
      <c r="AH111" s="108">
        <v>360</v>
      </c>
      <c r="AI111" s="108">
        <v>0</v>
      </c>
      <c r="AJ111" s="108">
        <v>0</v>
      </c>
      <c r="AK111" s="108">
        <v>0</v>
      </c>
      <c r="AL111" s="108">
        <v>0</v>
      </c>
      <c r="AM111" s="108">
        <v>114</v>
      </c>
      <c r="AN111" s="110">
        <v>14.2</v>
      </c>
      <c r="AO111" s="110" t="s">
        <v>443</v>
      </c>
      <c r="AP111" s="110" t="s">
        <v>443</v>
      </c>
      <c r="AQ111" s="109">
        <v>2.083333333333333</v>
      </c>
      <c r="AR111" s="109">
        <v>-1.54986476898193</v>
      </c>
      <c r="AS111" s="108" t="s">
        <v>443</v>
      </c>
      <c r="AT111" s="110">
        <v>59.32891</v>
      </c>
      <c r="AU111" s="109" t="s">
        <v>443</v>
      </c>
      <c r="AV111" s="109">
        <v>16.8</v>
      </c>
      <c r="AW111" s="109">
        <v>29.371636473887701</v>
      </c>
      <c r="AX111" s="108">
        <v>260</v>
      </c>
      <c r="AY111" s="110">
        <v>76.860689500000007</v>
      </c>
      <c r="AZ111" s="110">
        <v>94.618129699999997</v>
      </c>
      <c r="BA111" s="108">
        <v>3366.3829999999998</v>
      </c>
      <c r="BB111" s="108">
        <v>52898</v>
      </c>
      <c r="BC111" s="108">
        <v>69747</v>
      </c>
      <c r="BD111" s="108">
        <v>180</v>
      </c>
      <c r="BE111" s="108"/>
    </row>
    <row r="112" spans="1:57" x14ac:dyDescent="0.25">
      <c r="A112" s="133" t="s">
        <v>203</v>
      </c>
      <c r="B112" s="111" t="s">
        <v>202</v>
      </c>
      <c r="C112" s="108">
        <v>0</v>
      </c>
      <c r="D112" s="108">
        <v>0</v>
      </c>
      <c r="E112" s="108">
        <v>21732.486000000001</v>
      </c>
      <c r="F112" s="108">
        <v>2E-3</v>
      </c>
      <c r="G112" s="108">
        <v>0</v>
      </c>
      <c r="H112" s="108">
        <v>0</v>
      </c>
      <c r="I112" s="108">
        <v>0</v>
      </c>
      <c r="J112" s="108">
        <v>120236.28</v>
      </c>
      <c r="K112" s="109">
        <v>0.2</v>
      </c>
      <c r="L112" s="109">
        <v>0.33333333333333331</v>
      </c>
      <c r="M112" s="109">
        <v>0.41467870171999899</v>
      </c>
      <c r="N112" s="109">
        <v>1.6881839160865799E-2</v>
      </c>
      <c r="O112" s="108">
        <v>0</v>
      </c>
      <c r="P112" s="108">
        <v>0</v>
      </c>
      <c r="Q112" s="109">
        <v>0.50586720828014342</v>
      </c>
      <c r="R112" s="109">
        <v>0.29147620000000002</v>
      </c>
      <c r="S112" s="108">
        <v>256916026</v>
      </c>
      <c r="T112" s="108">
        <v>408.31</v>
      </c>
      <c r="U112" s="108">
        <v>289.52999999999997</v>
      </c>
      <c r="V112" s="109">
        <v>5.9901051438739525</v>
      </c>
      <c r="W112" s="110">
        <v>84.699996948242202</v>
      </c>
      <c r="X112" s="110">
        <v>19.5</v>
      </c>
      <c r="Y112" s="109">
        <v>0.13</v>
      </c>
      <c r="Z112" s="108">
        <v>84</v>
      </c>
      <c r="AA112" s="108">
        <v>111</v>
      </c>
      <c r="AB112" s="110">
        <v>0.69999998807907104</v>
      </c>
      <c r="AC112" s="109">
        <v>137.65711815</v>
      </c>
      <c r="AD112" s="110">
        <v>80</v>
      </c>
      <c r="AE112" s="109">
        <v>0.610451396802838</v>
      </c>
      <c r="AF112" s="109">
        <v>40.46</v>
      </c>
      <c r="AG112" s="108">
        <v>4225</v>
      </c>
      <c r="AH112" s="108">
        <v>0</v>
      </c>
      <c r="AI112" s="108">
        <v>0</v>
      </c>
      <c r="AJ112" s="108">
        <v>0</v>
      </c>
      <c r="AK112" s="108">
        <v>77511</v>
      </c>
      <c r="AL112" s="108">
        <v>0</v>
      </c>
      <c r="AM112" s="108">
        <v>132</v>
      </c>
      <c r="AN112" s="110">
        <v>5.6</v>
      </c>
      <c r="AO112" s="110">
        <v>10.09</v>
      </c>
      <c r="AP112" s="110">
        <v>3.1</v>
      </c>
      <c r="AQ112" s="109">
        <v>3.0666666666666669</v>
      </c>
      <c r="AR112" s="109">
        <v>-1.0505268573761</v>
      </c>
      <c r="AS112" s="108">
        <v>31</v>
      </c>
      <c r="AT112" s="110">
        <v>21.762560000000001</v>
      </c>
      <c r="AU112" s="109">
        <v>45.5037841796875</v>
      </c>
      <c r="AV112" s="109">
        <v>10.7</v>
      </c>
      <c r="AW112" s="109">
        <v>94.199284871188198</v>
      </c>
      <c r="AX112" s="108">
        <v>15000</v>
      </c>
      <c r="AY112" s="110">
        <v>40.005230099999999</v>
      </c>
      <c r="AZ112" s="110">
        <v>57.888390399999999</v>
      </c>
      <c r="BA112" s="108">
        <v>4458.53</v>
      </c>
      <c r="BB112" s="108">
        <v>3969625</v>
      </c>
      <c r="BC112" s="108">
        <v>3437610</v>
      </c>
      <c r="BD112" s="108">
        <v>1030700</v>
      </c>
      <c r="BE112" s="108"/>
    </row>
    <row r="113" spans="1:57" x14ac:dyDescent="0.25">
      <c r="A113" s="133" t="s">
        <v>205</v>
      </c>
      <c r="B113" s="111" t="s">
        <v>204</v>
      </c>
      <c r="C113" s="108">
        <v>0</v>
      </c>
      <c r="D113" s="108">
        <v>0</v>
      </c>
      <c r="E113" s="108" t="s">
        <v>443</v>
      </c>
      <c r="F113" s="108">
        <v>2.306</v>
      </c>
      <c r="G113" s="108">
        <v>25122.522000000001</v>
      </c>
      <c r="H113" s="108">
        <v>18508.740000000002</v>
      </c>
      <c r="I113" s="108">
        <v>1.8000000000000002E-2</v>
      </c>
      <c r="J113" s="108">
        <v>0</v>
      </c>
      <c r="K113" s="109">
        <v>0.04</v>
      </c>
      <c r="L113" s="109">
        <v>0</v>
      </c>
      <c r="M113" s="109">
        <v>3.35601174367857E-3</v>
      </c>
      <c r="N113" s="109">
        <v>3.9461711568415901E-3</v>
      </c>
      <c r="O113" s="108">
        <v>0</v>
      </c>
      <c r="P113" s="108">
        <v>0</v>
      </c>
      <c r="Q113" s="109">
        <v>0.77655244442417404</v>
      </c>
      <c r="R113" s="109" t="s">
        <v>443</v>
      </c>
      <c r="S113" s="108">
        <v>0</v>
      </c>
      <c r="T113" s="108">
        <v>177.89</v>
      </c>
      <c r="U113" s="108">
        <v>148.30000000000001</v>
      </c>
      <c r="V113" s="109">
        <v>1.2420000294569289</v>
      </c>
      <c r="W113" s="110">
        <v>13.5</v>
      </c>
      <c r="X113" s="110" t="s">
        <v>443</v>
      </c>
      <c r="Y113" s="109" t="s">
        <v>443</v>
      </c>
      <c r="Z113" s="108">
        <v>98</v>
      </c>
      <c r="AA113" s="108">
        <v>22</v>
      </c>
      <c r="AB113" s="110">
        <v>0.89999997615814198</v>
      </c>
      <c r="AC113" s="109">
        <v>863.89087341000004</v>
      </c>
      <c r="AD113" s="110" t="s">
        <v>443</v>
      </c>
      <c r="AE113" s="109">
        <v>0.4187694317894437</v>
      </c>
      <c r="AF113" s="109">
        <v>35.9</v>
      </c>
      <c r="AG113" s="108">
        <v>82</v>
      </c>
      <c r="AH113" s="108">
        <v>0</v>
      </c>
      <c r="AI113" s="108">
        <v>0</v>
      </c>
      <c r="AJ113" s="108">
        <v>0</v>
      </c>
      <c r="AK113" s="108">
        <v>0</v>
      </c>
      <c r="AL113" s="108">
        <v>0</v>
      </c>
      <c r="AM113" s="108">
        <v>129</v>
      </c>
      <c r="AN113" s="110">
        <v>4.9000000000000004</v>
      </c>
      <c r="AO113" s="110">
        <v>4.9000000000000004</v>
      </c>
      <c r="AP113" s="110">
        <v>11.7</v>
      </c>
      <c r="AQ113" s="109">
        <v>3.7</v>
      </c>
      <c r="AR113" s="109">
        <v>1.1309578418731701</v>
      </c>
      <c r="AS113" s="108">
        <v>53</v>
      </c>
      <c r="AT113" s="110">
        <v>100</v>
      </c>
      <c r="AU113" s="109">
        <v>89.249832153320298</v>
      </c>
      <c r="AV113" s="109">
        <v>41.44</v>
      </c>
      <c r="AW113" s="109">
        <v>132.249824080515</v>
      </c>
      <c r="AX113" s="108">
        <v>2800</v>
      </c>
      <c r="AY113" s="110">
        <v>93.149146299999998</v>
      </c>
      <c r="AZ113" s="110">
        <v>99.856969800000002</v>
      </c>
      <c r="BA113" s="108">
        <v>19373.831999999999</v>
      </c>
      <c r="BB113" s="108">
        <v>1260934</v>
      </c>
      <c r="BC113" s="108">
        <v>1322238</v>
      </c>
      <c r="BD113" s="108">
        <v>2030</v>
      </c>
      <c r="BE113" s="108"/>
    </row>
    <row r="114" spans="1:57" x14ac:dyDescent="0.25">
      <c r="A114" s="133" t="s">
        <v>207</v>
      </c>
      <c r="B114" s="111" t="s">
        <v>206</v>
      </c>
      <c r="C114" s="108">
        <v>161763.07578947369</v>
      </c>
      <c r="D114" s="108">
        <v>27548.522105263157</v>
      </c>
      <c r="E114" s="108">
        <v>406769.76300000004</v>
      </c>
      <c r="F114" s="108">
        <v>81.451999999999998</v>
      </c>
      <c r="G114" s="108">
        <v>1410785.5804999999</v>
      </c>
      <c r="H114" s="108">
        <v>469879.75950000004</v>
      </c>
      <c r="I114" s="108">
        <v>79.760000000000005</v>
      </c>
      <c r="J114" s="108">
        <v>102600</v>
      </c>
      <c r="K114" s="109">
        <v>0.2</v>
      </c>
      <c r="L114" s="109">
        <v>0</v>
      </c>
      <c r="M114" s="109">
        <v>0.83541177699575098</v>
      </c>
      <c r="N114" s="109">
        <v>0.61709076185054201</v>
      </c>
      <c r="O114" s="108">
        <v>0</v>
      </c>
      <c r="P114" s="108">
        <v>5</v>
      </c>
      <c r="Q114" s="109">
        <v>0.75620791155171296</v>
      </c>
      <c r="R114" s="109">
        <v>2.3980899999999999E-2</v>
      </c>
      <c r="S114" s="108">
        <v>6253878</v>
      </c>
      <c r="T114" s="108">
        <v>417.81</v>
      </c>
      <c r="U114" s="108">
        <v>562.69000000000005</v>
      </c>
      <c r="V114" s="109">
        <v>4.5767483507367368E-2</v>
      </c>
      <c r="W114" s="110">
        <v>13.199999809265099</v>
      </c>
      <c r="X114" s="110">
        <v>2.8</v>
      </c>
      <c r="Y114" s="109">
        <v>2.0950000000000002</v>
      </c>
      <c r="Z114" s="108">
        <v>97</v>
      </c>
      <c r="AA114" s="108">
        <v>21</v>
      </c>
      <c r="AB114" s="110">
        <v>0.20000000298023199</v>
      </c>
      <c r="AC114" s="109">
        <v>1061.12600582</v>
      </c>
      <c r="AD114" s="110">
        <v>0</v>
      </c>
      <c r="AE114" s="109">
        <v>0.37281121026489872</v>
      </c>
      <c r="AF114" s="109">
        <v>48.07</v>
      </c>
      <c r="AG114" s="108">
        <v>17000</v>
      </c>
      <c r="AH114" s="108">
        <v>171516</v>
      </c>
      <c r="AI114" s="108">
        <v>17128</v>
      </c>
      <c r="AJ114" s="108">
        <v>281400</v>
      </c>
      <c r="AK114" s="108">
        <v>2158</v>
      </c>
      <c r="AL114" s="108">
        <v>0</v>
      </c>
      <c r="AM114" s="108">
        <v>130</v>
      </c>
      <c r="AN114" s="110">
        <v>4.9000000000000004</v>
      </c>
      <c r="AO114" s="110">
        <v>3.74</v>
      </c>
      <c r="AP114" s="110">
        <v>4.7</v>
      </c>
      <c r="AQ114" s="109">
        <v>2.9666666666666668</v>
      </c>
      <c r="AR114" s="109">
        <v>0.18895356357097601</v>
      </c>
      <c r="AS114" s="108">
        <v>35</v>
      </c>
      <c r="AT114" s="110">
        <v>99.1</v>
      </c>
      <c r="AU114" s="109">
        <v>94.228401184082003</v>
      </c>
      <c r="AV114" s="109">
        <v>44.39</v>
      </c>
      <c r="AW114" s="109">
        <v>82.543249567454893</v>
      </c>
      <c r="AX114" s="108">
        <v>360000</v>
      </c>
      <c r="AY114" s="110">
        <v>85.157210899999995</v>
      </c>
      <c r="AZ114" s="110">
        <v>96.110478599999993</v>
      </c>
      <c r="BA114" s="108">
        <v>18369.504000000001</v>
      </c>
      <c r="BB114" s="108">
        <v>125385832</v>
      </c>
      <c r="BC114" s="108">
        <v>116220947</v>
      </c>
      <c r="BD114" s="108">
        <v>1943950</v>
      </c>
      <c r="BE114" s="108"/>
    </row>
    <row r="115" spans="1:57" x14ac:dyDescent="0.25">
      <c r="A115" s="133" t="s">
        <v>782</v>
      </c>
      <c r="B115" s="111" t="s">
        <v>208</v>
      </c>
      <c r="C115" s="108">
        <v>225.58736842105264</v>
      </c>
      <c r="D115" s="108">
        <v>0</v>
      </c>
      <c r="E115" s="108" t="s">
        <v>443</v>
      </c>
      <c r="F115" s="108">
        <v>0.82</v>
      </c>
      <c r="G115" s="108">
        <v>1224.068</v>
      </c>
      <c r="H115" s="108">
        <v>187.94900000000001</v>
      </c>
      <c r="I115" s="108">
        <v>0</v>
      </c>
      <c r="J115" s="108">
        <v>1152</v>
      </c>
      <c r="K115" s="109">
        <v>0.04</v>
      </c>
      <c r="L115" s="109">
        <v>0.26666666666666666</v>
      </c>
      <c r="M115" s="109">
        <v>3.1550753246812799E-3</v>
      </c>
      <c r="N115" s="109">
        <v>1.0171973062981E-4</v>
      </c>
      <c r="O115" s="108">
        <v>0</v>
      </c>
      <c r="P115" s="108">
        <v>0</v>
      </c>
      <c r="Q115" s="109">
        <v>0.63959016878170338</v>
      </c>
      <c r="R115" s="109" t="s">
        <v>443</v>
      </c>
      <c r="S115" s="108">
        <v>0</v>
      </c>
      <c r="T115" s="108">
        <v>115.04</v>
      </c>
      <c r="U115" s="108">
        <v>142.97999999999999</v>
      </c>
      <c r="V115" s="109">
        <v>41.655292404245699</v>
      </c>
      <c r="W115" s="110">
        <v>34.700000762939503</v>
      </c>
      <c r="X115" s="110" t="s">
        <v>443</v>
      </c>
      <c r="Y115" s="109">
        <v>0.17699999999999999</v>
      </c>
      <c r="Z115" s="108">
        <v>91</v>
      </c>
      <c r="AA115" s="108">
        <v>195</v>
      </c>
      <c r="AB115" s="110" t="s">
        <v>443</v>
      </c>
      <c r="AC115" s="109">
        <v>448.09559818999998</v>
      </c>
      <c r="AD115" s="110" t="s">
        <v>443</v>
      </c>
      <c r="AE115" s="109" t="s">
        <v>443</v>
      </c>
      <c r="AF115" s="109" t="s">
        <v>443</v>
      </c>
      <c r="AG115" s="108">
        <v>0</v>
      </c>
      <c r="AH115" s="108">
        <v>0</v>
      </c>
      <c r="AI115" s="108">
        <v>6000</v>
      </c>
      <c r="AJ115" s="108">
        <v>0</v>
      </c>
      <c r="AK115" s="108">
        <v>0</v>
      </c>
      <c r="AL115" s="108">
        <v>0</v>
      </c>
      <c r="AM115" s="108">
        <v>114</v>
      </c>
      <c r="AN115" s="110">
        <v>14.2</v>
      </c>
      <c r="AO115" s="110" t="s">
        <v>443</v>
      </c>
      <c r="AP115" s="110" t="s">
        <v>443</v>
      </c>
      <c r="AQ115" s="109">
        <v>2.6</v>
      </c>
      <c r="AR115" s="109">
        <v>-0.52002990245819103</v>
      </c>
      <c r="AS115" s="108" t="s">
        <v>443</v>
      </c>
      <c r="AT115" s="110">
        <v>59.32891</v>
      </c>
      <c r="AU115" s="109" t="s">
        <v>443</v>
      </c>
      <c r="AV115" s="109">
        <v>29.65</v>
      </c>
      <c r="AW115" s="109">
        <v>30.317047967628898</v>
      </c>
      <c r="AX115" s="108">
        <v>380</v>
      </c>
      <c r="AY115" s="110">
        <v>57.076392900000002</v>
      </c>
      <c r="AZ115" s="110">
        <v>89.028336199999998</v>
      </c>
      <c r="BA115" s="108">
        <v>3052.3249999999998</v>
      </c>
      <c r="BB115" s="108">
        <v>104044</v>
      </c>
      <c r="BC115" s="108">
        <v>106104</v>
      </c>
      <c r="BD115" s="108">
        <v>700</v>
      </c>
      <c r="BE115" s="108"/>
    </row>
    <row r="116" spans="1:57" x14ac:dyDescent="0.25">
      <c r="A116" s="133" t="s">
        <v>883</v>
      </c>
      <c r="B116" s="111" t="s">
        <v>209</v>
      </c>
      <c r="C116" s="108">
        <v>7182.1705263157892</v>
      </c>
      <c r="D116" s="108">
        <v>0</v>
      </c>
      <c r="E116" s="108">
        <v>22102.964499999998</v>
      </c>
      <c r="F116" s="108">
        <v>0</v>
      </c>
      <c r="G116" s="108">
        <v>0</v>
      </c>
      <c r="H116" s="108">
        <v>0</v>
      </c>
      <c r="I116" s="108">
        <v>0</v>
      </c>
      <c r="J116" s="108">
        <v>8647.76</v>
      </c>
      <c r="K116" s="109">
        <v>0.12</v>
      </c>
      <c r="L116" s="109">
        <v>0.13333333333333333</v>
      </c>
      <c r="M116" s="109">
        <v>0.42909635771756099</v>
      </c>
      <c r="N116" s="109">
        <v>8.5363498478004493E-2</v>
      </c>
      <c r="O116" s="108">
        <v>0</v>
      </c>
      <c r="P116" s="108">
        <v>0</v>
      </c>
      <c r="Q116" s="109">
        <v>0.69330269057027449</v>
      </c>
      <c r="R116" s="109">
        <v>4.1305999999999999E-3</v>
      </c>
      <c r="S116" s="108">
        <v>264846</v>
      </c>
      <c r="T116" s="108">
        <v>473.08</v>
      </c>
      <c r="U116" s="108">
        <v>346.62</v>
      </c>
      <c r="V116" s="109">
        <v>4.2305395199297147</v>
      </c>
      <c r="W116" s="110">
        <v>15.800000190734901</v>
      </c>
      <c r="X116" s="110">
        <v>3.2</v>
      </c>
      <c r="Y116" s="109">
        <v>2.984</v>
      </c>
      <c r="Z116" s="108">
        <v>90</v>
      </c>
      <c r="AA116" s="108">
        <v>153</v>
      </c>
      <c r="AB116" s="110">
        <v>0.60000002384185802</v>
      </c>
      <c r="AC116" s="109">
        <v>553.35268486999996</v>
      </c>
      <c r="AD116" s="110" t="s">
        <v>443</v>
      </c>
      <c r="AE116" s="109">
        <v>0.24823414074767836</v>
      </c>
      <c r="AF116" s="109">
        <v>30.63</v>
      </c>
      <c r="AG116" s="108">
        <v>0</v>
      </c>
      <c r="AH116" s="108">
        <v>0</v>
      </c>
      <c r="AI116" s="108">
        <v>0</v>
      </c>
      <c r="AJ116" s="108">
        <v>0</v>
      </c>
      <c r="AK116" s="108">
        <v>389</v>
      </c>
      <c r="AL116" s="108">
        <v>0</v>
      </c>
      <c r="AM116" s="108">
        <v>116</v>
      </c>
      <c r="AN116" s="110">
        <v>4.9000000000000004</v>
      </c>
      <c r="AO116" s="110">
        <v>4.82</v>
      </c>
      <c r="AP116" s="110">
        <v>5.7</v>
      </c>
      <c r="AQ116" s="109">
        <v>2.5333333333333332</v>
      </c>
      <c r="AR116" s="109">
        <v>-0.38179031014442399</v>
      </c>
      <c r="AS116" s="108">
        <v>33</v>
      </c>
      <c r="AT116" s="110">
        <v>100</v>
      </c>
      <c r="AU116" s="109">
        <v>99.068099975585895</v>
      </c>
      <c r="AV116" s="109">
        <v>46.6</v>
      </c>
      <c r="AW116" s="109">
        <v>107.99522155903099</v>
      </c>
      <c r="AX116" s="108">
        <v>42000</v>
      </c>
      <c r="AY116" s="110">
        <v>76.426169700000003</v>
      </c>
      <c r="AZ116" s="110">
        <v>88.375502100000006</v>
      </c>
      <c r="BA116" s="108">
        <v>4973.4219999999996</v>
      </c>
      <c r="BB116" s="108">
        <v>3556400</v>
      </c>
      <c r="BC116" s="108">
        <v>3619925</v>
      </c>
      <c r="BD116" s="108">
        <v>32854</v>
      </c>
      <c r="BE116" s="108"/>
    </row>
    <row r="117" spans="1:57" x14ac:dyDescent="0.25">
      <c r="A117" s="133" t="s">
        <v>211</v>
      </c>
      <c r="B117" s="111" t="s">
        <v>210</v>
      </c>
      <c r="C117" s="108">
        <v>2440.5157894736844</v>
      </c>
      <c r="D117" s="108">
        <v>491.30315789473684</v>
      </c>
      <c r="E117" s="108">
        <v>9430.2160000000003</v>
      </c>
      <c r="F117" s="108">
        <v>0</v>
      </c>
      <c r="G117" s="108">
        <v>0</v>
      </c>
      <c r="H117" s="108">
        <v>0</v>
      </c>
      <c r="I117" s="108">
        <v>0</v>
      </c>
      <c r="J117" s="108">
        <v>18000</v>
      </c>
      <c r="K117" s="109">
        <v>0.04</v>
      </c>
      <c r="L117" s="109">
        <v>0.13333333333333333</v>
      </c>
      <c r="M117" s="109">
        <v>0.265108613510879</v>
      </c>
      <c r="N117" s="109">
        <v>3.9542917716360503E-2</v>
      </c>
      <c r="O117" s="108">
        <v>0</v>
      </c>
      <c r="P117" s="108">
        <v>0</v>
      </c>
      <c r="Q117" s="109">
        <v>0.72662058883660641</v>
      </c>
      <c r="R117" s="109">
        <v>4.73219E-2</v>
      </c>
      <c r="S117" s="108">
        <v>3615446</v>
      </c>
      <c r="T117" s="108">
        <v>448.78</v>
      </c>
      <c r="U117" s="108">
        <v>426.9</v>
      </c>
      <c r="V117" s="109">
        <v>3.6187930054537585</v>
      </c>
      <c r="W117" s="110">
        <v>22.399999618530298</v>
      </c>
      <c r="X117" s="110">
        <v>1.6</v>
      </c>
      <c r="Y117" s="109">
        <v>2.8370000000000002</v>
      </c>
      <c r="Z117" s="108">
        <v>98</v>
      </c>
      <c r="AA117" s="108">
        <v>170</v>
      </c>
      <c r="AB117" s="110">
        <v>0.1</v>
      </c>
      <c r="AC117" s="109">
        <v>566.83195805000003</v>
      </c>
      <c r="AD117" s="110" t="s">
        <v>443</v>
      </c>
      <c r="AE117" s="109">
        <v>0.32535269645865272</v>
      </c>
      <c r="AF117" s="109">
        <v>36.520000000000003</v>
      </c>
      <c r="AG117" s="108">
        <v>0</v>
      </c>
      <c r="AH117" s="108">
        <v>0</v>
      </c>
      <c r="AI117" s="108">
        <v>965000</v>
      </c>
      <c r="AJ117" s="108">
        <v>0</v>
      </c>
      <c r="AK117" s="108">
        <v>11</v>
      </c>
      <c r="AL117" s="108">
        <v>0</v>
      </c>
      <c r="AM117" s="108">
        <v>109</v>
      </c>
      <c r="AN117" s="110">
        <v>20.5</v>
      </c>
      <c r="AO117" s="110">
        <v>4.78</v>
      </c>
      <c r="AP117" s="110">
        <v>16.7</v>
      </c>
      <c r="AQ117" s="109">
        <v>2.95</v>
      </c>
      <c r="AR117" s="109">
        <v>-0.41486412286758401</v>
      </c>
      <c r="AS117" s="108">
        <v>39</v>
      </c>
      <c r="AT117" s="110">
        <v>89.762559999999993</v>
      </c>
      <c r="AU117" s="109">
        <v>98.257003784179702</v>
      </c>
      <c r="AV117" s="109">
        <v>27</v>
      </c>
      <c r="AW117" s="109">
        <v>105.060985661559</v>
      </c>
      <c r="AX117" s="108">
        <v>65000</v>
      </c>
      <c r="AY117" s="110">
        <v>59.716597399999998</v>
      </c>
      <c r="AZ117" s="110">
        <v>64.424796000000001</v>
      </c>
      <c r="BA117" s="108">
        <v>12335.303</v>
      </c>
      <c r="BB117" s="108">
        <v>2909871</v>
      </c>
      <c r="BC117" s="108">
        <v>3226516</v>
      </c>
      <c r="BD117" s="108">
        <v>1553560</v>
      </c>
      <c r="BE117" s="108"/>
    </row>
    <row r="118" spans="1:57" x14ac:dyDescent="0.25">
      <c r="A118" s="133" t="s">
        <v>213</v>
      </c>
      <c r="B118" s="111" t="s">
        <v>212</v>
      </c>
      <c r="C118" s="108">
        <v>1404.0484210526315</v>
      </c>
      <c r="D118" s="108">
        <v>0</v>
      </c>
      <c r="E118" s="108">
        <v>3184.7030000000004</v>
      </c>
      <c r="F118" s="108">
        <v>2.536</v>
      </c>
      <c r="G118" s="108">
        <v>0</v>
      </c>
      <c r="H118" s="108">
        <v>0</v>
      </c>
      <c r="I118" s="108">
        <v>0</v>
      </c>
      <c r="J118" s="108">
        <v>0</v>
      </c>
      <c r="K118" s="109">
        <v>0</v>
      </c>
      <c r="L118" s="109">
        <v>0</v>
      </c>
      <c r="M118" s="109">
        <v>8.5195666545864104E-3</v>
      </c>
      <c r="N118" s="109">
        <v>7.1613589498724399E-3</v>
      </c>
      <c r="O118" s="108">
        <v>0</v>
      </c>
      <c r="P118" s="108">
        <v>0</v>
      </c>
      <c r="Q118" s="109">
        <v>0.80220100680979334</v>
      </c>
      <c r="R118" s="109">
        <v>1.8136999999999999E-3</v>
      </c>
      <c r="S118" s="108">
        <v>0</v>
      </c>
      <c r="T118" s="108">
        <v>103.22</v>
      </c>
      <c r="U118" s="108">
        <v>126.97</v>
      </c>
      <c r="V118" s="109">
        <v>2.8268688041642367</v>
      </c>
      <c r="W118" s="110">
        <v>4.6999998092651403</v>
      </c>
      <c r="X118" s="110">
        <v>1</v>
      </c>
      <c r="Y118" s="109">
        <v>2.113</v>
      </c>
      <c r="Z118" s="108">
        <v>88</v>
      </c>
      <c r="AA118" s="108">
        <v>21</v>
      </c>
      <c r="AB118" s="110" t="s">
        <v>443</v>
      </c>
      <c r="AC118" s="109">
        <v>926.36628967000001</v>
      </c>
      <c r="AD118" s="110" t="s">
        <v>443</v>
      </c>
      <c r="AE118" s="109">
        <v>0.17109221695090826</v>
      </c>
      <c r="AF118" s="109">
        <v>30.63</v>
      </c>
      <c r="AG118" s="108">
        <v>0</v>
      </c>
      <c r="AH118" s="108">
        <v>0</v>
      </c>
      <c r="AI118" s="108">
        <v>0</v>
      </c>
      <c r="AJ118" s="108">
        <v>0</v>
      </c>
      <c r="AK118" s="108">
        <v>6203</v>
      </c>
      <c r="AL118" s="108">
        <v>0</v>
      </c>
      <c r="AM118" s="108">
        <v>147</v>
      </c>
      <c r="AN118" s="110">
        <v>4.9000000000000004</v>
      </c>
      <c r="AO118" s="110">
        <v>5.58</v>
      </c>
      <c r="AP118" s="110" t="s">
        <v>443</v>
      </c>
      <c r="AQ118" s="109">
        <v>3.4</v>
      </c>
      <c r="AR118" s="109">
        <v>0.27548846602439903</v>
      </c>
      <c r="AS118" s="108">
        <v>42</v>
      </c>
      <c r="AT118" s="110">
        <v>100</v>
      </c>
      <c r="AU118" s="109">
        <v>98.442207336425795</v>
      </c>
      <c r="AV118" s="109">
        <v>61</v>
      </c>
      <c r="AW118" s="109">
        <v>163.029368892207</v>
      </c>
      <c r="AX118" s="108">
        <v>11000</v>
      </c>
      <c r="AY118" s="110">
        <v>95.908655100000004</v>
      </c>
      <c r="AZ118" s="110">
        <v>99.700911899999994</v>
      </c>
      <c r="BA118" s="108">
        <v>15805.040999999999</v>
      </c>
      <c r="BB118" s="108">
        <v>621800</v>
      </c>
      <c r="BC118" s="108">
        <v>653474</v>
      </c>
      <c r="BD118" s="108">
        <v>13450</v>
      </c>
      <c r="BE118" s="108"/>
    </row>
    <row r="119" spans="1:57" x14ac:dyDescent="0.25">
      <c r="A119" s="133" t="s">
        <v>215</v>
      </c>
      <c r="B119" s="111" t="s">
        <v>214</v>
      </c>
      <c r="C119" s="108">
        <v>7594.5368421052635</v>
      </c>
      <c r="D119" s="108">
        <v>0</v>
      </c>
      <c r="E119" s="108">
        <v>99275.1</v>
      </c>
      <c r="F119" s="108">
        <v>37.475999999999999</v>
      </c>
      <c r="G119" s="108">
        <v>0</v>
      </c>
      <c r="H119" s="108">
        <v>0</v>
      </c>
      <c r="I119" s="108">
        <v>0</v>
      </c>
      <c r="J119" s="108">
        <v>11000</v>
      </c>
      <c r="K119" s="109">
        <v>0.04</v>
      </c>
      <c r="L119" s="109">
        <v>0.13333333333333333</v>
      </c>
      <c r="M119" s="109">
        <v>0.15056353718555299</v>
      </c>
      <c r="N119" s="109">
        <v>1.93450604853431E-2</v>
      </c>
      <c r="O119" s="108">
        <v>0</v>
      </c>
      <c r="P119" s="108">
        <v>0</v>
      </c>
      <c r="Q119" s="109">
        <v>0.62795366156730748</v>
      </c>
      <c r="R119" s="109">
        <v>6.9283230000000001E-2</v>
      </c>
      <c r="S119" s="108">
        <v>20563529</v>
      </c>
      <c r="T119" s="108">
        <v>1480.36</v>
      </c>
      <c r="U119" s="108">
        <v>2045.89</v>
      </c>
      <c r="V119" s="109">
        <v>1.9458569016042846</v>
      </c>
      <c r="W119" s="110">
        <v>27.600000381469702</v>
      </c>
      <c r="X119" s="110">
        <v>3.1</v>
      </c>
      <c r="Y119" s="109">
        <v>0.62</v>
      </c>
      <c r="Z119" s="108">
        <v>99</v>
      </c>
      <c r="AA119" s="108">
        <v>106</v>
      </c>
      <c r="AB119" s="110">
        <v>0.10000000149011599</v>
      </c>
      <c r="AC119" s="109">
        <v>438.24257782000001</v>
      </c>
      <c r="AD119" s="110" t="s">
        <v>443</v>
      </c>
      <c r="AE119" s="109">
        <v>0.52486583115221885</v>
      </c>
      <c r="AF119" s="109">
        <v>40.880000000000003</v>
      </c>
      <c r="AG119" s="108">
        <v>0</v>
      </c>
      <c r="AH119" s="108">
        <v>117000</v>
      </c>
      <c r="AI119" s="108">
        <v>0</v>
      </c>
      <c r="AJ119" s="108">
        <v>0</v>
      </c>
      <c r="AK119" s="108">
        <v>2144</v>
      </c>
      <c r="AL119" s="108">
        <v>0</v>
      </c>
      <c r="AM119" s="108">
        <v>144</v>
      </c>
      <c r="AN119" s="110">
        <v>4.9000000000000004</v>
      </c>
      <c r="AO119" s="110">
        <v>5.67</v>
      </c>
      <c r="AP119" s="110">
        <v>4.9000000000000004</v>
      </c>
      <c r="AQ119" s="109">
        <v>2.75</v>
      </c>
      <c r="AR119" s="109">
        <v>-0.13803559541702301</v>
      </c>
      <c r="AS119" s="108">
        <v>36</v>
      </c>
      <c r="AT119" s="110">
        <v>100</v>
      </c>
      <c r="AU119" s="109">
        <v>67.084159851074205</v>
      </c>
      <c r="AV119" s="109">
        <v>56.8</v>
      </c>
      <c r="AW119" s="109">
        <v>131.71305603822</v>
      </c>
      <c r="AX119" s="108">
        <v>130000</v>
      </c>
      <c r="AY119" s="110">
        <v>76.710706999999999</v>
      </c>
      <c r="AZ119" s="110">
        <v>85.424841400000005</v>
      </c>
      <c r="BA119" s="108">
        <v>7931.3239999999996</v>
      </c>
      <c r="BB119" s="108">
        <v>33921204</v>
      </c>
      <c r="BC119" s="108">
        <v>32649130</v>
      </c>
      <c r="BD119" s="108">
        <v>446300</v>
      </c>
      <c r="BE119" s="108"/>
    </row>
    <row r="120" spans="1:57" x14ac:dyDescent="0.25">
      <c r="A120" s="133" t="s">
        <v>217</v>
      </c>
      <c r="B120" s="111" t="s">
        <v>216</v>
      </c>
      <c r="C120" s="108">
        <v>4263.9178947368418</v>
      </c>
      <c r="D120" s="108">
        <v>0</v>
      </c>
      <c r="E120" s="108">
        <v>87928.819500000012</v>
      </c>
      <c r="F120" s="108">
        <v>23.48</v>
      </c>
      <c r="G120" s="108">
        <v>91891.656499999997</v>
      </c>
      <c r="H120" s="108">
        <v>3644.8865000000001</v>
      </c>
      <c r="I120" s="108">
        <v>2180.3960000000002</v>
      </c>
      <c r="J120" s="108">
        <v>279980</v>
      </c>
      <c r="K120" s="109">
        <v>0.36</v>
      </c>
      <c r="L120" s="109">
        <v>3.3333333333333333E-2</v>
      </c>
      <c r="M120" s="109">
        <v>0.39539404067536998</v>
      </c>
      <c r="N120" s="109">
        <v>7.3647949163186496E-2</v>
      </c>
      <c r="O120" s="108">
        <v>0</v>
      </c>
      <c r="P120" s="108">
        <v>0</v>
      </c>
      <c r="Q120" s="109">
        <v>0.41642756117288943</v>
      </c>
      <c r="R120" s="109">
        <v>0.3900151</v>
      </c>
      <c r="S120" s="108">
        <v>52486628</v>
      </c>
      <c r="T120" s="108">
        <v>2096.92</v>
      </c>
      <c r="U120" s="108">
        <v>2316.38</v>
      </c>
      <c r="V120" s="109">
        <v>14.857197508626607</v>
      </c>
      <c r="W120" s="110">
        <v>78.5</v>
      </c>
      <c r="X120" s="110">
        <v>18.3</v>
      </c>
      <c r="Y120" s="109">
        <v>0.04</v>
      </c>
      <c r="Z120" s="108">
        <v>85</v>
      </c>
      <c r="AA120" s="108">
        <v>551</v>
      </c>
      <c r="AB120" s="110">
        <v>10.6000003814697</v>
      </c>
      <c r="AC120" s="109">
        <v>70.976906690000007</v>
      </c>
      <c r="AD120" s="110">
        <v>80</v>
      </c>
      <c r="AE120" s="109">
        <v>0.5906798909982478</v>
      </c>
      <c r="AF120" s="109">
        <v>45.66</v>
      </c>
      <c r="AG120" s="108">
        <v>241144</v>
      </c>
      <c r="AH120" s="108">
        <v>61853</v>
      </c>
      <c r="AI120" s="108">
        <v>124381</v>
      </c>
      <c r="AJ120" s="108">
        <v>0</v>
      </c>
      <c r="AK120" s="108">
        <v>4552</v>
      </c>
      <c r="AL120" s="108">
        <v>0</v>
      </c>
      <c r="AM120" s="108">
        <v>110</v>
      </c>
      <c r="AN120" s="110">
        <v>25.3</v>
      </c>
      <c r="AO120" s="110">
        <v>8.61</v>
      </c>
      <c r="AP120" s="110">
        <v>6.7</v>
      </c>
      <c r="AQ120" s="109">
        <v>4.1500000000000004</v>
      </c>
      <c r="AR120" s="109">
        <v>-0.73005861043930098</v>
      </c>
      <c r="AS120" s="108">
        <v>31</v>
      </c>
      <c r="AT120" s="110">
        <v>20.2</v>
      </c>
      <c r="AU120" s="109">
        <v>50.583812713622997</v>
      </c>
      <c r="AV120" s="109">
        <v>5.94</v>
      </c>
      <c r="AW120" s="109">
        <v>69.671873321991697</v>
      </c>
      <c r="AX120" s="108">
        <v>41000</v>
      </c>
      <c r="AY120" s="110">
        <v>20.504614199999999</v>
      </c>
      <c r="AZ120" s="110">
        <v>51.058230700000003</v>
      </c>
      <c r="BA120" s="108">
        <v>1232.04</v>
      </c>
      <c r="BB120" s="108">
        <v>27216276</v>
      </c>
      <c r="BC120" s="108">
        <v>24096669</v>
      </c>
      <c r="BD120" s="108">
        <v>786380</v>
      </c>
      <c r="BE120" s="108"/>
    </row>
    <row r="121" spans="1:57" x14ac:dyDescent="0.25">
      <c r="A121" s="133" t="s">
        <v>370</v>
      </c>
      <c r="B121" s="111" t="s">
        <v>218</v>
      </c>
      <c r="C121" s="108">
        <v>109444.09263157894</v>
      </c>
      <c r="D121" s="108">
        <v>23611.932631578948</v>
      </c>
      <c r="E121" s="108">
        <v>698899.81750000012</v>
      </c>
      <c r="F121" s="108">
        <v>637.44399999999996</v>
      </c>
      <c r="G121" s="108">
        <v>215962.81400000001</v>
      </c>
      <c r="H121" s="108">
        <v>2842.4450000000002</v>
      </c>
      <c r="I121" s="108">
        <v>361.61500000000001</v>
      </c>
      <c r="J121" s="108">
        <v>0</v>
      </c>
      <c r="K121" s="109">
        <v>0</v>
      </c>
      <c r="L121" s="109">
        <v>0</v>
      </c>
      <c r="M121" s="109">
        <v>0.96912219450689996</v>
      </c>
      <c r="N121" s="109">
        <v>0.80339246024503497</v>
      </c>
      <c r="O121" s="108">
        <v>0</v>
      </c>
      <c r="P121" s="108">
        <v>4</v>
      </c>
      <c r="Q121" s="109">
        <v>0.53556067762119364</v>
      </c>
      <c r="R121" s="109" t="s">
        <v>443</v>
      </c>
      <c r="S121" s="108">
        <v>605764305</v>
      </c>
      <c r="T121" s="108">
        <v>504.05</v>
      </c>
      <c r="U121" s="108">
        <v>3934.66</v>
      </c>
      <c r="V121" s="109">
        <v>6.8591203943816943</v>
      </c>
      <c r="W121" s="110">
        <v>50</v>
      </c>
      <c r="X121" s="110">
        <v>22.6</v>
      </c>
      <c r="Y121" s="109">
        <v>0.61199999999999999</v>
      </c>
      <c r="Z121" s="108">
        <v>86</v>
      </c>
      <c r="AA121" s="108">
        <v>369</v>
      </c>
      <c r="AB121" s="110">
        <v>0.69999998807907104</v>
      </c>
      <c r="AC121" s="109">
        <v>36.662698509999998</v>
      </c>
      <c r="AD121" s="110">
        <v>17</v>
      </c>
      <c r="AE121" s="109">
        <v>0.41340110863438717</v>
      </c>
      <c r="AF121" s="109" t="s">
        <v>443</v>
      </c>
      <c r="AG121" s="108">
        <v>73300</v>
      </c>
      <c r="AH121" s="108">
        <v>40000</v>
      </c>
      <c r="AI121" s="108">
        <v>1115200</v>
      </c>
      <c r="AJ121" s="108">
        <v>662400</v>
      </c>
      <c r="AK121" s="108">
        <v>0</v>
      </c>
      <c r="AL121" s="108">
        <v>1</v>
      </c>
      <c r="AM121" s="108">
        <v>113</v>
      </c>
      <c r="AN121" s="110">
        <v>14.2</v>
      </c>
      <c r="AO121" s="110">
        <v>8.49</v>
      </c>
      <c r="AP121" s="110">
        <v>8.1</v>
      </c>
      <c r="AQ121" s="109">
        <v>2.15</v>
      </c>
      <c r="AR121" s="109">
        <v>-1.2790780067443801</v>
      </c>
      <c r="AS121" s="108">
        <v>22</v>
      </c>
      <c r="AT121" s="110">
        <v>52.362560000000002</v>
      </c>
      <c r="AU121" s="109">
        <v>92.625183105468807</v>
      </c>
      <c r="AV121" s="109">
        <v>2.1</v>
      </c>
      <c r="AW121" s="109">
        <v>49.4717581826513</v>
      </c>
      <c r="AX121" s="108">
        <v>47000</v>
      </c>
      <c r="AY121" s="110">
        <v>79.554483700000006</v>
      </c>
      <c r="AZ121" s="110">
        <v>80.638338599999997</v>
      </c>
      <c r="BA121" s="108">
        <v>5100.9859999999999</v>
      </c>
      <c r="BB121" s="108">
        <v>53437160</v>
      </c>
      <c r="BC121" s="108">
        <v>55167330</v>
      </c>
      <c r="BD121" s="108">
        <v>653290</v>
      </c>
      <c r="BE121" s="108"/>
    </row>
    <row r="122" spans="1:57" x14ac:dyDescent="0.25">
      <c r="A122" s="133" t="s">
        <v>220</v>
      </c>
      <c r="B122" s="111" t="s">
        <v>219</v>
      </c>
      <c r="C122" s="108">
        <v>0</v>
      </c>
      <c r="D122" s="108">
        <v>0</v>
      </c>
      <c r="E122" s="108">
        <v>13039.002499999999</v>
      </c>
      <c r="F122" s="108">
        <v>0</v>
      </c>
      <c r="G122" s="108">
        <v>0</v>
      </c>
      <c r="H122" s="108">
        <v>0</v>
      </c>
      <c r="I122" s="108">
        <v>0</v>
      </c>
      <c r="J122" s="108">
        <v>44568</v>
      </c>
      <c r="K122" s="109">
        <v>0.24</v>
      </c>
      <c r="L122" s="109">
        <v>0.16666666666666666</v>
      </c>
      <c r="M122" s="109">
        <v>0.167650569352981</v>
      </c>
      <c r="N122" s="109">
        <v>8.1988821858790702E-3</v>
      </c>
      <c r="O122" s="108">
        <v>0</v>
      </c>
      <c r="P122" s="108">
        <v>0</v>
      </c>
      <c r="Q122" s="109">
        <v>0.62761630767066268</v>
      </c>
      <c r="R122" s="109">
        <v>0.20454729999999999</v>
      </c>
      <c r="S122" s="108">
        <v>4622834</v>
      </c>
      <c r="T122" s="108">
        <v>264.86</v>
      </c>
      <c r="U122" s="108">
        <v>261.72000000000003</v>
      </c>
      <c r="V122" s="109">
        <v>2.0373110757607855</v>
      </c>
      <c r="W122" s="110">
        <v>45.400001525878899</v>
      </c>
      <c r="X122" s="110">
        <v>13.2</v>
      </c>
      <c r="Y122" s="109">
        <v>0.374</v>
      </c>
      <c r="Z122" s="108">
        <v>83</v>
      </c>
      <c r="AA122" s="108">
        <v>561</v>
      </c>
      <c r="AB122" s="110">
        <v>16</v>
      </c>
      <c r="AC122" s="109">
        <v>749.36906609000005</v>
      </c>
      <c r="AD122" s="110">
        <v>19</v>
      </c>
      <c r="AE122" s="109">
        <v>0.4009892328064848</v>
      </c>
      <c r="AF122" s="109">
        <v>61.32</v>
      </c>
      <c r="AG122" s="108">
        <v>345500</v>
      </c>
      <c r="AH122" s="108">
        <v>0</v>
      </c>
      <c r="AI122" s="108">
        <v>11500</v>
      </c>
      <c r="AJ122" s="108">
        <v>0</v>
      </c>
      <c r="AK122" s="108">
        <v>1659</v>
      </c>
      <c r="AL122" s="108">
        <v>5</v>
      </c>
      <c r="AM122" s="108">
        <v>89</v>
      </c>
      <c r="AN122" s="110">
        <v>42.3</v>
      </c>
      <c r="AO122" s="110">
        <v>3.45</v>
      </c>
      <c r="AP122" s="110">
        <v>7.2</v>
      </c>
      <c r="AQ122" s="109">
        <v>3.3</v>
      </c>
      <c r="AR122" s="109">
        <v>0.102526806294918</v>
      </c>
      <c r="AS122" s="108">
        <v>53</v>
      </c>
      <c r="AT122" s="110">
        <v>47.262560000000001</v>
      </c>
      <c r="AU122" s="109">
        <v>76.486595153808594</v>
      </c>
      <c r="AV122" s="109">
        <v>14.84</v>
      </c>
      <c r="AW122" s="109">
        <v>113.756245772977</v>
      </c>
      <c r="AX122" s="108">
        <v>58000</v>
      </c>
      <c r="AY122" s="110">
        <v>34.390583399999997</v>
      </c>
      <c r="AZ122" s="110">
        <v>90.9602194</v>
      </c>
      <c r="BA122" s="108">
        <v>11374.142</v>
      </c>
      <c r="BB122" s="108">
        <v>2402858</v>
      </c>
      <c r="BC122" s="108">
        <v>2182852</v>
      </c>
      <c r="BD122" s="108">
        <v>823290</v>
      </c>
      <c r="BE122" s="108"/>
    </row>
    <row r="123" spans="1:57" x14ac:dyDescent="0.25">
      <c r="A123" s="133" t="s">
        <v>222</v>
      </c>
      <c r="B123" s="111" t="s">
        <v>221</v>
      </c>
      <c r="C123" s="108">
        <v>19.509473684210526</v>
      </c>
      <c r="D123" s="108">
        <v>0</v>
      </c>
      <c r="E123" s="108" t="s">
        <v>443</v>
      </c>
      <c r="F123" s="108">
        <v>0</v>
      </c>
      <c r="G123" s="108">
        <v>0</v>
      </c>
      <c r="H123" s="108">
        <v>0</v>
      </c>
      <c r="I123" s="108">
        <v>0</v>
      </c>
      <c r="J123" s="108">
        <v>0</v>
      </c>
      <c r="K123" s="109">
        <v>0</v>
      </c>
      <c r="L123" s="109">
        <v>0</v>
      </c>
      <c r="M123" s="109">
        <v>1.6838282771314201E-3</v>
      </c>
      <c r="N123" s="109">
        <v>6.4706956069163896E-4</v>
      </c>
      <c r="O123" s="108">
        <v>0</v>
      </c>
      <c r="P123" s="108">
        <v>0</v>
      </c>
      <c r="Q123" s="109" t="s">
        <v>443</v>
      </c>
      <c r="R123" s="109" t="s">
        <v>443</v>
      </c>
      <c r="S123" s="108">
        <v>0</v>
      </c>
      <c r="T123" s="108">
        <v>35.729999999999997</v>
      </c>
      <c r="U123" s="108">
        <v>28.78</v>
      </c>
      <c r="V123" s="109">
        <v>0</v>
      </c>
      <c r="W123" s="110">
        <v>35.400001525878899</v>
      </c>
      <c r="X123" s="110">
        <v>4.8</v>
      </c>
      <c r="Y123" s="109">
        <v>0.71399999999999997</v>
      </c>
      <c r="Z123" s="108">
        <v>98</v>
      </c>
      <c r="AA123" s="108">
        <v>73</v>
      </c>
      <c r="AB123" s="110" t="s">
        <v>443</v>
      </c>
      <c r="AC123" s="109" t="s">
        <v>443</v>
      </c>
      <c r="AD123" s="110" t="s">
        <v>443</v>
      </c>
      <c r="AE123" s="109" t="s">
        <v>443</v>
      </c>
      <c r="AF123" s="109" t="s">
        <v>443</v>
      </c>
      <c r="AG123" s="108">
        <v>0</v>
      </c>
      <c r="AH123" s="108">
        <v>0</v>
      </c>
      <c r="AI123" s="108">
        <v>0</v>
      </c>
      <c r="AJ123" s="108">
        <v>0</v>
      </c>
      <c r="AK123" s="108">
        <v>506</v>
      </c>
      <c r="AL123" s="108">
        <v>0</v>
      </c>
      <c r="AM123" s="108">
        <v>114</v>
      </c>
      <c r="AN123" s="110">
        <v>14.2</v>
      </c>
      <c r="AO123" s="110" t="s">
        <v>443</v>
      </c>
      <c r="AP123" s="110" t="s">
        <v>443</v>
      </c>
      <c r="AQ123" s="109">
        <v>1.7666666666666664</v>
      </c>
      <c r="AR123" s="109">
        <v>-0.58807927370071411</v>
      </c>
      <c r="AS123" s="108" t="s">
        <v>443</v>
      </c>
      <c r="AT123" s="110" t="s">
        <v>443</v>
      </c>
      <c r="AU123" s="109" t="s">
        <v>443</v>
      </c>
      <c r="AV123" s="109" t="s">
        <v>443</v>
      </c>
      <c r="AW123" s="109">
        <v>65</v>
      </c>
      <c r="AX123" s="108">
        <v>46</v>
      </c>
      <c r="AY123" s="110">
        <v>65.596894800000001</v>
      </c>
      <c r="AZ123" s="110">
        <v>96.525608300000002</v>
      </c>
      <c r="BA123" s="108">
        <v>5000</v>
      </c>
      <c r="BB123" s="108">
        <v>9378</v>
      </c>
      <c r="BC123" s="108">
        <v>9434</v>
      </c>
      <c r="BD123" s="108">
        <v>21</v>
      </c>
      <c r="BE123" s="108"/>
    </row>
    <row r="124" spans="1:57" x14ac:dyDescent="0.25">
      <c r="A124" s="133" t="s">
        <v>224</v>
      </c>
      <c r="B124" s="111" t="s">
        <v>223</v>
      </c>
      <c r="C124" s="108">
        <v>60932.795789473683</v>
      </c>
      <c r="D124" s="108">
        <v>40415.418947368424</v>
      </c>
      <c r="E124" s="108">
        <v>156089.4295</v>
      </c>
      <c r="F124" s="108">
        <v>0</v>
      </c>
      <c r="G124" s="108">
        <v>513.94600000000003</v>
      </c>
      <c r="H124" s="108">
        <v>0</v>
      </c>
      <c r="I124" s="108">
        <v>0</v>
      </c>
      <c r="J124" s="108">
        <v>20120</v>
      </c>
      <c r="K124" s="109">
        <v>0.08</v>
      </c>
      <c r="L124" s="109">
        <v>0</v>
      </c>
      <c r="M124" s="109">
        <v>0.27535842755953999</v>
      </c>
      <c r="N124" s="109">
        <v>7.1285106597801004E-2</v>
      </c>
      <c r="O124" s="108">
        <v>0</v>
      </c>
      <c r="P124" s="108">
        <v>0</v>
      </c>
      <c r="Q124" s="109">
        <v>0.54753652493605665</v>
      </c>
      <c r="R124" s="109">
        <v>0.19651569999999999</v>
      </c>
      <c r="S124" s="108">
        <v>559407474</v>
      </c>
      <c r="T124" s="108">
        <v>769.72</v>
      </c>
      <c r="U124" s="108">
        <v>870.87</v>
      </c>
      <c r="V124" s="109">
        <v>4.4892124750765205</v>
      </c>
      <c r="W124" s="110">
        <v>35.799999237060497</v>
      </c>
      <c r="X124" s="110">
        <v>29.1</v>
      </c>
      <c r="Y124" s="109" t="s">
        <v>443</v>
      </c>
      <c r="Z124" s="108">
        <v>88</v>
      </c>
      <c r="AA124" s="108">
        <v>158</v>
      </c>
      <c r="AB124" s="110">
        <v>0.20000000298023199</v>
      </c>
      <c r="AC124" s="109">
        <v>134.60440295000001</v>
      </c>
      <c r="AD124" s="110">
        <v>0.1</v>
      </c>
      <c r="AE124" s="109">
        <v>0.48857014094367346</v>
      </c>
      <c r="AF124" s="109">
        <v>32.82</v>
      </c>
      <c r="AG124" s="108">
        <v>50031</v>
      </c>
      <c r="AH124" s="108">
        <v>187945</v>
      </c>
      <c r="AI124" s="108">
        <v>5640301</v>
      </c>
      <c r="AJ124" s="108">
        <v>50000</v>
      </c>
      <c r="AK124" s="108">
        <v>36287</v>
      </c>
      <c r="AL124" s="108">
        <v>0</v>
      </c>
      <c r="AM124" s="108">
        <v>121</v>
      </c>
      <c r="AN124" s="110">
        <v>7.8</v>
      </c>
      <c r="AO124" s="110">
        <v>9.5</v>
      </c>
      <c r="AP124" s="110">
        <v>10.199999999999999</v>
      </c>
      <c r="AQ124" s="109">
        <v>2.85</v>
      </c>
      <c r="AR124" s="109">
        <v>-0.83101087808608998</v>
      </c>
      <c r="AS124" s="108">
        <v>27</v>
      </c>
      <c r="AT124" s="110">
        <v>76.3</v>
      </c>
      <c r="AU124" s="109">
        <v>57.369102478027301</v>
      </c>
      <c r="AV124" s="109">
        <v>15.44</v>
      </c>
      <c r="AW124" s="109">
        <v>82.487288741334694</v>
      </c>
      <c r="AX124" s="108">
        <v>22000</v>
      </c>
      <c r="AY124" s="110">
        <v>45.793182000000002</v>
      </c>
      <c r="AZ124" s="110">
        <v>91.607604699999996</v>
      </c>
      <c r="BA124" s="108">
        <v>2488.8879999999999</v>
      </c>
      <c r="BB124" s="108">
        <v>28174724</v>
      </c>
      <c r="BC124" s="108">
        <v>30430267</v>
      </c>
      <c r="BD124" s="108">
        <v>143350</v>
      </c>
      <c r="BE124" s="108"/>
    </row>
    <row r="125" spans="1:57" x14ac:dyDescent="0.25">
      <c r="A125" s="133" t="s">
        <v>226</v>
      </c>
      <c r="B125" s="111" t="s">
        <v>225</v>
      </c>
      <c r="C125" s="108">
        <v>1433.3894736842105</v>
      </c>
      <c r="D125" s="108">
        <v>0</v>
      </c>
      <c r="E125" s="108">
        <v>58013.593499999995</v>
      </c>
      <c r="F125" s="108">
        <v>0</v>
      </c>
      <c r="G125" s="108">
        <v>0</v>
      </c>
      <c r="H125" s="108">
        <v>0</v>
      </c>
      <c r="I125" s="108">
        <v>0</v>
      </c>
      <c r="J125" s="108">
        <v>0</v>
      </c>
      <c r="K125" s="109">
        <v>0</v>
      </c>
      <c r="L125" s="109">
        <v>0</v>
      </c>
      <c r="M125" s="109">
        <v>2.3078036925087801E-2</v>
      </c>
      <c r="N125" s="109">
        <v>5.9556648705253604E-3</v>
      </c>
      <c r="O125" s="108">
        <v>0</v>
      </c>
      <c r="P125" s="108">
        <v>0</v>
      </c>
      <c r="Q125" s="109">
        <v>0.92179351186519154</v>
      </c>
      <c r="R125" s="109" t="s">
        <v>443</v>
      </c>
      <c r="S125" s="108">
        <v>0</v>
      </c>
      <c r="T125" s="108">
        <v>0</v>
      </c>
      <c r="U125" s="108">
        <v>0</v>
      </c>
      <c r="V125" s="109">
        <v>0</v>
      </c>
      <c r="W125" s="110">
        <v>3.7999999523162802</v>
      </c>
      <c r="X125" s="110" t="s">
        <v>443</v>
      </c>
      <c r="Y125" s="109">
        <v>2.859</v>
      </c>
      <c r="Z125" s="108">
        <v>96</v>
      </c>
      <c r="AA125" s="108">
        <v>5.8000001907348597</v>
      </c>
      <c r="AB125" s="110">
        <v>0.2</v>
      </c>
      <c r="AC125" s="109">
        <v>5601.1053199199996</v>
      </c>
      <c r="AD125" s="110" t="s">
        <v>443</v>
      </c>
      <c r="AE125" s="109">
        <v>6.2405980643812198E-2</v>
      </c>
      <c r="AF125" s="109">
        <v>28.87</v>
      </c>
      <c r="AG125" s="108">
        <v>0</v>
      </c>
      <c r="AH125" s="108">
        <v>0</v>
      </c>
      <c r="AI125" s="108">
        <v>0</v>
      </c>
      <c r="AJ125" s="108">
        <v>0</v>
      </c>
      <c r="AK125" s="108">
        <v>82494</v>
      </c>
      <c r="AL125" s="108">
        <v>0</v>
      </c>
      <c r="AM125" s="108">
        <v>123</v>
      </c>
      <c r="AN125" s="110">
        <v>4.9000000000000004</v>
      </c>
      <c r="AO125" s="110">
        <v>1.38</v>
      </c>
      <c r="AP125" s="110">
        <v>5.6</v>
      </c>
      <c r="AQ125" s="109">
        <v>4.3166666666666664</v>
      </c>
      <c r="AR125" s="109">
        <v>1.8292824029922501</v>
      </c>
      <c r="AS125" s="108">
        <v>87</v>
      </c>
      <c r="AT125" s="110">
        <v>100</v>
      </c>
      <c r="AU125" s="109" t="s">
        <v>443</v>
      </c>
      <c r="AV125" s="109">
        <v>93.17</v>
      </c>
      <c r="AW125" s="109">
        <v>116.423407687313</v>
      </c>
      <c r="AX125" s="108">
        <v>210000</v>
      </c>
      <c r="AY125" s="110">
        <v>97.726219599999993</v>
      </c>
      <c r="AZ125" s="110">
        <v>100</v>
      </c>
      <c r="BA125" s="108">
        <v>48317.05</v>
      </c>
      <c r="BB125" s="108">
        <v>16854184</v>
      </c>
      <c r="BC125" s="108">
        <v>16781736</v>
      </c>
      <c r="BD125" s="108">
        <v>33730</v>
      </c>
      <c r="BE125" s="108"/>
    </row>
    <row r="126" spans="1:57" x14ac:dyDescent="0.25">
      <c r="A126" s="133" t="s">
        <v>228</v>
      </c>
      <c r="B126" s="111" t="s">
        <v>227</v>
      </c>
      <c r="C126" s="108">
        <v>8949.9431578947369</v>
      </c>
      <c r="D126" s="108">
        <v>4142.9557894736845</v>
      </c>
      <c r="E126" s="108">
        <v>8210.1525000000001</v>
      </c>
      <c r="F126" s="108">
        <v>48.985999999999997</v>
      </c>
      <c r="G126" s="108">
        <v>8729.3005000000012</v>
      </c>
      <c r="H126" s="108">
        <v>0</v>
      </c>
      <c r="I126" s="108">
        <v>0</v>
      </c>
      <c r="J126" s="108">
        <v>0</v>
      </c>
      <c r="K126" s="109">
        <v>0.08</v>
      </c>
      <c r="L126" s="109">
        <v>6.6666666666666666E-2</v>
      </c>
      <c r="M126" s="109">
        <v>7.7683838292618599E-3</v>
      </c>
      <c r="N126" s="109">
        <v>4.9289787991902102E-3</v>
      </c>
      <c r="O126" s="108">
        <v>0</v>
      </c>
      <c r="P126" s="108">
        <v>0</v>
      </c>
      <c r="Q126" s="109">
        <v>0.91349765564925123</v>
      </c>
      <c r="R126" s="109" t="s">
        <v>443</v>
      </c>
      <c r="S126" s="108">
        <v>0</v>
      </c>
      <c r="T126" s="108">
        <v>0</v>
      </c>
      <c r="U126" s="108">
        <v>0</v>
      </c>
      <c r="V126" s="109">
        <v>0</v>
      </c>
      <c r="W126" s="110">
        <v>5.6999998092651403</v>
      </c>
      <c r="X126" s="110" t="s">
        <v>443</v>
      </c>
      <c r="Y126" s="109">
        <v>2.7349999999999999</v>
      </c>
      <c r="Z126" s="108">
        <v>93</v>
      </c>
      <c r="AA126" s="108">
        <v>7.4000000953674299</v>
      </c>
      <c r="AB126" s="110">
        <v>0.1</v>
      </c>
      <c r="AC126" s="109">
        <v>3405.1613830000001</v>
      </c>
      <c r="AD126" s="110" t="s">
        <v>443</v>
      </c>
      <c r="AE126" s="109">
        <v>0.15720149807110761</v>
      </c>
      <c r="AF126" s="109" t="s">
        <v>443</v>
      </c>
      <c r="AG126" s="108">
        <v>9388</v>
      </c>
      <c r="AH126" s="108">
        <v>0</v>
      </c>
      <c r="AI126" s="108">
        <v>500</v>
      </c>
      <c r="AJ126" s="108">
        <v>0</v>
      </c>
      <c r="AK126" s="108">
        <v>1349</v>
      </c>
      <c r="AL126" s="108">
        <v>0</v>
      </c>
      <c r="AM126" s="108">
        <v>128</v>
      </c>
      <c r="AN126" s="110">
        <v>4.9000000000000004</v>
      </c>
      <c r="AO126" s="110">
        <v>1.96</v>
      </c>
      <c r="AP126" s="110" t="s">
        <v>443</v>
      </c>
      <c r="AQ126" s="109">
        <v>3.95</v>
      </c>
      <c r="AR126" s="109">
        <v>1.9284758567810101</v>
      </c>
      <c r="AS126" s="108">
        <v>88</v>
      </c>
      <c r="AT126" s="110">
        <v>100</v>
      </c>
      <c r="AU126" s="109" t="s">
        <v>443</v>
      </c>
      <c r="AV126" s="109">
        <v>85.5</v>
      </c>
      <c r="AW126" s="109">
        <v>112.054689719466</v>
      </c>
      <c r="AX126" s="108">
        <v>110000</v>
      </c>
      <c r="AY126" s="110" t="s">
        <v>443</v>
      </c>
      <c r="AZ126" s="110">
        <v>100</v>
      </c>
      <c r="BA126" s="108">
        <v>36151.807999999997</v>
      </c>
      <c r="BB126" s="108">
        <v>4509700</v>
      </c>
      <c r="BC126" s="108">
        <v>4365113</v>
      </c>
      <c r="BD126" s="108">
        <v>263310</v>
      </c>
      <c r="BE126" s="108"/>
    </row>
    <row r="127" spans="1:57" x14ac:dyDescent="0.25">
      <c r="A127" s="133" t="s">
        <v>230</v>
      </c>
      <c r="B127" s="111" t="s">
        <v>229</v>
      </c>
      <c r="C127" s="108">
        <v>12477.21052631579</v>
      </c>
      <c r="D127" s="108">
        <v>6328.726315789474</v>
      </c>
      <c r="E127" s="108">
        <v>21492.535999999996</v>
      </c>
      <c r="F127" s="108">
        <v>56.031999999999996</v>
      </c>
      <c r="G127" s="108">
        <v>17824.517</v>
      </c>
      <c r="H127" s="108">
        <v>286.32300000000004</v>
      </c>
      <c r="I127" s="108">
        <v>0.39</v>
      </c>
      <c r="J127" s="108">
        <v>22120</v>
      </c>
      <c r="K127" s="109">
        <v>0.16</v>
      </c>
      <c r="L127" s="109">
        <v>0</v>
      </c>
      <c r="M127" s="109">
        <v>0.20800779631305799</v>
      </c>
      <c r="N127" s="109">
        <v>1.1503567240237799E-2</v>
      </c>
      <c r="O127" s="108">
        <v>0</v>
      </c>
      <c r="P127" s="108">
        <v>0</v>
      </c>
      <c r="Q127" s="109">
        <v>0.63143213373139528</v>
      </c>
      <c r="R127" s="109">
        <v>8.8418399999999994E-2</v>
      </c>
      <c r="S127" s="108">
        <v>9109448</v>
      </c>
      <c r="T127" s="108">
        <v>532.38</v>
      </c>
      <c r="U127" s="108">
        <v>496.68</v>
      </c>
      <c r="V127" s="109">
        <v>4.7132247978712911</v>
      </c>
      <c r="W127" s="110">
        <v>22.100000381469702</v>
      </c>
      <c r="X127" s="110">
        <v>5.7</v>
      </c>
      <c r="Y127" s="109">
        <v>0.89700000000000002</v>
      </c>
      <c r="Z127" s="108">
        <v>99</v>
      </c>
      <c r="AA127" s="108">
        <v>58</v>
      </c>
      <c r="AB127" s="110">
        <v>0.30000001192092901</v>
      </c>
      <c r="AC127" s="109">
        <v>381.76476922000001</v>
      </c>
      <c r="AD127" s="110">
        <v>0.1</v>
      </c>
      <c r="AE127" s="109">
        <v>0.4485477242778404</v>
      </c>
      <c r="AF127" s="109">
        <v>45.73</v>
      </c>
      <c r="AG127" s="108">
        <v>12000</v>
      </c>
      <c r="AH127" s="108">
        <v>532626</v>
      </c>
      <c r="AI127" s="108">
        <v>3750</v>
      </c>
      <c r="AJ127" s="108">
        <v>0</v>
      </c>
      <c r="AK127" s="108">
        <v>361</v>
      </c>
      <c r="AL127" s="108">
        <v>2</v>
      </c>
      <c r="AM127" s="108">
        <v>117</v>
      </c>
      <c r="AN127" s="110">
        <v>16.600000000000001</v>
      </c>
      <c r="AO127" s="110">
        <v>4.54</v>
      </c>
      <c r="AP127" s="110">
        <v>6.4</v>
      </c>
      <c r="AQ127" s="109">
        <v>3.1333333333333333</v>
      </c>
      <c r="AR127" s="109">
        <v>-0.83459931612014804</v>
      </c>
      <c r="AS127" s="108">
        <v>27</v>
      </c>
      <c r="AT127" s="110">
        <v>77.900000000000006</v>
      </c>
      <c r="AU127" s="109">
        <v>78.002983093261705</v>
      </c>
      <c r="AV127" s="109">
        <v>17.600000000000001</v>
      </c>
      <c r="AW127" s="109">
        <v>114.565599263057</v>
      </c>
      <c r="AX127" s="108">
        <v>18000</v>
      </c>
      <c r="AY127" s="110">
        <v>67.900858499999998</v>
      </c>
      <c r="AZ127" s="110">
        <v>86.978571099999996</v>
      </c>
      <c r="BA127" s="108">
        <v>4937.1319999999996</v>
      </c>
      <c r="BB127" s="108">
        <v>6013913</v>
      </c>
      <c r="BC127" s="108">
        <v>5788531</v>
      </c>
      <c r="BD127" s="108">
        <v>120340</v>
      </c>
      <c r="BE127" s="108"/>
    </row>
    <row r="128" spans="1:57" x14ac:dyDescent="0.25">
      <c r="A128" s="133" t="s">
        <v>232</v>
      </c>
      <c r="B128" s="111" t="s">
        <v>231</v>
      </c>
      <c r="C128" s="108">
        <v>0</v>
      </c>
      <c r="D128" s="108">
        <v>0</v>
      </c>
      <c r="E128" s="108">
        <v>73681.354500000001</v>
      </c>
      <c r="F128" s="108">
        <v>0</v>
      </c>
      <c r="G128" s="108">
        <v>0</v>
      </c>
      <c r="H128" s="108">
        <v>0</v>
      </c>
      <c r="I128" s="108">
        <v>0</v>
      </c>
      <c r="J128" s="108">
        <v>764922.32</v>
      </c>
      <c r="K128" s="109">
        <v>0.24</v>
      </c>
      <c r="L128" s="109">
        <v>0.1</v>
      </c>
      <c r="M128" s="109">
        <v>0.66604435313519905</v>
      </c>
      <c r="N128" s="109">
        <v>4.5464225258426402E-2</v>
      </c>
      <c r="O128" s="108">
        <v>0</v>
      </c>
      <c r="P128" s="108">
        <v>5</v>
      </c>
      <c r="Q128" s="109">
        <v>0.34825438930134534</v>
      </c>
      <c r="R128" s="109">
        <v>0.58388890000000004</v>
      </c>
      <c r="S128" s="108">
        <v>957180828</v>
      </c>
      <c r="T128" s="108">
        <v>901.87</v>
      </c>
      <c r="U128" s="108">
        <v>782.67</v>
      </c>
      <c r="V128" s="109">
        <v>10.310858103055748</v>
      </c>
      <c r="W128" s="110">
        <v>95.5</v>
      </c>
      <c r="X128" s="110">
        <v>37.9</v>
      </c>
      <c r="Y128" s="109">
        <v>1.9E-2</v>
      </c>
      <c r="Z128" s="108">
        <v>72</v>
      </c>
      <c r="AA128" s="108">
        <v>98</v>
      </c>
      <c r="AB128" s="110">
        <v>0.5</v>
      </c>
      <c r="AC128" s="109">
        <v>60.245302389999999</v>
      </c>
      <c r="AD128" s="110">
        <v>154</v>
      </c>
      <c r="AE128" s="109">
        <v>0.71322830147767458</v>
      </c>
      <c r="AF128" s="109">
        <v>31.16</v>
      </c>
      <c r="AG128" s="108">
        <v>165943</v>
      </c>
      <c r="AH128" s="108">
        <v>167222</v>
      </c>
      <c r="AI128" s="108">
        <v>2678535</v>
      </c>
      <c r="AJ128" s="108">
        <v>50000</v>
      </c>
      <c r="AK128" s="108">
        <v>198657</v>
      </c>
      <c r="AL128" s="108">
        <v>0</v>
      </c>
      <c r="AM128" s="108">
        <v>125</v>
      </c>
      <c r="AN128" s="110">
        <v>9.5</v>
      </c>
      <c r="AO128" s="110">
        <v>7.24</v>
      </c>
      <c r="AP128" s="110">
        <v>9.4</v>
      </c>
      <c r="AQ128" s="109">
        <v>2.9</v>
      </c>
      <c r="AR128" s="109">
        <v>-0.73773229122161899</v>
      </c>
      <c r="AS128" s="108">
        <v>34</v>
      </c>
      <c r="AT128" s="110">
        <v>14.4</v>
      </c>
      <c r="AU128" s="109">
        <v>15.4566974639893</v>
      </c>
      <c r="AV128" s="109">
        <v>1.95</v>
      </c>
      <c r="AW128" s="109">
        <v>44.437485763268498</v>
      </c>
      <c r="AX128" s="108">
        <v>49000</v>
      </c>
      <c r="AY128" s="110">
        <v>10.8836394</v>
      </c>
      <c r="AZ128" s="110">
        <v>58.246313399999998</v>
      </c>
      <c r="BA128" s="108">
        <v>1072.818</v>
      </c>
      <c r="BB128" s="108">
        <v>19113728</v>
      </c>
      <c r="BC128" s="108">
        <v>16899327</v>
      </c>
      <c r="BD128" s="108">
        <v>1266700</v>
      </c>
      <c r="BE128" s="108"/>
    </row>
    <row r="129" spans="1:57" x14ac:dyDescent="0.25">
      <c r="A129" s="133" t="s">
        <v>234</v>
      </c>
      <c r="B129" s="111" t="s">
        <v>233</v>
      </c>
      <c r="C129" s="108">
        <v>0</v>
      </c>
      <c r="D129" s="108">
        <v>0</v>
      </c>
      <c r="E129" s="108">
        <v>575681.86400000006</v>
      </c>
      <c r="F129" s="108">
        <v>0</v>
      </c>
      <c r="G129" s="108">
        <v>0</v>
      </c>
      <c r="H129" s="108">
        <v>0</v>
      </c>
      <c r="I129" s="108">
        <v>0</v>
      </c>
      <c r="J129" s="108">
        <v>0</v>
      </c>
      <c r="K129" s="109">
        <v>0</v>
      </c>
      <c r="L129" s="109">
        <v>0</v>
      </c>
      <c r="M129" s="109">
        <v>0.98855395775323396</v>
      </c>
      <c r="N129" s="109">
        <v>0.85058603230568197</v>
      </c>
      <c r="O129" s="108">
        <v>0</v>
      </c>
      <c r="P129" s="108">
        <v>5</v>
      </c>
      <c r="Q129" s="109">
        <v>0.5140240014216384</v>
      </c>
      <c r="R129" s="109">
        <v>0.27887230000000002</v>
      </c>
      <c r="S129" s="108">
        <v>270339294</v>
      </c>
      <c r="T129" s="108">
        <v>1915.82</v>
      </c>
      <c r="U129" s="108">
        <v>2521.62</v>
      </c>
      <c r="V129" s="109">
        <v>0.51359886333687266</v>
      </c>
      <c r="W129" s="110">
        <v>108.800003051758</v>
      </c>
      <c r="X129" s="110">
        <v>18.299999237060501</v>
      </c>
      <c r="Y129" s="109">
        <v>0.39500000000000002</v>
      </c>
      <c r="Z129" s="108">
        <v>51</v>
      </c>
      <c r="AA129" s="108">
        <v>322</v>
      </c>
      <c r="AB129" s="110">
        <v>3.2000000476837198</v>
      </c>
      <c r="AC129" s="109">
        <v>217.09610902</v>
      </c>
      <c r="AD129" s="110">
        <v>151</v>
      </c>
      <c r="AE129" s="109" t="s">
        <v>443</v>
      </c>
      <c r="AF129" s="109">
        <v>42.95</v>
      </c>
      <c r="AG129" s="108">
        <v>81506</v>
      </c>
      <c r="AH129" s="108">
        <v>46017</v>
      </c>
      <c r="AI129" s="108">
        <v>102528</v>
      </c>
      <c r="AJ129" s="108">
        <v>2241484</v>
      </c>
      <c r="AK129" s="108">
        <v>1279</v>
      </c>
      <c r="AL129" s="108">
        <v>0</v>
      </c>
      <c r="AM129" s="108">
        <v>123</v>
      </c>
      <c r="AN129" s="110">
        <v>7</v>
      </c>
      <c r="AO129" s="110">
        <v>6.33</v>
      </c>
      <c r="AP129" s="110">
        <v>4</v>
      </c>
      <c r="AQ129" s="109">
        <v>3.9</v>
      </c>
      <c r="AR129" s="109">
        <v>-1.1923809051513701</v>
      </c>
      <c r="AS129" s="108">
        <v>26</v>
      </c>
      <c r="AT129" s="110">
        <v>55.6</v>
      </c>
      <c r="AU129" s="109">
        <v>51.077659606933601</v>
      </c>
      <c r="AV129" s="109">
        <v>42.68</v>
      </c>
      <c r="AW129" s="109">
        <v>77.841547151187399</v>
      </c>
      <c r="AX129" s="108">
        <v>98000</v>
      </c>
      <c r="AY129" s="110">
        <v>28.9532135</v>
      </c>
      <c r="AZ129" s="110">
        <v>68.528737500000005</v>
      </c>
      <c r="BA129" s="108">
        <v>6203.6360000000004</v>
      </c>
      <c r="BB129" s="108">
        <v>177475984</v>
      </c>
      <c r="BC129" s="108">
        <v>174507539</v>
      </c>
      <c r="BD129" s="108">
        <v>910770</v>
      </c>
      <c r="BE129" s="108"/>
    </row>
    <row r="130" spans="1:57" x14ac:dyDescent="0.25">
      <c r="A130" s="133" t="s">
        <v>236</v>
      </c>
      <c r="B130" s="111" t="s">
        <v>235</v>
      </c>
      <c r="C130" s="108">
        <v>235.19578947368421</v>
      </c>
      <c r="D130" s="108">
        <v>0</v>
      </c>
      <c r="E130" s="108" t="s">
        <v>443</v>
      </c>
      <c r="F130" s="108">
        <v>0</v>
      </c>
      <c r="G130" s="108">
        <v>0</v>
      </c>
      <c r="H130" s="108">
        <v>0</v>
      </c>
      <c r="I130" s="108">
        <v>0</v>
      </c>
      <c r="J130" s="108">
        <v>0</v>
      </c>
      <c r="K130" s="109">
        <v>0</v>
      </c>
      <c r="L130" s="109">
        <v>0</v>
      </c>
      <c r="M130" s="109">
        <v>1.8019154400234601E-2</v>
      </c>
      <c r="N130" s="109">
        <v>1.2596632516426599E-2</v>
      </c>
      <c r="O130" s="108">
        <v>0</v>
      </c>
      <c r="P130" s="108">
        <v>0</v>
      </c>
      <c r="Q130" s="109">
        <v>0.94387728002258975</v>
      </c>
      <c r="R130" s="109" t="s">
        <v>443</v>
      </c>
      <c r="S130" s="108">
        <v>0</v>
      </c>
      <c r="T130" s="108">
        <v>0</v>
      </c>
      <c r="U130" s="108">
        <v>0</v>
      </c>
      <c r="V130" s="109">
        <v>0</v>
      </c>
      <c r="W130" s="110">
        <v>2.5999999046325701</v>
      </c>
      <c r="X130" s="110" t="s">
        <v>443</v>
      </c>
      <c r="Y130" s="109">
        <v>4.2809999999999997</v>
      </c>
      <c r="Z130" s="108">
        <v>94</v>
      </c>
      <c r="AA130" s="108">
        <v>8.1000003814697301</v>
      </c>
      <c r="AB130" s="110">
        <v>0.20000000298023199</v>
      </c>
      <c r="AC130" s="109">
        <v>6307.7825850099998</v>
      </c>
      <c r="AD130" s="110" t="s">
        <v>443</v>
      </c>
      <c r="AE130" s="109">
        <v>6.7443001742152675E-2</v>
      </c>
      <c r="AF130" s="109">
        <v>26.83</v>
      </c>
      <c r="AG130" s="108">
        <v>0</v>
      </c>
      <c r="AH130" s="108">
        <v>0</v>
      </c>
      <c r="AI130" s="108">
        <v>0</v>
      </c>
      <c r="AJ130" s="108">
        <v>0</v>
      </c>
      <c r="AK130" s="108">
        <v>47043</v>
      </c>
      <c r="AL130" s="108">
        <v>0</v>
      </c>
      <c r="AM130" s="108">
        <v>138</v>
      </c>
      <c r="AN130" s="110">
        <v>4.9000000000000004</v>
      </c>
      <c r="AO130" s="110">
        <v>1.51</v>
      </c>
      <c r="AP130" s="110">
        <v>11.3</v>
      </c>
      <c r="AQ130" s="109">
        <v>4.0833333333333339</v>
      </c>
      <c r="AR130" s="109">
        <v>1.80991339683533</v>
      </c>
      <c r="AS130" s="108">
        <v>87</v>
      </c>
      <c r="AT130" s="110">
        <v>100</v>
      </c>
      <c r="AU130" s="109" t="s">
        <v>443</v>
      </c>
      <c r="AV130" s="109">
        <v>96.3</v>
      </c>
      <c r="AW130" s="109">
        <v>116.513149057213</v>
      </c>
      <c r="AX130" s="108">
        <v>140000</v>
      </c>
      <c r="AY130" s="110">
        <v>98.058583200000001</v>
      </c>
      <c r="AZ130" s="110">
        <v>100</v>
      </c>
      <c r="BA130" s="108">
        <v>67445.198000000004</v>
      </c>
      <c r="BB130" s="108">
        <v>5136475</v>
      </c>
      <c r="BC130" s="108">
        <v>4722701</v>
      </c>
      <c r="BD130" s="108">
        <v>304250</v>
      </c>
      <c r="BE130" s="108"/>
    </row>
    <row r="131" spans="1:57" x14ac:dyDescent="0.25">
      <c r="A131" s="133" t="s">
        <v>239</v>
      </c>
      <c r="B131" s="111" t="s">
        <v>238</v>
      </c>
      <c r="C131" s="108">
        <v>5577.7410526315789</v>
      </c>
      <c r="D131" s="108">
        <v>75.846315789473678</v>
      </c>
      <c r="E131" s="108">
        <v>5754.393</v>
      </c>
      <c r="F131" s="108">
        <v>455.88799999999998</v>
      </c>
      <c r="G131" s="108">
        <v>5283.9534999999996</v>
      </c>
      <c r="H131" s="108">
        <v>0</v>
      </c>
      <c r="I131" s="108">
        <v>0</v>
      </c>
      <c r="J131" s="108">
        <v>0</v>
      </c>
      <c r="K131" s="109">
        <v>0</v>
      </c>
      <c r="L131" s="109">
        <v>0.26666666666666666</v>
      </c>
      <c r="M131" s="109">
        <v>7.0910470741962897E-2</v>
      </c>
      <c r="N131" s="109">
        <v>1.02798628569281E-2</v>
      </c>
      <c r="O131" s="108">
        <v>0</v>
      </c>
      <c r="P131" s="108">
        <v>0</v>
      </c>
      <c r="Q131" s="109">
        <v>0.79301947706921505</v>
      </c>
      <c r="R131" s="109" t="s">
        <v>443</v>
      </c>
      <c r="S131" s="108">
        <v>6677</v>
      </c>
      <c r="T131" s="108">
        <v>0</v>
      </c>
      <c r="U131" s="108">
        <v>0</v>
      </c>
      <c r="V131" s="109">
        <v>0</v>
      </c>
      <c r="W131" s="110">
        <v>11.6000003814697</v>
      </c>
      <c r="X131" s="110">
        <v>8.6</v>
      </c>
      <c r="Y131" s="109">
        <v>2.4289999999999998</v>
      </c>
      <c r="Z131" s="108">
        <v>99</v>
      </c>
      <c r="AA131" s="108">
        <v>9.6000003814697301</v>
      </c>
      <c r="AB131" s="110">
        <v>0.20000000298023199</v>
      </c>
      <c r="AC131" s="109">
        <v>795.78993333999995</v>
      </c>
      <c r="AD131" s="110" t="s">
        <v>443</v>
      </c>
      <c r="AE131" s="109">
        <v>0.27534501612497997</v>
      </c>
      <c r="AF131" s="109" t="s">
        <v>443</v>
      </c>
      <c r="AG131" s="108">
        <v>0</v>
      </c>
      <c r="AH131" s="108">
        <v>0</v>
      </c>
      <c r="AI131" s="108">
        <v>0</v>
      </c>
      <c r="AJ131" s="108">
        <v>0</v>
      </c>
      <c r="AK131" s="108">
        <v>51122</v>
      </c>
      <c r="AL131" s="108">
        <v>0</v>
      </c>
      <c r="AM131" s="108">
        <v>129</v>
      </c>
      <c r="AN131" s="110">
        <v>4.9000000000000004</v>
      </c>
      <c r="AO131" s="110">
        <v>3.28</v>
      </c>
      <c r="AP131" s="110">
        <v>9.1999999999999993</v>
      </c>
      <c r="AQ131" s="109" t="s">
        <v>443</v>
      </c>
      <c r="AR131" s="109">
        <v>0.28682309389114402</v>
      </c>
      <c r="AS131" s="108">
        <v>45</v>
      </c>
      <c r="AT131" s="110">
        <v>97.697829999999996</v>
      </c>
      <c r="AU131" s="109">
        <v>91.981201171875</v>
      </c>
      <c r="AV131" s="109">
        <v>70.22</v>
      </c>
      <c r="AW131" s="109">
        <v>157.75325659647299</v>
      </c>
      <c r="AX131" s="108">
        <v>42000</v>
      </c>
      <c r="AY131" s="110">
        <v>96.743553000000006</v>
      </c>
      <c r="AZ131" s="110">
        <v>93.398453000000003</v>
      </c>
      <c r="BA131" s="108">
        <v>40538.845999999998</v>
      </c>
      <c r="BB131" s="108">
        <v>4236057</v>
      </c>
      <c r="BC131" s="108">
        <v>3154134</v>
      </c>
      <c r="BD131" s="108">
        <v>309500</v>
      </c>
      <c r="BE131" s="108"/>
    </row>
    <row r="132" spans="1:57" x14ac:dyDescent="0.25">
      <c r="A132" s="133" t="s">
        <v>241</v>
      </c>
      <c r="B132" s="111" t="s">
        <v>240</v>
      </c>
      <c r="C132" s="108">
        <v>380297.82947368419</v>
      </c>
      <c r="D132" s="108">
        <v>6562.0736842105262</v>
      </c>
      <c r="E132" s="108">
        <v>1414954.1780000001</v>
      </c>
      <c r="F132" s="108">
        <v>49.212000000000003</v>
      </c>
      <c r="G132" s="108">
        <v>93746.672500000001</v>
      </c>
      <c r="H132" s="108">
        <v>9.9595000000000002</v>
      </c>
      <c r="I132" s="108">
        <v>0.311</v>
      </c>
      <c r="J132" s="108">
        <v>88000</v>
      </c>
      <c r="K132" s="109">
        <v>0.08</v>
      </c>
      <c r="L132" s="109">
        <v>6.6666666666666666E-2</v>
      </c>
      <c r="M132" s="109">
        <v>0.99621650247233096</v>
      </c>
      <c r="N132" s="109">
        <v>0.85498634946303698</v>
      </c>
      <c r="O132" s="108">
        <v>5</v>
      </c>
      <c r="P132" s="108">
        <v>4</v>
      </c>
      <c r="Q132" s="109">
        <v>0.53838176187861064</v>
      </c>
      <c r="R132" s="109">
        <v>0.2372427</v>
      </c>
      <c r="S132" s="108">
        <v>970247356</v>
      </c>
      <c r="T132" s="108">
        <v>2019.06</v>
      </c>
      <c r="U132" s="108">
        <v>2150.56</v>
      </c>
      <c r="V132" s="109">
        <v>0.89000430083448434</v>
      </c>
      <c r="W132" s="110">
        <v>81.099998474121094</v>
      </c>
      <c r="X132" s="110">
        <v>31.6</v>
      </c>
      <c r="Y132" s="109">
        <v>0.82699999999999996</v>
      </c>
      <c r="Z132" s="108">
        <v>63</v>
      </c>
      <c r="AA132" s="108">
        <v>270</v>
      </c>
      <c r="AB132" s="110">
        <v>0.10000000149011599</v>
      </c>
      <c r="AC132" s="109">
        <v>126.32872826000001</v>
      </c>
      <c r="AD132" s="110">
        <v>1</v>
      </c>
      <c r="AE132" s="109">
        <v>0.5358541511640188</v>
      </c>
      <c r="AF132" s="109">
        <v>29.63</v>
      </c>
      <c r="AG132" s="108">
        <v>3019114</v>
      </c>
      <c r="AH132" s="108">
        <v>2530755</v>
      </c>
      <c r="AI132" s="108">
        <v>2117089</v>
      </c>
      <c r="AJ132" s="108">
        <v>1800000</v>
      </c>
      <c r="AK132" s="108">
        <v>1540854</v>
      </c>
      <c r="AL132" s="108">
        <v>2</v>
      </c>
      <c r="AM132" s="108">
        <v>108</v>
      </c>
      <c r="AN132" s="110">
        <v>22</v>
      </c>
      <c r="AO132" s="110">
        <v>7.14</v>
      </c>
      <c r="AP132" s="110">
        <v>13.2</v>
      </c>
      <c r="AQ132" s="109">
        <v>3.3833333333333329</v>
      </c>
      <c r="AR132" s="109">
        <v>-0.74869620800018299</v>
      </c>
      <c r="AS132" s="108">
        <v>30</v>
      </c>
      <c r="AT132" s="110">
        <v>93.6</v>
      </c>
      <c r="AU132" s="109">
        <v>54.7380180358887</v>
      </c>
      <c r="AV132" s="109">
        <v>13.8</v>
      </c>
      <c r="AW132" s="109">
        <v>73.3321910549828</v>
      </c>
      <c r="AX132" s="108">
        <v>100000</v>
      </c>
      <c r="AY132" s="110">
        <v>63.503075600000003</v>
      </c>
      <c r="AZ132" s="110">
        <v>91.444637799999995</v>
      </c>
      <c r="BA132" s="108">
        <v>4886.2790000000005</v>
      </c>
      <c r="BB132" s="108">
        <v>185044288</v>
      </c>
      <c r="BC132" s="108">
        <v>193238868</v>
      </c>
      <c r="BD132" s="108">
        <v>770880</v>
      </c>
      <c r="BE132" s="108"/>
    </row>
    <row r="133" spans="1:57" x14ac:dyDescent="0.25">
      <c r="A133" s="133" t="s">
        <v>243</v>
      </c>
      <c r="B133" s="111" t="s">
        <v>242</v>
      </c>
      <c r="C133" s="108">
        <v>43.955789473684213</v>
      </c>
      <c r="D133" s="108">
        <v>0</v>
      </c>
      <c r="E133" s="108" t="s">
        <v>443</v>
      </c>
      <c r="F133" s="108">
        <v>0</v>
      </c>
      <c r="G133" s="108">
        <v>393.27600000000001</v>
      </c>
      <c r="H133" s="108">
        <v>43.702500000000001</v>
      </c>
      <c r="I133" s="108">
        <v>1.2E-2</v>
      </c>
      <c r="J133" s="108">
        <v>0</v>
      </c>
      <c r="K133" s="109">
        <v>0</v>
      </c>
      <c r="L133" s="109">
        <v>0.1</v>
      </c>
      <c r="M133" s="109">
        <v>3.2565666358293699E-3</v>
      </c>
      <c r="N133" s="109">
        <v>7.8296239746336702E-4</v>
      </c>
      <c r="O133" s="108">
        <v>0</v>
      </c>
      <c r="P133" s="108">
        <v>0</v>
      </c>
      <c r="Q133" s="109">
        <v>0.78018106465457304</v>
      </c>
      <c r="R133" s="109" t="s">
        <v>443</v>
      </c>
      <c r="S133" s="108">
        <v>379808</v>
      </c>
      <c r="T133" s="108">
        <v>15</v>
      </c>
      <c r="U133" s="108">
        <v>35.270000000000003</v>
      </c>
      <c r="V133" s="109">
        <v>16.025317886289539</v>
      </c>
      <c r="W133" s="110">
        <v>16.399999618530298</v>
      </c>
      <c r="X133" s="110">
        <v>2.2000000000000002</v>
      </c>
      <c r="Y133" s="109">
        <v>1.381</v>
      </c>
      <c r="Z133" s="108">
        <v>83</v>
      </c>
      <c r="AA133" s="108">
        <v>42</v>
      </c>
      <c r="AB133" s="110" t="s">
        <v>443</v>
      </c>
      <c r="AC133" s="109">
        <v>1287.5510975100001</v>
      </c>
      <c r="AD133" s="110" t="s">
        <v>443</v>
      </c>
      <c r="AE133" s="109" t="s">
        <v>443</v>
      </c>
      <c r="AF133" s="109" t="s">
        <v>443</v>
      </c>
      <c r="AG133" s="108">
        <v>0</v>
      </c>
      <c r="AH133" s="108">
        <v>0</v>
      </c>
      <c r="AI133" s="108">
        <v>0</v>
      </c>
      <c r="AJ133" s="108">
        <v>0</v>
      </c>
      <c r="AK133" s="108">
        <v>1</v>
      </c>
      <c r="AL133" s="108">
        <v>0</v>
      </c>
      <c r="AM133" s="108">
        <v>114</v>
      </c>
      <c r="AN133" s="110">
        <v>14.2</v>
      </c>
      <c r="AO133" s="110" t="s">
        <v>443</v>
      </c>
      <c r="AP133" s="110" t="s">
        <v>443</v>
      </c>
      <c r="AQ133" s="109">
        <v>2.6333333333333333</v>
      </c>
      <c r="AR133" s="109">
        <v>-0.60023134946823098</v>
      </c>
      <c r="AS133" s="108" t="s">
        <v>443</v>
      </c>
      <c r="AT133" s="110">
        <v>59.32891</v>
      </c>
      <c r="AU133" s="109">
        <v>99.523963928222699</v>
      </c>
      <c r="AV133" s="109">
        <v>0</v>
      </c>
      <c r="AW133" s="109">
        <v>90.600559321230506</v>
      </c>
      <c r="AX133" s="108">
        <v>280</v>
      </c>
      <c r="AY133" s="110">
        <v>100</v>
      </c>
      <c r="AZ133" s="110">
        <v>95.3</v>
      </c>
      <c r="BA133" s="108">
        <v>16611.348999999998</v>
      </c>
      <c r="BB133" s="108">
        <v>21097</v>
      </c>
      <c r="BC133" s="108">
        <v>21108</v>
      </c>
      <c r="BD133" s="108">
        <v>460</v>
      </c>
      <c r="BE133" s="108"/>
    </row>
    <row r="134" spans="1:57" x14ac:dyDescent="0.25">
      <c r="A134" s="133" t="s">
        <v>393</v>
      </c>
      <c r="B134" s="111" t="s">
        <v>237</v>
      </c>
      <c r="C134" s="108">
        <v>7319.6294736842101</v>
      </c>
      <c r="D134" s="108">
        <v>0</v>
      </c>
      <c r="E134" s="108">
        <v>676.87950000000001</v>
      </c>
      <c r="F134" s="108">
        <v>0.36</v>
      </c>
      <c r="G134" s="108">
        <v>0</v>
      </c>
      <c r="H134" s="108">
        <v>0</v>
      </c>
      <c r="I134" s="108">
        <v>0</v>
      </c>
      <c r="J134" s="108">
        <v>0</v>
      </c>
      <c r="K134" s="109">
        <v>0</v>
      </c>
      <c r="L134" s="109">
        <v>6.6666666666666666E-2</v>
      </c>
      <c r="M134" s="109">
        <v>0.80164863002639897</v>
      </c>
      <c r="N134" s="109">
        <v>0.134492629536384</v>
      </c>
      <c r="O134" s="108">
        <v>0</v>
      </c>
      <c r="P134" s="108">
        <v>0</v>
      </c>
      <c r="Q134" s="109">
        <v>0.67749260872159611</v>
      </c>
      <c r="R134" s="147">
        <v>7.0311000000000002E-3</v>
      </c>
      <c r="S134" s="108">
        <v>2141683006</v>
      </c>
      <c r="T134" s="108">
        <v>2001.39</v>
      </c>
      <c r="U134" s="108">
        <v>2608.77</v>
      </c>
      <c r="V134" s="109">
        <v>19.142955615368361</v>
      </c>
      <c r="W134" s="110">
        <v>21.100000381469702</v>
      </c>
      <c r="X134" s="110">
        <v>3.7</v>
      </c>
      <c r="Y134" s="109">
        <v>2.02</v>
      </c>
      <c r="Z134" s="108">
        <v>98.8</v>
      </c>
      <c r="AA134" s="108">
        <v>5.8000001907348597</v>
      </c>
      <c r="AB134" s="110" t="s">
        <v>443</v>
      </c>
      <c r="AC134" s="109" t="s">
        <v>443</v>
      </c>
      <c r="AD134" s="110" t="s">
        <v>443</v>
      </c>
      <c r="AE134" s="109" t="s">
        <v>443</v>
      </c>
      <c r="AF134" s="109">
        <v>34.46</v>
      </c>
      <c r="AG134" s="108">
        <v>12500</v>
      </c>
      <c r="AH134" s="108">
        <v>0</v>
      </c>
      <c r="AI134" s="108">
        <v>31050</v>
      </c>
      <c r="AJ134" s="108">
        <v>263500</v>
      </c>
      <c r="AK134" s="108">
        <v>2253542</v>
      </c>
      <c r="AL134" s="108">
        <v>3</v>
      </c>
      <c r="AM134" s="108">
        <v>95</v>
      </c>
      <c r="AN134" s="110">
        <v>31.8</v>
      </c>
      <c r="AO134" s="110" t="s">
        <v>443</v>
      </c>
      <c r="AP134" s="110" t="s">
        <v>443</v>
      </c>
      <c r="AQ134" s="109">
        <v>2.7</v>
      </c>
      <c r="AR134" s="109">
        <v>-0.52771627902984597</v>
      </c>
      <c r="AS134" s="108" t="s">
        <v>443</v>
      </c>
      <c r="AT134" s="110">
        <v>97.697829999999996</v>
      </c>
      <c r="AU134" s="109">
        <v>96.428421020507798</v>
      </c>
      <c r="AV134" s="109">
        <v>53.67</v>
      </c>
      <c r="AW134" s="109">
        <v>72.075152640276102</v>
      </c>
      <c r="AX134" s="108">
        <v>17000</v>
      </c>
      <c r="AY134" s="110">
        <v>92.332310699999994</v>
      </c>
      <c r="AZ134" s="110">
        <v>58.352230200000001</v>
      </c>
      <c r="BA134" s="108">
        <v>2900</v>
      </c>
      <c r="BB134" s="108">
        <v>4294682</v>
      </c>
      <c r="BC134" s="108">
        <v>4440127</v>
      </c>
      <c r="BD134" s="108">
        <v>6020</v>
      </c>
      <c r="BE134" s="108"/>
    </row>
    <row r="135" spans="1:57" x14ac:dyDescent="0.25">
      <c r="A135" s="133" t="s">
        <v>245</v>
      </c>
      <c r="B135" s="111" t="s">
        <v>244</v>
      </c>
      <c r="C135" s="108">
        <v>7180.3684210526317</v>
      </c>
      <c r="D135" s="108">
        <v>1185.7368421052631</v>
      </c>
      <c r="E135" s="108">
        <v>3854.1165000000005</v>
      </c>
      <c r="F135" s="108">
        <v>156.05199999999999</v>
      </c>
      <c r="G135" s="108">
        <v>1092.575</v>
      </c>
      <c r="H135" s="108">
        <v>0</v>
      </c>
      <c r="I135" s="108">
        <v>0</v>
      </c>
      <c r="J135" s="108">
        <v>0</v>
      </c>
      <c r="K135" s="109">
        <v>0.04</v>
      </c>
      <c r="L135" s="109">
        <v>0</v>
      </c>
      <c r="M135" s="109">
        <v>7.4448541705168805E-2</v>
      </c>
      <c r="N135" s="109">
        <v>3.11602511152759E-2</v>
      </c>
      <c r="O135" s="108">
        <v>0</v>
      </c>
      <c r="P135" s="108">
        <v>0</v>
      </c>
      <c r="Q135" s="109">
        <v>0.77967759708981565</v>
      </c>
      <c r="R135" s="109" t="s">
        <v>443</v>
      </c>
      <c r="S135" s="108">
        <v>1838265</v>
      </c>
      <c r="T135" s="108">
        <v>50.77</v>
      </c>
      <c r="U135" s="108">
        <v>6.87</v>
      </c>
      <c r="V135" s="109">
        <v>1.6207799561186214E-2</v>
      </c>
      <c r="W135" s="110">
        <v>17</v>
      </c>
      <c r="X135" s="110">
        <v>3.9</v>
      </c>
      <c r="Y135" s="109">
        <v>1.65</v>
      </c>
      <c r="Z135" s="108">
        <v>90</v>
      </c>
      <c r="AA135" s="108">
        <v>46</v>
      </c>
      <c r="AB135" s="110">
        <v>0.60000002384185802</v>
      </c>
      <c r="AC135" s="109">
        <v>796.07611202999999</v>
      </c>
      <c r="AD135" s="110">
        <v>0.1</v>
      </c>
      <c r="AE135" s="109">
        <v>0.45391787308375775</v>
      </c>
      <c r="AF135" s="109">
        <v>51.9</v>
      </c>
      <c r="AG135" s="108">
        <v>0</v>
      </c>
      <c r="AH135" s="108">
        <v>116</v>
      </c>
      <c r="AI135" s="108">
        <v>3500</v>
      </c>
      <c r="AJ135" s="108">
        <v>0</v>
      </c>
      <c r="AK135" s="108">
        <v>17303</v>
      </c>
      <c r="AL135" s="108">
        <v>0</v>
      </c>
      <c r="AM135" s="108">
        <v>121</v>
      </c>
      <c r="AN135" s="110">
        <v>9.5</v>
      </c>
      <c r="AO135" s="110">
        <v>2.95</v>
      </c>
      <c r="AP135" s="110">
        <v>2.1</v>
      </c>
      <c r="AQ135" s="109">
        <v>3.3</v>
      </c>
      <c r="AR135" s="109">
        <v>0.27444523572921797</v>
      </c>
      <c r="AS135" s="108">
        <v>39</v>
      </c>
      <c r="AT135" s="110">
        <v>90.875439999999998</v>
      </c>
      <c r="AU135" s="109">
        <v>94.094123840332003</v>
      </c>
      <c r="AV135" s="109">
        <v>44.92</v>
      </c>
      <c r="AW135" s="109">
        <v>158.054282495466</v>
      </c>
      <c r="AX135" s="108">
        <v>12000</v>
      </c>
      <c r="AY135" s="110">
        <v>74.992289099999994</v>
      </c>
      <c r="AZ135" s="110">
        <v>94.684575699999996</v>
      </c>
      <c r="BA135" s="108">
        <v>20418.013999999999</v>
      </c>
      <c r="BB135" s="108">
        <v>3867535</v>
      </c>
      <c r="BC135" s="108">
        <v>3559408</v>
      </c>
      <c r="BD135" s="108">
        <v>74340</v>
      </c>
      <c r="BE135" s="108"/>
    </row>
    <row r="136" spans="1:57" x14ac:dyDescent="0.25">
      <c r="A136" s="133" t="s">
        <v>247</v>
      </c>
      <c r="B136" s="111" t="s">
        <v>246</v>
      </c>
      <c r="C136" s="108">
        <v>12455.987368421052</v>
      </c>
      <c r="D136" s="108">
        <v>1717.8884210526317</v>
      </c>
      <c r="E136" s="108">
        <v>20855.072</v>
      </c>
      <c r="F136" s="108">
        <v>27.666</v>
      </c>
      <c r="G136" s="108">
        <v>2094.4315000000001</v>
      </c>
      <c r="H136" s="108">
        <v>0</v>
      </c>
      <c r="I136" s="108">
        <v>7.7000000000000013E-2</v>
      </c>
      <c r="J136" s="108">
        <v>20000</v>
      </c>
      <c r="K136" s="109">
        <v>0.04</v>
      </c>
      <c r="L136" s="109">
        <v>0</v>
      </c>
      <c r="M136" s="109">
        <v>5.4111592836882202E-2</v>
      </c>
      <c r="N136" s="109">
        <v>8.5499464471655399E-3</v>
      </c>
      <c r="O136" s="108">
        <v>0</v>
      </c>
      <c r="P136" s="108">
        <v>0</v>
      </c>
      <c r="Q136" s="109">
        <v>0.5052593621041408</v>
      </c>
      <c r="R136" s="109" t="s">
        <v>443</v>
      </c>
      <c r="S136" s="108">
        <v>21704287</v>
      </c>
      <c r="T136" s="108">
        <v>664.84</v>
      </c>
      <c r="U136" s="108">
        <v>656.52</v>
      </c>
      <c r="V136" s="109">
        <v>4.4822583991114628</v>
      </c>
      <c r="W136" s="110">
        <v>57.299999237060497</v>
      </c>
      <c r="X136" s="110">
        <v>18.100000000000001</v>
      </c>
      <c r="Y136" s="109">
        <v>5.8000000000000003E-2</v>
      </c>
      <c r="Z136" s="108">
        <v>65</v>
      </c>
      <c r="AA136" s="108">
        <v>417</v>
      </c>
      <c r="AB136" s="110">
        <v>0.69999998807907104</v>
      </c>
      <c r="AC136" s="109">
        <v>114.05975084000001</v>
      </c>
      <c r="AD136" s="110">
        <v>36</v>
      </c>
      <c r="AE136" s="109">
        <v>0.61127479673310925</v>
      </c>
      <c r="AF136" s="109" t="s">
        <v>443</v>
      </c>
      <c r="AG136" s="108">
        <v>35000</v>
      </c>
      <c r="AH136" s="108">
        <v>40726</v>
      </c>
      <c r="AI136" s="108">
        <v>2420000</v>
      </c>
      <c r="AJ136" s="108">
        <v>7500</v>
      </c>
      <c r="AK136" s="108">
        <v>9510</v>
      </c>
      <c r="AL136" s="108">
        <v>0</v>
      </c>
      <c r="AM136" s="108">
        <v>114</v>
      </c>
      <c r="AN136" s="110">
        <v>14.2</v>
      </c>
      <c r="AO136" s="110" t="s">
        <v>443</v>
      </c>
      <c r="AP136" s="110" t="s">
        <v>443</v>
      </c>
      <c r="AQ136" s="109">
        <v>2.333333333333333</v>
      </c>
      <c r="AR136" s="109">
        <v>-0.63074636459350597</v>
      </c>
      <c r="AS136" s="108">
        <v>25</v>
      </c>
      <c r="AT136" s="110">
        <v>18.10671</v>
      </c>
      <c r="AU136" s="109">
        <v>62.881839752197301</v>
      </c>
      <c r="AV136" s="109">
        <v>9.3800000000000008</v>
      </c>
      <c r="AW136" s="109">
        <v>44.928457427313802</v>
      </c>
      <c r="AX136" s="108">
        <v>14000</v>
      </c>
      <c r="AY136" s="110">
        <v>18.924413699999999</v>
      </c>
      <c r="AZ136" s="110">
        <v>39.962569899999998</v>
      </c>
      <c r="BA136" s="108">
        <v>2818.029</v>
      </c>
      <c r="BB136" s="108">
        <v>7463577</v>
      </c>
      <c r="BC136" s="108">
        <v>6431902</v>
      </c>
      <c r="BD136" s="108">
        <v>452860</v>
      </c>
      <c r="BE136" s="108"/>
    </row>
    <row r="137" spans="1:57" x14ac:dyDescent="0.25">
      <c r="A137" s="133" t="s">
        <v>249</v>
      </c>
      <c r="B137" s="111" t="s">
        <v>248</v>
      </c>
      <c r="C137" s="108">
        <v>1.6905263157894737</v>
      </c>
      <c r="D137" s="108">
        <v>0</v>
      </c>
      <c r="E137" s="108">
        <v>25516.0265</v>
      </c>
      <c r="F137" s="108">
        <v>0</v>
      </c>
      <c r="G137" s="108">
        <v>0</v>
      </c>
      <c r="H137" s="108">
        <v>0</v>
      </c>
      <c r="I137" s="108">
        <v>0</v>
      </c>
      <c r="J137" s="108">
        <v>71115.600000000006</v>
      </c>
      <c r="K137" s="109">
        <v>0.24</v>
      </c>
      <c r="L137" s="109">
        <v>0</v>
      </c>
      <c r="M137" s="109">
        <v>4.1257116302225602E-2</v>
      </c>
      <c r="N137" s="109">
        <v>8.32486696873877E-3</v>
      </c>
      <c r="O137" s="108">
        <v>0</v>
      </c>
      <c r="P137" s="108">
        <v>0</v>
      </c>
      <c r="Q137" s="109">
        <v>0.67916435563286059</v>
      </c>
      <c r="R137" s="109" t="s">
        <v>443</v>
      </c>
      <c r="S137" s="108">
        <v>8048959</v>
      </c>
      <c r="T137" s="108">
        <v>104.41</v>
      </c>
      <c r="U137" s="108">
        <v>129.46</v>
      </c>
      <c r="V137" s="109">
        <v>0.47572534847219261</v>
      </c>
      <c r="W137" s="110">
        <v>20.5</v>
      </c>
      <c r="X137" s="110">
        <v>3.4</v>
      </c>
      <c r="Y137" s="109">
        <v>1.2270000000000001</v>
      </c>
      <c r="Z137" s="108">
        <v>90</v>
      </c>
      <c r="AA137" s="108">
        <v>43</v>
      </c>
      <c r="AB137" s="110">
        <v>0.40000000596046398</v>
      </c>
      <c r="AC137" s="109">
        <v>724.33334593999996</v>
      </c>
      <c r="AD137" s="110">
        <v>0</v>
      </c>
      <c r="AE137" s="109">
        <v>0.47182947673459508</v>
      </c>
      <c r="AF137" s="109">
        <v>48.01</v>
      </c>
      <c r="AG137" s="108">
        <v>52000</v>
      </c>
      <c r="AH137" s="108">
        <v>233360</v>
      </c>
      <c r="AI137" s="108">
        <v>143725</v>
      </c>
      <c r="AJ137" s="108">
        <v>0</v>
      </c>
      <c r="AK137" s="108">
        <v>161</v>
      </c>
      <c r="AL137" s="108">
        <v>0</v>
      </c>
      <c r="AM137" s="108">
        <v>115</v>
      </c>
      <c r="AN137" s="110">
        <v>10.4</v>
      </c>
      <c r="AO137" s="110">
        <v>4.33</v>
      </c>
      <c r="AP137" s="110">
        <v>11.2</v>
      </c>
      <c r="AQ137" s="109">
        <v>3.5166666666666671</v>
      </c>
      <c r="AR137" s="109">
        <v>-0.924757421016693</v>
      </c>
      <c r="AS137" s="108">
        <v>27</v>
      </c>
      <c r="AT137" s="110">
        <v>98.2</v>
      </c>
      <c r="AU137" s="109">
        <v>94.616722106933594</v>
      </c>
      <c r="AV137" s="109">
        <v>43</v>
      </c>
      <c r="AW137" s="109">
        <v>105.604533030992</v>
      </c>
      <c r="AX137" s="108">
        <v>74000</v>
      </c>
      <c r="AY137" s="110">
        <v>88.597886900000006</v>
      </c>
      <c r="AZ137" s="110">
        <v>97.9626734</v>
      </c>
      <c r="BA137" s="108">
        <v>8716.5259999999998</v>
      </c>
      <c r="BB137" s="108">
        <v>6552518</v>
      </c>
      <c r="BC137" s="108">
        <v>6623252</v>
      </c>
      <c r="BD137" s="108">
        <v>397300</v>
      </c>
      <c r="BE137" s="108"/>
    </row>
    <row r="138" spans="1:57" x14ac:dyDescent="0.25">
      <c r="A138" s="133" t="s">
        <v>251</v>
      </c>
      <c r="B138" s="111" t="s">
        <v>250</v>
      </c>
      <c r="C138" s="108">
        <v>62800.602105263155</v>
      </c>
      <c r="D138" s="108">
        <v>35022.311578947367</v>
      </c>
      <c r="E138" s="108">
        <v>102065.3805</v>
      </c>
      <c r="F138" s="108">
        <v>1338.896</v>
      </c>
      <c r="G138" s="108">
        <v>0</v>
      </c>
      <c r="H138" s="108">
        <v>0</v>
      </c>
      <c r="I138" s="108">
        <v>0</v>
      </c>
      <c r="J138" s="108">
        <v>132860</v>
      </c>
      <c r="K138" s="109">
        <v>0.2</v>
      </c>
      <c r="L138" s="109">
        <v>6.6666666666666666E-2</v>
      </c>
      <c r="M138" s="109">
        <v>0.20203569692791101</v>
      </c>
      <c r="N138" s="109">
        <v>2.0780001994350001E-2</v>
      </c>
      <c r="O138" s="108">
        <v>0</v>
      </c>
      <c r="P138" s="108">
        <v>0</v>
      </c>
      <c r="Q138" s="109">
        <v>0.73420312910429786</v>
      </c>
      <c r="R138" s="109">
        <v>4.3195900000000002E-2</v>
      </c>
      <c r="S138" s="108">
        <v>9807209</v>
      </c>
      <c r="T138" s="108">
        <v>393.82</v>
      </c>
      <c r="U138" s="108">
        <v>367.39</v>
      </c>
      <c r="V138" s="109">
        <v>0.19170038276142029</v>
      </c>
      <c r="W138" s="110">
        <v>16.899999618530298</v>
      </c>
      <c r="X138" s="110">
        <v>4.5</v>
      </c>
      <c r="Y138" s="109">
        <v>1.1319999999999999</v>
      </c>
      <c r="Z138" s="108">
        <v>89</v>
      </c>
      <c r="AA138" s="108">
        <v>120</v>
      </c>
      <c r="AB138" s="110">
        <v>0.40000000596046398</v>
      </c>
      <c r="AC138" s="109">
        <v>626.20104163999997</v>
      </c>
      <c r="AD138" s="110">
        <v>0.1</v>
      </c>
      <c r="AE138" s="109">
        <v>0.40591523177698807</v>
      </c>
      <c r="AF138" s="109">
        <v>45.33</v>
      </c>
      <c r="AG138" s="108">
        <v>269425</v>
      </c>
      <c r="AH138" s="108">
        <v>202739</v>
      </c>
      <c r="AI138" s="108">
        <v>351260</v>
      </c>
      <c r="AJ138" s="108">
        <v>150000</v>
      </c>
      <c r="AK138" s="108">
        <v>1407</v>
      </c>
      <c r="AL138" s="108">
        <v>0</v>
      </c>
      <c r="AM138" s="108">
        <v>121</v>
      </c>
      <c r="AN138" s="110">
        <v>7.5</v>
      </c>
      <c r="AO138" s="110">
        <v>3.87</v>
      </c>
      <c r="AP138" s="110">
        <v>3.4</v>
      </c>
      <c r="AQ138" s="109">
        <v>3.55</v>
      </c>
      <c r="AR138" s="109">
        <v>-0.27658873796463002</v>
      </c>
      <c r="AS138" s="108">
        <v>36</v>
      </c>
      <c r="AT138" s="110">
        <v>91.2</v>
      </c>
      <c r="AU138" s="109">
        <v>93.841728210449205</v>
      </c>
      <c r="AV138" s="109">
        <v>40.200000000000003</v>
      </c>
      <c r="AW138" s="109">
        <v>102.915807321747</v>
      </c>
      <c r="AX138" s="108">
        <v>84000</v>
      </c>
      <c r="AY138" s="110">
        <v>76.193446199999997</v>
      </c>
      <c r="AZ138" s="110">
        <v>86.697263300000003</v>
      </c>
      <c r="BA138" s="108">
        <v>12187.361999999999</v>
      </c>
      <c r="BB138" s="108">
        <v>30973148</v>
      </c>
      <c r="BC138" s="108">
        <v>29849303</v>
      </c>
      <c r="BD138" s="108">
        <v>1280000</v>
      </c>
      <c r="BE138" s="108"/>
    </row>
    <row r="139" spans="1:57" x14ac:dyDescent="0.25">
      <c r="A139" s="133" t="s">
        <v>253</v>
      </c>
      <c r="B139" s="111" t="s">
        <v>252</v>
      </c>
      <c r="C139" s="108">
        <v>208305.1452631579</v>
      </c>
      <c r="D139" s="108">
        <v>109128.9347368421</v>
      </c>
      <c r="E139" s="108">
        <v>430586.16800000001</v>
      </c>
      <c r="F139" s="108">
        <v>2041.5719999999999</v>
      </c>
      <c r="G139" s="108">
        <v>1826775.3134999999</v>
      </c>
      <c r="H139" s="108">
        <v>1273752.9180000001</v>
      </c>
      <c r="I139" s="108">
        <v>8276.7489999999998</v>
      </c>
      <c r="J139" s="108">
        <v>114171.28</v>
      </c>
      <c r="K139" s="109">
        <v>0.16</v>
      </c>
      <c r="L139" s="109">
        <v>0</v>
      </c>
      <c r="M139" s="109">
        <v>0.73948580800806496</v>
      </c>
      <c r="N139" s="109">
        <v>0.45091206791047</v>
      </c>
      <c r="O139" s="108">
        <v>0</v>
      </c>
      <c r="P139" s="108">
        <v>5</v>
      </c>
      <c r="Q139" s="109">
        <v>0.66821834558420257</v>
      </c>
      <c r="R139" s="109">
        <v>3.2807500000000003E-2</v>
      </c>
      <c r="S139" s="108">
        <v>1128044186</v>
      </c>
      <c r="T139" s="108">
        <v>5.14</v>
      </c>
      <c r="U139" s="108">
        <v>190.03</v>
      </c>
      <c r="V139" s="109">
        <v>5.8234863334617609E-2</v>
      </c>
      <c r="W139" s="110">
        <v>28</v>
      </c>
      <c r="X139" s="110">
        <v>20.7</v>
      </c>
      <c r="Y139" s="109" t="s">
        <v>443</v>
      </c>
      <c r="Z139" s="108">
        <v>88</v>
      </c>
      <c r="AA139" s="108">
        <v>288</v>
      </c>
      <c r="AB139" s="110">
        <v>0.10000000149011599</v>
      </c>
      <c r="AC139" s="109">
        <v>287.32536467</v>
      </c>
      <c r="AD139" s="110">
        <v>0.1</v>
      </c>
      <c r="AE139" s="109">
        <v>0.41959354727433029</v>
      </c>
      <c r="AF139" s="109">
        <v>43.03</v>
      </c>
      <c r="AG139" s="108">
        <v>5112101</v>
      </c>
      <c r="AH139" s="108">
        <v>13274658</v>
      </c>
      <c r="AI139" s="108">
        <v>3834514</v>
      </c>
      <c r="AJ139" s="108">
        <v>119000</v>
      </c>
      <c r="AK139" s="108">
        <v>254</v>
      </c>
      <c r="AL139" s="108">
        <v>0</v>
      </c>
      <c r="AM139" s="108">
        <v>119</v>
      </c>
      <c r="AN139" s="110">
        <v>13.5</v>
      </c>
      <c r="AO139" s="110">
        <v>6.84</v>
      </c>
      <c r="AP139" s="110">
        <v>2.6</v>
      </c>
      <c r="AQ139" s="109">
        <v>3.6166666666666671</v>
      </c>
      <c r="AR139" s="109">
        <v>0.192713707685471</v>
      </c>
      <c r="AS139" s="108">
        <v>35</v>
      </c>
      <c r="AT139" s="110">
        <v>87.5</v>
      </c>
      <c r="AU139" s="109">
        <v>95.420097351074205</v>
      </c>
      <c r="AV139" s="109">
        <v>39.69</v>
      </c>
      <c r="AW139" s="109">
        <v>111.218723380687</v>
      </c>
      <c r="AX139" s="108">
        <v>150000</v>
      </c>
      <c r="AY139" s="110">
        <v>73.934905000000001</v>
      </c>
      <c r="AZ139" s="110">
        <v>91.791846899999996</v>
      </c>
      <c r="BA139" s="108">
        <v>7348.06</v>
      </c>
      <c r="BB139" s="108">
        <v>99138688</v>
      </c>
      <c r="BC139" s="108">
        <v>105720644</v>
      </c>
      <c r="BD139" s="108">
        <v>298170</v>
      </c>
      <c r="BE139" s="108"/>
    </row>
    <row r="140" spans="1:57" x14ac:dyDescent="0.25">
      <c r="A140" s="133" t="s">
        <v>255</v>
      </c>
      <c r="B140" s="111" t="s">
        <v>254</v>
      </c>
      <c r="C140" s="108">
        <v>2720.3726315789472</v>
      </c>
      <c r="D140" s="108">
        <v>0</v>
      </c>
      <c r="E140" s="108">
        <v>128372.50500000002</v>
      </c>
      <c r="F140" s="108">
        <v>0</v>
      </c>
      <c r="G140" s="108">
        <v>0</v>
      </c>
      <c r="H140" s="108">
        <v>0</v>
      </c>
      <c r="I140" s="108">
        <v>0</v>
      </c>
      <c r="J140" s="108">
        <v>0</v>
      </c>
      <c r="K140" s="109">
        <v>0</v>
      </c>
      <c r="L140" s="109">
        <v>3.3333333333333333E-2</v>
      </c>
      <c r="M140" s="109">
        <v>4.7861718717103603E-2</v>
      </c>
      <c r="N140" s="109">
        <v>3.89054250284862E-2</v>
      </c>
      <c r="O140" s="108">
        <v>0</v>
      </c>
      <c r="P140" s="108">
        <v>0</v>
      </c>
      <c r="Q140" s="109">
        <v>0.84267782791099266</v>
      </c>
      <c r="R140" s="109" t="s">
        <v>443</v>
      </c>
      <c r="S140" s="108">
        <v>0</v>
      </c>
      <c r="T140" s="108">
        <v>0</v>
      </c>
      <c r="U140" s="108">
        <v>0</v>
      </c>
      <c r="V140" s="109">
        <v>0</v>
      </c>
      <c r="W140" s="110">
        <v>5.1999998092651403</v>
      </c>
      <c r="X140" s="110" t="s">
        <v>443</v>
      </c>
      <c r="Y140" s="109">
        <v>2.2189999999999999</v>
      </c>
      <c r="Z140" s="108">
        <v>98</v>
      </c>
      <c r="AA140" s="108">
        <v>21</v>
      </c>
      <c r="AB140" s="110">
        <v>0.10000000149011599</v>
      </c>
      <c r="AC140" s="109">
        <v>1550.7158410300001</v>
      </c>
      <c r="AD140" s="110" t="s">
        <v>443</v>
      </c>
      <c r="AE140" s="109">
        <v>0.13778412802117546</v>
      </c>
      <c r="AF140" s="109">
        <v>32.78</v>
      </c>
      <c r="AG140" s="108">
        <v>0</v>
      </c>
      <c r="AH140" s="108">
        <v>0</v>
      </c>
      <c r="AI140" s="108">
        <v>0</v>
      </c>
      <c r="AJ140" s="108">
        <v>0</v>
      </c>
      <c r="AK140" s="108">
        <v>15741</v>
      </c>
      <c r="AL140" s="108">
        <v>0</v>
      </c>
      <c r="AM140" s="108">
        <v>139</v>
      </c>
      <c r="AN140" s="110">
        <v>4.9000000000000004</v>
      </c>
      <c r="AO140" s="110">
        <v>2.65</v>
      </c>
      <c r="AP140" s="110">
        <v>7</v>
      </c>
      <c r="AQ140" s="109">
        <v>3.2833333333333328</v>
      </c>
      <c r="AR140" s="109">
        <v>0.82454073429107699</v>
      </c>
      <c r="AS140" s="108">
        <v>62</v>
      </c>
      <c r="AT140" s="110">
        <v>100</v>
      </c>
      <c r="AU140" s="109">
        <v>99.747627258300795</v>
      </c>
      <c r="AV140" s="109">
        <v>66.599999999999994</v>
      </c>
      <c r="AW140" s="109">
        <v>156.449373312148</v>
      </c>
      <c r="AX140" s="108">
        <v>610000</v>
      </c>
      <c r="AY140" s="110">
        <v>97.210426999999996</v>
      </c>
      <c r="AZ140" s="110">
        <v>98.346251199999998</v>
      </c>
      <c r="BA140" s="108">
        <v>26210.055</v>
      </c>
      <c r="BB140" s="108">
        <v>37995528</v>
      </c>
      <c r="BC140" s="108">
        <v>38383809</v>
      </c>
      <c r="BD140" s="108">
        <v>304150</v>
      </c>
      <c r="BE140" s="108"/>
    </row>
    <row r="141" spans="1:57" x14ac:dyDescent="0.25">
      <c r="A141" s="133" t="s">
        <v>257</v>
      </c>
      <c r="B141" s="111" t="s">
        <v>256</v>
      </c>
      <c r="C141" s="108">
        <v>21100.395789473685</v>
      </c>
      <c r="D141" s="108">
        <v>0</v>
      </c>
      <c r="E141" s="108">
        <v>14610.589500000002</v>
      </c>
      <c r="F141" s="108">
        <v>43.067999999999998</v>
      </c>
      <c r="G141" s="108">
        <v>490.26400000000001</v>
      </c>
      <c r="H141" s="108">
        <v>0</v>
      </c>
      <c r="I141" s="108">
        <v>0</v>
      </c>
      <c r="J141" s="108">
        <v>0</v>
      </c>
      <c r="K141" s="109">
        <v>0.08</v>
      </c>
      <c r="L141" s="109">
        <v>6.6666666666666666E-2</v>
      </c>
      <c r="M141" s="109">
        <v>1.03574025361007E-2</v>
      </c>
      <c r="N141" s="109">
        <v>1.00184100640494E-2</v>
      </c>
      <c r="O141" s="108">
        <v>0</v>
      </c>
      <c r="P141" s="108">
        <v>0</v>
      </c>
      <c r="Q141" s="109">
        <v>0.83009529677395011</v>
      </c>
      <c r="R141" s="109" t="s">
        <v>443</v>
      </c>
      <c r="S141" s="108">
        <v>0</v>
      </c>
      <c r="T141" s="108">
        <v>0</v>
      </c>
      <c r="U141" s="108">
        <v>0</v>
      </c>
      <c r="V141" s="109">
        <v>0</v>
      </c>
      <c r="W141" s="110">
        <v>3.5999999046325701</v>
      </c>
      <c r="X141" s="110" t="s">
        <v>443</v>
      </c>
      <c r="Y141" s="109">
        <v>4.0999999999999996</v>
      </c>
      <c r="Z141" s="108">
        <v>98</v>
      </c>
      <c r="AA141" s="108">
        <v>25</v>
      </c>
      <c r="AB141" s="110">
        <v>0.7</v>
      </c>
      <c r="AC141" s="109">
        <v>2507.7941362400002</v>
      </c>
      <c r="AD141" s="110" t="s">
        <v>443</v>
      </c>
      <c r="AE141" s="109">
        <v>0.11096571509929221</v>
      </c>
      <c r="AF141" s="109" t="s">
        <v>443</v>
      </c>
      <c r="AG141" s="108">
        <v>0</v>
      </c>
      <c r="AH141" s="108">
        <v>54</v>
      </c>
      <c r="AI141" s="108">
        <v>0</v>
      </c>
      <c r="AJ141" s="108">
        <v>0</v>
      </c>
      <c r="AK141" s="108">
        <v>699</v>
      </c>
      <c r="AL141" s="108">
        <v>0</v>
      </c>
      <c r="AM141" s="108">
        <v>132</v>
      </c>
      <c r="AN141" s="110">
        <v>4.9000000000000004</v>
      </c>
      <c r="AO141" s="110">
        <v>2.4700000000000002</v>
      </c>
      <c r="AP141" s="110">
        <v>9</v>
      </c>
      <c r="AQ141" s="109">
        <v>3.95</v>
      </c>
      <c r="AR141" s="109">
        <v>1.01004302501678</v>
      </c>
      <c r="AS141" s="108">
        <v>63</v>
      </c>
      <c r="AT141" s="110">
        <v>100</v>
      </c>
      <c r="AU141" s="109">
        <v>94.47705078125</v>
      </c>
      <c r="AV141" s="109">
        <v>64.59</v>
      </c>
      <c r="AW141" s="109">
        <v>111.79626898531799</v>
      </c>
      <c r="AX141" s="108">
        <v>160000</v>
      </c>
      <c r="AY141" s="110">
        <v>99.669039100000006</v>
      </c>
      <c r="AZ141" s="110">
        <v>100</v>
      </c>
      <c r="BA141" s="108">
        <v>27624.226999999999</v>
      </c>
      <c r="BB141" s="108">
        <v>10397393</v>
      </c>
      <c r="BC141" s="108">
        <v>10799270</v>
      </c>
      <c r="BD141" s="108">
        <v>91470</v>
      </c>
      <c r="BE141" s="108"/>
    </row>
    <row r="142" spans="1:57" x14ac:dyDescent="0.25">
      <c r="A142" s="133" t="s">
        <v>259</v>
      </c>
      <c r="B142" s="111" t="s">
        <v>258</v>
      </c>
      <c r="C142" s="108">
        <v>32.149473684210527</v>
      </c>
      <c r="D142" s="108">
        <v>0</v>
      </c>
      <c r="E142" s="108">
        <v>5.5340000000000007</v>
      </c>
      <c r="F142" s="108">
        <v>2E-3</v>
      </c>
      <c r="G142" s="108">
        <v>0</v>
      </c>
      <c r="H142" s="108">
        <v>0</v>
      </c>
      <c r="I142" s="108">
        <v>0</v>
      </c>
      <c r="J142" s="108">
        <v>0</v>
      </c>
      <c r="K142" s="109">
        <v>0</v>
      </c>
      <c r="L142" s="109">
        <v>0.2</v>
      </c>
      <c r="M142" s="109">
        <v>1.6054716013848901E-2</v>
      </c>
      <c r="N142" s="109">
        <v>8.8252389924521404E-3</v>
      </c>
      <c r="O142" s="108">
        <v>0</v>
      </c>
      <c r="P142" s="108">
        <v>0</v>
      </c>
      <c r="Q142" s="109">
        <v>0.84976836456848703</v>
      </c>
      <c r="R142" s="109" t="s">
        <v>443</v>
      </c>
      <c r="S142" s="108">
        <v>0</v>
      </c>
      <c r="T142" s="108">
        <v>0</v>
      </c>
      <c r="U142" s="108">
        <v>0</v>
      </c>
      <c r="V142" s="109">
        <v>0</v>
      </c>
      <c r="W142" s="110">
        <v>8</v>
      </c>
      <c r="X142" s="110" t="s">
        <v>443</v>
      </c>
      <c r="Y142" s="109">
        <v>7.7389999999999999</v>
      </c>
      <c r="Z142" s="108">
        <v>99</v>
      </c>
      <c r="AA142" s="108">
        <v>29</v>
      </c>
      <c r="AB142" s="110" t="s">
        <v>443</v>
      </c>
      <c r="AC142" s="109">
        <v>2882.33261769</v>
      </c>
      <c r="AD142" s="110" t="s">
        <v>443</v>
      </c>
      <c r="AE142" s="109">
        <v>0.52409786409879011</v>
      </c>
      <c r="AF142" s="109" t="s">
        <v>443</v>
      </c>
      <c r="AG142" s="108">
        <v>0</v>
      </c>
      <c r="AH142" s="108">
        <v>0</v>
      </c>
      <c r="AI142" s="108">
        <v>0</v>
      </c>
      <c r="AJ142" s="108">
        <v>0</v>
      </c>
      <c r="AK142" s="108">
        <v>133</v>
      </c>
      <c r="AL142" s="108">
        <v>0</v>
      </c>
      <c r="AM142" s="108">
        <v>132</v>
      </c>
      <c r="AN142" s="110">
        <v>4.9000000000000004</v>
      </c>
      <c r="AO142" s="110">
        <v>1.75</v>
      </c>
      <c r="AP142" s="110">
        <v>6.3</v>
      </c>
      <c r="AQ142" s="109">
        <v>3.1333333333333333</v>
      </c>
      <c r="AR142" s="109">
        <v>0.99234229326248202</v>
      </c>
      <c r="AS142" s="108">
        <v>71</v>
      </c>
      <c r="AT142" s="110">
        <v>97.697829999999996</v>
      </c>
      <c r="AU142" s="109">
        <v>97.746688842773395</v>
      </c>
      <c r="AV142" s="109">
        <v>91.49</v>
      </c>
      <c r="AW142" s="109">
        <v>145.76474613698201</v>
      </c>
      <c r="AX142" s="108">
        <v>11000</v>
      </c>
      <c r="AY142" s="110">
        <v>98.018420399999997</v>
      </c>
      <c r="AZ142" s="110">
        <v>100</v>
      </c>
      <c r="BA142" s="108">
        <v>143532.446</v>
      </c>
      <c r="BB142" s="108">
        <v>2172065</v>
      </c>
      <c r="BC142" s="108">
        <v>2042444</v>
      </c>
      <c r="BD142" s="108">
        <v>11610</v>
      </c>
      <c r="BE142" s="108"/>
    </row>
    <row r="143" spans="1:57" x14ac:dyDescent="0.25">
      <c r="A143" s="133" t="s">
        <v>261</v>
      </c>
      <c r="B143" s="111" t="s">
        <v>260</v>
      </c>
      <c r="C143" s="108">
        <v>42958.216842105263</v>
      </c>
      <c r="D143" s="108">
        <v>2628.5663157894737</v>
      </c>
      <c r="E143" s="108">
        <v>113719.84950000001</v>
      </c>
      <c r="F143" s="108">
        <v>0</v>
      </c>
      <c r="G143" s="108">
        <v>0</v>
      </c>
      <c r="H143" s="108">
        <v>0</v>
      </c>
      <c r="I143" s="108">
        <v>0</v>
      </c>
      <c r="J143" s="108">
        <v>0</v>
      </c>
      <c r="K143" s="109">
        <v>0.04</v>
      </c>
      <c r="L143" s="109">
        <v>0.13333333333333333</v>
      </c>
      <c r="M143" s="109">
        <v>0.193433321729129</v>
      </c>
      <c r="N143" s="109">
        <v>0.180567422598234</v>
      </c>
      <c r="O143" s="108">
        <v>0</v>
      </c>
      <c r="P143" s="108">
        <v>0</v>
      </c>
      <c r="Q143" s="109">
        <v>0.7927974199615847</v>
      </c>
      <c r="R143" s="109" t="s">
        <v>443</v>
      </c>
      <c r="S143" s="108">
        <v>122799</v>
      </c>
      <c r="T143" s="108">
        <v>0</v>
      </c>
      <c r="U143" s="108">
        <v>0</v>
      </c>
      <c r="V143" s="109">
        <v>0</v>
      </c>
      <c r="W143" s="110">
        <v>11.1000003814697</v>
      </c>
      <c r="X143" s="110">
        <v>3.5</v>
      </c>
      <c r="Y143" s="109">
        <v>2.448</v>
      </c>
      <c r="Z143" s="108">
        <v>89</v>
      </c>
      <c r="AA143" s="108">
        <v>81</v>
      </c>
      <c r="AB143" s="110">
        <v>0.1</v>
      </c>
      <c r="AC143" s="109">
        <v>988.16159401000004</v>
      </c>
      <c r="AD143" s="110" t="s">
        <v>443</v>
      </c>
      <c r="AE143" s="109">
        <v>0.33300600417352177</v>
      </c>
      <c r="AF143" s="109">
        <v>27.33</v>
      </c>
      <c r="AG143" s="108">
        <v>559</v>
      </c>
      <c r="AH143" s="108">
        <v>525</v>
      </c>
      <c r="AI143" s="108">
        <v>1500</v>
      </c>
      <c r="AJ143" s="108">
        <v>0</v>
      </c>
      <c r="AK143" s="108">
        <v>2426</v>
      </c>
      <c r="AL143" s="108">
        <v>0</v>
      </c>
      <c r="AM143" s="108">
        <v>137</v>
      </c>
      <c r="AN143" s="110">
        <v>4.9000000000000004</v>
      </c>
      <c r="AO143" s="110">
        <v>3.7</v>
      </c>
      <c r="AP143" s="110">
        <v>4.3</v>
      </c>
      <c r="AQ143" s="109">
        <v>3.5</v>
      </c>
      <c r="AR143" s="109">
        <v>-3.4536067396402398E-3</v>
      </c>
      <c r="AS143" s="108">
        <v>43</v>
      </c>
      <c r="AT143" s="110">
        <v>100</v>
      </c>
      <c r="AU143" s="109">
        <v>98.604286193847699</v>
      </c>
      <c r="AV143" s="109">
        <v>54.08</v>
      </c>
      <c r="AW143" s="109">
        <v>105.914150019538</v>
      </c>
      <c r="AX143" s="108">
        <v>200000</v>
      </c>
      <c r="AY143" s="110">
        <v>79.076551499999994</v>
      </c>
      <c r="AZ143" s="110">
        <v>100</v>
      </c>
      <c r="BA143" s="108">
        <v>20526.448</v>
      </c>
      <c r="BB143" s="108">
        <v>19910996</v>
      </c>
      <c r="BC143" s="108">
        <v>21790479</v>
      </c>
      <c r="BD143" s="108">
        <v>230160</v>
      </c>
      <c r="BE143" s="108"/>
    </row>
    <row r="144" spans="1:57" x14ac:dyDescent="0.25">
      <c r="A144" s="133" t="s">
        <v>377</v>
      </c>
      <c r="B144" s="111" t="s">
        <v>262</v>
      </c>
      <c r="C144" s="108">
        <v>35503.330526315789</v>
      </c>
      <c r="D144" s="108">
        <v>8743.5073684210529</v>
      </c>
      <c r="E144" s="108">
        <v>760319.02450000006</v>
      </c>
      <c r="F144" s="108">
        <v>28.608000000000001</v>
      </c>
      <c r="G144" s="108">
        <v>19224.2935</v>
      </c>
      <c r="H144" s="108">
        <v>595.00549999999998</v>
      </c>
      <c r="I144" s="108">
        <v>19.53</v>
      </c>
      <c r="J144" s="108">
        <v>40000</v>
      </c>
      <c r="K144" s="109">
        <v>0.2</v>
      </c>
      <c r="L144" s="109">
        <v>3.3333333333333333E-2</v>
      </c>
      <c r="M144" s="109">
        <v>0.37172441895315</v>
      </c>
      <c r="N144" s="109">
        <v>0.50853137645717805</v>
      </c>
      <c r="O144" s="108">
        <v>0</v>
      </c>
      <c r="P144" s="108">
        <v>0</v>
      </c>
      <c r="Q144" s="109">
        <v>0.79787020085761506</v>
      </c>
      <c r="R144" s="109" t="s">
        <v>443</v>
      </c>
      <c r="S144" s="108">
        <v>13144505</v>
      </c>
      <c r="T144" s="108">
        <v>0</v>
      </c>
      <c r="U144" s="108">
        <v>0</v>
      </c>
      <c r="V144" s="109">
        <v>0</v>
      </c>
      <c r="W144" s="110">
        <v>9.6000003814697301</v>
      </c>
      <c r="X144" s="110" t="s">
        <v>443</v>
      </c>
      <c r="Y144" s="109">
        <v>4.3089000000000004</v>
      </c>
      <c r="Z144" s="108">
        <v>98</v>
      </c>
      <c r="AA144" s="108">
        <v>84</v>
      </c>
      <c r="AB144" s="110">
        <v>1.1000000000000001</v>
      </c>
      <c r="AC144" s="109">
        <v>1586.5640261000001</v>
      </c>
      <c r="AD144" s="110" t="s">
        <v>443</v>
      </c>
      <c r="AE144" s="109">
        <v>0.27584776302051206</v>
      </c>
      <c r="AF144" s="109">
        <v>39.69</v>
      </c>
      <c r="AG144" s="108">
        <v>9000</v>
      </c>
      <c r="AH144" s="108">
        <v>24545</v>
      </c>
      <c r="AI144" s="108">
        <v>7477</v>
      </c>
      <c r="AJ144" s="108">
        <v>25378</v>
      </c>
      <c r="AK144" s="108">
        <v>315313</v>
      </c>
      <c r="AL144" s="108">
        <v>0</v>
      </c>
      <c r="AM144" s="108">
        <v>136</v>
      </c>
      <c r="AN144" s="110">
        <v>4.9000000000000004</v>
      </c>
      <c r="AO144" s="110">
        <v>4.3</v>
      </c>
      <c r="AP144" s="110">
        <v>5.2</v>
      </c>
      <c r="AQ144" s="109" t="s">
        <v>443</v>
      </c>
      <c r="AR144" s="109">
        <v>-7.8529521822929396E-2</v>
      </c>
      <c r="AS144" s="108">
        <v>29</v>
      </c>
      <c r="AT144" s="110">
        <v>100</v>
      </c>
      <c r="AU144" s="109">
        <v>99.684265136718807</v>
      </c>
      <c r="AV144" s="109">
        <v>70.52</v>
      </c>
      <c r="AW144" s="109">
        <v>155.14423902447899</v>
      </c>
      <c r="AX144" s="108">
        <v>1900000</v>
      </c>
      <c r="AY144" s="110">
        <v>72.224308699999995</v>
      </c>
      <c r="AZ144" s="110">
        <v>96.939147899999995</v>
      </c>
      <c r="BA144" s="108">
        <v>24066.822</v>
      </c>
      <c r="BB144" s="108">
        <v>143819568</v>
      </c>
      <c r="BC144" s="108">
        <v>142500482</v>
      </c>
      <c r="BD144" s="108">
        <v>16376870</v>
      </c>
      <c r="BE144" s="108"/>
    </row>
    <row r="145" spans="1:57" x14ac:dyDescent="0.25">
      <c r="A145" s="133" t="s">
        <v>264</v>
      </c>
      <c r="B145" s="111" t="s">
        <v>263</v>
      </c>
      <c r="C145" s="108">
        <v>12313.68</v>
      </c>
      <c r="D145" s="108">
        <v>0</v>
      </c>
      <c r="E145" s="108">
        <v>30284.5075</v>
      </c>
      <c r="F145" s="108">
        <v>0</v>
      </c>
      <c r="G145" s="108">
        <v>0</v>
      </c>
      <c r="H145" s="108">
        <v>0</v>
      </c>
      <c r="I145" s="108">
        <v>0</v>
      </c>
      <c r="J145" s="108">
        <v>81461.8</v>
      </c>
      <c r="K145" s="109">
        <v>0.16</v>
      </c>
      <c r="L145" s="109">
        <v>6.6666666666666666E-2</v>
      </c>
      <c r="M145" s="109">
        <v>0.135520505195345</v>
      </c>
      <c r="N145" s="109">
        <v>7.7425027970472807E-2</v>
      </c>
      <c r="O145" s="108">
        <v>0</v>
      </c>
      <c r="P145" s="108">
        <v>0</v>
      </c>
      <c r="Q145" s="109">
        <v>0.48324052368554321</v>
      </c>
      <c r="R145" s="109">
        <v>0.3515913</v>
      </c>
      <c r="S145" s="108">
        <v>97287536</v>
      </c>
      <c r="T145" s="108">
        <v>878.99</v>
      </c>
      <c r="U145" s="108">
        <v>1083.1500000000001</v>
      </c>
      <c r="V145" s="109">
        <v>14.634386559765542</v>
      </c>
      <c r="W145" s="110">
        <v>41.700000762939503</v>
      </c>
      <c r="X145" s="110">
        <v>11.7</v>
      </c>
      <c r="Y145" s="109">
        <v>5.6000000000000001E-2</v>
      </c>
      <c r="Z145" s="108">
        <v>98</v>
      </c>
      <c r="AA145" s="108">
        <v>63</v>
      </c>
      <c r="AB145" s="110">
        <v>2.7999999523162802</v>
      </c>
      <c r="AC145" s="109">
        <v>161.75970749000001</v>
      </c>
      <c r="AD145" s="110">
        <v>40</v>
      </c>
      <c r="AE145" s="109">
        <v>0.40047855988041292</v>
      </c>
      <c r="AF145" s="109">
        <v>50.82</v>
      </c>
      <c r="AG145" s="108">
        <v>0</v>
      </c>
      <c r="AH145" s="108">
        <v>0</v>
      </c>
      <c r="AI145" s="108">
        <v>3431</v>
      </c>
      <c r="AJ145" s="108">
        <v>0</v>
      </c>
      <c r="AK145" s="108">
        <v>149889</v>
      </c>
      <c r="AL145" s="108">
        <v>2196</v>
      </c>
      <c r="AM145" s="108">
        <v>105</v>
      </c>
      <c r="AN145" s="110">
        <v>31.6</v>
      </c>
      <c r="AO145" s="110">
        <v>8.6199999999999992</v>
      </c>
      <c r="AP145" s="110">
        <v>10.5</v>
      </c>
      <c r="AQ145" s="109">
        <v>3.8</v>
      </c>
      <c r="AR145" s="109">
        <v>2.4652117863297501E-2</v>
      </c>
      <c r="AS145" s="108">
        <v>54</v>
      </c>
      <c r="AT145" s="110">
        <v>18</v>
      </c>
      <c r="AU145" s="109">
        <v>65.852272033691406</v>
      </c>
      <c r="AV145" s="109">
        <v>10.6</v>
      </c>
      <c r="AW145" s="109">
        <v>64.024691139680499</v>
      </c>
      <c r="AX145" s="108">
        <v>8100</v>
      </c>
      <c r="AY145" s="110">
        <v>61.644817500000002</v>
      </c>
      <c r="AZ145" s="110">
        <v>76.129628199999999</v>
      </c>
      <c r="BA145" s="108">
        <v>1784.45</v>
      </c>
      <c r="BB145" s="108">
        <v>11341544</v>
      </c>
      <c r="BC145" s="108">
        <v>12012589</v>
      </c>
      <c r="BD145" s="108">
        <v>24670</v>
      </c>
      <c r="BE145" s="108"/>
    </row>
    <row r="146" spans="1:57" x14ac:dyDescent="0.25">
      <c r="A146" s="133" t="s">
        <v>266</v>
      </c>
      <c r="B146" s="111" t="s">
        <v>265</v>
      </c>
      <c r="C146" s="108">
        <v>105.04842105263158</v>
      </c>
      <c r="D146" s="108">
        <v>0</v>
      </c>
      <c r="E146" s="108" t="s">
        <v>443</v>
      </c>
      <c r="F146" s="108">
        <v>0</v>
      </c>
      <c r="G146" s="108">
        <v>971.54600000000005</v>
      </c>
      <c r="H146" s="108">
        <v>306.80400000000003</v>
      </c>
      <c r="I146" s="108">
        <v>0.22</v>
      </c>
      <c r="J146" s="108">
        <v>0</v>
      </c>
      <c r="K146" s="109">
        <v>0</v>
      </c>
      <c r="L146" s="109">
        <v>0.3</v>
      </c>
      <c r="M146" s="109">
        <v>5.0816409121743104E-4</v>
      </c>
      <c r="N146" s="109">
        <v>1.92361594156185E-4</v>
      </c>
      <c r="O146" s="108">
        <v>0</v>
      </c>
      <c r="P146" s="108">
        <v>0</v>
      </c>
      <c r="Q146" s="109">
        <v>0.751862282032841</v>
      </c>
      <c r="R146" s="109" t="s">
        <v>443</v>
      </c>
      <c r="S146" s="108">
        <v>0</v>
      </c>
      <c r="T146" s="108">
        <v>21.91</v>
      </c>
      <c r="U146" s="108">
        <v>29.32</v>
      </c>
      <c r="V146" s="109">
        <v>3.9007334200721422</v>
      </c>
      <c r="W146" s="110">
        <v>10.5</v>
      </c>
      <c r="X146" s="110" t="s">
        <v>443</v>
      </c>
      <c r="Y146" s="109" t="s">
        <v>443</v>
      </c>
      <c r="Z146" s="108">
        <v>93</v>
      </c>
      <c r="AA146" s="108">
        <v>7.1999998092651403</v>
      </c>
      <c r="AB146" s="110" t="s">
        <v>443</v>
      </c>
      <c r="AC146" s="109">
        <v>1332.31857453</v>
      </c>
      <c r="AD146" s="110" t="s">
        <v>443</v>
      </c>
      <c r="AE146" s="109" t="s">
        <v>443</v>
      </c>
      <c r="AF146" s="109" t="s">
        <v>443</v>
      </c>
      <c r="AG146" s="108">
        <v>0</v>
      </c>
      <c r="AH146" s="108">
        <v>0</v>
      </c>
      <c r="AI146" s="108">
        <v>0</v>
      </c>
      <c r="AJ146" s="108">
        <v>0</v>
      </c>
      <c r="AK146" s="108">
        <v>1</v>
      </c>
      <c r="AL146" s="108">
        <v>0</v>
      </c>
      <c r="AM146" s="108">
        <v>121</v>
      </c>
      <c r="AN146" s="110">
        <v>6.2</v>
      </c>
      <c r="AO146" s="110">
        <v>2.86</v>
      </c>
      <c r="AP146" s="110" t="s">
        <v>443</v>
      </c>
      <c r="AQ146" s="109">
        <v>3.4</v>
      </c>
      <c r="AR146" s="109">
        <v>-8.1562295556068407E-2</v>
      </c>
      <c r="AS146" s="108" t="s">
        <v>443</v>
      </c>
      <c r="AT146" s="110">
        <v>90.875439999999998</v>
      </c>
      <c r="AU146" s="109" t="s">
        <v>443</v>
      </c>
      <c r="AV146" s="109">
        <v>65.400000000000006</v>
      </c>
      <c r="AW146" s="109">
        <v>139.80908576539099</v>
      </c>
      <c r="AX146" s="108">
        <v>430</v>
      </c>
      <c r="AY146" s="110">
        <v>87.3</v>
      </c>
      <c r="AZ146" s="110">
        <v>98.296609399999994</v>
      </c>
      <c r="BA146" s="108">
        <v>21585.492999999999</v>
      </c>
      <c r="BB146" s="108">
        <v>54944</v>
      </c>
      <c r="BC146" s="108">
        <v>51134</v>
      </c>
      <c r="BD146" s="108">
        <v>260</v>
      </c>
      <c r="BE146" s="108"/>
    </row>
    <row r="147" spans="1:57" x14ac:dyDescent="0.25">
      <c r="A147" s="133" t="s">
        <v>268</v>
      </c>
      <c r="B147" s="111" t="s">
        <v>267</v>
      </c>
      <c r="C147" s="108">
        <v>338.40210526315792</v>
      </c>
      <c r="D147" s="108">
        <v>0</v>
      </c>
      <c r="E147" s="108" t="s">
        <v>443</v>
      </c>
      <c r="F147" s="108">
        <v>0</v>
      </c>
      <c r="G147" s="108">
        <v>2278.9339999999997</v>
      </c>
      <c r="H147" s="108">
        <v>325.56200000000001</v>
      </c>
      <c r="I147" s="108">
        <v>8.9610000000000003</v>
      </c>
      <c r="J147" s="108">
        <v>0</v>
      </c>
      <c r="K147" s="109">
        <v>0.04</v>
      </c>
      <c r="L147" s="109">
        <v>3.3333333333333333E-2</v>
      </c>
      <c r="M147" s="109">
        <v>2.20668309721345E-3</v>
      </c>
      <c r="N147" s="109">
        <v>6.7006245037705598E-4</v>
      </c>
      <c r="O147" s="108">
        <v>0</v>
      </c>
      <c r="P147" s="108">
        <v>0</v>
      </c>
      <c r="Q147" s="109">
        <v>0.72905644949464998</v>
      </c>
      <c r="R147" s="109">
        <v>2.8649999999999999E-3</v>
      </c>
      <c r="S147" s="108">
        <v>78054</v>
      </c>
      <c r="T147" s="108">
        <v>26.84</v>
      </c>
      <c r="U147" s="108">
        <v>24.32</v>
      </c>
      <c r="V147" s="109">
        <v>1.8560324389607172</v>
      </c>
      <c r="W147" s="110">
        <v>14.300000190734901</v>
      </c>
      <c r="X147" s="110" t="s">
        <v>443</v>
      </c>
      <c r="Y147" s="109">
        <v>0.108</v>
      </c>
      <c r="Z147" s="108">
        <v>99</v>
      </c>
      <c r="AA147" s="108">
        <v>9.1000003814697301</v>
      </c>
      <c r="AB147" s="110" t="s">
        <v>443</v>
      </c>
      <c r="AC147" s="109">
        <v>897.63924688999998</v>
      </c>
      <c r="AD147" s="110" t="s">
        <v>443</v>
      </c>
      <c r="AE147" s="109" t="s">
        <v>443</v>
      </c>
      <c r="AF147" s="109" t="s">
        <v>443</v>
      </c>
      <c r="AG147" s="108">
        <v>0</v>
      </c>
      <c r="AH147" s="108">
        <v>0</v>
      </c>
      <c r="AI147" s="108">
        <v>0</v>
      </c>
      <c r="AJ147" s="108">
        <v>0</v>
      </c>
      <c r="AK147" s="108">
        <v>2</v>
      </c>
      <c r="AL147" s="108">
        <v>0</v>
      </c>
      <c r="AM147" s="108">
        <v>121</v>
      </c>
      <c r="AN147" s="110">
        <v>6.2</v>
      </c>
      <c r="AO147" s="110">
        <v>3.44</v>
      </c>
      <c r="AP147" s="110">
        <v>12.3</v>
      </c>
      <c r="AQ147" s="109">
        <v>2.916666666666667</v>
      </c>
      <c r="AR147" s="109">
        <v>-1.8691333010792701E-2</v>
      </c>
      <c r="AS147" s="108">
        <v>71</v>
      </c>
      <c r="AT147" s="110">
        <v>90.875439999999998</v>
      </c>
      <c r="AU147" s="109" t="s">
        <v>443</v>
      </c>
      <c r="AV147" s="109">
        <v>51</v>
      </c>
      <c r="AW147" s="109">
        <v>102.588808156952</v>
      </c>
      <c r="AX147" s="108">
        <v>690</v>
      </c>
      <c r="AY147" s="110">
        <v>90.541643899999997</v>
      </c>
      <c r="AZ147" s="110">
        <v>96.330101600000006</v>
      </c>
      <c r="BA147" s="108">
        <v>11832.005999999999</v>
      </c>
      <c r="BB147" s="108">
        <v>183645</v>
      </c>
      <c r="BC147" s="108">
        <v>162781</v>
      </c>
      <c r="BD147" s="108">
        <v>610</v>
      </c>
      <c r="BE147" s="108"/>
    </row>
    <row r="148" spans="1:57" x14ac:dyDescent="0.25">
      <c r="A148" s="133" t="s">
        <v>270</v>
      </c>
      <c r="B148" s="111" t="s">
        <v>269</v>
      </c>
      <c r="C148" s="108">
        <v>207.46315789473684</v>
      </c>
      <c r="D148" s="108">
        <v>0</v>
      </c>
      <c r="E148" s="108" t="s">
        <v>443</v>
      </c>
      <c r="F148" s="108">
        <v>0</v>
      </c>
      <c r="G148" s="108">
        <v>1445.0800000000002</v>
      </c>
      <c r="H148" s="108">
        <v>203.88400000000001</v>
      </c>
      <c r="I148" s="108">
        <v>0.12</v>
      </c>
      <c r="J148" s="108">
        <v>0</v>
      </c>
      <c r="K148" s="109">
        <v>0</v>
      </c>
      <c r="L148" s="109">
        <v>0</v>
      </c>
      <c r="M148" s="109">
        <v>1.6509577255287499E-3</v>
      </c>
      <c r="N148" s="109">
        <v>3.8950599192245997E-4</v>
      </c>
      <c r="O148" s="108">
        <v>0</v>
      </c>
      <c r="P148" s="108">
        <v>0</v>
      </c>
      <c r="Q148" s="109">
        <v>0.72003538838277115</v>
      </c>
      <c r="R148" s="109" t="s">
        <v>443</v>
      </c>
      <c r="S148" s="108">
        <v>1470785</v>
      </c>
      <c r="T148" s="108">
        <v>8.56</v>
      </c>
      <c r="U148" s="108">
        <v>7.69</v>
      </c>
      <c r="V148" s="109">
        <v>1.0528739068751343</v>
      </c>
      <c r="W148" s="110">
        <v>18.299999237060501</v>
      </c>
      <c r="X148" s="110" t="s">
        <v>443</v>
      </c>
      <c r="Y148" s="109">
        <v>0.95</v>
      </c>
      <c r="Z148" s="108">
        <v>99</v>
      </c>
      <c r="AA148" s="108">
        <v>24</v>
      </c>
      <c r="AB148" s="110" t="s">
        <v>443</v>
      </c>
      <c r="AC148" s="109">
        <v>554.50677611000003</v>
      </c>
      <c r="AD148" s="110" t="s">
        <v>443</v>
      </c>
      <c r="AE148" s="109" t="s">
        <v>443</v>
      </c>
      <c r="AF148" s="109" t="s">
        <v>443</v>
      </c>
      <c r="AG148" s="108">
        <v>0</v>
      </c>
      <c r="AH148" s="108">
        <v>0</v>
      </c>
      <c r="AI148" s="108">
        <v>0</v>
      </c>
      <c r="AJ148" s="108">
        <v>0</v>
      </c>
      <c r="AK148" s="108">
        <v>0</v>
      </c>
      <c r="AL148" s="108">
        <v>0</v>
      </c>
      <c r="AM148" s="108">
        <v>121</v>
      </c>
      <c r="AN148" s="110">
        <v>6.2</v>
      </c>
      <c r="AO148" s="110">
        <v>3.4</v>
      </c>
      <c r="AP148" s="110">
        <v>4.8</v>
      </c>
      <c r="AQ148" s="109" t="s">
        <v>443</v>
      </c>
      <c r="AR148" s="109">
        <v>0.120847523212433</v>
      </c>
      <c r="AS148" s="108">
        <v>67</v>
      </c>
      <c r="AT148" s="110">
        <v>75.905749999999998</v>
      </c>
      <c r="AU148" s="109" t="s">
        <v>443</v>
      </c>
      <c r="AV148" s="109">
        <v>56.48</v>
      </c>
      <c r="AW148" s="109">
        <v>105.162245933566</v>
      </c>
      <c r="AX148" s="108">
        <v>410</v>
      </c>
      <c r="AY148" s="110">
        <v>76.099999999999994</v>
      </c>
      <c r="AZ148" s="110">
        <v>95.060069100000007</v>
      </c>
      <c r="BA148" s="108">
        <v>11088.766</v>
      </c>
      <c r="BB148" s="108">
        <v>109360</v>
      </c>
      <c r="BC148" s="108">
        <v>103220</v>
      </c>
      <c r="BD148" s="108">
        <v>390</v>
      </c>
      <c r="BE148" s="108"/>
    </row>
    <row r="149" spans="1:57" x14ac:dyDescent="0.25">
      <c r="A149" s="133" t="s">
        <v>272</v>
      </c>
      <c r="B149" s="111" t="s">
        <v>271</v>
      </c>
      <c r="C149" s="108">
        <v>0</v>
      </c>
      <c r="D149" s="108">
        <v>0</v>
      </c>
      <c r="E149" s="108" t="s">
        <v>443</v>
      </c>
      <c r="F149" s="108">
        <v>8.0000000000000002E-3</v>
      </c>
      <c r="G149" s="108">
        <v>3714.0440000000003</v>
      </c>
      <c r="H149" s="108">
        <v>390.952</v>
      </c>
      <c r="I149" s="108">
        <v>0</v>
      </c>
      <c r="J149" s="108">
        <v>0</v>
      </c>
      <c r="K149" s="109">
        <v>0</v>
      </c>
      <c r="L149" s="109">
        <v>0</v>
      </c>
      <c r="M149" s="109">
        <v>2.3043559784167401E-3</v>
      </c>
      <c r="N149" s="109">
        <v>3.8174088083220301E-4</v>
      </c>
      <c r="O149" s="108">
        <v>0</v>
      </c>
      <c r="P149" s="108">
        <v>0</v>
      </c>
      <c r="Q149" s="109">
        <v>0.70209394481572185</v>
      </c>
      <c r="R149" s="109" t="s">
        <v>443</v>
      </c>
      <c r="S149" s="108">
        <v>1551086</v>
      </c>
      <c r="T149" s="108">
        <v>120.67</v>
      </c>
      <c r="U149" s="108">
        <v>118.12</v>
      </c>
      <c r="V149" s="109">
        <v>15.477995654808163</v>
      </c>
      <c r="W149" s="110">
        <v>17.5</v>
      </c>
      <c r="X149" s="110" t="s">
        <v>443</v>
      </c>
      <c r="Y149" s="109">
        <v>0.47899999999999998</v>
      </c>
      <c r="Z149" s="108">
        <v>91</v>
      </c>
      <c r="AA149" s="108">
        <v>19</v>
      </c>
      <c r="AB149" s="110" t="s">
        <v>443</v>
      </c>
      <c r="AC149" s="109">
        <v>379.39065095000001</v>
      </c>
      <c r="AD149" s="110" t="s">
        <v>443</v>
      </c>
      <c r="AE149" s="109">
        <v>0.45707837654459105</v>
      </c>
      <c r="AF149" s="109" t="s">
        <v>443</v>
      </c>
      <c r="AG149" s="108">
        <v>0</v>
      </c>
      <c r="AH149" s="108">
        <v>0</v>
      </c>
      <c r="AI149" s="108">
        <v>0</v>
      </c>
      <c r="AJ149" s="108">
        <v>0</v>
      </c>
      <c r="AK149" s="108">
        <v>0</v>
      </c>
      <c r="AL149" s="108">
        <v>0</v>
      </c>
      <c r="AM149" s="108">
        <v>128</v>
      </c>
      <c r="AN149" s="110">
        <v>4.9000000000000004</v>
      </c>
      <c r="AO149" s="110" t="s">
        <v>443</v>
      </c>
      <c r="AP149" s="110" t="s">
        <v>443</v>
      </c>
      <c r="AQ149" s="109">
        <v>3.15</v>
      </c>
      <c r="AR149" s="109">
        <v>0.42944958806037897</v>
      </c>
      <c r="AS149" s="108">
        <v>52</v>
      </c>
      <c r="AT149" s="110">
        <v>100</v>
      </c>
      <c r="AU149" s="109">
        <v>98.864883422851605</v>
      </c>
      <c r="AV149" s="109">
        <v>21.2</v>
      </c>
      <c r="AW149" s="109">
        <v>55.5301280814884</v>
      </c>
      <c r="AX149" s="108">
        <v>1600</v>
      </c>
      <c r="AY149" s="110">
        <v>91.487776100000005</v>
      </c>
      <c r="AZ149" s="110">
        <v>98.980996500000003</v>
      </c>
      <c r="BA149" s="108">
        <v>5330.2659999999996</v>
      </c>
      <c r="BB149" s="108">
        <v>191845</v>
      </c>
      <c r="BC149" s="108">
        <v>195476</v>
      </c>
      <c r="BD149" s="108">
        <v>2830</v>
      </c>
      <c r="BE149" s="108"/>
    </row>
    <row r="150" spans="1:57" x14ac:dyDescent="0.25">
      <c r="A150" s="133" t="s">
        <v>274</v>
      </c>
      <c r="B150" s="111" t="s">
        <v>273</v>
      </c>
      <c r="C150" s="108">
        <v>0</v>
      </c>
      <c r="D150" s="108">
        <v>0</v>
      </c>
      <c r="E150" s="108" t="s">
        <v>443</v>
      </c>
      <c r="F150" s="108">
        <v>0</v>
      </c>
      <c r="G150" s="108">
        <v>0</v>
      </c>
      <c r="H150" s="108">
        <v>0</v>
      </c>
      <c r="I150" s="108">
        <v>0</v>
      </c>
      <c r="J150" s="108">
        <v>0</v>
      </c>
      <c r="K150" s="109">
        <v>0</v>
      </c>
      <c r="L150" s="109">
        <v>0.16666666666666666</v>
      </c>
      <c r="M150" s="109">
        <v>3.2818462688927602E-3</v>
      </c>
      <c r="N150" s="109">
        <v>1.3817384826053501E-4</v>
      </c>
      <c r="O150" s="108">
        <v>0</v>
      </c>
      <c r="P150" s="108">
        <v>0</v>
      </c>
      <c r="Q150" s="109">
        <v>0.55500390898838214</v>
      </c>
      <c r="R150" s="109">
        <v>0.21657499999999999</v>
      </c>
      <c r="S150" s="108">
        <v>0</v>
      </c>
      <c r="T150" s="108">
        <v>48.79</v>
      </c>
      <c r="U150" s="108">
        <v>51.75</v>
      </c>
      <c r="V150" s="109">
        <v>16.792293377077161</v>
      </c>
      <c r="W150" s="110">
        <v>47.299999237060497</v>
      </c>
      <c r="X150" s="110">
        <v>14.4</v>
      </c>
      <c r="Y150" s="109" t="s">
        <v>443</v>
      </c>
      <c r="Z150" s="108">
        <v>92</v>
      </c>
      <c r="AA150" s="108">
        <v>97</v>
      </c>
      <c r="AB150" s="110">
        <v>0.80000001192092896</v>
      </c>
      <c r="AC150" s="109">
        <v>202.91974986</v>
      </c>
      <c r="AD150" s="110">
        <v>8</v>
      </c>
      <c r="AE150" s="109" t="s">
        <v>443</v>
      </c>
      <c r="AF150" s="109">
        <v>33.869999999999997</v>
      </c>
      <c r="AG150" s="108">
        <v>0</v>
      </c>
      <c r="AH150" s="108">
        <v>0</v>
      </c>
      <c r="AI150" s="108">
        <v>0</v>
      </c>
      <c r="AJ150" s="108">
        <v>0</v>
      </c>
      <c r="AK150" s="108">
        <v>0</v>
      </c>
      <c r="AL150" s="108">
        <v>0</v>
      </c>
      <c r="AM150" s="108">
        <v>119</v>
      </c>
      <c r="AN150" s="110">
        <v>6.6</v>
      </c>
      <c r="AO150" s="110">
        <v>9.1199999999999992</v>
      </c>
      <c r="AP150" s="110" t="s">
        <v>443</v>
      </c>
      <c r="AQ150" s="109" t="s">
        <v>443</v>
      </c>
      <c r="AR150" s="109">
        <v>-0.85960137844085704</v>
      </c>
      <c r="AS150" s="108">
        <v>42</v>
      </c>
      <c r="AT150" s="110">
        <v>60.462560000000003</v>
      </c>
      <c r="AU150" s="109">
        <v>69.536384582519503</v>
      </c>
      <c r="AV150" s="109">
        <v>24.41</v>
      </c>
      <c r="AW150" s="109">
        <v>64.937690138567405</v>
      </c>
      <c r="AX150" s="108">
        <v>640</v>
      </c>
      <c r="AY150" s="110">
        <v>34.706900500000003</v>
      </c>
      <c r="AZ150" s="110">
        <v>97.092922900000005</v>
      </c>
      <c r="BA150" s="108">
        <v>3259.3969999999999</v>
      </c>
      <c r="BB150" s="108">
        <v>186342</v>
      </c>
      <c r="BC150" s="108">
        <v>186817</v>
      </c>
      <c r="BD150" s="108">
        <v>960</v>
      </c>
      <c r="BE150" s="108"/>
    </row>
    <row r="151" spans="1:57" x14ac:dyDescent="0.25">
      <c r="A151" s="133" t="s">
        <v>276</v>
      </c>
      <c r="B151" s="111" t="s">
        <v>275</v>
      </c>
      <c r="C151" s="108">
        <v>7763.8294736842108</v>
      </c>
      <c r="D151" s="108">
        <v>0</v>
      </c>
      <c r="E151" s="108">
        <v>9503.0305000000008</v>
      </c>
      <c r="F151" s="108">
        <v>0</v>
      </c>
      <c r="G151" s="108">
        <v>6.5000000000000006E-3</v>
      </c>
      <c r="H151" s="108">
        <v>0</v>
      </c>
      <c r="I151" s="108">
        <v>0</v>
      </c>
      <c r="J151" s="108">
        <v>0</v>
      </c>
      <c r="K151" s="109">
        <v>0</v>
      </c>
      <c r="L151" s="109">
        <v>0.23333333333333334</v>
      </c>
      <c r="M151" s="109">
        <v>0.31462389619699599</v>
      </c>
      <c r="N151" s="109">
        <v>8.0322660734733195E-2</v>
      </c>
      <c r="O151" s="108">
        <v>0</v>
      </c>
      <c r="P151" s="108">
        <v>5</v>
      </c>
      <c r="Q151" s="109">
        <v>0.83727397725589381</v>
      </c>
      <c r="R151" s="109" t="s">
        <v>443</v>
      </c>
      <c r="S151" s="108">
        <v>0</v>
      </c>
      <c r="T151" s="108">
        <v>0</v>
      </c>
      <c r="U151" s="108">
        <v>0</v>
      </c>
      <c r="V151" s="109">
        <v>0</v>
      </c>
      <c r="W151" s="110">
        <v>14.5</v>
      </c>
      <c r="X151" s="110">
        <v>5.3</v>
      </c>
      <c r="Y151" s="109">
        <v>2.4910000000000001</v>
      </c>
      <c r="Z151" s="108">
        <v>98</v>
      </c>
      <c r="AA151" s="108">
        <v>12</v>
      </c>
      <c r="AB151" s="110" t="s">
        <v>443</v>
      </c>
      <c r="AC151" s="109">
        <v>1680.58806385</v>
      </c>
      <c r="AD151" s="110">
        <v>0.1</v>
      </c>
      <c r="AE151" s="109">
        <v>0.28427227916594322</v>
      </c>
      <c r="AF151" s="109" t="s">
        <v>443</v>
      </c>
      <c r="AG151" s="108">
        <v>0</v>
      </c>
      <c r="AH151" s="108">
        <v>0</v>
      </c>
      <c r="AI151" s="108">
        <v>0</v>
      </c>
      <c r="AJ151" s="108">
        <v>0</v>
      </c>
      <c r="AK151" s="108">
        <v>40091</v>
      </c>
      <c r="AL151" s="108">
        <v>0</v>
      </c>
      <c r="AM151" s="108">
        <v>137</v>
      </c>
      <c r="AN151" s="110">
        <v>4.9000000000000004</v>
      </c>
      <c r="AO151" s="110">
        <v>2.89</v>
      </c>
      <c r="AP151" s="110">
        <v>3.8</v>
      </c>
      <c r="AQ151" s="109" t="s">
        <v>443</v>
      </c>
      <c r="AR151" s="109">
        <v>0.225133627653122</v>
      </c>
      <c r="AS151" s="108">
        <v>52</v>
      </c>
      <c r="AT151" s="110">
        <v>97.697829999999996</v>
      </c>
      <c r="AU151" s="109">
        <v>94.426345825195298</v>
      </c>
      <c r="AV151" s="109">
        <v>63.7</v>
      </c>
      <c r="AW151" s="109">
        <v>179.56117156929301</v>
      </c>
      <c r="AX151" s="108">
        <v>130000</v>
      </c>
      <c r="AY151" s="110">
        <v>100</v>
      </c>
      <c r="AZ151" s="110">
        <v>97.034113700000006</v>
      </c>
      <c r="BA151" s="108">
        <v>53149.06</v>
      </c>
      <c r="BB151" s="108">
        <v>30886544</v>
      </c>
      <c r="BC151" s="108">
        <v>26939583</v>
      </c>
      <c r="BD151" s="108">
        <v>2149690</v>
      </c>
      <c r="BE151" s="108"/>
    </row>
    <row r="152" spans="1:57" x14ac:dyDescent="0.25">
      <c r="A152" s="133" t="s">
        <v>278</v>
      </c>
      <c r="B152" s="111" t="s">
        <v>277</v>
      </c>
      <c r="C152" s="108">
        <v>0</v>
      </c>
      <c r="D152" s="108">
        <v>0</v>
      </c>
      <c r="E152" s="108">
        <v>19477.993999999999</v>
      </c>
      <c r="F152" s="108">
        <v>1.7999999999999999E-2</v>
      </c>
      <c r="G152" s="108">
        <v>0</v>
      </c>
      <c r="H152" s="108">
        <v>0</v>
      </c>
      <c r="I152" s="108">
        <v>0</v>
      </c>
      <c r="J152" s="108">
        <v>45360</v>
      </c>
      <c r="K152" s="109">
        <v>0.08</v>
      </c>
      <c r="L152" s="109">
        <v>0.2</v>
      </c>
      <c r="M152" s="109">
        <v>0.47252503067941598</v>
      </c>
      <c r="N152" s="109">
        <v>1.8601716380812101E-2</v>
      </c>
      <c r="O152" s="108">
        <v>0</v>
      </c>
      <c r="P152" s="108">
        <v>0</v>
      </c>
      <c r="Q152" s="109">
        <v>0.46588912688093614</v>
      </c>
      <c r="R152" s="109">
        <v>0.27788570000000001</v>
      </c>
      <c r="S152" s="108">
        <v>80332819</v>
      </c>
      <c r="T152" s="108">
        <v>1080.18</v>
      </c>
      <c r="U152" s="108">
        <v>991.9</v>
      </c>
      <c r="V152" s="109">
        <v>6.7287784768506036</v>
      </c>
      <c r="W152" s="110">
        <v>47.200000762939503</v>
      </c>
      <c r="X152" s="110">
        <v>11.800000190734901</v>
      </c>
      <c r="Y152" s="109">
        <v>5.8999999999999997E-2</v>
      </c>
      <c r="Z152" s="108">
        <v>80</v>
      </c>
      <c r="AA152" s="108">
        <v>138</v>
      </c>
      <c r="AB152" s="110">
        <v>0.5</v>
      </c>
      <c r="AC152" s="109">
        <v>96.401516880000003</v>
      </c>
      <c r="AD152" s="110">
        <v>83</v>
      </c>
      <c r="AE152" s="109">
        <v>0.52821737281395009</v>
      </c>
      <c r="AF152" s="109">
        <v>40.31</v>
      </c>
      <c r="AG152" s="108">
        <v>163306</v>
      </c>
      <c r="AH152" s="108">
        <v>639703</v>
      </c>
      <c r="AI152" s="108">
        <v>0</v>
      </c>
      <c r="AJ152" s="108">
        <v>24000</v>
      </c>
      <c r="AK152" s="108">
        <v>14304</v>
      </c>
      <c r="AL152" s="108">
        <v>0</v>
      </c>
      <c r="AM152" s="108">
        <v>99</v>
      </c>
      <c r="AN152" s="110">
        <v>24.6</v>
      </c>
      <c r="AO152" s="110">
        <v>8.3699999999999992</v>
      </c>
      <c r="AP152" s="110">
        <v>8.6999999999999993</v>
      </c>
      <c r="AQ152" s="109">
        <v>3.1166666666666667</v>
      </c>
      <c r="AR152" s="109">
        <v>-0.39127331972122198</v>
      </c>
      <c r="AS152" s="108">
        <v>44</v>
      </c>
      <c r="AT152" s="110">
        <v>56.5</v>
      </c>
      <c r="AU152" s="109">
        <v>52.051959991455099</v>
      </c>
      <c r="AV152" s="109">
        <v>17.7</v>
      </c>
      <c r="AW152" s="109">
        <v>98.8421774805919</v>
      </c>
      <c r="AX152" s="108">
        <v>23000</v>
      </c>
      <c r="AY152" s="110">
        <v>47.592434900000001</v>
      </c>
      <c r="AZ152" s="110">
        <v>78.523029199999996</v>
      </c>
      <c r="BA152" s="108">
        <v>2370.6149999999998</v>
      </c>
      <c r="BB152" s="108">
        <v>14672557</v>
      </c>
      <c r="BC152" s="108">
        <v>13300410</v>
      </c>
      <c r="BD152" s="108">
        <v>192530</v>
      </c>
      <c r="BE152" s="108"/>
    </row>
    <row r="153" spans="1:57" x14ac:dyDescent="0.25">
      <c r="A153" s="133" t="s">
        <v>280</v>
      </c>
      <c r="B153" s="111" t="s">
        <v>279</v>
      </c>
      <c r="C153" s="108">
        <v>14905.854736842106</v>
      </c>
      <c r="D153" s="108">
        <v>0</v>
      </c>
      <c r="E153" s="108">
        <v>86471.392999999996</v>
      </c>
      <c r="F153" s="108">
        <v>0</v>
      </c>
      <c r="G153" s="108">
        <v>0</v>
      </c>
      <c r="H153" s="108">
        <v>0</v>
      </c>
      <c r="I153" s="108">
        <v>0</v>
      </c>
      <c r="J153" s="108">
        <v>0</v>
      </c>
      <c r="K153" s="109">
        <v>0</v>
      </c>
      <c r="L153" s="109">
        <v>3.3333333333333333E-2</v>
      </c>
      <c r="M153" s="109">
        <v>0.168927945399093</v>
      </c>
      <c r="N153" s="109">
        <v>3.9007733242571001E-2</v>
      </c>
      <c r="O153" s="108">
        <v>0</v>
      </c>
      <c r="P153" s="108">
        <v>0</v>
      </c>
      <c r="Q153" s="109">
        <v>0.77114977747197555</v>
      </c>
      <c r="R153" s="109">
        <v>1.7390999999999999E-3</v>
      </c>
      <c r="S153" s="108">
        <v>38522884</v>
      </c>
      <c r="T153" s="108">
        <v>1089.8699999999999</v>
      </c>
      <c r="U153" s="108">
        <v>780.69</v>
      </c>
      <c r="V153" s="109">
        <v>1.7946618773201546</v>
      </c>
      <c r="W153" s="110">
        <v>6.6999998092651403</v>
      </c>
      <c r="X153" s="110">
        <v>1.79999995231628</v>
      </c>
      <c r="Y153" s="109">
        <v>2.1120000000000001</v>
      </c>
      <c r="Z153" s="108">
        <v>86</v>
      </c>
      <c r="AA153" s="108">
        <v>24</v>
      </c>
      <c r="AB153" s="110">
        <v>0.1</v>
      </c>
      <c r="AC153" s="109">
        <v>986.93983593999997</v>
      </c>
      <c r="AD153" s="110" t="s">
        <v>443</v>
      </c>
      <c r="AE153" s="109">
        <v>0.17558570742889568</v>
      </c>
      <c r="AF153" s="109">
        <v>29.65</v>
      </c>
      <c r="AG153" s="108">
        <v>3000</v>
      </c>
      <c r="AH153" s="108">
        <v>1613000</v>
      </c>
      <c r="AI153" s="108">
        <v>0</v>
      </c>
      <c r="AJ153" s="108">
        <v>97300</v>
      </c>
      <c r="AK153" s="108">
        <v>35309</v>
      </c>
      <c r="AL153" s="108">
        <v>73</v>
      </c>
      <c r="AM153" s="108">
        <v>108</v>
      </c>
      <c r="AN153" s="110">
        <v>4.9000000000000004</v>
      </c>
      <c r="AO153" s="110">
        <v>3.96</v>
      </c>
      <c r="AP153" s="110">
        <v>8.5</v>
      </c>
      <c r="AQ153" s="109">
        <v>3.0333333333333332</v>
      </c>
      <c r="AR153" s="109">
        <v>9.0867936611175495E-2</v>
      </c>
      <c r="AS153" s="108">
        <v>41</v>
      </c>
      <c r="AT153" s="110">
        <v>100</v>
      </c>
      <c r="AU153" s="109">
        <v>98.156669616699205</v>
      </c>
      <c r="AV153" s="109">
        <v>53.5</v>
      </c>
      <c r="AW153" s="109">
        <v>122.132822025314</v>
      </c>
      <c r="AX153" s="108">
        <v>66000</v>
      </c>
      <c r="AY153" s="110">
        <v>96.426698599999995</v>
      </c>
      <c r="AZ153" s="110">
        <v>99.158428000000001</v>
      </c>
      <c r="BA153" s="108">
        <v>13380.349</v>
      </c>
      <c r="BB153" s="108">
        <v>7129428</v>
      </c>
      <c r="BC153" s="108">
        <v>7243007</v>
      </c>
      <c r="BD153" s="108">
        <v>87460</v>
      </c>
      <c r="BE153" s="108"/>
    </row>
    <row r="154" spans="1:57" x14ac:dyDescent="0.25">
      <c r="A154" s="133" t="s">
        <v>282</v>
      </c>
      <c r="B154" s="111" t="s">
        <v>281</v>
      </c>
      <c r="C154" s="108">
        <v>0</v>
      </c>
      <c r="D154" s="108">
        <v>0</v>
      </c>
      <c r="E154" s="108" t="s">
        <v>443</v>
      </c>
      <c r="F154" s="108">
        <v>1.58</v>
      </c>
      <c r="G154" s="108">
        <v>10.219000000000001</v>
      </c>
      <c r="H154" s="108">
        <v>1.9375</v>
      </c>
      <c r="I154" s="108">
        <v>0</v>
      </c>
      <c r="J154" s="108">
        <v>0</v>
      </c>
      <c r="K154" s="109">
        <v>0</v>
      </c>
      <c r="L154" s="109">
        <v>0</v>
      </c>
      <c r="M154" s="109">
        <v>1.1850963926499699E-3</v>
      </c>
      <c r="N154" s="109">
        <v>6.9628749349914603E-4</v>
      </c>
      <c r="O154" s="108">
        <v>0</v>
      </c>
      <c r="P154" s="108">
        <v>0</v>
      </c>
      <c r="Q154" s="109">
        <v>0.77245936746633859</v>
      </c>
      <c r="R154" s="109" t="s">
        <v>443</v>
      </c>
      <c r="S154" s="108">
        <v>0</v>
      </c>
      <c r="T154" s="108">
        <v>35.33</v>
      </c>
      <c r="U154" s="108">
        <v>25.4</v>
      </c>
      <c r="V154" s="109">
        <v>1.9124179774577361</v>
      </c>
      <c r="W154" s="110">
        <v>13.6000003814697</v>
      </c>
      <c r="X154" s="110" t="s">
        <v>443</v>
      </c>
      <c r="Y154" s="109">
        <v>1.0669999999999999</v>
      </c>
      <c r="Z154" s="108">
        <v>99</v>
      </c>
      <c r="AA154" s="108">
        <v>26</v>
      </c>
      <c r="AB154" s="110" t="s">
        <v>443</v>
      </c>
      <c r="AC154" s="109">
        <v>936.88975722999999</v>
      </c>
      <c r="AD154" s="110" t="s">
        <v>443</v>
      </c>
      <c r="AE154" s="109" t="s">
        <v>443</v>
      </c>
      <c r="AF154" s="109" t="s">
        <v>443</v>
      </c>
      <c r="AG154" s="108">
        <v>3000</v>
      </c>
      <c r="AH154" s="108">
        <v>4435</v>
      </c>
      <c r="AI154" s="108">
        <v>0</v>
      </c>
      <c r="AJ154" s="108">
        <v>0</v>
      </c>
      <c r="AK154" s="108">
        <v>0</v>
      </c>
      <c r="AL154" s="108">
        <v>0</v>
      </c>
      <c r="AM154" s="108">
        <v>129</v>
      </c>
      <c r="AN154" s="110">
        <v>4.9000000000000004</v>
      </c>
      <c r="AO154" s="110">
        <v>6.65</v>
      </c>
      <c r="AP154" s="110">
        <v>7.2</v>
      </c>
      <c r="AQ154" s="109">
        <v>3.2833333333333328</v>
      </c>
      <c r="AR154" s="109">
        <v>0.39116045832634</v>
      </c>
      <c r="AS154" s="108">
        <v>55</v>
      </c>
      <c r="AT154" s="110">
        <v>100</v>
      </c>
      <c r="AU154" s="109">
        <v>91.836463928222699</v>
      </c>
      <c r="AV154" s="109">
        <v>54.26</v>
      </c>
      <c r="AW154" s="109">
        <v>162.19321372687699</v>
      </c>
      <c r="AX154" s="108">
        <v>380</v>
      </c>
      <c r="AY154" s="110">
        <v>98.400068300000001</v>
      </c>
      <c r="AZ154" s="110">
        <v>95.727115600000005</v>
      </c>
      <c r="BA154" s="108">
        <v>26443.427</v>
      </c>
      <c r="BB154" s="108">
        <v>91526</v>
      </c>
      <c r="BC154" s="108">
        <v>90846</v>
      </c>
      <c r="BD154" s="108">
        <v>460</v>
      </c>
      <c r="BE154" s="108"/>
    </row>
    <row r="155" spans="1:57" x14ac:dyDescent="0.25">
      <c r="A155" s="133" t="s">
        <v>284</v>
      </c>
      <c r="B155" s="111" t="s">
        <v>283</v>
      </c>
      <c r="C155" s="108">
        <v>0</v>
      </c>
      <c r="D155" s="108">
        <v>0</v>
      </c>
      <c r="E155" s="108">
        <v>14739.318500000001</v>
      </c>
      <c r="F155" s="108">
        <v>1.2E-2</v>
      </c>
      <c r="G155" s="108">
        <v>0</v>
      </c>
      <c r="H155" s="108">
        <v>0</v>
      </c>
      <c r="I155" s="108">
        <v>0</v>
      </c>
      <c r="J155" s="108">
        <v>0</v>
      </c>
      <c r="K155" s="109">
        <v>0</v>
      </c>
      <c r="L155" s="109">
        <v>3.3333333333333333E-2</v>
      </c>
      <c r="M155" s="109">
        <v>0.43031569550445198</v>
      </c>
      <c r="N155" s="109">
        <v>4.4167591266444602E-2</v>
      </c>
      <c r="O155" s="108">
        <v>0</v>
      </c>
      <c r="P155" s="108">
        <v>0</v>
      </c>
      <c r="Q155" s="109">
        <v>0.4127794265541796</v>
      </c>
      <c r="R155" s="109">
        <v>0.41098440000000003</v>
      </c>
      <c r="S155" s="108">
        <v>736362505</v>
      </c>
      <c r="T155" s="108">
        <v>442.82</v>
      </c>
      <c r="U155" s="108">
        <v>446.28</v>
      </c>
      <c r="V155" s="109">
        <v>9.8266040976696445</v>
      </c>
      <c r="W155" s="110">
        <v>120.40000152587901</v>
      </c>
      <c r="X155" s="110">
        <v>18.100000000000001</v>
      </c>
      <c r="Y155" s="109">
        <v>2.1999999999999999E-2</v>
      </c>
      <c r="Z155" s="108">
        <v>78</v>
      </c>
      <c r="AA155" s="108">
        <v>310</v>
      </c>
      <c r="AB155" s="110">
        <v>1.3999999761581401</v>
      </c>
      <c r="AC155" s="109">
        <v>228.17896676999999</v>
      </c>
      <c r="AD155" s="110">
        <v>103</v>
      </c>
      <c r="AE155" s="109">
        <v>0.65011727056951896</v>
      </c>
      <c r="AF155" s="109">
        <v>35.35</v>
      </c>
      <c r="AG155" s="108">
        <v>25266</v>
      </c>
      <c r="AH155" s="108">
        <v>12179</v>
      </c>
      <c r="AI155" s="108">
        <v>24303</v>
      </c>
      <c r="AJ155" s="108">
        <v>0</v>
      </c>
      <c r="AK155" s="108">
        <v>1371</v>
      </c>
      <c r="AL155" s="108">
        <v>0</v>
      </c>
      <c r="AM155" s="108">
        <v>111</v>
      </c>
      <c r="AN155" s="110">
        <v>22.3</v>
      </c>
      <c r="AO155" s="110">
        <v>6.83</v>
      </c>
      <c r="AP155" s="110">
        <v>3.3</v>
      </c>
      <c r="AQ155" s="109">
        <v>3.6166666666666671</v>
      </c>
      <c r="AR155" s="109">
        <v>-1.22203946113586</v>
      </c>
      <c r="AS155" s="108">
        <v>29</v>
      </c>
      <c r="AT155" s="110">
        <v>14.2</v>
      </c>
      <c r="AU155" s="109">
        <v>44.464729309082003</v>
      </c>
      <c r="AV155" s="109">
        <v>2.1</v>
      </c>
      <c r="AW155" s="109">
        <v>76.656038258402106</v>
      </c>
      <c r="AX155" s="108">
        <v>15000</v>
      </c>
      <c r="AY155" s="110">
        <v>13.262579000000001</v>
      </c>
      <c r="AZ155" s="110">
        <v>62.643697400000001</v>
      </c>
      <c r="BA155" s="108">
        <v>1759.1769999999999</v>
      </c>
      <c r="BB155" s="108">
        <v>6315627</v>
      </c>
      <c r="BC155" s="108">
        <v>5612685</v>
      </c>
      <c r="BD155" s="108">
        <v>71620</v>
      </c>
      <c r="BE155" s="108"/>
    </row>
    <row r="156" spans="1:57" x14ac:dyDescent="0.25">
      <c r="A156" s="133" t="s">
        <v>286</v>
      </c>
      <c r="B156" s="111" t="s">
        <v>285</v>
      </c>
      <c r="C156" s="108">
        <v>0</v>
      </c>
      <c r="D156" s="108">
        <v>0</v>
      </c>
      <c r="E156" s="108" t="s">
        <v>443</v>
      </c>
      <c r="F156" s="108">
        <v>0</v>
      </c>
      <c r="G156" s="108">
        <v>0</v>
      </c>
      <c r="H156" s="108">
        <v>0</v>
      </c>
      <c r="I156" s="108">
        <v>0</v>
      </c>
      <c r="J156" s="108">
        <v>0</v>
      </c>
      <c r="K156" s="109">
        <v>0</v>
      </c>
      <c r="L156" s="109">
        <v>0.16666666666666666</v>
      </c>
      <c r="M156" s="109">
        <v>2.5432465173200998E-3</v>
      </c>
      <c r="N156" s="109">
        <v>2.73656434678909E-3</v>
      </c>
      <c r="O156" s="108">
        <v>0</v>
      </c>
      <c r="P156" s="108">
        <v>0</v>
      </c>
      <c r="Q156" s="109">
        <v>0.91179782000857368</v>
      </c>
      <c r="R156" s="109" t="s">
        <v>443</v>
      </c>
      <c r="S156" s="108">
        <v>0</v>
      </c>
      <c r="T156" s="108">
        <v>0</v>
      </c>
      <c r="U156" s="108">
        <v>0</v>
      </c>
      <c r="V156" s="109">
        <v>0</v>
      </c>
      <c r="W156" s="110">
        <v>2.7000000476837198</v>
      </c>
      <c r="X156" s="110" t="s">
        <v>443</v>
      </c>
      <c r="Y156" s="109">
        <v>1.95</v>
      </c>
      <c r="Z156" s="108">
        <v>95</v>
      </c>
      <c r="AA156" s="108">
        <v>49</v>
      </c>
      <c r="AB156" s="110">
        <v>0.1</v>
      </c>
      <c r="AC156" s="109">
        <v>3578.0502812599998</v>
      </c>
      <c r="AD156" s="110" t="s">
        <v>443</v>
      </c>
      <c r="AE156" s="109">
        <v>8.8129418064005871E-2</v>
      </c>
      <c r="AF156" s="109" t="s">
        <v>443</v>
      </c>
      <c r="AG156" s="108">
        <v>0</v>
      </c>
      <c r="AH156" s="108">
        <v>0</v>
      </c>
      <c r="AI156" s="108">
        <v>0</v>
      </c>
      <c r="AJ156" s="108">
        <v>0</v>
      </c>
      <c r="AK156" s="108">
        <v>0</v>
      </c>
      <c r="AL156" s="108">
        <v>0</v>
      </c>
      <c r="AM156" s="108">
        <v>130</v>
      </c>
      <c r="AN156" s="110">
        <v>4.9000000000000004</v>
      </c>
      <c r="AO156" s="110">
        <v>1.02</v>
      </c>
      <c r="AP156" s="110">
        <v>4</v>
      </c>
      <c r="AQ156" s="109">
        <v>4.5333333333333332</v>
      </c>
      <c r="AR156" s="109">
        <v>2.1938889026641801</v>
      </c>
      <c r="AS156" s="108">
        <v>85</v>
      </c>
      <c r="AT156" s="110">
        <v>100</v>
      </c>
      <c r="AU156" s="109">
        <v>96.365982055664105</v>
      </c>
      <c r="AV156" s="109">
        <v>82</v>
      </c>
      <c r="AW156" s="109">
        <v>158.130119762151</v>
      </c>
      <c r="AX156" s="108">
        <v>5600</v>
      </c>
      <c r="AY156" s="110">
        <v>100</v>
      </c>
      <c r="AZ156" s="110">
        <v>100</v>
      </c>
      <c r="BA156" s="108">
        <v>85198.159</v>
      </c>
      <c r="BB156" s="108">
        <v>5469700</v>
      </c>
      <c r="BC156" s="108">
        <v>5460302</v>
      </c>
      <c r="BD156" s="108">
        <v>700</v>
      </c>
      <c r="BE156" s="108"/>
    </row>
    <row r="157" spans="1:57" x14ac:dyDescent="0.25">
      <c r="A157" s="133" t="s">
        <v>288</v>
      </c>
      <c r="B157" s="111" t="s">
        <v>287</v>
      </c>
      <c r="C157" s="108">
        <v>8702.9852631578942</v>
      </c>
      <c r="D157" s="108">
        <v>0</v>
      </c>
      <c r="E157" s="108">
        <v>42379.772499999999</v>
      </c>
      <c r="F157" s="108">
        <v>0</v>
      </c>
      <c r="G157" s="108">
        <v>0</v>
      </c>
      <c r="H157" s="108">
        <v>0</v>
      </c>
      <c r="I157" s="108">
        <v>0</v>
      </c>
      <c r="J157" s="108">
        <v>0</v>
      </c>
      <c r="K157" s="109">
        <v>0</v>
      </c>
      <c r="L157" s="109">
        <v>6.6666666666666666E-2</v>
      </c>
      <c r="M157" s="109">
        <v>0.14346470686127299</v>
      </c>
      <c r="N157" s="109">
        <v>9.7618562451280404E-3</v>
      </c>
      <c r="O157" s="108">
        <v>0</v>
      </c>
      <c r="P157" s="108">
        <v>0</v>
      </c>
      <c r="Q157" s="109">
        <v>0.8435721190938259</v>
      </c>
      <c r="R157" s="109" t="s">
        <v>443</v>
      </c>
      <c r="S157" s="108">
        <v>298515</v>
      </c>
      <c r="T157" s="108">
        <v>0</v>
      </c>
      <c r="U157" s="108">
        <v>0</v>
      </c>
      <c r="V157" s="109">
        <v>0</v>
      </c>
      <c r="W157" s="110">
        <v>7.3000001907348597</v>
      </c>
      <c r="X157" s="110" t="s">
        <v>443</v>
      </c>
      <c r="Y157" s="109">
        <v>3.32</v>
      </c>
      <c r="Z157" s="108">
        <v>97</v>
      </c>
      <c r="AA157" s="108">
        <v>6.6999998092651403</v>
      </c>
      <c r="AB157" s="110">
        <v>0.10000000149011599</v>
      </c>
      <c r="AC157" s="109">
        <v>2146.5602061200002</v>
      </c>
      <c r="AD157" s="110" t="s">
        <v>443</v>
      </c>
      <c r="AE157" s="109">
        <v>0.16362855220071892</v>
      </c>
      <c r="AF157" s="109">
        <v>26.58</v>
      </c>
      <c r="AG157" s="108">
        <v>0</v>
      </c>
      <c r="AH157" s="108">
        <v>0</v>
      </c>
      <c r="AI157" s="108">
        <v>0</v>
      </c>
      <c r="AJ157" s="108">
        <v>0</v>
      </c>
      <c r="AK157" s="108">
        <v>799</v>
      </c>
      <c r="AL157" s="108">
        <v>0</v>
      </c>
      <c r="AM157" s="108">
        <v>114</v>
      </c>
      <c r="AN157" s="110">
        <v>4.9000000000000004</v>
      </c>
      <c r="AO157" s="110">
        <v>2.6</v>
      </c>
      <c r="AP157" s="110">
        <v>9.1999999999999993</v>
      </c>
      <c r="AQ157" s="109">
        <v>3.65</v>
      </c>
      <c r="AR157" s="109">
        <v>0.87101364135742199</v>
      </c>
      <c r="AS157" s="108">
        <v>51</v>
      </c>
      <c r="AT157" s="110">
        <v>100</v>
      </c>
      <c r="AU157" s="109" t="s">
        <v>443</v>
      </c>
      <c r="AV157" s="109">
        <v>79.98</v>
      </c>
      <c r="AW157" s="109">
        <v>116.940134070288</v>
      </c>
      <c r="AX157" s="108">
        <v>84000</v>
      </c>
      <c r="AY157" s="110">
        <v>98.824069199999997</v>
      </c>
      <c r="AZ157" s="110">
        <v>100</v>
      </c>
      <c r="BA157" s="108">
        <v>29209.563999999998</v>
      </c>
      <c r="BB157" s="108">
        <v>5418506</v>
      </c>
      <c r="BC157" s="108">
        <v>5488339</v>
      </c>
      <c r="BD157" s="108">
        <v>48088</v>
      </c>
      <c r="BE157" s="108"/>
    </row>
    <row r="158" spans="1:57" x14ac:dyDescent="0.25">
      <c r="A158" s="133" t="s">
        <v>290</v>
      </c>
      <c r="B158" s="111" t="s">
        <v>289</v>
      </c>
      <c r="C158" s="108">
        <v>4189.6168421052635</v>
      </c>
      <c r="D158" s="108">
        <v>39.496842105263156</v>
      </c>
      <c r="E158" s="108">
        <v>6751.4840000000004</v>
      </c>
      <c r="F158" s="108">
        <v>0</v>
      </c>
      <c r="G158" s="108">
        <v>0</v>
      </c>
      <c r="H158" s="108">
        <v>0</v>
      </c>
      <c r="I158" s="108">
        <v>0</v>
      </c>
      <c r="J158" s="108">
        <v>0</v>
      </c>
      <c r="K158" s="109">
        <v>0</v>
      </c>
      <c r="L158" s="109">
        <v>3.3333333333333333E-2</v>
      </c>
      <c r="M158" s="109">
        <v>8.8798870556528603E-3</v>
      </c>
      <c r="N158" s="109">
        <v>5.2086204646227801E-3</v>
      </c>
      <c r="O158" s="108">
        <v>0</v>
      </c>
      <c r="P158" s="108">
        <v>0</v>
      </c>
      <c r="Q158" s="109">
        <v>0.8802808403501835</v>
      </c>
      <c r="R158" s="109" t="s">
        <v>443</v>
      </c>
      <c r="S158" s="108">
        <v>100000</v>
      </c>
      <c r="T158" s="108">
        <v>0</v>
      </c>
      <c r="U158" s="108">
        <v>0</v>
      </c>
      <c r="V158" s="109">
        <v>0</v>
      </c>
      <c r="W158" s="110">
        <v>2.5999999046325701</v>
      </c>
      <c r="X158" s="110" t="s">
        <v>443</v>
      </c>
      <c r="Y158" s="109">
        <v>2.516</v>
      </c>
      <c r="Z158" s="108">
        <v>94</v>
      </c>
      <c r="AA158" s="108">
        <v>7.6999998092651403</v>
      </c>
      <c r="AB158" s="110">
        <v>0.10000000149011599</v>
      </c>
      <c r="AC158" s="109">
        <v>2595.2120732200001</v>
      </c>
      <c r="AD158" s="110" t="s">
        <v>443</v>
      </c>
      <c r="AE158" s="109">
        <v>1.6422271621188589E-2</v>
      </c>
      <c r="AF158" s="109">
        <v>24.87</v>
      </c>
      <c r="AG158" s="108">
        <v>0</v>
      </c>
      <c r="AH158" s="108">
        <v>52550</v>
      </c>
      <c r="AI158" s="108">
        <v>0</v>
      </c>
      <c r="AJ158" s="108">
        <v>0</v>
      </c>
      <c r="AK158" s="108">
        <v>283</v>
      </c>
      <c r="AL158" s="108">
        <v>0</v>
      </c>
      <c r="AM158" s="108">
        <v>125</v>
      </c>
      <c r="AN158" s="110">
        <v>4.9000000000000004</v>
      </c>
      <c r="AO158" s="110">
        <v>2.21</v>
      </c>
      <c r="AP158" s="110">
        <v>9.4</v>
      </c>
      <c r="AQ158" s="109">
        <v>4.6500000000000004</v>
      </c>
      <c r="AR158" s="109">
        <v>1.0085541009903001</v>
      </c>
      <c r="AS158" s="108">
        <v>60</v>
      </c>
      <c r="AT158" s="110">
        <v>100</v>
      </c>
      <c r="AU158" s="109">
        <v>99.700630187988295</v>
      </c>
      <c r="AV158" s="109">
        <v>71.59</v>
      </c>
      <c r="AW158" s="109">
        <v>112.08301053386199</v>
      </c>
      <c r="AX158" s="108">
        <v>36000</v>
      </c>
      <c r="AY158" s="110">
        <v>99.107251500000004</v>
      </c>
      <c r="AZ158" s="110">
        <v>99.523299899999998</v>
      </c>
      <c r="BA158" s="108">
        <v>30508.288</v>
      </c>
      <c r="BB158" s="108">
        <v>2062218</v>
      </c>
      <c r="BC158" s="108">
        <v>1992690</v>
      </c>
      <c r="BD158" s="108">
        <v>20140</v>
      </c>
      <c r="BE158" s="108"/>
    </row>
    <row r="159" spans="1:57" x14ac:dyDescent="0.25">
      <c r="A159" s="133" t="s">
        <v>292</v>
      </c>
      <c r="B159" s="111" t="s">
        <v>291</v>
      </c>
      <c r="C159" s="108">
        <v>1249.4631578947369</v>
      </c>
      <c r="D159" s="108">
        <v>609.04842105263162</v>
      </c>
      <c r="E159" s="108" t="s">
        <v>443</v>
      </c>
      <c r="F159" s="108">
        <v>30.405999999999999</v>
      </c>
      <c r="G159" s="108">
        <v>3252.76</v>
      </c>
      <c r="H159" s="108">
        <v>162.1645</v>
      </c>
      <c r="I159" s="108">
        <v>42.466000000000001</v>
      </c>
      <c r="J159" s="108">
        <v>15.2</v>
      </c>
      <c r="K159" s="109">
        <v>0.08</v>
      </c>
      <c r="L159" s="109">
        <v>0.1</v>
      </c>
      <c r="M159" s="109">
        <v>2.91251543016673E-3</v>
      </c>
      <c r="N159" s="109">
        <v>4.4431510428087802E-4</v>
      </c>
      <c r="O159" s="108">
        <v>0</v>
      </c>
      <c r="P159" s="108">
        <v>0</v>
      </c>
      <c r="Q159" s="109">
        <v>0.50563741717445343</v>
      </c>
      <c r="R159" s="109" t="s">
        <v>443</v>
      </c>
      <c r="S159" s="108">
        <v>12416857</v>
      </c>
      <c r="T159" s="108">
        <v>304.98</v>
      </c>
      <c r="U159" s="108">
        <v>288.32</v>
      </c>
      <c r="V159" s="109">
        <v>27.423627492762677</v>
      </c>
      <c r="W159" s="110">
        <v>28.100000381469702</v>
      </c>
      <c r="X159" s="110">
        <v>11.5</v>
      </c>
      <c r="Y159" s="109">
        <v>0.224</v>
      </c>
      <c r="Z159" s="108">
        <v>93</v>
      </c>
      <c r="AA159" s="108">
        <v>86</v>
      </c>
      <c r="AB159" s="110" t="s">
        <v>443</v>
      </c>
      <c r="AC159" s="109">
        <v>106.17124615</v>
      </c>
      <c r="AD159" s="110">
        <v>19</v>
      </c>
      <c r="AE159" s="109" t="s">
        <v>443</v>
      </c>
      <c r="AF159" s="109" t="s">
        <v>443</v>
      </c>
      <c r="AG159" s="108">
        <v>3329</v>
      </c>
      <c r="AH159" s="108">
        <v>52000</v>
      </c>
      <c r="AI159" s="108">
        <v>30400</v>
      </c>
      <c r="AJ159" s="108">
        <v>0</v>
      </c>
      <c r="AK159" s="108">
        <v>3</v>
      </c>
      <c r="AL159" s="108">
        <v>0</v>
      </c>
      <c r="AM159" s="108">
        <v>114</v>
      </c>
      <c r="AN159" s="110">
        <v>11.3</v>
      </c>
      <c r="AO159" s="110" t="s">
        <v>443</v>
      </c>
      <c r="AP159" s="110" t="s">
        <v>443</v>
      </c>
      <c r="AQ159" s="109">
        <v>2.35</v>
      </c>
      <c r="AR159" s="109">
        <v>-1.0702030658721899</v>
      </c>
      <c r="AS159" s="108" t="s">
        <v>443</v>
      </c>
      <c r="AT159" s="110">
        <v>22.806709999999999</v>
      </c>
      <c r="AU159" s="109" t="s">
        <v>443</v>
      </c>
      <c r="AV159" s="109">
        <v>9</v>
      </c>
      <c r="AW159" s="109">
        <v>65.756504586595398</v>
      </c>
      <c r="AX159" s="108">
        <v>1000</v>
      </c>
      <c r="AY159" s="110">
        <v>29.785861700000002</v>
      </c>
      <c r="AZ159" s="110">
        <v>80.766045800000001</v>
      </c>
      <c r="BA159" s="108">
        <v>1933.366</v>
      </c>
      <c r="BB159" s="108">
        <v>572171</v>
      </c>
      <c r="BC159" s="108">
        <v>597248</v>
      </c>
      <c r="BD159" s="108">
        <v>27990</v>
      </c>
      <c r="BE159" s="108"/>
    </row>
    <row r="160" spans="1:57" x14ac:dyDescent="0.25">
      <c r="A160" s="133" t="s">
        <v>294</v>
      </c>
      <c r="B160" s="111" t="s">
        <v>293</v>
      </c>
      <c r="C160" s="108">
        <v>624.68842105263161</v>
      </c>
      <c r="D160" s="108">
        <v>0</v>
      </c>
      <c r="E160" s="108">
        <v>67239.432499999995</v>
      </c>
      <c r="F160" s="108">
        <v>45.558</v>
      </c>
      <c r="G160" s="108">
        <v>0</v>
      </c>
      <c r="H160" s="108">
        <v>0</v>
      </c>
      <c r="I160" s="108">
        <v>0</v>
      </c>
      <c r="J160" s="108">
        <v>482000</v>
      </c>
      <c r="K160" s="109">
        <v>0.28000000000000003</v>
      </c>
      <c r="L160" s="109">
        <v>0.26666666666666666</v>
      </c>
      <c r="M160" s="109">
        <v>0.97369141540681703</v>
      </c>
      <c r="N160" s="109">
        <v>0.813990710797311</v>
      </c>
      <c r="O160" s="108">
        <v>5</v>
      </c>
      <c r="P160" s="108">
        <v>0</v>
      </c>
      <c r="Q160" s="109" t="s">
        <v>443</v>
      </c>
      <c r="R160" s="109">
        <v>0.49981550000000002</v>
      </c>
      <c r="S160" s="108">
        <v>2153667512</v>
      </c>
      <c r="T160" s="108">
        <v>998.62</v>
      </c>
      <c r="U160" s="108">
        <v>987.72</v>
      </c>
      <c r="V160" s="109">
        <v>0</v>
      </c>
      <c r="W160" s="110">
        <v>136.80000305175801</v>
      </c>
      <c r="X160" s="110">
        <v>32.799999999999997</v>
      </c>
      <c r="Y160" s="109">
        <v>3.5000000000000003E-2</v>
      </c>
      <c r="Z160" s="108">
        <v>46</v>
      </c>
      <c r="AA160" s="108">
        <v>274</v>
      </c>
      <c r="AB160" s="110">
        <v>0.5</v>
      </c>
      <c r="AC160" s="109" t="s">
        <v>443</v>
      </c>
      <c r="AD160" s="110">
        <v>65</v>
      </c>
      <c r="AE160" s="109" t="s">
        <v>443</v>
      </c>
      <c r="AF160" s="109" t="s">
        <v>443</v>
      </c>
      <c r="AG160" s="108">
        <v>50000</v>
      </c>
      <c r="AH160" s="108">
        <v>371000</v>
      </c>
      <c r="AI160" s="108">
        <v>916296</v>
      </c>
      <c r="AJ160" s="108">
        <v>1107000</v>
      </c>
      <c r="AK160" s="108">
        <v>35120</v>
      </c>
      <c r="AL160" s="108">
        <v>19004</v>
      </c>
      <c r="AM160" s="108">
        <v>99</v>
      </c>
      <c r="AN160" s="110">
        <v>32</v>
      </c>
      <c r="AO160" s="110" t="s">
        <v>443</v>
      </c>
      <c r="AP160" s="110" t="s">
        <v>443</v>
      </c>
      <c r="AQ160" s="109" t="s">
        <v>443</v>
      </c>
      <c r="AR160" s="109">
        <v>-2.47966861724854</v>
      </c>
      <c r="AS160" s="108">
        <v>8</v>
      </c>
      <c r="AT160" s="110">
        <v>32.707949999999997</v>
      </c>
      <c r="AU160" s="109" t="s">
        <v>443</v>
      </c>
      <c r="AV160" s="109">
        <v>1.63</v>
      </c>
      <c r="AW160" s="109">
        <v>50.899293341974499</v>
      </c>
      <c r="AX160" s="108">
        <v>190000</v>
      </c>
      <c r="AY160" s="110">
        <v>23.6</v>
      </c>
      <c r="AZ160" s="110">
        <v>31.7</v>
      </c>
      <c r="BA160" s="108">
        <v>600</v>
      </c>
      <c r="BB160" s="108">
        <v>10517569</v>
      </c>
      <c r="BC160" s="108">
        <v>10251568</v>
      </c>
      <c r="BD160" s="108">
        <v>627340</v>
      </c>
      <c r="BE160" s="108"/>
    </row>
    <row r="161" spans="1:57" x14ac:dyDescent="0.25">
      <c r="A161" s="133" t="s">
        <v>296</v>
      </c>
      <c r="B161" s="111" t="s">
        <v>295</v>
      </c>
      <c r="C161" s="108">
        <v>30.64</v>
      </c>
      <c r="D161" s="108">
        <v>0</v>
      </c>
      <c r="E161" s="108">
        <v>75729.775999999998</v>
      </c>
      <c r="F161" s="108">
        <v>8.5020000000000007</v>
      </c>
      <c r="G161" s="108">
        <v>1206.4830000000002</v>
      </c>
      <c r="H161" s="108">
        <v>0</v>
      </c>
      <c r="I161" s="108">
        <v>0</v>
      </c>
      <c r="J161" s="108">
        <v>612000</v>
      </c>
      <c r="K161" s="109">
        <v>0.12</v>
      </c>
      <c r="L161" s="109">
        <v>0.1</v>
      </c>
      <c r="M161" s="109">
        <v>0.36815912583059601</v>
      </c>
      <c r="N161" s="109">
        <v>3.16130602769783E-2</v>
      </c>
      <c r="O161" s="108">
        <v>0</v>
      </c>
      <c r="P161" s="108">
        <v>0</v>
      </c>
      <c r="Q161" s="109">
        <v>0.6658793943164153</v>
      </c>
      <c r="R161" s="109">
        <v>4.0808499999999998E-2</v>
      </c>
      <c r="S161" s="108">
        <v>9976690</v>
      </c>
      <c r="T161" s="108">
        <v>1067.1500000000001</v>
      </c>
      <c r="U161" s="108">
        <v>1298.01</v>
      </c>
      <c r="V161" s="109">
        <v>0.36273208134657786</v>
      </c>
      <c r="W161" s="110">
        <v>40.5</v>
      </c>
      <c r="X161" s="110">
        <v>8.6999999999999993</v>
      </c>
      <c r="Y161" s="109">
        <v>0.77600000000000002</v>
      </c>
      <c r="Z161" s="108">
        <v>70</v>
      </c>
      <c r="AA161" s="108">
        <v>834</v>
      </c>
      <c r="AB161" s="110">
        <v>18.899999618530298</v>
      </c>
      <c r="AC161" s="109">
        <v>1121.2501705300001</v>
      </c>
      <c r="AD161" s="110">
        <v>0.1</v>
      </c>
      <c r="AE161" s="109">
        <v>0.40708938439346209</v>
      </c>
      <c r="AF161" s="109">
        <v>65.02</v>
      </c>
      <c r="AG161" s="108">
        <v>2870</v>
      </c>
      <c r="AH161" s="108">
        <v>9187</v>
      </c>
      <c r="AI161" s="108">
        <v>2700000</v>
      </c>
      <c r="AJ161" s="108">
        <v>0</v>
      </c>
      <c r="AK161" s="108">
        <v>114512</v>
      </c>
      <c r="AL161" s="108">
        <v>0</v>
      </c>
      <c r="AM161" s="108">
        <v>131</v>
      </c>
      <c r="AN161" s="110">
        <v>4.9000000000000004</v>
      </c>
      <c r="AO161" s="110">
        <v>3.04</v>
      </c>
      <c r="AP161" s="110">
        <v>6.2</v>
      </c>
      <c r="AQ161" s="109">
        <v>3.45</v>
      </c>
      <c r="AR161" s="109">
        <v>0.328388512134552</v>
      </c>
      <c r="AS161" s="108">
        <v>44</v>
      </c>
      <c r="AT161" s="110">
        <v>85.4</v>
      </c>
      <c r="AU161" s="109">
        <v>93.729469299316406</v>
      </c>
      <c r="AV161" s="109">
        <v>49</v>
      </c>
      <c r="AW161" s="109">
        <v>149.68180560429499</v>
      </c>
      <c r="AX161" s="108">
        <v>300000</v>
      </c>
      <c r="AY161" s="110">
        <v>66.387141600000007</v>
      </c>
      <c r="AZ161" s="110">
        <v>93.188374999999994</v>
      </c>
      <c r="BA161" s="108">
        <v>13215.433999999999</v>
      </c>
      <c r="BB161" s="108">
        <v>54001952</v>
      </c>
      <c r="BC161" s="108">
        <v>48601098</v>
      </c>
      <c r="BD161" s="108">
        <v>1213090</v>
      </c>
      <c r="BE161" s="108"/>
    </row>
    <row r="162" spans="1:57" x14ac:dyDescent="0.25">
      <c r="A162" s="133" t="s">
        <v>299</v>
      </c>
      <c r="B162" s="111" t="s">
        <v>298</v>
      </c>
      <c r="C162" s="108">
        <v>2830.8084210526317</v>
      </c>
      <c r="D162" s="108">
        <v>0</v>
      </c>
      <c r="E162" s="108">
        <v>71338.706000000006</v>
      </c>
      <c r="F162" s="108">
        <v>0</v>
      </c>
      <c r="G162" s="108">
        <v>0</v>
      </c>
      <c r="H162" s="108">
        <v>0</v>
      </c>
      <c r="I162" s="108">
        <v>0</v>
      </c>
      <c r="J162" s="108">
        <v>0</v>
      </c>
      <c r="K162" s="109">
        <v>0</v>
      </c>
      <c r="L162" s="109">
        <v>3.3333333333333333E-2</v>
      </c>
      <c r="M162" s="109">
        <v>0.96566585128208005</v>
      </c>
      <c r="N162" s="109">
        <v>0.83655450295024003</v>
      </c>
      <c r="O162" s="108">
        <v>5</v>
      </c>
      <c r="P162" s="108">
        <v>5</v>
      </c>
      <c r="Q162" s="109">
        <v>0.46669886374448338</v>
      </c>
      <c r="R162" s="109">
        <v>0.55126640000000005</v>
      </c>
      <c r="S162" s="108">
        <v>4508110668</v>
      </c>
      <c r="T162" s="108">
        <v>1578</v>
      </c>
      <c r="U162" s="108">
        <v>1447.46</v>
      </c>
      <c r="V162" s="109">
        <v>13.4131519483622</v>
      </c>
      <c r="W162" s="110">
        <v>92.599998474121094</v>
      </c>
      <c r="X162" s="110">
        <v>12.5</v>
      </c>
      <c r="Y162" s="109" t="s">
        <v>443</v>
      </c>
      <c r="Z162" s="108">
        <v>22</v>
      </c>
      <c r="AA162" s="108">
        <v>146</v>
      </c>
      <c r="AB162" s="110">
        <v>2.7000000476837198</v>
      </c>
      <c r="AC162" s="109">
        <v>52.01268408</v>
      </c>
      <c r="AD162" s="110" t="s">
        <v>443</v>
      </c>
      <c r="AE162" s="109" t="s">
        <v>443</v>
      </c>
      <c r="AF162" s="109" t="s">
        <v>443</v>
      </c>
      <c r="AG162" s="108">
        <v>0</v>
      </c>
      <c r="AH162" s="108">
        <v>6486</v>
      </c>
      <c r="AI162" s="108">
        <v>1718</v>
      </c>
      <c r="AJ162" s="108">
        <v>1690000</v>
      </c>
      <c r="AK162" s="108">
        <v>264048</v>
      </c>
      <c r="AL162" s="108">
        <v>0</v>
      </c>
      <c r="AM162" s="108">
        <v>87</v>
      </c>
      <c r="AN162" s="110">
        <v>47.7</v>
      </c>
      <c r="AO162" s="110" t="s">
        <v>443</v>
      </c>
      <c r="AP162" s="110" t="s">
        <v>443</v>
      </c>
      <c r="AQ162" s="109" t="s">
        <v>443</v>
      </c>
      <c r="AR162" s="109">
        <v>-2.1253864765167201</v>
      </c>
      <c r="AS162" s="108">
        <v>15</v>
      </c>
      <c r="AT162" s="110">
        <v>5.0625580000000001</v>
      </c>
      <c r="AU162" s="109" t="s">
        <v>443</v>
      </c>
      <c r="AV162" s="109">
        <v>15.9</v>
      </c>
      <c r="AW162" s="109">
        <v>24.500946355470798</v>
      </c>
      <c r="AX162" s="108">
        <v>39000</v>
      </c>
      <c r="AY162" s="110">
        <v>6.7218929000000003</v>
      </c>
      <c r="AZ162" s="110">
        <v>58.726221899999999</v>
      </c>
      <c r="BA162" s="108">
        <v>2276.69</v>
      </c>
      <c r="BB162" s="108">
        <v>11911184</v>
      </c>
      <c r="BC162" s="108">
        <v>11090104</v>
      </c>
      <c r="BD162" s="108">
        <v>644329</v>
      </c>
      <c r="BE162" s="108"/>
    </row>
    <row r="163" spans="1:57" x14ac:dyDescent="0.25">
      <c r="A163" s="133" t="s">
        <v>301</v>
      </c>
      <c r="B163" s="111" t="s">
        <v>300</v>
      </c>
      <c r="C163" s="108">
        <v>42749.867368421052</v>
      </c>
      <c r="D163" s="108">
        <v>0</v>
      </c>
      <c r="E163" s="108">
        <v>86637.637999999992</v>
      </c>
      <c r="F163" s="108">
        <v>28.35</v>
      </c>
      <c r="G163" s="108">
        <v>0</v>
      </c>
      <c r="H163" s="108">
        <v>0</v>
      </c>
      <c r="I163" s="108">
        <v>0</v>
      </c>
      <c r="J163" s="108">
        <v>240000</v>
      </c>
      <c r="K163" s="109">
        <v>0.08</v>
      </c>
      <c r="L163" s="109">
        <v>6.6666666666666666E-2</v>
      </c>
      <c r="M163" s="109">
        <v>0.17733237554835099</v>
      </c>
      <c r="N163" s="109">
        <v>8.6394541570498806E-2</v>
      </c>
      <c r="O163" s="108">
        <v>0</v>
      </c>
      <c r="P163" s="108">
        <v>0</v>
      </c>
      <c r="Q163" s="109">
        <v>0.87612430743343872</v>
      </c>
      <c r="R163" s="109" t="s">
        <v>443</v>
      </c>
      <c r="S163" s="108">
        <v>1530883</v>
      </c>
      <c r="T163" s="108">
        <v>0</v>
      </c>
      <c r="U163" s="108">
        <v>0</v>
      </c>
      <c r="V163" s="109">
        <v>0</v>
      </c>
      <c r="W163" s="110">
        <v>4.0999999046325701</v>
      </c>
      <c r="X163" s="110" t="s">
        <v>443</v>
      </c>
      <c r="Y163" s="109">
        <v>4.9489999999999998</v>
      </c>
      <c r="Z163" s="108">
        <v>96</v>
      </c>
      <c r="AA163" s="108">
        <v>12</v>
      </c>
      <c r="AB163" s="110">
        <v>0.4</v>
      </c>
      <c r="AC163" s="109">
        <v>2845.6970792100001</v>
      </c>
      <c r="AD163" s="110" t="s">
        <v>443</v>
      </c>
      <c r="AE163" s="109">
        <v>9.535602698025647E-2</v>
      </c>
      <c r="AF163" s="109">
        <v>35.75</v>
      </c>
      <c r="AG163" s="108">
        <v>600</v>
      </c>
      <c r="AH163" s="108">
        <v>0</v>
      </c>
      <c r="AI163" s="108">
        <v>150</v>
      </c>
      <c r="AJ163" s="108">
        <v>0</v>
      </c>
      <c r="AK163" s="108">
        <v>5798</v>
      </c>
      <c r="AL163" s="108">
        <v>0</v>
      </c>
      <c r="AM163" s="108">
        <v>124</v>
      </c>
      <c r="AN163" s="110">
        <v>4.9000000000000004</v>
      </c>
      <c r="AO163" s="110">
        <v>2.0099999999999998</v>
      </c>
      <c r="AP163" s="110">
        <v>8.4</v>
      </c>
      <c r="AQ163" s="109">
        <v>4.1333333333333337</v>
      </c>
      <c r="AR163" s="109">
        <v>1.1541053056716899</v>
      </c>
      <c r="AS163" s="108">
        <v>58</v>
      </c>
      <c r="AT163" s="110">
        <v>100</v>
      </c>
      <c r="AU163" s="109">
        <v>97.894538879394503</v>
      </c>
      <c r="AV163" s="109">
        <v>76.19</v>
      </c>
      <c r="AW163" s="109">
        <v>107.849270058927</v>
      </c>
      <c r="AX163" s="108">
        <v>720000</v>
      </c>
      <c r="AY163" s="110">
        <v>99.851052100000004</v>
      </c>
      <c r="AZ163" s="110">
        <v>100</v>
      </c>
      <c r="BA163" s="108">
        <v>34899.402999999998</v>
      </c>
      <c r="BB163" s="108">
        <v>46404600</v>
      </c>
      <c r="BC163" s="108">
        <v>47370542</v>
      </c>
      <c r="BD163" s="108">
        <v>498800</v>
      </c>
      <c r="BE163" s="108"/>
    </row>
    <row r="164" spans="1:57" x14ac:dyDescent="0.25">
      <c r="A164" s="133" t="s">
        <v>303</v>
      </c>
      <c r="B164" s="111" t="s">
        <v>302</v>
      </c>
      <c r="C164" s="108">
        <v>0</v>
      </c>
      <c r="D164" s="108">
        <v>0</v>
      </c>
      <c r="E164" s="108">
        <v>94421.364000000001</v>
      </c>
      <c r="F164" s="108">
        <v>492.67599999999999</v>
      </c>
      <c r="G164" s="108">
        <v>40037.237999999998</v>
      </c>
      <c r="H164" s="108">
        <v>0</v>
      </c>
      <c r="I164" s="108">
        <v>0</v>
      </c>
      <c r="J164" s="108">
        <v>184000</v>
      </c>
      <c r="K164" s="109">
        <v>0.12</v>
      </c>
      <c r="L164" s="109">
        <v>0</v>
      </c>
      <c r="M164" s="109">
        <v>0.21406400507557299</v>
      </c>
      <c r="N164" s="109">
        <v>0.19840586106097399</v>
      </c>
      <c r="O164" s="108">
        <v>0</v>
      </c>
      <c r="P164" s="108">
        <v>0</v>
      </c>
      <c r="Q164" s="109">
        <v>0.7566589109483568</v>
      </c>
      <c r="R164" s="109" t="s">
        <v>443</v>
      </c>
      <c r="S164" s="108">
        <v>33786707</v>
      </c>
      <c r="T164" s="108">
        <v>487.5</v>
      </c>
      <c r="U164" s="108">
        <v>400.51</v>
      </c>
      <c r="V164" s="109">
        <v>0.6466786007914922</v>
      </c>
      <c r="W164" s="110">
        <v>9.8000001907348597</v>
      </c>
      <c r="X164" s="110">
        <v>21.6</v>
      </c>
      <c r="Y164" s="109">
        <v>0.68</v>
      </c>
      <c r="Z164" s="108">
        <v>99</v>
      </c>
      <c r="AA164" s="108">
        <v>65</v>
      </c>
      <c r="AB164" s="110">
        <v>0.10000000149011599</v>
      </c>
      <c r="AC164" s="109">
        <v>304.14152317999998</v>
      </c>
      <c r="AD164" s="110">
        <v>0.1</v>
      </c>
      <c r="AE164" s="109">
        <v>0.36975185169557268</v>
      </c>
      <c r="AF164" s="109">
        <v>36.4</v>
      </c>
      <c r="AG164" s="108">
        <v>188961</v>
      </c>
      <c r="AH164" s="108">
        <v>3005826</v>
      </c>
      <c r="AI164" s="108">
        <v>7309</v>
      </c>
      <c r="AJ164" s="108">
        <v>73700</v>
      </c>
      <c r="AK164" s="108">
        <v>848</v>
      </c>
      <c r="AL164" s="108">
        <v>231</v>
      </c>
      <c r="AM164" s="108">
        <v>115</v>
      </c>
      <c r="AN164" s="110">
        <v>22</v>
      </c>
      <c r="AO164" s="110">
        <v>6.88</v>
      </c>
      <c r="AP164" s="110">
        <v>8.3000000000000007</v>
      </c>
      <c r="AQ164" s="109">
        <v>3.55</v>
      </c>
      <c r="AR164" s="109">
        <v>8.8806763291358906E-2</v>
      </c>
      <c r="AS164" s="108">
        <v>37</v>
      </c>
      <c r="AT164" s="110">
        <v>88.662559999999999</v>
      </c>
      <c r="AU164" s="109">
        <v>91.181358337402301</v>
      </c>
      <c r="AV164" s="109">
        <v>25.8</v>
      </c>
      <c r="AW164" s="109">
        <v>103.157848107611</v>
      </c>
      <c r="AX164" s="108">
        <v>26000</v>
      </c>
      <c r="AY164" s="110">
        <v>95.113068100000007</v>
      </c>
      <c r="AZ164" s="110">
        <v>95.609189599999993</v>
      </c>
      <c r="BA164" s="108">
        <v>11068.995999999999</v>
      </c>
      <c r="BB164" s="108">
        <v>20639000</v>
      </c>
      <c r="BC164" s="108">
        <v>21675648</v>
      </c>
      <c r="BD164" s="108">
        <v>62710</v>
      </c>
      <c r="BE164" s="108"/>
    </row>
    <row r="165" spans="1:57" x14ac:dyDescent="0.25">
      <c r="A165" s="133" t="s">
        <v>305</v>
      </c>
      <c r="B165" s="111" t="s">
        <v>304</v>
      </c>
      <c r="C165" s="108">
        <v>0</v>
      </c>
      <c r="D165" s="108">
        <v>0</v>
      </c>
      <c r="E165" s="108">
        <v>195042.36199999999</v>
      </c>
      <c r="F165" s="108">
        <v>0</v>
      </c>
      <c r="G165" s="108">
        <v>0</v>
      </c>
      <c r="H165" s="108">
        <v>0</v>
      </c>
      <c r="I165" s="108">
        <v>0</v>
      </c>
      <c r="J165" s="108">
        <v>754400</v>
      </c>
      <c r="K165" s="109">
        <v>0.24</v>
      </c>
      <c r="L165" s="109">
        <v>0.13333333333333333</v>
      </c>
      <c r="M165" s="109">
        <v>0.96371391716612997</v>
      </c>
      <c r="N165" s="109">
        <v>0.84929648870678298</v>
      </c>
      <c r="O165" s="108">
        <v>0</v>
      </c>
      <c r="P165" s="108">
        <v>5</v>
      </c>
      <c r="Q165" s="109">
        <v>0.47911311960705188</v>
      </c>
      <c r="R165" s="109">
        <v>0.28958929999999999</v>
      </c>
      <c r="S165" s="108">
        <v>2005031941</v>
      </c>
      <c r="T165" s="108">
        <v>983.22</v>
      </c>
      <c r="U165" s="108">
        <v>1161.93</v>
      </c>
      <c r="V165" s="109">
        <v>1.8256905493125875</v>
      </c>
      <c r="W165" s="110">
        <v>70.099998474121094</v>
      </c>
      <c r="X165" s="110">
        <v>33</v>
      </c>
      <c r="Y165" s="109">
        <v>0.28000000000000003</v>
      </c>
      <c r="Z165" s="108">
        <v>86</v>
      </c>
      <c r="AA165" s="108">
        <v>94</v>
      </c>
      <c r="AB165" s="110">
        <v>0.20000000298023199</v>
      </c>
      <c r="AC165" s="109">
        <v>221.45468869000001</v>
      </c>
      <c r="AD165" s="110">
        <v>106</v>
      </c>
      <c r="AE165" s="109">
        <v>0.59092050236884197</v>
      </c>
      <c r="AF165" s="109">
        <v>35.29</v>
      </c>
      <c r="AG165" s="108">
        <v>200678</v>
      </c>
      <c r="AH165" s="108">
        <v>266204</v>
      </c>
      <c r="AI165" s="108">
        <v>800000</v>
      </c>
      <c r="AJ165" s="108">
        <v>3100000</v>
      </c>
      <c r="AK165" s="108">
        <v>364042</v>
      </c>
      <c r="AL165" s="108">
        <v>3896</v>
      </c>
      <c r="AM165" s="108">
        <v>107</v>
      </c>
      <c r="AN165" s="110">
        <v>24.3</v>
      </c>
      <c r="AO165" s="110" t="s">
        <v>443</v>
      </c>
      <c r="AP165" s="110" t="s">
        <v>443</v>
      </c>
      <c r="AQ165" s="109">
        <v>3.0533333333333332</v>
      </c>
      <c r="AR165" s="109">
        <v>-1.6068155765533401</v>
      </c>
      <c r="AS165" s="108">
        <v>12</v>
      </c>
      <c r="AT165" s="110">
        <v>32.562559999999998</v>
      </c>
      <c r="AU165" s="109" t="s">
        <v>443</v>
      </c>
      <c r="AV165" s="109">
        <v>24.64</v>
      </c>
      <c r="AW165" s="109">
        <v>72.198989610389603</v>
      </c>
      <c r="AX165" s="108">
        <v>50000</v>
      </c>
      <c r="AY165" s="110">
        <v>23.6</v>
      </c>
      <c r="AZ165" s="110">
        <v>55.5</v>
      </c>
      <c r="BA165" s="108">
        <v>4314.674</v>
      </c>
      <c r="BB165" s="108">
        <v>39350272</v>
      </c>
      <c r="BC165" s="108">
        <v>34847910</v>
      </c>
      <c r="BD165" s="108">
        <v>2376000</v>
      </c>
      <c r="BE165" s="108"/>
    </row>
    <row r="166" spans="1:57" x14ac:dyDescent="0.25">
      <c r="A166" s="133" t="s">
        <v>307</v>
      </c>
      <c r="B166" s="111" t="s">
        <v>306</v>
      </c>
      <c r="C166" s="108">
        <v>0</v>
      </c>
      <c r="D166" s="108">
        <v>0</v>
      </c>
      <c r="E166" s="108">
        <v>14516.937999999998</v>
      </c>
      <c r="F166" s="108">
        <v>0</v>
      </c>
      <c r="G166" s="108">
        <v>0</v>
      </c>
      <c r="H166" s="108">
        <v>0</v>
      </c>
      <c r="I166" s="108">
        <v>0</v>
      </c>
      <c r="J166" s="108">
        <v>0</v>
      </c>
      <c r="K166" s="109">
        <v>0</v>
      </c>
      <c r="L166" s="109">
        <v>3.3333333333333333E-2</v>
      </c>
      <c r="M166" s="109">
        <v>1.3025370298105001E-3</v>
      </c>
      <c r="N166" s="109">
        <v>2.0878349037400899E-3</v>
      </c>
      <c r="O166" s="108">
        <v>0</v>
      </c>
      <c r="P166" s="108">
        <v>0</v>
      </c>
      <c r="Q166" s="109">
        <v>0.71428615221299985</v>
      </c>
      <c r="R166" s="109">
        <v>3.2677499999999998E-2</v>
      </c>
      <c r="S166" s="108">
        <v>0</v>
      </c>
      <c r="T166" s="108">
        <v>39.6</v>
      </c>
      <c r="U166" s="108">
        <v>29.67</v>
      </c>
      <c r="V166" s="109">
        <v>0.56805786718421547</v>
      </c>
      <c r="W166" s="110">
        <v>21.299999237060501</v>
      </c>
      <c r="X166" s="110">
        <v>7.5</v>
      </c>
      <c r="Y166" s="109">
        <v>1.03</v>
      </c>
      <c r="Z166" s="108">
        <v>85</v>
      </c>
      <c r="AA166" s="108">
        <v>38</v>
      </c>
      <c r="AB166" s="110">
        <v>1</v>
      </c>
      <c r="AC166" s="109">
        <v>743.91634366999995</v>
      </c>
      <c r="AD166" s="110">
        <v>1</v>
      </c>
      <c r="AE166" s="109">
        <v>0.46256540545712832</v>
      </c>
      <c r="AF166" s="109" t="s">
        <v>443</v>
      </c>
      <c r="AG166" s="108">
        <v>0</v>
      </c>
      <c r="AH166" s="108">
        <v>0</v>
      </c>
      <c r="AI166" s="108">
        <v>0</v>
      </c>
      <c r="AJ166" s="108">
        <v>0</v>
      </c>
      <c r="AK166" s="108">
        <v>1</v>
      </c>
      <c r="AL166" s="108">
        <v>0</v>
      </c>
      <c r="AM166" s="108">
        <v>116</v>
      </c>
      <c r="AN166" s="110">
        <v>8</v>
      </c>
      <c r="AO166" s="110">
        <v>6.23</v>
      </c>
      <c r="AP166" s="110">
        <v>9.6999999999999993</v>
      </c>
      <c r="AQ166" s="109" t="s">
        <v>443</v>
      </c>
      <c r="AR166" s="109">
        <v>-0.15690599381923701</v>
      </c>
      <c r="AS166" s="108">
        <v>36</v>
      </c>
      <c r="AT166" s="110">
        <v>100</v>
      </c>
      <c r="AU166" s="109">
        <v>94.675750732421903</v>
      </c>
      <c r="AV166" s="109">
        <v>40.08</v>
      </c>
      <c r="AW166" s="109">
        <v>170.57498736039</v>
      </c>
      <c r="AX166" s="108">
        <v>6800</v>
      </c>
      <c r="AY166" s="110">
        <v>79.219299300000003</v>
      </c>
      <c r="AZ166" s="110">
        <v>94.794295300000002</v>
      </c>
      <c r="BA166" s="108">
        <v>17062.222000000002</v>
      </c>
      <c r="BB166" s="108">
        <v>538248</v>
      </c>
      <c r="BC166" s="108">
        <v>566846</v>
      </c>
      <c r="BD166" s="108">
        <v>156000</v>
      </c>
      <c r="BE166" s="108"/>
    </row>
    <row r="167" spans="1:57" x14ac:dyDescent="0.25">
      <c r="A167" s="133" t="s">
        <v>309</v>
      </c>
      <c r="B167" s="111" t="s">
        <v>308</v>
      </c>
      <c r="C167" s="108">
        <v>0</v>
      </c>
      <c r="D167" s="108">
        <v>0</v>
      </c>
      <c r="E167" s="108">
        <v>3028.1475000000005</v>
      </c>
      <c r="F167" s="108">
        <v>0</v>
      </c>
      <c r="G167" s="108">
        <v>187.57750000000001</v>
      </c>
      <c r="H167" s="108">
        <v>0</v>
      </c>
      <c r="I167" s="108">
        <v>0</v>
      </c>
      <c r="J167" s="108">
        <v>65200</v>
      </c>
      <c r="K167" s="109">
        <v>0.12</v>
      </c>
      <c r="L167" s="109">
        <v>6.6666666666666666E-2</v>
      </c>
      <c r="M167" s="109">
        <v>0.106831383387069</v>
      </c>
      <c r="N167" s="109">
        <v>1.8032747326152399E-2</v>
      </c>
      <c r="O167" s="108">
        <v>0</v>
      </c>
      <c r="P167" s="108">
        <v>0</v>
      </c>
      <c r="Q167" s="109">
        <v>0.53063315045528303</v>
      </c>
      <c r="R167" s="109">
        <v>0.1127676</v>
      </c>
      <c r="S167" s="108">
        <v>12801210</v>
      </c>
      <c r="T167" s="108">
        <v>88.15</v>
      </c>
      <c r="U167" s="108">
        <v>115.93</v>
      </c>
      <c r="V167" s="109">
        <v>3.6580631427788011</v>
      </c>
      <c r="W167" s="110">
        <v>60.700000762939503</v>
      </c>
      <c r="X167" s="110">
        <v>7.3</v>
      </c>
      <c r="Y167" s="109">
        <v>0.17</v>
      </c>
      <c r="Z167" s="108">
        <v>86</v>
      </c>
      <c r="AA167" s="108">
        <v>733</v>
      </c>
      <c r="AB167" s="110">
        <v>27.700000762939499</v>
      </c>
      <c r="AC167" s="109">
        <v>563.85521936999999</v>
      </c>
      <c r="AD167" s="110">
        <v>0.1</v>
      </c>
      <c r="AE167" s="109">
        <v>0.5572248294635701</v>
      </c>
      <c r="AF167" s="109">
        <v>51.49</v>
      </c>
      <c r="AG167" s="108">
        <v>0</v>
      </c>
      <c r="AH167" s="108">
        <v>400</v>
      </c>
      <c r="AI167" s="108">
        <v>0</v>
      </c>
      <c r="AJ167" s="108">
        <v>0</v>
      </c>
      <c r="AK167" s="108">
        <v>539</v>
      </c>
      <c r="AL167" s="108">
        <v>0</v>
      </c>
      <c r="AM167" s="108">
        <v>98</v>
      </c>
      <c r="AN167" s="110">
        <v>26.8</v>
      </c>
      <c r="AO167" s="110" t="s">
        <v>443</v>
      </c>
      <c r="AP167" s="110" t="s">
        <v>443</v>
      </c>
      <c r="AQ167" s="109">
        <v>3.2333333333333329</v>
      </c>
      <c r="AR167" s="109">
        <v>-0.53171718120574996</v>
      </c>
      <c r="AS167" s="108">
        <v>43</v>
      </c>
      <c r="AT167" s="110">
        <v>42</v>
      </c>
      <c r="AU167" s="109">
        <v>83.098289489746094</v>
      </c>
      <c r="AV167" s="109">
        <v>27.1</v>
      </c>
      <c r="AW167" s="109">
        <v>72.319721322958699</v>
      </c>
      <c r="AX167" s="108">
        <v>7200</v>
      </c>
      <c r="AY167" s="110">
        <v>57.467450900000003</v>
      </c>
      <c r="AZ167" s="110">
        <v>74.1342602</v>
      </c>
      <c r="BA167" s="108">
        <v>7917.8040000000001</v>
      </c>
      <c r="BB167" s="108">
        <v>1269112</v>
      </c>
      <c r="BC167" s="108">
        <v>1403362</v>
      </c>
      <c r="BD167" s="108">
        <v>17200</v>
      </c>
      <c r="BE167" s="108"/>
    </row>
    <row r="168" spans="1:57" x14ac:dyDescent="0.25">
      <c r="A168" s="133" t="s">
        <v>311</v>
      </c>
      <c r="B168" s="111" t="s">
        <v>310</v>
      </c>
      <c r="C168" s="108">
        <v>0</v>
      </c>
      <c r="D168" s="108">
        <v>0</v>
      </c>
      <c r="E168" s="108">
        <v>8498.8245000000006</v>
      </c>
      <c r="F168" s="108">
        <v>0</v>
      </c>
      <c r="G168" s="108">
        <v>0</v>
      </c>
      <c r="H168" s="108">
        <v>0</v>
      </c>
      <c r="I168" s="108">
        <v>0</v>
      </c>
      <c r="J168" s="108">
        <v>0</v>
      </c>
      <c r="K168" s="109">
        <v>0</v>
      </c>
      <c r="L168" s="109">
        <v>0</v>
      </c>
      <c r="M168" s="109">
        <v>2.0666601721224101E-2</v>
      </c>
      <c r="N168" s="109">
        <v>6.6693518852893397E-3</v>
      </c>
      <c r="O168" s="108">
        <v>0</v>
      </c>
      <c r="P168" s="108">
        <v>0</v>
      </c>
      <c r="Q168" s="109">
        <v>0.90681646015663409</v>
      </c>
      <c r="R168" s="109" t="s">
        <v>443</v>
      </c>
      <c r="S168" s="108">
        <v>0</v>
      </c>
      <c r="T168" s="108">
        <v>0</v>
      </c>
      <c r="U168" s="108">
        <v>0</v>
      </c>
      <c r="V168" s="109">
        <v>0</v>
      </c>
      <c r="W168" s="110">
        <v>3</v>
      </c>
      <c r="X168" s="110" t="s">
        <v>443</v>
      </c>
      <c r="Y168" s="109">
        <v>3.9260000000000002</v>
      </c>
      <c r="Z168" s="108">
        <v>97</v>
      </c>
      <c r="AA168" s="108">
        <v>7.5</v>
      </c>
      <c r="AB168" s="110">
        <v>0.20000000298023199</v>
      </c>
      <c r="AC168" s="109">
        <v>4243.8428661400003</v>
      </c>
      <c r="AD168" s="110" t="s">
        <v>443</v>
      </c>
      <c r="AE168" s="109">
        <v>5.4730397102872086E-2</v>
      </c>
      <c r="AF168" s="109">
        <v>26.08</v>
      </c>
      <c r="AG168" s="108">
        <v>0</v>
      </c>
      <c r="AH168" s="108">
        <v>0</v>
      </c>
      <c r="AI168" s="108">
        <v>0</v>
      </c>
      <c r="AJ168" s="108">
        <v>0</v>
      </c>
      <c r="AK168" s="108">
        <v>142207</v>
      </c>
      <c r="AL168" s="108">
        <v>0</v>
      </c>
      <c r="AM168" s="108">
        <v>126</v>
      </c>
      <c r="AN168" s="110">
        <v>4.9000000000000004</v>
      </c>
      <c r="AO168" s="110">
        <v>1.46</v>
      </c>
      <c r="AP168" s="110">
        <v>6.7</v>
      </c>
      <c r="AQ168" s="109">
        <v>3.9833333333333329</v>
      </c>
      <c r="AR168" s="109">
        <v>1.7887980937957799</v>
      </c>
      <c r="AS168" s="108">
        <v>89</v>
      </c>
      <c r="AT168" s="110">
        <v>100</v>
      </c>
      <c r="AU168" s="109" t="s">
        <v>443</v>
      </c>
      <c r="AV168" s="109">
        <v>92.52</v>
      </c>
      <c r="AW168" s="109">
        <v>127.837746272269</v>
      </c>
      <c r="AX168" s="108">
        <v>300000</v>
      </c>
      <c r="AY168" s="110">
        <v>99.306738100000004</v>
      </c>
      <c r="AZ168" s="110">
        <v>100</v>
      </c>
      <c r="BA168" s="108">
        <v>47228.981</v>
      </c>
      <c r="BB168" s="108">
        <v>9689555</v>
      </c>
      <c r="BC168" s="108">
        <v>9119423</v>
      </c>
      <c r="BD168" s="108">
        <v>410340</v>
      </c>
      <c r="BE168" s="108"/>
    </row>
    <row r="169" spans="1:57" x14ac:dyDescent="0.25">
      <c r="A169" s="133" t="s">
        <v>313</v>
      </c>
      <c r="B169" s="111" t="s">
        <v>312</v>
      </c>
      <c r="C169" s="108">
        <v>5233.3894736842103</v>
      </c>
      <c r="D169" s="108">
        <v>0</v>
      </c>
      <c r="E169" s="108">
        <v>18533.092500000002</v>
      </c>
      <c r="F169" s="108">
        <v>0</v>
      </c>
      <c r="G169" s="108">
        <v>0</v>
      </c>
      <c r="H169" s="108">
        <v>0</v>
      </c>
      <c r="I169" s="108">
        <v>0</v>
      </c>
      <c r="J169" s="108">
        <v>0</v>
      </c>
      <c r="K169" s="109">
        <v>0</v>
      </c>
      <c r="L169" s="109">
        <v>3.3333333333333333E-2</v>
      </c>
      <c r="M169" s="109">
        <v>0.115944046662592</v>
      </c>
      <c r="N169" s="109">
        <v>1.84267296211384E-2</v>
      </c>
      <c r="O169" s="108">
        <v>0</v>
      </c>
      <c r="P169" s="108">
        <v>0</v>
      </c>
      <c r="Q169" s="109">
        <v>0.92961313988671224</v>
      </c>
      <c r="R169" s="109" t="s">
        <v>443</v>
      </c>
      <c r="S169" s="108">
        <v>296150</v>
      </c>
      <c r="T169" s="108">
        <v>0</v>
      </c>
      <c r="U169" s="108">
        <v>0</v>
      </c>
      <c r="V169" s="109">
        <v>0</v>
      </c>
      <c r="W169" s="110">
        <v>3.9000000953674299</v>
      </c>
      <c r="X169" s="110" t="s">
        <v>443</v>
      </c>
      <c r="Y169" s="109">
        <v>4.0490000000000004</v>
      </c>
      <c r="Z169" s="108">
        <v>93</v>
      </c>
      <c r="AA169" s="108">
        <v>6.3000001907348597</v>
      </c>
      <c r="AB169" s="110">
        <v>0.3</v>
      </c>
      <c r="AC169" s="109">
        <v>6186.6512763299997</v>
      </c>
      <c r="AD169" s="110" t="s">
        <v>443</v>
      </c>
      <c r="AE169" s="109">
        <v>2.7847645301958601E-2</v>
      </c>
      <c r="AF169" s="109">
        <v>32.35</v>
      </c>
      <c r="AG169" s="108">
        <v>84</v>
      </c>
      <c r="AH169" s="108">
        <v>0</v>
      </c>
      <c r="AI169" s="108">
        <v>0</v>
      </c>
      <c r="AJ169" s="108">
        <v>0</v>
      </c>
      <c r="AK169" s="108">
        <v>69390</v>
      </c>
      <c r="AL169" s="108">
        <v>0</v>
      </c>
      <c r="AM169" s="108">
        <v>137</v>
      </c>
      <c r="AN169" s="110">
        <v>4.9000000000000004</v>
      </c>
      <c r="AO169" s="110">
        <v>1.35</v>
      </c>
      <c r="AP169" s="110">
        <v>6.6</v>
      </c>
      <c r="AQ169" s="109">
        <v>4.6500000000000004</v>
      </c>
      <c r="AR169" s="109">
        <v>2.12814140319824</v>
      </c>
      <c r="AS169" s="108">
        <v>86</v>
      </c>
      <c r="AT169" s="110">
        <v>100</v>
      </c>
      <c r="AU169" s="109" t="s">
        <v>443</v>
      </c>
      <c r="AV169" s="109">
        <v>87</v>
      </c>
      <c r="AW169" s="109">
        <v>140.53868791658999</v>
      </c>
      <c r="AX169" s="108">
        <v>160000</v>
      </c>
      <c r="AY169" s="110">
        <v>99.876690400000001</v>
      </c>
      <c r="AZ169" s="110">
        <v>100</v>
      </c>
      <c r="BA169" s="108">
        <v>58730.923999999999</v>
      </c>
      <c r="BB169" s="108">
        <v>8190229</v>
      </c>
      <c r="BC169" s="108">
        <v>7996026</v>
      </c>
      <c r="BD169" s="108">
        <v>40000</v>
      </c>
      <c r="BE169" s="108"/>
    </row>
    <row r="170" spans="1:57" x14ac:dyDescent="0.25">
      <c r="A170" s="133" t="s">
        <v>884</v>
      </c>
      <c r="B170" s="111" t="s">
        <v>314</v>
      </c>
      <c r="C170" s="108">
        <v>38879.945263157897</v>
      </c>
      <c r="D170" s="108">
        <v>44.576842105263161</v>
      </c>
      <c r="E170" s="108">
        <v>48875.834999999999</v>
      </c>
      <c r="F170" s="108">
        <v>2.2599999999999998</v>
      </c>
      <c r="G170" s="108">
        <v>0</v>
      </c>
      <c r="H170" s="108">
        <v>0</v>
      </c>
      <c r="I170" s="108">
        <v>0</v>
      </c>
      <c r="J170" s="108">
        <v>65160</v>
      </c>
      <c r="K170" s="109">
        <v>0.08</v>
      </c>
      <c r="L170" s="109">
        <v>0.13333333333333333</v>
      </c>
      <c r="M170" s="109">
        <v>0.75499639576505495</v>
      </c>
      <c r="N170" s="109">
        <v>0.26464169845260299</v>
      </c>
      <c r="O170" s="108">
        <v>5</v>
      </c>
      <c r="P170" s="108">
        <v>0</v>
      </c>
      <c r="Q170" s="109">
        <v>0.59372056140245699</v>
      </c>
      <c r="R170" s="109">
        <v>2.8000000000000001E-2</v>
      </c>
      <c r="S170" s="108">
        <v>6489281888</v>
      </c>
      <c r="T170" s="108">
        <v>1671.52</v>
      </c>
      <c r="U170" s="108">
        <v>3618.69</v>
      </c>
      <c r="V170" s="109">
        <v>0</v>
      </c>
      <c r="W170" s="110">
        <v>12.8999996185303</v>
      </c>
      <c r="X170" s="110">
        <v>10.1</v>
      </c>
      <c r="Y170" s="109">
        <v>1.4550000000000001</v>
      </c>
      <c r="Z170" s="108">
        <v>54</v>
      </c>
      <c r="AA170" s="108">
        <v>17</v>
      </c>
      <c r="AB170" s="110">
        <v>0.10000000149011599</v>
      </c>
      <c r="AC170" s="109">
        <v>168.94631357</v>
      </c>
      <c r="AD170" s="110" t="s">
        <v>443</v>
      </c>
      <c r="AE170" s="109">
        <v>0.53292359186215177</v>
      </c>
      <c r="AF170" s="109">
        <v>35.78</v>
      </c>
      <c r="AG170" s="108">
        <v>0</v>
      </c>
      <c r="AH170" s="108">
        <v>0</v>
      </c>
      <c r="AI170" s="108">
        <v>3500</v>
      </c>
      <c r="AJ170" s="108">
        <v>6600000</v>
      </c>
      <c r="AK170" s="108">
        <v>713274</v>
      </c>
      <c r="AL170" s="108">
        <v>0</v>
      </c>
      <c r="AM170" s="108">
        <v>135</v>
      </c>
      <c r="AN170" s="110">
        <v>4.9000000000000004</v>
      </c>
      <c r="AO170" s="110" t="s">
        <v>443</v>
      </c>
      <c r="AP170" s="110" t="s">
        <v>443</v>
      </c>
      <c r="AQ170" s="109">
        <v>3.15</v>
      </c>
      <c r="AR170" s="109">
        <v>-1.44138288497925</v>
      </c>
      <c r="AS170" s="108">
        <v>18</v>
      </c>
      <c r="AT170" s="110">
        <v>96.262559999999993</v>
      </c>
      <c r="AU170" s="109">
        <v>85.08056640625</v>
      </c>
      <c r="AV170" s="109">
        <v>28.09</v>
      </c>
      <c r="AW170" s="109">
        <v>70.947419600516</v>
      </c>
      <c r="AX170" s="108">
        <v>65000</v>
      </c>
      <c r="AY170" s="110">
        <v>95.710095800000005</v>
      </c>
      <c r="AZ170" s="110">
        <v>90.146272699999997</v>
      </c>
      <c r="BA170" s="108">
        <v>5100</v>
      </c>
      <c r="BB170" s="108">
        <v>22157800</v>
      </c>
      <c r="BC170" s="108">
        <v>22457336</v>
      </c>
      <c r="BD170" s="108">
        <v>183630</v>
      </c>
      <c r="BE170" s="108"/>
    </row>
    <row r="171" spans="1:57" x14ac:dyDescent="0.25">
      <c r="A171" s="133" t="s">
        <v>317</v>
      </c>
      <c r="B171" s="111" t="s">
        <v>316</v>
      </c>
      <c r="C171" s="108">
        <v>15763.244210526316</v>
      </c>
      <c r="D171" s="108">
        <v>9517.3242105263162</v>
      </c>
      <c r="E171" s="108">
        <v>37146.375500000002</v>
      </c>
      <c r="F171" s="108">
        <v>0</v>
      </c>
      <c r="G171" s="108">
        <v>0</v>
      </c>
      <c r="H171" s="108">
        <v>0</v>
      </c>
      <c r="I171" s="108">
        <v>0</v>
      </c>
      <c r="J171" s="108">
        <v>152000</v>
      </c>
      <c r="K171" s="109">
        <v>0.08</v>
      </c>
      <c r="L171" s="109">
        <v>0.16666666666666666</v>
      </c>
      <c r="M171" s="109">
        <v>0.28133131201664602</v>
      </c>
      <c r="N171" s="109">
        <v>2.4041828993442899E-2</v>
      </c>
      <c r="O171" s="108">
        <v>0</v>
      </c>
      <c r="P171" s="108">
        <v>0</v>
      </c>
      <c r="Q171" s="109">
        <v>0.62445550494776747</v>
      </c>
      <c r="R171" s="109">
        <v>3.06336E-2</v>
      </c>
      <c r="S171" s="108">
        <v>19824544</v>
      </c>
      <c r="T171" s="108">
        <v>393.91</v>
      </c>
      <c r="U171" s="108">
        <v>390.52</v>
      </c>
      <c r="V171" s="109">
        <v>4.5198964029736679</v>
      </c>
      <c r="W171" s="110">
        <v>44.799999237060497</v>
      </c>
      <c r="X171" s="110">
        <v>13.3</v>
      </c>
      <c r="Y171" s="109">
        <v>1.9179999999999999</v>
      </c>
      <c r="Z171" s="108">
        <v>98</v>
      </c>
      <c r="AA171" s="108">
        <v>91</v>
      </c>
      <c r="AB171" s="110">
        <v>0.40000000596046398</v>
      </c>
      <c r="AC171" s="109">
        <v>169.58536796999999</v>
      </c>
      <c r="AD171" s="110">
        <v>0.1</v>
      </c>
      <c r="AE171" s="109">
        <v>0.35726284805507291</v>
      </c>
      <c r="AF171" s="109">
        <v>30.77</v>
      </c>
      <c r="AG171" s="108">
        <v>2500</v>
      </c>
      <c r="AH171" s="108">
        <v>13223</v>
      </c>
      <c r="AI171" s="108">
        <v>15153</v>
      </c>
      <c r="AJ171" s="108">
        <v>0</v>
      </c>
      <c r="AK171" s="108">
        <v>1782</v>
      </c>
      <c r="AL171" s="108">
        <v>0</v>
      </c>
      <c r="AM171" s="108">
        <v>97</v>
      </c>
      <c r="AN171" s="110">
        <v>33.200000000000003</v>
      </c>
      <c r="AO171" s="110" t="s">
        <v>443</v>
      </c>
      <c r="AP171" s="110" t="s">
        <v>443</v>
      </c>
      <c r="AQ171" s="109">
        <v>3.166666666666667</v>
      </c>
      <c r="AR171" s="109">
        <v>-0.74627768993377697</v>
      </c>
      <c r="AS171" s="108">
        <v>26</v>
      </c>
      <c r="AT171" s="110">
        <v>100</v>
      </c>
      <c r="AU171" s="109">
        <v>99.737442016601605</v>
      </c>
      <c r="AV171" s="109">
        <v>17.489999999999998</v>
      </c>
      <c r="AW171" s="109">
        <v>95.126060373552093</v>
      </c>
      <c r="AX171" s="108">
        <v>14000</v>
      </c>
      <c r="AY171" s="110">
        <v>95.027956900000007</v>
      </c>
      <c r="AZ171" s="110">
        <v>73.773295099999999</v>
      </c>
      <c r="BA171" s="108">
        <v>2736.2910000000002</v>
      </c>
      <c r="BB171" s="108">
        <v>8295840</v>
      </c>
      <c r="BC171" s="108">
        <v>7910041</v>
      </c>
      <c r="BD171" s="108">
        <v>139960</v>
      </c>
      <c r="BE171" s="108"/>
    </row>
    <row r="172" spans="1:57" x14ac:dyDescent="0.25">
      <c r="A172" s="133" t="s">
        <v>885</v>
      </c>
      <c r="B172" s="111" t="s">
        <v>318</v>
      </c>
      <c r="C172" s="108">
        <v>36278.871578947372</v>
      </c>
      <c r="D172" s="108">
        <v>0</v>
      </c>
      <c r="E172" s="108">
        <v>95836.142500000002</v>
      </c>
      <c r="F172" s="108">
        <v>2.1459999999999999</v>
      </c>
      <c r="G172" s="108">
        <v>457.93350000000004</v>
      </c>
      <c r="H172" s="108">
        <v>0</v>
      </c>
      <c r="I172" s="108">
        <v>0</v>
      </c>
      <c r="J172" s="108">
        <v>426160</v>
      </c>
      <c r="K172" s="109">
        <v>0.24</v>
      </c>
      <c r="L172" s="109">
        <v>3.3333333333333333E-2</v>
      </c>
      <c r="M172" s="109">
        <v>0.117645002301105</v>
      </c>
      <c r="N172" s="109">
        <v>2.3781509838178401E-2</v>
      </c>
      <c r="O172" s="108">
        <v>0</v>
      </c>
      <c r="P172" s="108">
        <v>0</v>
      </c>
      <c r="Q172" s="109">
        <v>0.52121435595462706</v>
      </c>
      <c r="R172" s="109">
        <v>0.33454669999999997</v>
      </c>
      <c r="S172" s="108">
        <v>0</v>
      </c>
      <c r="T172" s="108">
        <v>2831.89</v>
      </c>
      <c r="U172" s="108">
        <v>3430.08</v>
      </c>
      <c r="V172" s="109">
        <v>8.0105776849619623</v>
      </c>
      <c r="W172" s="110">
        <v>48.700000762939503</v>
      </c>
      <c r="X172" s="110">
        <v>16.2</v>
      </c>
      <c r="Y172" s="109">
        <v>3.1E-2</v>
      </c>
      <c r="Z172" s="108">
        <v>99</v>
      </c>
      <c r="AA172" s="108">
        <v>327</v>
      </c>
      <c r="AB172" s="110">
        <v>5.3000001907348597</v>
      </c>
      <c r="AC172" s="109">
        <v>125.97917279000001</v>
      </c>
      <c r="AD172" s="110">
        <v>84</v>
      </c>
      <c r="AE172" s="109">
        <v>0.54691136750456049</v>
      </c>
      <c r="AF172" s="109">
        <v>37.82</v>
      </c>
      <c r="AG172" s="108">
        <v>0</v>
      </c>
      <c r="AH172" s="108">
        <v>40000</v>
      </c>
      <c r="AI172" s="108">
        <v>24816</v>
      </c>
      <c r="AJ172" s="108">
        <v>0</v>
      </c>
      <c r="AK172" s="108">
        <v>188655</v>
      </c>
      <c r="AL172" s="108">
        <v>0</v>
      </c>
      <c r="AM172" s="108">
        <v>105</v>
      </c>
      <c r="AN172" s="110">
        <v>32.1</v>
      </c>
      <c r="AO172" s="110">
        <v>11.54</v>
      </c>
      <c r="AP172" s="110">
        <v>4.8</v>
      </c>
      <c r="AQ172" s="109">
        <v>3.583333333333333</v>
      </c>
      <c r="AR172" s="109">
        <v>-0.642414510250092</v>
      </c>
      <c r="AS172" s="108">
        <v>30</v>
      </c>
      <c r="AT172" s="110">
        <v>15.3</v>
      </c>
      <c r="AU172" s="109">
        <v>67.800697326660199</v>
      </c>
      <c r="AV172" s="109">
        <v>4.8600000000000003</v>
      </c>
      <c r="AW172" s="109">
        <v>62.7743323400015</v>
      </c>
      <c r="AX172" s="108">
        <v>72000</v>
      </c>
      <c r="AY172" s="110">
        <v>15.550382900000001</v>
      </c>
      <c r="AZ172" s="110">
        <v>55.556247399999997</v>
      </c>
      <c r="BA172" s="108">
        <v>2800.7840000000001</v>
      </c>
      <c r="BB172" s="108">
        <v>51822620</v>
      </c>
      <c r="BC172" s="108">
        <v>48261942</v>
      </c>
      <c r="BD172" s="108">
        <v>885800</v>
      </c>
      <c r="BE172" s="108"/>
    </row>
    <row r="173" spans="1:57" x14ac:dyDescent="0.25">
      <c r="A173" s="133" t="s">
        <v>320</v>
      </c>
      <c r="B173" s="111" t="s">
        <v>319</v>
      </c>
      <c r="C173" s="108">
        <v>18143.343157894738</v>
      </c>
      <c r="D173" s="108">
        <v>0</v>
      </c>
      <c r="E173" s="108">
        <v>609680.40500000003</v>
      </c>
      <c r="F173" s="108">
        <v>76.804000000000002</v>
      </c>
      <c r="G173" s="108">
        <v>156049.14449999999</v>
      </c>
      <c r="H173" s="108">
        <v>2991.6565000000001</v>
      </c>
      <c r="I173" s="108">
        <v>0</v>
      </c>
      <c r="J173" s="108">
        <v>1199304.08</v>
      </c>
      <c r="K173" s="109">
        <v>0.36</v>
      </c>
      <c r="L173" s="109">
        <v>3.3333333333333333E-2</v>
      </c>
      <c r="M173" s="109">
        <v>0.580644340441135</v>
      </c>
      <c r="N173" s="109">
        <v>0.45441159252551599</v>
      </c>
      <c r="O173" s="108">
        <v>0</v>
      </c>
      <c r="P173" s="108">
        <v>0</v>
      </c>
      <c r="Q173" s="109">
        <v>0.72583613923147783</v>
      </c>
      <c r="R173" s="109">
        <v>3.9157000000000003E-3</v>
      </c>
      <c r="S173" s="108">
        <v>119677259</v>
      </c>
      <c r="T173" s="108">
        <v>-134.79</v>
      </c>
      <c r="U173" s="108">
        <v>26.3</v>
      </c>
      <c r="V173" s="109">
        <v>-6.5633995326841695E-3</v>
      </c>
      <c r="W173" s="110">
        <v>12.300000190734901</v>
      </c>
      <c r="X173" s="110">
        <v>7</v>
      </c>
      <c r="Y173" s="109">
        <v>0.39300000000000002</v>
      </c>
      <c r="Z173" s="108">
        <v>99</v>
      </c>
      <c r="AA173" s="108">
        <v>171</v>
      </c>
      <c r="AB173" s="110">
        <v>1.1000000238418599</v>
      </c>
      <c r="AC173" s="109">
        <v>658.23795641000004</v>
      </c>
      <c r="AD173" s="110">
        <v>0.1</v>
      </c>
      <c r="AE173" s="109">
        <v>0.3796197295116237</v>
      </c>
      <c r="AF173" s="109">
        <v>39.369999999999997</v>
      </c>
      <c r="AG173" s="108">
        <v>0</v>
      </c>
      <c r="AH173" s="108">
        <v>1150811</v>
      </c>
      <c r="AI173" s="108">
        <v>0</v>
      </c>
      <c r="AJ173" s="108">
        <v>35000</v>
      </c>
      <c r="AK173" s="108">
        <v>110372</v>
      </c>
      <c r="AL173" s="108">
        <v>0</v>
      </c>
      <c r="AM173" s="108">
        <v>116</v>
      </c>
      <c r="AN173" s="110">
        <v>7.4</v>
      </c>
      <c r="AO173" s="110">
        <v>4.5199999999999996</v>
      </c>
      <c r="AP173" s="110">
        <v>2.8</v>
      </c>
      <c r="AQ173" s="109">
        <v>3.1166666666666667</v>
      </c>
      <c r="AR173" s="109">
        <v>0.33919423818588301</v>
      </c>
      <c r="AS173" s="108">
        <v>38</v>
      </c>
      <c r="AT173" s="110">
        <v>100</v>
      </c>
      <c r="AU173" s="109">
        <v>96.430908203125</v>
      </c>
      <c r="AV173" s="109">
        <v>34.89</v>
      </c>
      <c r="AW173" s="109">
        <v>144.438719549621</v>
      </c>
      <c r="AX173" s="108">
        <v>230000</v>
      </c>
      <c r="AY173" s="110">
        <v>92.973503600000001</v>
      </c>
      <c r="AZ173" s="110">
        <v>97.809613299999995</v>
      </c>
      <c r="BA173" s="108">
        <v>14979.832</v>
      </c>
      <c r="BB173" s="108">
        <v>67725976</v>
      </c>
      <c r="BC173" s="108">
        <v>67448120</v>
      </c>
      <c r="BD173" s="108">
        <v>510890</v>
      </c>
      <c r="BE173" s="108"/>
    </row>
    <row r="174" spans="1:57" x14ac:dyDescent="0.25">
      <c r="A174" s="133" t="s">
        <v>993</v>
      </c>
      <c r="B174" s="111" t="s">
        <v>187</v>
      </c>
      <c r="C174" s="108">
        <v>4361.273684210526</v>
      </c>
      <c r="D174" s="108">
        <v>24.08</v>
      </c>
      <c r="E174" s="108">
        <v>6349.7519999999995</v>
      </c>
      <c r="F174" s="108">
        <v>0</v>
      </c>
      <c r="G174" s="108">
        <v>0</v>
      </c>
      <c r="H174" s="108">
        <v>0</v>
      </c>
      <c r="I174" s="108">
        <v>0</v>
      </c>
      <c r="J174" s="108">
        <v>400</v>
      </c>
      <c r="K174" s="109">
        <v>0.04</v>
      </c>
      <c r="L174" s="109">
        <v>6.6666666666666666E-2</v>
      </c>
      <c r="M174" s="109">
        <v>0.102610622263877</v>
      </c>
      <c r="N174" s="109">
        <v>3.00783134637208E-2</v>
      </c>
      <c r="O174" s="108">
        <v>0</v>
      </c>
      <c r="P174" s="108">
        <v>0</v>
      </c>
      <c r="Q174" s="109">
        <v>0.74725285993656609</v>
      </c>
      <c r="R174" s="109">
        <v>6.5611000000000003E-3</v>
      </c>
      <c r="S174" s="108">
        <v>0</v>
      </c>
      <c r="T174" s="108">
        <v>148.94</v>
      </c>
      <c r="U174" s="108">
        <v>252.44</v>
      </c>
      <c r="V174" s="109">
        <v>2.3998028344008073</v>
      </c>
      <c r="W174" s="110">
        <v>5.5</v>
      </c>
      <c r="X174" s="110">
        <v>1.8</v>
      </c>
      <c r="Y174" s="109">
        <v>2.6269999999999998</v>
      </c>
      <c r="Z174" s="108">
        <v>93</v>
      </c>
      <c r="AA174" s="108">
        <v>15</v>
      </c>
      <c r="AB174" s="110">
        <v>0.1</v>
      </c>
      <c r="AC174" s="109">
        <v>758.68499141999996</v>
      </c>
      <c r="AD174" s="110" t="s">
        <v>443</v>
      </c>
      <c r="AE174" s="109">
        <v>0.16363545851372452</v>
      </c>
      <c r="AF174" s="109">
        <v>44.2</v>
      </c>
      <c r="AG174" s="108">
        <v>3000</v>
      </c>
      <c r="AH174" s="108">
        <v>8800</v>
      </c>
      <c r="AI174" s="108">
        <v>102116</v>
      </c>
      <c r="AJ174" s="108">
        <v>0</v>
      </c>
      <c r="AK174" s="108">
        <v>828</v>
      </c>
      <c r="AL174" s="108">
        <v>0</v>
      </c>
      <c r="AM174" s="108">
        <v>119</v>
      </c>
      <c r="AN174" s="110">
        <v>4.9000000000000004</v>
      </c>
      <c r="AO174" s="110">
        <v>5.08</v>
      </c>
      <c r="AP174" s="110">
        <v>7.9</v>
      </c>
      <c r="AQ174" s="109">
        <v>3.4833333333333329</v>
      </c>
      <c r="AR174" s="109">
        <v>0.150573790073395</v>
      </c>
      <c r="AS174" s="108">
        <v>42</v>
      </c>
      <c r="AT174" s="110">
        <v>100</v>
      </c>
      <c r="AU174" s="109">
        <v>97.537063598632798</v>
      </c>
      <c r="AV174" s="109">
        <v>68.06</v>
      </c>
      <c r="AW174" s="109">
        <v>109.10016628455099</v>
      </c>
      <c r="AX174" s="108">
        <v>14000</v>
      </c>
      <c r="AY174" s="110">
        <v>90.911133899999996</v>
      </c>
      <c r="AZ174" s="110">
        <v>99.3986017</v>
      </c>
      <c r="BA174" s="108">
        <v>13955.701999999999</v>
      </c>
      <c r="BB174" s="108">
        <v>2075625</v>
      </c>
      <c r="BC174" s="108">
        <v>2087171</v>
      </c>
      <c r="BD174" s="108">
        <v>25220</v>
      </c>
      <c r="BE174" s="108"/>
    </row>
    <row r="175" spans="1:57" x14ac:dyDescent="0.25">
      <c r="A175" s="133" t="s">
        <v>373</v>
      </c>
      <c r="B175" s="111" t="s">
        <v>91</v>
      </c>
      <c r="C175" s="108">
        <v>2430.7894736842104</v>
      </c>
      <c r="D175" s="108">
        <v>0</v>
      </c>
      <c r="E175" s="108">
        <v>823.95249999999999</v>
      </c>
      <c r="F175" s="108">
        <v>1.524</v>
      </c>
      <c r="G175" s="108">
        <v>7034.3400000000011</v>
      </c>
      <c r="H175" s="108">
        <v>584.89250000000004</v>
      </c>
      <c r="I175" s="108">
        <v>0</v>
      </c>
      <c r="J175" s="108">
        <v>0</v>
      </c>
      <c r="K175" s="109">
        <v>0.04</v>
      </c>
      <c r="L175" s="109">
        <v>0</v>
      </c>
      <c r="M175" s="109">
        <v>7.6535902772041794E-2</v>
      </c>
      <c r="N175" s="109">
        <v>1.8546303974620599E-3</v>
      </c>
      <c r="O175" s="108">
        <v>0</v>
      </c>
      <c r="P175" s="108">
        <v>0</v>
      </c>
      <c r="Q175" s="109">
        <v>0.59476107906358866</v>
      </c>
      <c r="R175" s="109">
        <v>0.32215820000000001</v>
      </c>
      <c r="S175" s="108">
        <v>8693359</v>
      </c>
      <c r="T175" s="108">
        <v>283.07</v>
      </c>
      <c r="U175" s="108">
        <v>257.88</v>
      </c>
      <c r="V175" s="109">
        <v>4.7986602158541114</v>
      </c>
      <c r="W175" s="110">
        <v>52.599998474121101</v>
      </c>
      <c r="X175" s="110">
        <v>45.3</v>
      </c>
      <c r="Y175" s="109">
        <v>7.2999999999999995E-2</v>
      </c>
      <c r="Z175" s="108">
        <v>74</v>
      </c>
      <c r="AA175" s="108">
        <v>498</v>
      </c>
      <c r="AB175" s="110" t="s">
        <v>443</v>
      </c>
      <c r="AC175" s="109">
        <v>96.321720049999996</v>
      </c>
      <c r="AD175" s="110">
        <v>108</v>
      </c>
      <c r="AE175" s="109" t="s">
        <v>443</v>
      </c>
      <c r="AF175" s="109">
        <v>30.41</v>
      </c>
      <c r="AG175" s="108">
        <v>0</v>
      </c>
      <c r="AH175" s="108">
        <v>197</v>
      </c>
      <c r="AI175" s="108">
        <v>0</v>
      </c>
      <c r="AJ175" s="108">
        <v>900</v>
      </c>
      <c r="AK175" s="108">
        <v>0</v>
      </c>
      <c r="AL175" s="108">
        <v>0</v>
      </c>
      <c r="AM175" s="108">
        <v>106</v>
      </c>
      <c r="AN175" s="110">
        <v>26.9</v>
      </c>
      <c r="AO175" s="110" t="s">
        <v>443</v>
      </c>
      <c r="AP175" s="110" t="s">
        <v>443</v>
      </c>
      <c r="AQ175" s="109">
        <v>2.4833333333333334</v>
      </c>
      <c r="AR175" s="109">
        <v>-1.1551386117935201</v>
      </c>
      <c r="AS175" s="108">
        <v>28</v>
      </c>
      <c r="AT175" s="110">
        <v>41.562559999999998</v>
      </c>
      <c r="AU175" s="109">
        <v>58.308982849121101</v>
      </c>
      <c r="AV175" s="109">
        <v>1.1399999999999999</v>
      </c>
      <c r="AW175" s="109">
        <v>58.736297539392503</v>
      </c>
      <c r="AX175" s="108">
        <v>2900</v>
      </c>
      <c r="AY175" s="110">
        <v>40.633239799999998</v>
      </c>
      <c r="AZ175" s="110">
        <v>71.895029100000002</v>
      </c>
      <c r="BA175" s="108">
        <v>5308.57</v>
      </c>
      <c r="BB175" s="108">
        <v>1212107</v>
      </c>
      <c r="BC175" s="108">
        <v>1172390</v>
      </c>
      <c r="BD175" s="108">
        <v>14870</v>
      </c>
      <c r="BE175" s="108"/>
    </row>
    <row r="176" spans="1:57" x14ac:dyDescent="0.25">
      <c r="A176" s="133" t="s">
        <v>322</v>
      </c>
      <c r="B176" s="111" t="s">
        <v>321</v>
      </c>
      <c r="C176" s="108">
        <v>0</v>
      </c>
      <c r="D176" s="108">
        <v>0</v>
      </c>
      <c r="E176" s="108">
        <v>16335.713000000002</v>
      </c>
      <c r="F176" s="108">
        <v>0</v>
      </c>
      <c r="G176" s="108">
        <v>0</v>
      </c>
      <c r="H176" s="108">
        <v>0</v>
      </c>
      <c r="I176" s="108">
        <v>0</v>
      </c>
      <c r="J176" s="108">
        <v>16000</v>
      </c>
      <c r="K176" s="109">
        <v>0.04</v>
      </c>
      <c r="L176" s="109">
        <v>0</v>
      </c>
      <c r="M176" s="109">
        <v>0.29681305006228698</v>
      </c>
      <c r="N176" s="109">
        <v>1.85426617968561E-2</v>
      </c>
      <c r="O176" s="108">
        <v>0</v>
      </c>
      <c r="P176" s="108">
        <v>0</v>
      </c>
      <c r="Q176" s="109">
        <v>0.48353754880754862</v>
      </c>
      <c r="R176" s="109">
        <v>0.24244889999999999</v>
      </c>
      <c r="S176" s="108">
        <v>3294868</v>
      </c>
      <c r="T176" s="108">
        <v>241.46</v>
      </c>
      <c r="U176" s="108">
        <v>223.38</v>
      </c>
      <c r="V176" s="109">
        <v>5.9661979231976936</v>
      </c>
      <c r="W176" s="110">
        <v>78.400001525878906</v>
      </c>
      <c r="X176" s="110">
        <v>20.5</v>
      </c>
      <c r="Y176" s="109">
        <v>5.2999999999999999E-2</v>
      </c>
      <c r="Z176" s="108">
        <v>82</v>
      </c>
      <c r="AA176" s="108">
        <v>58</v>
      </c>
      <c r="AB176" s="110">
        <v>2.4000000953674299</v>
      </c>
      <c r="AC176" s="109">
        <v>118.93162864</v>
      </c>
      <c r="AD176" s="110">
        <v>88</v>
      </c>
      <c r="AE176" s="109">
        <v>0.58814778207826901</v>
      </c>
      <c r="AF176" s="109">
        <v>45.96</v>
      </c>
      <c r="AG176" s="108">
        <v>0</v>
      </c>
      <c r="AH176" s="108">
        <v>0</v>
      </c>
      <c r="AI176" s="108">
        <v>0</v>
      </c>
      <c r="AJ176" s="108">
        <v>1500</v>
      </c>
      <c r="AK176" s="108">
        <v>21877</v>
      </c>
      <c r="AL176" s="108">
        <v>0</v>
      </c>
      <c r="AM176" s="108">
        <v>122</v>
      </c>
      <c r="AN176" s="110">
        <v>11.4</v>
      </c>
      <c r="AO176" s="110">
        <v>6.81</v>
      </c>
      <c r="AP176" s="110">
        <v>15.5</v>
      </c>
      <c r="AQ176" s="109">
        <v>1.3166666666666667</v>
      </c>
      <c r="AR176" s="109">
        <v>-1.25878465175629</v>
      </c>
      <c r="AS176" s="108">
        <v>32</v>
      </c>
      <c r="AT176" s="110">
        <v>31.46256</v>
      </c>
      <c r="AU176" s="109">
        <v>60.409946441650398</v>
      </c>
      <c r="AV176" s="109">
        <v>5.7</v>
      </c>
      <c r="AW176" s="109">
        <v>68.965132633724807</v>
      </c>
      <c r="AX176" s="108">
        <v>13000</v>
      </c>
      <c r="AY176" s="110">
        <v>11.618638799999999</v>
      </c>
      <c r="AZ176" s="110">
        <v>63.059168999999997</v>
      </c>
      <c r="BA176" s="108">
        <v>1510.4770000000001</v>
      </c>
      <c r="BB176" s="108">
        <v>7115163</v>
      </c>
      <c r="BC176" s="108">
        <v>7154237</v>
      </c>
      <c r="BD176" s="108">
        <v>54390</v>
      </c>
      <c r="BE176" s="108"/>
    </row>
    <row r="177" spans="1:57" x14ac:dyDescent="0.25">
      <c r="A177" s="133" t="s">
        <v>324</v>
      </c>
      <c r="B177" s="111" t="s">
        <v>323</v>
      </c>
      <c r="C177" s="108">
        <v>0</v>
      </c>
      <c r="D177" s="108">
        <v>0</v>
      </c>
      <c r="E177" s="108" t="s">
        <v>443</v>
      </c>
      <c r="F177" s="108">
        <v>6.2E-2</v>
      </c>
      <c r="G177" s="108">
        <v>2020.1179999999999</v>
      </c>
      <c r="H177" s="108">
        <v>637.93200000000002</v>
      </c>
      <c r="I177" s="108">
        <v>8.0350000000000001</v>
      </c>
      <c r="J177" s="108">
        <v>0</v>
      </c>
      <c r="K177" s="109">
        <v>0</v>
      </c>
      <c r="L177" s="109">
        <v>0</v>
      </c>
      <c r="M177" s="109">
        <v>1.9311839872230201E-3</v>
      </c>
      <c r="N177" s="109">
        <v>2.76933217700698E-4</v>
      </c>
      <c r="O177" s="108">
        <v>0</v>
      </c>
      <c r="P177" s="108">
        <v>0</v>
      </c>
      <c r="Q177" s="109">
        <v>0.7170407287872379</v>
      </c>
      <c r="R177" s="109" t="s">
        <v>443</v>
      </c>
      <c r="S177" s="108">
        <v>2029236</v>
      </c>
      <c r="T177" s="108">
        <v>78.260000000000005</v>
      </c>
      <c r="U177" s="108">
        <v>80.849999999999994</v>
      </c>
      <c r="V177" s="109">
        <v>18.046090783889788</v>
      </c>
      <c r="W177" s="110">
        <v>16.700000762939499</v>
      </c>
      <c r="X177" s="110" t="s">
        <v>443</v>
      </c>
      <c r="Y177" s="109">
        <v>0.56299999999999994</v>
      </c>
      <c r="Z177" s="108">
        <v>67</v>
      </c>
      <c r="AA177" s="108">
        <v>14</v>
      </c>
      <c r="AB177" s="110" t="s">
        <v>443</v>
      </c>
      <c r="AC177" s="109">
        <v>249.83697745000001</v>
      </c>
      <c r="AD177" s="110" t="s">
        <v>443</v>
      </c>
      <c r="AE177" s="109">
        <v>0.66564620069395941</v>
      </c>
      <c r="AF177" s="109" t="s">
        <v>443</v>
      </c>
      <c r="AG177" s="108">
        <v>0</v>
      </c>
      <c r="AH177" s="108">
        <v>4014</v>
      </c>
      <c r="AI177" s="108">
        <v>0</v>
      </c>
      <c r="AJ177" s="108">
        <v>0</v>
      </c>
      <c r="AK177" s="108">
        <v>0</v>
      </c>
      <c r="AL177" s="108">
        <v>0</v>
      </c>
      <c r="AM177" s="108">
        <v>114</v>
      </c>
      <c r="AN177" s="110">
        <v>14.2</v>
      </c>
      <c r="AO177" s="110" t="s">
        <v>443</v>
      </c>
      <c r="AP177" s="110" t="s">
        <v>443</v>
      </c>
      <c r="AQ177" s="109">
        <v>2.666666666666667</v>
      </c>
      <c r="AR177" s="109">
        <v>-8.0587461590766907E-2</v>
      </c>
      <c r="AS177" s="108" t="s">
        <v>443</v>
      </c>
      <c r="AT177" s="110">
        <v>95.862560000000002</v>
      </c>
      <c r="AU177" s="109">
        <v>99.385528564453097</v>
      </c>
      <c r="AV177" s="109">
        <v>40</v>
      </c>
      <c r="AW177" s="109">
        <v>64.283148361725097</v>
      </c>
      <c r="AX177" s="108">
        <v>720</v>
      </c>
      <c r="AY177" s="110">
        <v>91.016084000000006</v>
      </c>
      <c r="AZ177" s="110">
        <v>99.623985899999994</v>
      </c>
      <c r="BA177" s="108">
        <v>5044.9650000000001</v>
      </c>
      <c r="BB177" s="108">
        <v>105586</v>
      </c>
      <c r="BC177" s="108">
        <v>106322</v>
      </c>
      <c r="BD177" s="108">
        <v>720</v>
      </c>
      <c r="BE177" s="108"/>
    </row>
    <row r="178" spans="1:57" x14ac:dyDescent="0.25">
      <c r="A178" s="133" t="s">
        <v>326</v>
      </c>
      <c r="B178" s="111" t="s">
        <v>325</v>
      </c>
      <c r="C178" s="108">
        <v>2586.717894736842</v>
      </c>
      <c r="D178" s="108">
        <v>0</v>
      </c>
      <c r="E178" s="108">
        <v>105.633</v>
      </c>
      <c r="F178" s="108">
        <v>0</v>
      </c>
      <c r="G178" s="108">
        <v>2688.3220000000001</v>
      </c>
      <c r="H178" s="108">
        <v>1E-3</v>
      </c>
      <c r="I178" s="108">
        <v>0.38500000000000001</v>
      </c>
      <c r="J178" s="108">
        <v>0</v>
      </c>
      <c r="K178" s="109">
        <v>0.04</v>
      </c>
      <c r="L178" s="109">
        <v>0.1</v>
      </c>
      <c r="M178" s="109">
        <v>8.1267067400942906E-3</v>
      </c>
      <c r="N178" s="109">
        <v>3.4706165874012701E-3</v>
      </c>
      <c r="O178" s="108">
        <v>0</v>
      </c>
      <c r="P178" s="108">
        <v>0</v>
      </c>
      <c r="Q178" s="109">
        <v>0.77189381924064582</v>
      </c>
      <c r="R178" s="109">
        <v>6.6499999999999997E-3</v>
      </c>
      <c r="S178" s="108">
        <v>0</v>
      </c>
      <c r="T178" s="108">
        <v>0</v>
      </c>
      <c r="U178" s="108">
        <v>0</v>
      </c>
      <c r="V178" s="109">
        <v>0</v>
      </c>
      <c r="W178" s="110">
        <v>20.399999618530298</v>
      </c>
      <c r="X178" s="110" t="s">
        <v>443</v>
      </c>
      <c r="Y178" s="109">
        <v>1.175</v>
      </c>
      <c r="Z178" s="108">
        <v>96</v>
      </c>
      <c r="AA178" s="108">
        <v>22</v>
      </c>
      <c r="AB178" s="110">
        <v>1.7</v>
      </c>
      <c r="AC178" s="109">
        <v>1662.90183895</v>
      </c>
      <c r="AD178" s="110" t="s">
        <v>443</v>
      </c>
      <c r="AE178" s="109">
        <v>0.3714360934842641</v>
      </c>
      <c r="AF178" s="109" t="s">
        <v>443</v>
      </c>
      <c r="AG178" s="108">
        <v>0</v>
      </c>
      <c r="AH178" s="108">
        <v>0</v>
      </c>
      <c r="AI178" s="108">
        <v>0</v>
      </c>
      <c r="AJ178" s="108">
        <v>0</v>
      </c>
      <c r="AK178" s="108">
        <v>121</v>
      </c>
      <c r="AL178" s="108">
        <v>0</v>
      </c>
      <c r="AM178" s="108">
        <v>124</v>
      </c>
      <c r="AN178" s="110">
        <v>7.4</v>
      </c>
      <c r="AO178" s="110">
        <v>4.04</v>
      </c>
      <c r="AP178" s="110">
        <v>16.5</v>
      </c>
      <c r="AQ178" s="109">
        <v>3.2333333333333329</v>
      </c>
      <c r="AR178" s="109">
        <v>0.287058144807816</v>
      </c>
      <c r="AS178" s="108">
        <v>39</v>
      </c>
      <c r="AT178" s="110">
        <v>99.827799999999996</v>
      </c>
      <c r="AU178" s="109">
        <v>98.814231872558594</v>
      </c>
      <c r="AV178" s="109">
        <v>65.099999999999994</v>
      </c>
      <c r="AW178" s="109">
        <v>147.33777948052199</v>
      </c>
      <c r="AX178" s="108">
        <v>8900</v>
      </c>
      <c r="AY178" s="110">
        <v>91.515908899999999</v>
      </c>
      <c r="AZ178" s="110">
        <v>95.142634200000003</v>
      </c>
      <c r="BA178" s="108">
        <v>32654.337</v>
      </c>
      <c r="BB178" s="108">
        <v>1354483</v>
      </c>
      <c r="BC178" s="108">
        <v>1225225</v>
      </c>
      <c r="BD178" s="108">
        <v>5130</v>
      </c>
      <c r="BE178" s="108"/>
    </row>
    <row r="179" spans="1:57" x14ac:dyDescent="0.25">
      <c r="A179" s="133" t="s">
        <v>328</v>
      </c>
      <c r="B179" s="111" t="s">
        <v>327</v>
      </c>
      <c r="C179" s="108">
        <v>11916.416842105264</v>
      </c>
      <c r="D179" s="108">
        <v>0</v>
      </c>
      <c r="E179" s="108">
        <v>18206.813999999998</v>
      </c>
      <c r="F179" s="108">
        <v>40.014000000000003</v>
      </c>
      <c r="G179" s="108">
        <v>0</v>
      </c>
      <c r="H179" s="108">
        <v>0</v>
      </c>
      <c r="I179" s="108">
        <v>0</v>
      </c>
      <c r="J179" s="108">
        <v>0</v>
      </c>
      <c r="K179" s="109">
        <v>0</v>
      </c>
      <c r="L179" s="109">
        <v>0.2</v>
      </c>
      <c r="M179" s="109">
        <v>6.3844450527026406E-2</v>
      </c>
      <c r="N179" s="109">
        <v>1.1289446987996299E-2</v>
      </c>
      <c r="O179" s="108">
        <v>0</v>
      </c>
      <c r="P179" s="108">
        <v>0</v>
      </c>
      <c r="Q179" s="109">
        <v>0.72119113210135466</v>
      </c>
      <c r="R179" s="109">
        <v>5.8129000000000002E-3</v>
      </c>
      <c r="S179" s="108">
        <v>14615028</v>
      </c>
      <c r="T179" s="108">
        <v>1017.02</v>
      </c>
      <c r="U179" s="108">
        <v>710.18</v>
      </c>
      <c r="V179" s="109">
        <v>1.5930027386143675</v>
      </c>
      <c r="W179" s="110">
        <v>14</v>
      </c>
      <c r="X179" s="110">
        <v>3.3</v>
      </c>
      <c r="Y179" s="109">
        <v>1.222</v>
      </c>
      <c r="Z179" s="108">
        <v>98</v>
      </c>
      <c r="AA179" s="108">
        <v>33</v>
      </c>
      <c r="AB179" s="110">
        <v>0.10000000149011599</v>
      </c>
      <c r="AC179" s="109">
        <v>790.59446632000004</v>
      </c>
      <c r="AD179" s="110" t="s">
        <v>443</v>
      </c>
      <c r="AE179" s="109">
        <v>0.24042843294652017</v>
      </c>
      <c r="AF179" s="109">
        <v>35.79</v>
      </c>
      <c r="AG179" s="108">
        <v>0</v>
      </c>
      <c r="AH179" s="108">
        <v>0</v>
      </c>
      <c r="AI179" s="108">
        <v>0</v>
      </c>
      <c r="AJ179" s="108">
        <v>0</v>
      </c>
      <c r="AK179" s="108">
        <v>824</v>
      </c>
      <c r="AL179" s="108">
        <v>0</v>
      </c>
      <c r="AM179" s="108">
        <v>148</v>
      </c>
      <c r="AN179" s="110">
        <v>4.9000000000000004</v>
      </c>
      <c r="AO179" s="110">
        <v>3.86</v>
      </c>
      <c r="AP179" s="110">
        <v>4.7</v>
      </c>
      <c r="AQ179" s="109">
        <v>2.4333333333333331</v>
      </c>
      <c r="AR179" s="109">
        <v>-0.128385961055756</v>
      </c>
      <c r="AS179" s="108">
        <v>38</v>
      </c>
      <c r="AT179" s="110">
        <v>100</v>
      </c>
      <c r="AU179" s="109">
        <v>79.653907775878906</v>
      </c>
      <c r="AV179" s="109">
        <v>46.16</v>
      </c>
      <c r="AW179" s="109">
        <v>128.48576747886301</v>
      </c>
      <c r="AX179" s="108">
        <v>55000</v>
      </c>
      <c r="AY179" s="110">
        <v>91.594667099999995</v>
      </c>
      <c r="AZ179" s="110">
        <v>97.746627399999994</v>
      </c>
      <c r="BA179" s="108">
        <v>11623.652</v>
      </c>
      <c r="BB179" s="108">
        <v>10996600</v>
      </c>
      <c r="BC179" s="108">
        <v>10835873</v>
      </c>
      <c r="BD179" s="108">
        <v>155360</v>
      </c>
      <c r="BE179" s="108"/>
    </row>
    <row r="180" spans="1:57" x14ac:dyDescent="0.25">
      <c r="A180" s="133" t="s">
        <v>330</v>
      </c>
      <c r="B180" s="111" t="s">
        <v>329</v>
      </c>
      <c r="C180" s="108">
        <v>160433.47789473683</v>
      </c>
      <c r="D180" s="108">
        <v>72931.844210526309</v>
      </c>
      <c r="E180" s="108">
        <v>120413.966</v>
      </c>
      <c r="F180" s="108">
        <v>41.606000000000002</v>
      </c>
      <c r="G180" s="108">
        <v>0</v>
      </c>
      <c r="H180" s="108">
        <v>0</v>
      </c>
      <c r="I180" s="108">
        <v>0</v>
      </c>
      <c r="J180" s="108">
        <v>0</v>
      </c>
      <c r="K180" s="109">
        <v>0</v>
      </c>
      <c r="L180" s="109">
        <v>6.6666666666666666E-2</v>
      </c>
      <c r="M180" s="109">
        <v>0.90750584238439802</v>
      </c>
      <c r="N180" s="109">
        <v>0.70345772559232</v>
      </c>
      <c r="O180" s="108">
        <v>0</v>
      </c>
      <c r="P180" s="108">
        <v>5</v>
      </c>
      <c r="Q180" s="109">
        <v>0.76112029344145038</v>
      </c>
      <c r="R180" s="109" t="s">
        <v>443</v>
      </c>
      <c r="S180" s="108">
        <v>1300105812</v>
      </c>
      <c r="T180" s="108">
        <v>3033.13</v>
      </c>
      <c r="U180" s="108">
        <v>2842.23</v>
      </c>
      <c r="V180" s="109">
        <v>0.33654954646302154</v>
      </c>
      <c r="W180" s="110">
        <v>13.5</v>
      </c>
      <c r="X180" s="110">
        <v>1.9</v>
      </c>
      <c r="Y180" s="109">
        <v>1.7110000000000001</v>
      </c>
      <c r="Z180" s="108">
        <v>94</v>
      </c>
      <c r="AA180" s="108">
        <v>18</v>
      </c>
      <c r="AB180" s="110">
        <v>0.1</v>
      </c>
      <c r="AC180" s="109">
        <v>1053.48429089</v>
      </c>
      <c r="AD180" s="110">
        <v>0.1</v>
      </c>
      <c r="AE180" s="109">
        <v>0.3588383549789167</v>
      </c>
      <c r="AF180" s="109">
        <v>40.04</v>
      </c>
      <c r="AG180" s="108">
        <v>0</v>
      </c>
      <c r="AH180" s="108">
        <v>324</v>
      </c>
      <c r="AI180" s="108">
        <v>0</v>
      </c>
      <c r="AJ180" s="108">
        <v>954000</v>
      </c>
      <c r="AK180" s="108">
        <v>2749382</v>
      </c>
      <c r="AL180" s="108">
        <v>0</v>
      </c>
      <c r="AM180" s="108">
        <v>156</v>
      </c>
      <c r="AN180" s="110">
        <v>4.9000000000000004</v>
      </c>
      <c r="AO180" s="110">
        <v>3.79</v>
      </c>
      <c r="AP180" s="110">
        <v>12.9</v>
      </c>
      <c r="AQ180" s="109">
        <v>4.1666666666666661</v>
      </c>
      <c r="AR180" s="109">
        <v>0.380740195512772</v>
      </c>
      <c r="AS180" s="108">
        <v>42</v>
      </c>
      <c r="AT180" s="110">
        <v>100</v>
      </c>
      <c r="AU180" s="109">
        <v>94.919746398925795</v>
      </c>
      <c r="AV180" s="109">
        <v>51.04</v>
      </c>
      <c r="AW180" s="109">
        <v>94.793302795916802</v>
      </c>
      <c r="AX180" s="108">
        <v>400000</v>
      </c>
      <c r="AY180" s="110">
        <v>94.871084999999994</v>
      </c>
      <c r="AZ180" s="110">
        <v>100</v>
      </c>
      <c r="BA180" s="108">
        <v>20188.41</v>
      </c>
      <c r="BB180" s="108">
        <v>75932352</v>
      </c>
      <c r="BC180" s="108">
        <v>80694485</v>
      </c>
      <c r="BD180" s="108">
        <v>769630</v>
      </c>
      <c r="BE180" s="108"/>
    </row>
    <row r="181" spans="1:57" x14ac:dyDescent="0.25">
      <c r="A181" s="133" t="s">
        <v>332</v>
      </c>
      <c r="B181" s="111" t="s">
        <v>331</v>
      </c>
      <c r="C181" s="108">
        <v>9671.0147368421058</v>
      </c>
      <c r="D181" s="108">
        <v>2834.7936842105264</v>
      </c>
      <c r="E181" s="108">
        <v>37930.672500000001</v>
      </c>
      <c r="F181" s="108">
        <v>0</v>
      </c>
      <c r="G181" s="108">
        <v>0</v>
      </c>
      <c r="H181" s="108">
        <v>0</v>
      </c>
      <c r="I181" s="108">
        <v>0</v>
      </c>
      <c r="J181" s="108">
        <v>0</v>
      </c>
      <c r="K181" s="109">
        <v>0</v>
      </c>
      <c r="L181" s="109">
        <v>0.2</v>
      </c>
      <c r="M181" s="109">
        <v>0.20492809051054001</v>
      </c>
      <c r="N181" s="109">
        <v>1.9828555204402399E-2</v>
      </c>
      <c r="O181" s="108">
        <v>0</v>
      </c>
      <c r="P181" s="108">
        <v>0</v>
      </c>
      <c r="Q181" s="109">
        <v>0.68752051713547202</v>
      </c>
      <c r="R181" s="109" t="s">
        <v>443</v>
      </c>
      <c r="S181" s="108">
        <v>0</v>
      </c>
      <c r="T181" s="108">
        <v>38.03</v>
      </c>
      <c r="U181" s="108">
        <v>36.6</v>
      </c>
      <c r="V181" s="109">
        <v>9.796822908439283E-2</v>
      </c>
      <c r="W181" s="110">
        <v>51.400001525878899</v>
      </c>
      <c r="X181" s="110" t="s">
        <v>443</v>
      </c>
      <c r="Y181" s="109">
        <v>2.3889999999999998</v>
      </c>
      <c r="Z181" s="108">
        <v>99</v>
      </c>
      <c r="AA181" s="108">
        <v>64</v>
      </c>
      <c r="AB181" s="110" t="s">
        <v>443</v>
      </c>
      <c r="AC181" s="109">
        <v>276.16892108000002</v>
      </c>
      <c r="AD181" s="110">
        <v>0</v>
      </c>
      <c r="AE181" s="109" t="s">
        <v>443</v>
      </c>
      <c r="AF181" s="109" t="s">
        <v>443</v>
      </c>
      <c r="AG181" s="108">
        <v>0</v>
      </c>
      <c r="AH181" s="108">
        <v>0</v>
      </c>
      <c r="AI181" s="108">
        <v>0</v>
      </c>
      <c r="AJ181" s="108">
        <v>4000</v>
      </c>
      <c r="AK181" s="108">
        <v>27</v>
      </c>
      <c r="AL181" s="108">
        <v>0</v>
      </c>
      <c r="AM181" s="108">
        <v>129</v>
      </c>
      <c r="AN181" s="110">
        <v>4.9000000000000004</v>
      </c>
      <c r="AO181" s="110" t="s">
        <v>443</v>
      </c>
      <c r="AP181" s="110" t="s">
        <v>443</v>
      </c>
      <c r="AQ181" s="109" t="s">
        <v>443</v>
      </c>
      <c r="AR181" s="109">
        <v>-0.86359339952468905</v>
      </c>
      <c r="AS181" s="108">
        <v>18</v>
      </c>
      <c r="AT181" s="110">
        <v>100</v>
      </c>
      <c r="AU181" s="109">
        <v>99.630477905273395</v>
      </c>
      <c r="AV181" s="109">
        <v>12.2</v>
      </c>
      <c r="AW181" s="109">
        <v>135.78043744963199</v>
      </c>
      <c r="AX181" s="108">
        <v>20000</v>
      </c>
      <c r="AY181" s="110">
        <v>99.1</v>
      </c>
      <c r="AZ181" s="110">
        <v>71.099999999999994</v>
      </c>
      <c r="BA181" s="108">
        <v>15331.984</v>
      </c>
      <c r="BB181" s="108">
        <v>5307188</v>
      </c>
      <c r="BC181" s="108">
        <v>5113040</v>
      </c>
      <c r="BD181" s="108">
        <v>469930</v>
      </c>
      <c r="BE181" s="108"/>
    </row>
    <row r="182" spans="1:57" x14ac:dyDescent="0.25">
      <c r="A182" s="133" t="s">
        <v>334</v>
      </c>
      <c r="B182" s="111" t="s">
        <v>333</v>
      </c>
      <c r="C182" s="108">
        <v>22.046315789473685</v>
      </c>
      <c r="D182" s="108">
        <v>0</v>
      </c>
      <c r="E182" s="108" t="s">
        <v>443</v>
      </c>
      <c r="F182" s="108">
        <v>2E-3</v>
      </c>
      <c r="G182" s="108">
        <v>12.193000000000001</v>
      </c>
      <c r="H182" s="108">
        <v>0</v>
      </c>
      <c r="I182" s="108">
        <v>0</v>
      </c>
      <c r="J182" s="108">
        <v>0</v>
      </c>
      <c r="K182" s="109">
        <v>0.04</v>
      </c>
      <c r="L182" s="109">
        <v>0</v>
      </c>
      <c r="M182" s="109">
        <v>2.2252138133998698E-3</v>
      </c>
      <c r="N182" s="109">
        <v>3.0196579411637299E-4</v>
      </c>
      <c r="O182" s="108">
        <v>0</v>
      </c>
      <c r="P182" s="108">
        <v>0</v>
      </c>
      <c r="Q182" s="109" t="s">
        <v>443</v>
      </c>
      <c r="R182" s="109" t="s">
        <v>443</v>
      </c>
      <c r="S182" s="108">
        <v>681284</v>
      </c>
      <c r="T182" s="108">
        <v>24.49</v>
      </c>
      <c r="U182" s="108">
        <v>26.69</v>
      </c>
      <c r="V182" s="109">
        <v>48.251749301413923</v>
      </c>
      <c r="W182" s="110">
        <v>27.100000381469702</v>
      </c>
      <c r="X182" s="110">
        <v>1.6</v>
      </c>
      <c r="Y182" s="109">
        <v>1.091</v>
      </c>
      <c r="Z182" s="108">
        <v>96</v>
      </c>
      <c r="AA182" s="108">
        <v>190</v>
      </c>
      <c r="AB182" s="110" t="s">
        <v>443</v>
      </c>
      <c r="AC182" s="109">
        <v>663.21781135000003</v>
      </c>
      <c r="AD182" s="110" t="s">
        <v>443</v>
      </c>
      <c r="AE182" s="109" t="s">
        <v>443</v>
      </c>
      <c r="AF182" s="109" t="s">
        <v>443</v>
      </c>
      <c r="AG182" s="108">
        <v>0</v>
      </c>
      <c r="AH182" s="108">
        <v>0</v>
      </c>
      <c r="AI182" s="108">
        <v>3000</v>
      </c>
      <c r="AJ182" s="108">
        <v>0</v>
      </c>
      <c r="AK182" s="108">
        <v>0</v>
      </c>
      <c r="AL182" s="108">
        <v>0</v>
      </c>
      <c r="AM182" s="108">
        <v>114</v>
      </c>
      <c r="AN182" s="110">
        <v>14.2</v>
      </c>
      <c r="AO182" s="110" t="s">
        <v>443</v>
      </c>
      <c r="AP182" s="110" t="s">
        <v>443</v>
      </c>
      <c r="AQ182" s="109" t="s">
        <v>443</v>
      </c>
      <c r="AR182" s="109">
        <v>-0.93485254049301103</v>
      </c>
      <c r="AS182" s="108" t="s">
        <v>443</v>
      </c>
      <c r="AT182" s="110">
        <v>44.562559999999998</v>
      </c>
      <c r="AU182" s="109" t="s">
        <v>443</v>
      </c>
      <c r="AV182" s="109">
        <v>0</v>
      </c>
      <c r="AW182" s="109">
        <v>38.407115423489003</v>
      </c>
      <c r="AX182" s="108">
        <v>47</v>
      </c>
      <c r="AY182" s="110">
        <v>83.3</v>
      </c>
      <c r="AZ182" s="110">
        <v>97.696640500000001</v>
      </c>
      <c r="BA182" s="108">
        <v>3370.9540000000002</v>
      </c>
      <c r="BB182" s="108">
        <v>9893</v>
      </c>
      <c r="BC182" s="108">
        <v>10698</v>
      </c>
      <c r="BD182" s="108">
        <v>30</v>
      </c>
      <c r="BE182" s="108"/>
    </row>
    <row r="183" spans="1:57" x14ac:dyDescent="0.25">
      <c r="A183" s="133" t="s">
        <v>336</v>
      </c>
      <c r="B183" s="111" t="s">
        <v>335</v>
      </c>
      <c r="C183" s="108">
        <v>30121.328421052633</v>
      </c>
      <c r="D183" s="108">
        <v>0</v>
      </c>
      <c r="E183" s="108">
        <v>48491.563000000002</v>
      </c>
      <c r="F183" s="108">
        <v>0</v>
      </c>
      <c r="G183" s="108">
        <v>0</v>
      </c>
      <c r="H183" s="108">
        <v>0</v>
      </c>
      <c r="I183" s="108">
        <v>0</v>
      </c>
      <c r="J183" s="108">
        <v>154000</v>
      </c>
      <c r="K183" s="109">
        <v>0.24</v>
      </c>
      <c r="L183" s="109">
        <v>6.6666666666666666E-2</v>
      </c>
      <c r="M183" s="109">
        <v>0.61179204157085798</v>
      </c>
      <c r="N183" s="109">
        <v>7.6510956747643105E-2</v>
      </c>
      <c r="O183" s="108">
        <v>0</v>
      </c>
      <c r="P183" s="108">
        <v>0</v>
      </c>
      <c r="Q183" s="109">
        <v>0.48267209055669003</v>
      </c>
      <c r="R183" s="109">
        <v>0.35896159999999999</v>
      </c>
      <c r="S183" s="108">
        <v>393552436</v>
      </c>
      <c r="T183" s="108">
        <v>1655.19</v>
      </c>
      <c r="U183" s="108">
        <v>1693.45</v>
      </c>
      <c r="V183" s="109">
        <v>7.0399841535671941</v>
      </c>
      <c r="W183" s="110">
        <v>54.599998474121101</v>
      </c>
      <c r="X183" s="110">
        <v>16.399999999999999</v>
      </c>
      <c r="Y183" s="109">
        <v>0.11700000000000001</v>
      </c>
      <c r="Z183" s="108">
        <v>82</v>
      </c>
      <c r="AA183" s="108">
        <v>161</v>
      </c>
      <c r="AB183" s="110">
        <v>7.3000001907348597</v>
      </c>
      <c r="AC183" s="109">
        <v>145.81361228</v>
      </c>
      <c r="AD183" s="110">
        <v>149</v>
      </c>
      <c r="AE183" s="109">
        <v>0.53809002123997929</v>
      </c>
      <c r="AF183" s="109">
        <v>44.55</v>
      </c>
      <c r="AG183" s="108">
        <v>25661</v>
      </c>
      <c r="AH183" s="108">
        <v>0</v>
      </c>
      <c r="AI183" s="108">
        <v>0</v>
      </c>
      <c r="AJ183" s="108">
        <v>29800</v>
      </c>
      <c r="AK183" s="108">
        <v>481599</v>
      </c>
      <c r="AL183" s="108">
        <v>0</v>
      </c>
      <c r="AM183" s="108">
        <v>108</v>
      </c>
      <c r="AN183" s="110">
        <v>25.5</v>
      </c>
      <c r="AO183" s="110">
        <v>5.2</v>
      </c>
      <c r="AP183" s="110">
        <v>21.8</v>
      </c>
      <c r="AQ183" s="109" t="s">
        <v>443</v>
      </c>
      <c r="AR183" s="109">
        <v>-0.39874947071075401</v>
      </c>
      <c r="AS183" s="108">
        <v>25</v>
      </c>
      <c r="AT183" s="110">
        <v>18.162559999999999</v>
      </c>
      <c r="AU183" s="109">
        <v>73.211883544921903</v>
      </c>
      <c r="AV183" s="109">
        <v>17.71</v>
      </c>
      <c r="AW183" s="109">
        <v>52.429239629144099</v>
      </c>
      <c r="AX183" s="108">
        <v>46000</v>
      </c>
      <c r="AY183" s="110">
        <v>19.077763399999998</v>
      </c>
      <c r="AZ183" s="110">
        <v>79.010012200000006</v>
      </c>
      <c r="BA183" s="108">
        <v>2087.4259999999999</v>
      </c>
      <c r="BB183" s="108">
        <v>37782972</v>
      </c>
      <c r="BC183" s="108">
        <v>34758809</v>
      </c>
      <c r="BD183" s="108">
        <v>199810</v>
      </c>
      <c r="BE183" s="108"/>
    </row>
    <row r="184" spans="1:57" x14ac:dyDescent="0.25">
      <c r="A184" s="133" t="s">
        <v>338</v>
      </c>
      <c r="B184" s="111" t="s">
        <v>337</v>
      </c>
      <c r="C184" s="108">
        <v>8420.2357894736833</v>
      </c>
      <c r="D184" s="108">
        <v>0</v>
      </c>
      <c r="E184" s="108">
        <v>232198.65500000003</v>
      </c>
      <c r="F184" s="108">
        <v>0</v>
      </c>
      <c r="G184" s="108">
        <v>0</v>
      </c>
      <c r="H184" s="108">
        <v>0</v>
      </c>
      <c r="I184" s="108">
        <v>0</v>
      </c>
      <c r="J184" s="108">
        <v>0</v>
      </c>
      <c r="K184" s="109">
        <v>0.04</v>
      </c>
      <c r="L184" s="109">
        <v>6.6666666666666666E-2</v>
      </c>
      <c r="M184" s="109">
        <v>0.22301967964935199</v>
      </c>
      <c r="N184" s="109">
        <v>7.47658508710074E-2</v>
      </c>
      <c r="O184" s="108">
        <v>0</v>
      </c>
      <c r="P184" s="108">
        <v>5</v>
      </c>
      <c r="Q184" s="109">
        <v>0.74700522141257897</v>
      </c>
      <c r="R184" s="109">
        <v>1.2308E-3</v>
      </c>
      <c r="S184" s="108">
        <v>408781161</v>
      </c>
      <c r="T184" s="108">
        <v>769.23</v>
      </c>
      <c r="U184" s="108">
        <v>784.71</v>
      </c>
      <c r="V184" s="109">
        <v>0.44923532368131786</v>
      </c>
      <c r="W184" s="110">
        <v>9</v>
      </c>
      <c r="X184" s="110">
        <v>0.9</v>
      </c>
      <c r="Y184" s="109">
        <v>3.5430000000000001</v>
      </c>
      <c r="Z184" s="108">
        <v>79</v>
      </c>
      <c r="AA184" s="108">
        <v>94</v>
      </c>
      <c r="AB184" s="110">
        <v>1.20000004768372</v>
      </c>
      <c r="AC184" s="109">
        <v>686.70485083999995</v>
      </c>
      <c r="AD184" s="110" t="s">
        <v>443</v>
      </c>
      <c r="AE184" s="109">
        <v>0.28644056031055898</v>
      </c>
      <c r="AF184" s="109">
        <v>24.82</v>
      </c>
      <c r="AG184" s="108">
        <v>0</v>
      </c>
      <c r="AH184" s="108">
        <v>0</v>
      </c>
      <c r="AI184" s="108">
        <v>0</v>
      </c>
      <c r="AJ184" s="108">
        <v>1431800</v>
      </c>
      <c r="AK184" s="108">
        <v>3232</v>
      </c>
      <c r="AL184" s="108">
        <v>0</v>
      </c>
      <c r="AM184" s="108">
        <v>126</v>
      </c>
      <c r="AN184" s="110">
        <v>4.9000000000000004</v>
      </c>
      <c r="AO184" s="110">
        <v>5.23</v>
      </c>
      <c r="AP184" s="110">
        <v>3.9</v>
      </c>
      <c r="AQ184" s="109" t="s">
        <v>443</v>
      </c>
      <c r="AR184" s="109">
        <v>-0.37953385710716198</v>
      </c>
      <c r="AS184" s="108">
        <v>27</v>
      </c>
      <c r="AT184" s="110">
        <v>100</v>
      </c>
      <c r="AU184" s="109">
        <v>99.730216979980497</v>
      </c>
      <c r="AV184" s="109">
        <v>43.4</v>
      </c>
      <c r="AW184" s="109">
        <v>144.082158980983</v>
      </c>
      <c r="AX184" s="108">
        <v>430000</v>
      </c>
      <c r="AY184" s="110">
        <v>95.937862999999993</v>
      </c>
      <c r="AZ184" s="110">
        <v>96.212932800000004</v>
      </c>
      <c r="BA184" s="108">
        <v>8277.6010000000006</v>
      </c>
      <c r="BB184" s="108">
        <v>45362900</v>
      </c>
      <c r="BC184" s="108">
        <v>44573205</v>
      </c>
      <c r="BD184" s="108">
        <v>579320</v>
      </c>
      <c r="BE184" s="108"/>
    </row>
    <row r="185" spans="1:57" x14ac:dyDescent="0.25">
      <c r="A185" s="133" t="s">
        <v>340</v>
      </c>
      <c r="B185" s="111" t="s">
        <v>339</v>
      </c>
      <c r="C185" s="108">
        <v>10271.086315789473</v>
      </c>
      <c r="D185" s="108">
        <v>2577.5094736842107</v>
      </c>
      <c r="E185" s="108">
        <v>9775.4555000000018</v>
      </c>
      <c r="F185" s="108">
        <v>41.64</v>
      </c>
      <c r="G185" s="108">
        <v>453.81450000000001</v>
      </c>
      <c r="H185" s="108">
        <v>0</v>
      </c>
      <c r="I185" s="108">
        <v>0</v>
      </c>
      <c r="J185" s="108">
        <v>0</v>
      </c>
      <c r="K185" s="109">
        <v>0</v>
      </c>
      <c r="L185" s="109">
        <v>0.23333333333333334</v>
      </c>
      <c r="M185" s="109">
        <v>2.5687472301421502E-2</v>
      </c>
      <c r="N185" s="109">
        <v>1.3322673879344601E-2</v>
      </c>
      <c r="O185" s="108">
        <v>0</v>
      </c>
      <c r="P185" s="108">
        <v>0</v>
      </c>
      <c r="Q185" s="109">
        <v>0.83546903977307319</v>
      </c>
      <c r="R185" s="109" t="s">
        <v>443</v>
      </c>
      <c r="S185" s="108">
        <v>710158</v>
      </c>
      <c r="T185" s="108">
        <v>0</v>
      </c>
      <c r="U185" s="108">
        <v>0</v>
      </c>
      <c r="V185" s="109">
        <v>0</v>
      </c>
      <c r="W185" s="110">
        <v>6.8000001907348597</v>
      </c>
      <c r="X185" s="110" t="s">
        <v>443</v>
      </c>
      <c r="Y185" s="109">
        <v>2.5329999999999999</v>
      </c>
      <c r="Z185" s="108">
        <v>94</v>
      </c>
      <c r="AA185" s="108">
        <v>1.6000000238418599</v>
      </c>
      <c r="AB185" s="110" t="s">
        <v>443</v>
      </c>
      <c r="AC185" s="109">
        <v>2233.3404015400001</v>
      </c>
      <c r="AD185" s="110" t="s">
        <v>443</v>
      </c>
      <c r="AE185" s="109">
        <v>0.23217171334853048</v>
      </c>
      <c r="AF185" s="109" t="s">
        <v>443</v>
      </c>
      <c r="AG185" s="108">
        <v>0</v>
      </c>
      <c r="AH185" s="108">
        <v>0</v>
      </c>
      <c r="AI185" s="108">
        <v>0</v>
      </c>
      <c r="AJ185" s="108">
        <v>0</v>
      </c>
      <c r="AK185" s="108">
        <v>424</v>
      </c>
      <c r="AL185" s="108">
        <v>0</v>
      </c>
      <c r="AM185" s="108">
        <v>132</v>
      </c>
      <c r="AN185" s="110">
        <v>4.9000000000000004</v>
      </c>
      <c r="AO185" s="110" t="s">
        <v>443</v>
      </c>
      <c r="AP185" s="110" t="s">
        <v>443</v>
      </c>
      <c r="AQ185" s="109">
        <v>4.1500000000000004</v>
      </c>
      <c r="AR185" s="109">
        <v>1.47728490829468</v>
      </c>
      <c r="AS185" s="108">
        <v>70</v>
      </c>
      <c r="AT185" s="110">
        <v>97.697829999999996</v>
      </c>
      <c r="AU185" s="109">
        <v>90.033843994140597</v>
      </c>
      <c r="AV185" s="109">
        <v>90.4</v>
      </c>
      <c r="AW185" s="109">
        <v>178.06154468990101</v>
      </c>
      <c r="AX185" s="108">
        <v>40000</v>
      </c>
      <c r="AY185" s="110">
        <v>97.557106899999994</v>
      </c>
      <c r="AZ185" s="110">
        <v>99.639286400000003</v>
      </c>
      <c r="BA185" s="108">
        <v>65149.038999999997</v>
      </c>
      <c r="BB185" s="108">
        <v>9086139</v>
      </c>
      <c r="BC185" s="108">
        <v>5473972</v>
      </c>
      <c r="BD185" s="108">
        <v>83600</v>
      </c>
      <c r="BE185" s="108"/>
    </row>
    <row r="186" spans="1:57" x14ac:dyDescent="0.25">
      <c r="A186" s="133" t="s">
        <v>886</v>
      </c>
      <c r="B186" s="111" t="s">
        <v>341</v>
      </c>
      <c r="C186" s="108">
        <v>0</v>
      </c>
      <c r="D186" s="108">
        <v>0</v>
      </c>
      <c r="E186" s="108">
        <v>57610.667499999989</v>
      </c>
      <c r="F186" s="108">
        <v>5.4580000000000002</v>
      </c>
      <c r="G186" s="108">
        <v>0</v>
      </c>
      <c r="H186" s="108">
        <v>0</v>
      </c>
      <c r="I186" s="108">
        <v>0</v>
      </c>
      <c r="J186" s="108">
        <v>0</v>
      </c>
      <c r="K186" s="109">
        <v>0</v>
      </c>
      <c r="L186" s="109">
        <v>0</v>
      </c>
      <c r="M186" s="109">
        <v>0.13264076737211999</v>
      </c>
      <c r="N186" s="109">
        <v>6.4340674736044406E-2</v>
      </c>
      <c r="O186" s="108">
        <v>0</v>
      </c>
      <c r="P186" s="108">
        <v>0</v>
      </c>
      <c r="Q186" s="109">
        <v>0.90669819173631161</v>
      </c>
      <c r="R186" s="109" t="s">
        <v>443</v>
      </c>
      <c r="S186" s="108">
        <v>0</v>
      </c>
      <c r="T186" s="108">
        <v>0</v>
      </c>
      <c r="U186" s="108">
        <v>0</v>
      </c>
      <c r="V186" s="109">
        <v>0</v>
      </c>
      <c r="W186" s="110">
        <v>4.1999998092651403</v>
      </c>
      <c r="X186" s="110" t="s">
        <v>443</v>
      </c>
      <c r="Y186" s="109">
        <v>2.8090000000000002</v>
      </c>
      <c r="Z186" s="108">
        <v>93</v>
      </c>
      <c r="AA186" s="108">
        <v>12</v>
      </c>
      <c r="AB186" s="110">
        <v>0.3</v>
      </c>
      <c r="AC186" s="109">
        <v>3310.7048719499999</v>
      </c>
      <c r="AD186" s="110" t="s">
        <v>443</v>
      </c>
      <c r="AE186" s="109">
        <v>0.17735289721312908</v>
      </c>
      <c r="AF186" s="109">
        <v>38.04</v>
      </c>
      <c r="AG186" s="108">
        <v>0</v>
      </c>
      <c r="AH186" s="108">
        <v>18540</v>
      </c>
      <c r="AI186" s="108">
        <v>63600</v>
      </c>
      <c r="AJ186" s="108">
        <v>0</v>
      </c>
      <c r="AK186" s="108">
        <v>117234</v>
      </c>
      <c r="AL186" s="108">
        <v>0</v>
      </c>
      <c r="AM186" s="108">
        <v>137</v>
      </c>
      <c r="AN186" s="110">
        <v>4.9000000000000004</v>
      </c>
      <c r="AO186" s="110">
        <v>1.19</v>
      </c>
      <c r="AP186" s="110">
        <v>5</v>
      </c>
      <c r="AQ186" s="109">
        <v>4.1500000000000004</v>
      </c>
      <c r="AR186" s="109">
        <v>1.6161755323410001</v>
      </c>
      <c r="AS186" s="108">
        <v>81</v>
      </c>
      <c r="AT186" s="110">
        <v>100</v>
      </c>
      <c r="AU186" s="109" t="s">
        <v>443</v>
      </c>
      <c r="AV186" s="109">
        <v>91.61</v>
      </c>
      <c r="AW186" s="109">
        <v>123.58108462924601</v>
      </c>
      <c r="AX186" s="108">
        <v>650000</v>
      </c>
      <c r="AY186" s="110">
        <v>99.210429899999994</v>
      </c>
      <c r="AZ186" s="110">
        <v>100</v>
      </c>
      <c r="BA186" s="108">
        <v>40676.474999999999</v>
      </c>
      <c r="BB186" s="108">
        <v>64510376</v>
      </c>
      <c r="BC186" s="108">
        <v>63395574</v>
      </c>
      <c r="BD186" s="108">
        <v>241930</v>
      </c>
      <c r="BE186" s="108"/>
    </row>
    <row r="187" spans="1:57" x14ac:dyDescent="0.25">
      <c r="A187" s="133" t="s">
        <v>343</v>
      </c>
      <c r="B187" s="111" t="s">
        <v>342</v>
      </c>
      <c r="C187" s="108">
        <v>133029.74526315791</v>
      </c>
      <c r="D187" s="108">
        <v>56611.223157894739</v>
      </c>
      <c r="E187" s="108">
        <v>281625.50900000002</v>
      </c>
      <c r="F187" s="108">
        <v>1179.048</v>
      </c>
      <c r="G187" s="108">
        <v>1034459.9995</v>
      </c>
      <c r="H187" s="108">
        <v>95027.311000000002</v>
      </c>
      <c r="I187" s="108">
        <v>3278.9639999999999</v>
      </c>
      <c r="J187" s="108">
        <v>0</v>
      </c>
      <c r="K187" s="109">
        <v>0.44</v>
      </c>
      <c r="L187" s="109">
        <v>6.6666666666666666E-2</v>
      </c>
      <c r="M187" s="109">
        <v>0.60505708958027205</v>
      </c>
      <c r="N187" s="109">
        <v>0.37500998697619098</v>
      </c>
      <c r="O187" s="108">
        <v>0</v>
      </c>
      <c r="P187" s="108">
        <v>0</v>
      </c>
      <c r="Q187" s="109">
        <v>0.91495935395977745</v>
      </c>
      <c r="R187" s="109" t="s">
        <v>443</v>
      </c>
      <c r="S187" s="108">
        <v>0</v>
      </c>
      <c r="T187" s="108">
        <v>0</v>
      </c>
      <c r="U187" s="108">
        <v>0</v>
      </c>
      <c r="V187" s="109">
        <v>0</v>
      </c>
      <c r="W187" s="110">
        <v>6.5</v>
      </c>
      <c r="X187" s="110">
        <v>1.3</v>
      </c>
      <c r="Y187" s="109">
        <v>2.452</v>
      </c>
      <c r="Z187" s="108">
        <v>91</v>
      </c>
      <c r="AA187" s="108">
        <v>3.0999999046325701</v>
      </c>
      <c r="AB187" s="110">
        <v>0.7</v>
      </c>
      <c r="AC187" s="109">
        <v>9145.8281514400005</v>
      </c>
      <c r="AD187" s="110" t="s">
        <v>443</v>
      </c>
      <c r="AE187" s="109">
        <v>0.27997655958922463</v>
      </c>
      <c r="AF187" s="109">
        <v>41.12</v>
      </c>
      <c r="AG187" s="108">
        <v>179240</v>
      </c>
      <c r="AH187" s="108">
        <v>107044</v>
      </c>
      <c r="AI187" s="108">
        <v>37861</v>
      </c>
      <c r="AJ187" s="108">
        <v>0</v>
      </c>
      <c r="AK187" s="108">
        <v>267222</v>
      </c>
      <c r="AL187" s="108">
        <v>0</v>
      </c>
      <c r="AM187" s="108">
        <v>147</v>
      </c>
      <c r="AN187" s="110">
        <v>4.9000000000000004</v>
      </c>
      <c r="AO187" s="110">
        <v>1</v>
      </c>
      <c r="AP187" s="110">
        <v>0</v>
      </c>
      <c r="AQ187" s="109">
        <v>3.8</v>
      </c>
      <c r="AR187" s="109">
        <v>1.4575009346008301</v>
      </c>
      <c r="AS187" s="108">
        <v>76</v>
      </c>
      <c r="AT187" s="110">
        <v>100</v>
      </c>
      <c r="AU187" s="109" t="s">
        <v>443</v>
      </c>
      <c r="AV187" s="109">
        <v>87.36</v>
      </c>
      <c r="AW187" s="109">
        <v>98.406857799570503</v>
      </c>
      <c r="AX187" s="108">
        <v>6600000</v>
      </c>
      <c r="AY187" s="110">
        <v>99.988893899999994</v>
      </c>
      <c r="AZ187" s="110">
        <v>99.173786300000003</v>
      </c>
      <c r="BA187" s="108">
        <v>56421.392999999996</v>
      </c>
      <c r="BB187" s="108">
        <v>318857056</v>
      </c>
      <c r="BC187" s="108">
        <v>316128839</v>
      </c>
      <c r="BD187" s="108">
        <v>9147420</v>
      </c>
      <c r="BE187" s="108"/>
    </row>
    <row r="188" spans="1:57" x14ac:dyDescent="0.25">
      <c r="A188" s="133" t="s">
        <v>345</v>
      </c>
      <c r="B188" s="111" t="s">
        <v>344</v>
      </c>
      <c r="C188" s="108">
        <v>0</v>
      </c>
      <c r="D188" s="108">
        <v>0</v>
      </c>
      <c r="E188" s="108">
        <v>9331.1829999999991</v>
      </c>
      <c r="F188" s="108">
        <v>0</v>
      </c>
      <c r="G188" s="108">
        <v>0</v>
      </c>
      <c r="H188" s="108">
        <v>0</v>
      </c>
      <c r="I188" s="108">
        <v>0</v>
      </c>
      <c r="J188" s="108">
        <v>0</v>
      </c>
      <c r="K188" s="109">
        <v>0.04</v>
      </c>
      <c r="L188" s="109">
        <v>3.3333333333333333E-2</v>
      </c>
      <c r="M188" s="109">
        <v>1.01596599764149E-2</v>
      </c>
      <c r="N188" s="109">
        <v>2.7626802386888399E-2</v>
      </c>
      <c r="O188" s="108">
        <v>0</v>
      </c>
      <c r="P188" s="108">
        <v>0</v>
      </c>
      <c r="Q188" s="109">
        <v>0.79276297685494324</v>
      </c>
      <c r="R188" s="109" t="s">
        <v>443</v>
      </c>
      <c r="S188" s="108">
        <v>4406000</v>
      </c>
      <c r="T188" s="108">
        <v>19.32</v>
      </c>
      <c r="U188" s="108">
        <v>35.79</v>
      </c>
      <c r="V188" s="109">
        <v>6.4258386013230279E-2</v>
      </c>
      <c r="W188" s="110">
        <v>10.1000003814697</v>
      </c>
      <c r="X188" s="110">
        <v>6</v>
      </c>
      <c r="Y188" s="109">
        <v>3.7360000000000002</v>
      </c>
      <c r="Z188" s="108">
        <v>96</v>
      </c>
      <c r="AA188" s="108">
        <v>30</v>
      </c>
      <c r="AB188" s="110">
        <v>0.69999998807907104</v>
      </c>
      <c r="AC188" s="109">
        <v>1714.64487087</v>
      </c>
      <c r="AD188" s="110" t="s">
        <v>443</v>
      </c>
      <c r="AE188" s="109">
        <v>0.31282049177624371</v>
      </c>
      <c r="AF188" s="109">
        <v>41.32</v>
      </c>
      <c r="AG188" s="108">
        <v>0</v>
      </c>
      <c r="AH188" s="108">
        <v>0</v>
      </c>
      <c r="AI188" s="108">
        <v>28326</v>
      </c>
      <c r="AJ188" s="108">
        <v>0</v>
      </c>
      <c r="AK188" s="108">
        <v>289</v>
      </c>
      <c r="AL188" s="108">
        <v>0</v>
      </c>
      <c r="AM188" s="108">
        <v>121</v>
      </c>
      <c r="AN188" s="110">
        <v>4.9000000000000004</v>
      </c>
      <c r="AO188" s="110">
        <v>3.14</v>
      </c>
      <c r="AP188" s="110">
        <v>6.4</v>
      </c>
      <c r="AQ188" s="109">
        <v>3.416666666666667</v>
      </c>
      <c r="AR188" s="109">
        <v>0.48036980628967302</v>
      </c>
      <c r="AS188" s="108">
        <v>74</v>
      </c>
      <c r="AT188" s="110">
        <v>99.5</v>
      </c>
      <c r="AU188" s="109">
        <v>98.395942687988295</v>
      </c>
      <c r="AV188" s="109">
        <v>61.46</v>
      </c>
      <c r="AW188" s="109">
        <v>160.79514574864001</v>
      </c>
      <c r="AX188" s="108">
        <v>58000</v>
      </c>
      <c r="AY188" s="110">
        <v>96.435769500000006</v>
      </c>
      <c r="AZ188" s="110">
        <v>99.712186299999999</v>
      </c>
      <c r="BA188" s="108">
        <v>21246.893</v>
      </c>
      <c r="BB188" s="108">
        <v>3419516</v>
      </c>
      <c r="BC188" s="108">
        <v>3324460</v>
      </c>
      <c r="BD188" s="108">
        <v>175020</v>
      </c>
      <c r="BE188" s="108"/>
    </row>
    <row r="189" spans="1:57" x14ac:dyDescent="0.25">
      <c r="A189" s="133" t="s">
        <v>347</v>
      </c>
      <c r="B189" s="111" t="s">
        <v>346</v>
      </c>
      <c r="C189" s="108">
        <v>58088.602105263155</v>
      </c>
      <c r="D189" s="108">
        <v>36029.833684210527</v>
      </c>
      <c r="E189" s="108">
        <v>117656.753</v>
      </c>
      <c r="F189" s="108">
        <v>0</v>
      </c>
      <c r="G189" s="108">
        <v>0</v>
      </c>
      <c r="H189" s="108">
        <v>0</v>
      </c>
      <c r="I189" s="108">
        <v>0</v>
      </c>
      <c r="J189" s="108">
        <v>24000</v>
      </c>
      <c r="K189" s="109">
        <v>0.04</v>
      </c>
      <c r="L189" s="109">
        <v>0.23333333333333334</v>
      </c>
      <c r="M189" s="109">
        <v>0.435444982354601</v>
      </c>
      <c r="N189" s="109">
        <v>4.7887156952984497E-2</v>
      </c>
      <c r="O189" s="108">
        <v>0</v>
      </c>
      <c r="P189" s="108">
        <v>0</v>
      </c>
      <c r="Q189" s="109">
        <v>0.67546611726696659</v>
      </c>
      <c r="R189" s="109">
        <v>1.29763E-2</v>
      </c>
      <c r="S189" s="108">
        <v>9418982</v>
      </c>
      <c r="T189" s="108">
        <v>255.26</v>
      </c>
      <c r="U189" s="108">
        <v>293.22000000000003</v>
      </c>
      <c r="V189" s="109">
        <v>0.48743177191085812</v>
      </c>
      <c r="W189" s="110">
        <v>39.099998474121101</v>
      </c>
      <c r="X189" s="110">
        <v>4.4000000000000004</v>
      </c>
      <c r="Y189" s="109">
        <v>2.5339999999999998</v>
      </c>
      <c r="Z189" s="108">
        <v>99</v>
      </c>
      <c r="AA189" s="108">
        <v>82</v>
      </c>
      <c r="AB189" s="110">
        <v>0.20000000298023199</v>
      </c>
      <c r="AC189" s="109">
        <v>330.23560549000001</v>
      </c>
      <c r="AD189" s="110">
        <v>0</v>
      </c>
      <c r="AE189" s="109" t="s">
        <v>443</v>
      </c>
      <c r="AF189" s="109">
        <v>35.19</v>
      </c>
      <c r="AG189" s="108">
        <v>0</v>
      </c>
      <c r="AH189" s="108">
        <v>0</v>
      </c>
      <c r="AI189" s="108">
        <v>0</v>
      </c>
      <c r="AJ189" s="108">
        <v>3400</v>
      </c>
      <c r="AK189" s="108">
        <v>118</v>
      </c>
      <c r="AL189" s="108">
        <v>0</v>
      </c>
      <c r="AM189" s="108">
        <v>122</v>
      </c>
      <c r="AN189" s="110">
        <v>4.9000000000000004</v>
      </c>
      <c r="AO189" s="110" t="s">
        <v>443</v>
      </c>
      <c r="AP189" s="110" t="s">
        <v>443</v>
      </c>
      <c r="AQ189" s="109">
        <v>3.95</v>
      </c>
      <c r="AR189" s="109">
        <v>-0.63176691532134999</v>
      </c>
      <c r="AS189" s="108">
        <v>19</v>
      </c>
      <c r="AT189" s="110">
        <v>100</v>
      </c>
      <c r="AU189" s="109">
        <v>99.476913452148395</v>
      </c>
      <c r="AV189" s="109">
        <v>43.55</v>
      </c>
      <c r="AW189" s="109">
        <v>73.791164647678499</v>
      </c>
      <c r="AX189" s="108">
        <v>81000</v>
      </c>
      <c r="AY189" s="110">
        <v>100</v>
      </c>
      <c r="AZ189" s="110">
        <v>87.3</v>
      </c>
      <c r="BA189" s="108">
        <v>5938.8490000000002</v>
      </c>
      <c r="BB189" s="108">
        <v>30742500</v>
      </c>
      <c r="BC189" s="108">
        <v>28661637</v>
      </c>
      <c r="BD189" s="108">
        <v>425400</v>
      </c>
      <c r="BE189" s="108"/>
    </row>
    <row r="190" spans="1:57" x14ac:dyDescent="0.25">
      <c r="A190" s="133" t="s">
        <v>349</v>
      </c>
      <c r="B190" s="111" t="s">
        <v>348</v>
      </c>
      <c r="C190" s="108">
        <v>482.1305263157895</v>
      </c>
      <c r="D190" s="108">
        <v>319.10736842105263</v>
      </c>
      <c r="E190" s="108" t="s">
        <v>443</v>
      </c>
      <c r="F190" s="108">
        <v>13.266</v>
      </c>
      <c r="G190" s="108">
        <v>3661.9100000000003</v>
      </c>
      <c r="H190" s="108">
        <v>139.94300000000001</v>
      </c>
      <c r="I190" s="108">
        <v>3.3620000000000001</v>
      </c>
      <c r="J190" s="108">
        <v>0</v>
      </c>
      <c r="K190" s="109">
        <v>0</v>
      </c>
      <c r="L190" s="109">
        <v>6.6666666666666666E-2</v>
      </c>
      <c r="M190" s="109">
        <v>2.49079452942163E-3</v>
      </c>
      <c r="N190" s="109">
        <v>3.71516314206434E-4</v>
      </c>
      <c r="O190" s="108">
        <v>0</v>
      </c>
      <c r="P190" s="108">
        <v>0</v>
      </c>
      <c r="Q190" s="109">
        <v>0.59387120524559633</v>
      </c>
      <c r="R190" s="109">
        <v>0.1345932</v>
      </c>
      <c r="S190" s="108">
        <v>42312820</v>
      </c>
      <c r="T190" s="108">
        <v>101.42</v>
      </c>
      <c r="U190" s="108">
        <v>90.59</v>
      </c>
      <c r="V190" s="109">
        <v>11.786586308213147</v>
      </c>
      <c r="W190" s="110">
        <v>27.5</v>
      </c>
      <c r="X190" s="110">
        <v>11.7</v>
      </c>
      <c r="Y190" s="109">
        <v>0.11600000000000001</v>
      </c>
      <c r="Z190" s="108">
        <v>53</v>
      </c>
      <c r="AA190" s="108">
        <v>63</v>
      </c>
      <c r="AB190" s="110" t="s">
        <v>443</v>
      </c>
      <c r="AC190" s="109">
        <v>115.22462344</v>
      </c>
      <c r="AD190" s="110">
        <v>7</v>
      </c>
      <c r="AE190" s="109" t="s">
        <v>443</v>
      </c>
      <c r="AF190" s="109" t="s">
        <v>443</v>
      </c>
      <c r="AG190" s="108">
        <v>0</v>
      </c>
      <c r="AH190" s="108">
        <v>20006</v>
      </c>
      <c r="AI190" s="108">
        <v>166000</v>
      </c>
      <c r="AJ190" s="108">
        <v>0</v>
      </c>
      <c r="AK190" s="108">
        <v>0</v>
      </c>
      <c r="AL190" s="108">
        <v>0</v>
      </c>
      <c r="AM190" s="108">
        <v>131</v>
      </c>
      <c r="AN190" s="110">
        <v>6.4</v>
      </c>
      <c r="AO190" s="110" t="s">
        <v>443</v>
      </c>
      <c r="AP190" s="110" t="s">
        <v>443</v>
      </c>
      <c r="AQ190" s="109">
        <v>2.85</v>
      </c>
      <c r="AR190" s="109">
        <v>-0.54616981744766202</v>
      </c>
      <c r="AS190" s="108" t="s">
        <v>443</v>
      </c>
      <c r="AT190" s="110">
        <v>27.076809999999998</v>
      </c>
      <c r="AU190" s="109">
        <v>83.359756469726605</v>
      </c>
      <c r="AV190" s="109">
        <v>18.8</v>
      </c>
      <c r="AW190" s="109">
        <v>60.414400253967301</v>
      </c>
      <c r="AX190" s="108">
        <v>1000</v>
      </c>
      <c r="AY190" s="110">
        <v>57.946553100000003</v>
      </c>
      <c r="AZ190" s="110">
        <v>94.483644600000005</v>
      </c>
      <c r="BA190" s="108">
        <v>2469.2640000000001</v>
      </c>
      <c r="BB190" s="108">
        <v>258883</v>
      </c>
      <c r="BC190" s="108">
        <v>261565</v>
      </c>
      <c r="BD190" s="108">
        <v>12190</v>
      </c>
      <c r="BE190" s="108"/>
    </row>
    <row r="191" spans="1:57" x14ac:dyDescent="0.25">
      <c r="A191" s="133" t="s">
        <v>887</v>
      </c>
      <c r="B191" s="111" t="s">
        <v>350</v>
      </c>
      <c r="C191" s="108">
        <v>56578.694736842102</v>
      </c>
      <c r="D191" s="108">
        <v>2927.4694736842107</v>
      </c>
      <c r="E191" s="108">
        <v>84364.072</v>
      </c>
      <c r="F191" s="108">
        <v>28.524000000000001</v>
      </c>
      <c r="G191" s="108">
        <v>33396.111000000004</v>
      </c>
      <c r="H191" s="108">
        <v>20.441500000000001</v>
      </c>
      <c r="I191" s="108">
        <v>8.5560000000000009</v>
      </c>
      <c r="J191" s="108">
        <v>0</v>
      </c>
      <c r="K191" s="109">
        <v>0.04</v>
      </c>
      <c r="L191" s="109">
        <v>3.3333333333333333E-2</v>
      </c>
      <c r="M191" s="109">
        <v>5.1221525799086801E-2</v>
      </c>
      <c r="N191" s="109">
        <v>1.06190381645722E-2</v>
      </c>
      <c r="O191" s="108">
        <v>0</v>
      </c>
      <c r="P191" s="108">
        <v>0</v>
      </c>
      <c r="Q191" s="109">
        <v>0.76225240029652452</v>
      </c>
      <c r="R191" s="109" t="s">
        <v>443</v>
      </c>
      <c r="S191" s="108">
        <v>4597021</v>
      </c>
      <c r="T191" s="108">
        <v>48.13</v>
      </c>
      <c r="U191" s="108">
        <v>35.28</v>
      </c>
      <c r="V191" s="109">
        <v>9.8456757367405209E-3</v>
      </c>
      <c r="W191" s="110">
        <v>14.8999996185303</v>
      </c>
      <c r="X191" s="110">
        <v>3.7</v>
      </c>
      <c r="Y191" s="109" t="s">
        <v>443</v>
      </c>
      <c r="Z191" s="108">
        <v>89</v>
      </c>
      <c r="AA191" s="108">
        <v>24</v>
      </c>
      <c r="AB191" s="110">
        <v>0.60000002384185802</v>
      </c>
      <c r="AC191" s="109">
        <v>655.86688140000001</v>
      </c>
      <c r="AD191" s="110">
        <v>0.1</v>
      </c>
      <c r="AE191" s="109">
        <v>0.47589879391248147</v>
      </c>
      <c r="AF191" s="109">
        <v>49.46</v>
      </c>
      <c r="AG191" s="108">
        <v>0</v>
      </c>
      <c r="AH191" s="108">
        <v>0</v>
      </c>
      <c r="AI191" s="108">
        <v>45297</v>
      </c>
      <c r="AJ191" s="108">
        <v>0</v>
      </c>
      <c r="AK191" s="108">
        <v>174191</v>
      </c>
      <c r="AL191" s="108">
        <v>0</v>
      </c>
      <c r="AM191" s="108">
        <v>129</v>
      </c>
      <c r="AN191" s="110">
        <v>4.9000000000000004</v>
      </c>
      <c r="AO191" s="110">
        <v>4.5199999999999996</v>
      </c>
      <c r="AP191" s="110">
        <v>12.8</v>
      </c>
      <c r="AQ191" s="109">
        <v>4</v>
      </c>
      <c r="AR191" s="109">
        <v>-1.22895383834839</v>
      </c>
      <c r="AS191" s="108">
        <v>17</v>
      </c>
      <c r="AT191" s="110">
        <v>100</v>
      </c>
      <c r="AU191" s="109">
        <v>95.511993408203097</v>
      </c>
      <c r="AV191" s="109">
        <v>57</v>
      </c>
      <c r="AW191" s="109">
        <v>98.952003483284301</v>
      </c>
      <c r="AX191" s="108">
        <v>70000</v>
      </c>
      <c r="AY191" s="110">
        <v>94.446922499999999</v>
      </c>
      <c r="AZ191" s="110">
        <v>93.110262599999999</v>
      </c>
      <c r="BA191" s="108">
        <v>16346.471</v>
      </c>
      <c r="BB191" s="108">
        <v>30693828</v>
      </c>
      <c r="BC191" s="108">
        <v>28459085</v>
      </c>
      <c r="BD191" s="108">
        <v>882050</v>
      </c>
      <c r="BE191" s="108"/>
    </row>
    <row r="192" spans="1:57" x14ac:dyDescent="0.25">
      <c r="A192" s="133" t="s">
        <v>375</v>
      </c>
      <c r="B192" s="111" t="s">
        <v>351</v>
      </c>
      <c r="C192" s="108">
        <v>13470.458947368421</v>
      </c>
      <c r="D192" s="108">
        <v>0</v>
      </c>
      <c r="E192" s="108">
        <v>1493511.2115000002</v>
      </c>
      <c r="F192" s="108">
        <v>65.963999999999999</v>
      </c>
      <c r="G192" s="108">
        <v>848317.21400000004</v>
      </c>
      <c r="H192" s="108">
        <v>72169.223999999987</v>
      </c>
      <c r="I192" s="108">
        <v>819.64499999999998</v>
      </c>
      <c r="J192" s="108">
        <v>244400</v>
      </c>
      <c r="K192" s="109">
        <v>0.16</v>
      </c>
      <c r="L192" s="109">
        <v>0</v>
      </c>
      <c r="M192" s="109">
        <v>0.23734257658889499</v>
      </c>
      <c r="N192" s="109">
        <v>0.13547540872605299</v>
      </c>
      <c r="O192" s="108">
        <v>0</v>
      </c>
      <c r="P192" s="108">
        <v>0</v>
      </c>
      <c r="Q192" s="109">
        <v>0.6657173502165511</v>
      </c>
      <c r="R192" s="109">
        <v>2.6249499999999999E-2</v>
      </c>
      <c r="S192" s="108">
        <v>13826042</v>
      </c>
      <c r="T192" s="108">
        <v>4115.78</v>
      </c>
      <c r="U192" s="108">
        <v>4085.29</v>
      </c>
      <c r="V192" s="109">
        <v>2.490398102163923</v>
      </c>
      <c r="W192" s="110">
        <v>21.700000762939499</v>
      </c>
      <c r="X192" s="110">
        <v>20.2</v>
      </c>
      <c r="Y192" s="109">
        <v>1.19</v>
      </c>
      <c r="Z192" s="108">
        <v>97</v>
      </c>
      <c r="AA192" s="108">
        <v>140</v>
      </c>
      <c r="AB192" s="110">
        <v>0.5</v>
      </c>
      <c r="AC192" s="109">
        <v>308.30011402999997</v>
      </c>
      <c r="AD192" s="110">
        <v>0.1</v>
      </c>
      <c r="AE192" s="109">
        <v>0.30778133413176112</v>
      </c>
      <c r="AF192" s="109">
        <v>35.619999999999997</v>
      </c>
      <c r="AG192" s="108">
        <v>5011</v>
      </c>
      <c r="AH192" s="108">
        <v>48075</v>
      </c>
      <c r="AI192" s="108">
        <v>15215</v>
      </c>
      <c r="AJ192" s="108">
        <v>0</v>
      </c>
      <c r="AK192" s="108">
        <v>0</v>
      </c>
      <c r="AL192" s="108">
        <v>0</v>
      </c>
      <c r="AM192" s="108">
        <v>123</v>
      </c>
      <c r="AN192" s="110">
        <v>11</v>
      </c>
      <c r="AO192" s="110" t="s">
        <v>443</v>
      </c>
      <c r="AP192" s="110" t="s">
        <v>443</v>
      </c>
      <c r="AQ192" s="109">
        <v>3.3166666666666673</v>
      </c>
      <c r="AR192" s="109">
        <v>-6.2304392457008403E-2</v>
      </c>
      <c r="AS192" s="108">
        <v>31</v>
      </c>
      <c r="AT192" s="110">
        <v>99</v>
      </c>
      <c r="AU192" s="109">
        <v>93.520454406738295</v>
      </c>
      <c r="AV192" s="109">
        <v>48.31</v>
      </c>
      <c r="AW192" s="109">
        <v>147.11088766419999</v>
      </c>
      <c r="AX192" s="108">
        <v>77000</v>
      </c>
      <c r="AY192" s="110">
        <v>77.989128600000001</v>
      </c>
      <c r="AZ192" s="110">
        <v>97.605587700000001</v>
      </c>
      <c r="BA192" s="108">
        <v>5963.68</v>
      </c>
      <c r="BB192" s="108">
        <v>90730000</v>
      </c>
      <c r="BC192" s="108">
        <v>92477857</v>
      </c>
      <c r="BD192" s="108">
        <v>310070</v>
      </c>
      <c r="BE192" s="108"/>
    </row>
    <row r="193" spans="1:57" x14ac:dyDescent="0.25">
      <c r="A193" s="133" t="s">
        <v>353</v>
      </c>
      <c r="B193" s="111" t="s">
        <v>352</v>
      </c>
      <c r="C193" s="108">
        <v>22.28842105263158</v>
      </c>
      <c r="D193" s="108">
        <v>0</v>
      </c>
      <c r="E193" s="108">
        <v>33351.697500000002</v>
      </c>
      <c r="F193" s="108">
        <v>4.0179999999999998</v>
      </c>
      <c r="G193" s="108">
        <v>0</v>
      </c>
      <c r="H193" s="108">
        <v>0</v>
      </c>
      <c r="I193" s="108">
        <v>0</v>
      </c>
      <c r="J193" s="108">
        <v>0</v>
      </c>
      <c r="K193" s="109">
        <v>0</v>
      </c>
      <c r="L193" s="109">
        <v>0.16666666666666666</v>
      </c>
      <c r="M193" s="109">
        <v>0.93493871641841397</v>
      </c>
      <c r="N193" s="109">
        <v>0.74358141542061096</v>
      </c>
      <c r="O193" s="108">
        <v>5</v>
      </c>
      <c r="P193" s="108">
        <v>0</v>
      </c>
      <c r="Q193" s="109">
        <v>0.49811025018235328</v>
      </c>
      <c r="R193" s="109">
        <v>0.20038</v>
      </c>
      <c r="S193" s="108">
        <v>2631627114</v>
      </c>
      <c r="T193" s="108">
        <v>709.39</v>
      </c>
      <c r="U193" s="108">
        <v>1001.46</v>
      </c>
      <c r="V193" s="109">
        <v>2.890228118454977</v>
      </c>
      <c r="W193" s="110">
        <v>41.900001525878899</v>
      </c>
      <c r="X193" s="110">
        <v>43.1</v>
      </c>
      <c r="Y193" s="109">
        <v>0.19700000000000001</v>
      </c>
      <c r="Z193" s="108">
        <v>75</v>
      </c>
      <c r="AA193" s="108">
        <v>48</v>
      </c>
      <c r="AB193" s="110">
        <v>0.10000000149011599</v>
      </c>
      <c r="AC193" s="109">
        <v>200.10671977000001</v>
      </c>
      <c r="AD193" s="110">
        <v>3</v>
      </c>
      <c r="AE193" s="109">
        <v>0.74396044781421788</v>
      </c>
      <c r="AF193" s="109">
        <v>35.909999999999997</v>
      </c>
      <c r="AG193" s="108">
        <v>49092</v>
      </c>
      <c r="AH193" s="108">
        <v>0</v>
      </c>
      <c r="AI193" s="108">
        <v>128091</v>
      </c>
      <c r="AJ193" s="108">
        <v>2500000</v>
      </c>
      <c r="AK193" s="108">
        <v>279791</v>
      </c>
      <c r="AL193" s="108">
        <v>0</v>
      </c>
      <c r="AM193" s="108">
        <v>102</v>
      </c>
      <c r="AN193" s="110">
        <v>26.1</v>
      </c>
      <c r="AO193" s="110">
        <v>7.58</v>
      </c>
      <c r="AP193" s="110">
        <v>11</v>
      </c>
      <c r="AQ193" s="109">
        <v>1.6</v>
      </c>
      <c r="AR193" s="109">
        <v>-1.40544068813324</v>
      </c>
      <c r="AS193" s="108">
        <v>18</v>
      </c>
      <c r="AT193" s="110">
        <v>48.406709999999997</v>
      </c>
      <c r="AU193" s="109">
        <v>66.373771667480497</v>
      </c>
      <c r="AV193" s="109">
        <v>22.55</v>
      </c>
      <c r="AW193" s="109">
        <v>68.486270785583201</v>
      </c>
      <c r="AX193" s="108">
        <v>22000</v>
      </c>
      <c r="AY193" s="110">
        <v>53.3</v>
      </c>
      <c r="AZ193" s="110">
        <v>54.9</v>
      </c>
      <c r="BA193" s="108">
        <v>3613.915</v>
      </c>
      <c r="BB193" s="108">
        <v>26183676</v>
      </c>
      <c r="BC193" s="108">
        <v>25408288</v>
      </c>
      <c r="BD193" s="108">
        <v>527970</v>
      </c>
      <c r="BE193" s="108"/>
    </row>
    <row r="194" spans="1:57" x14ac:dyDescent="0.25">
      <c r="A194" s="133" t="s">
        <v>355</v>
      </c>
      <c r="B194" s="111" t="s">
        <v>354</v>
      </c>
      <c r="C194" s="108">
        <v>552.12210526315789</v>
      </c>
      <c r="D194" s="108">
        <v>0</v>
      </c>
      <c r="E194" s="108">
        <v>26840.182500000003</v>
      </c>
      <c r="F194" s="108">
        <v>0</v>
      </c>
      <c r="G194" s="108">
        <v>0</v>
      </c>
      <c r="H194" s="108">
        <v>0</v>
      </c>
      <c r="I194" s="108">
        <v>0</v>
      </c>
      <c r="J194" s="108">
        <v>166928.16</v>
      </c>
      <c r="K194" s="109">
        <v>0.12</v>
      </c>
      <c r="L194" s="109">
        <v>3.3333333333333333E-2</v>
      </c>
      <c r="M194" s="109">
        <v>0.415171157874059</v>
      </c>
      <c r="N194" s="109">
        <v>1.11875420958585E-2</v>
      </c>
      <c r="O194" s="108">
        <v>0</v>
      </c>
      <c r="P194" s="108">
        <v>0</v>
      </c>
      <c r="Q194" s="109">
        <v>0.58550986326183219</v>
      </c>
      <c r="R194" s="109">
        <v>0.26447549999999997</v>
      </c>
      <c r="S194" s="108">
        <v>11768900</v>
      </c>
      <c r="T194" s="108">
        <v>957.72</v>
      </c>
      <c r="U194" s="108">
        <v>1142.42</v>
      </c>
      <c r="V194" s="109">
        <v>4.4508181797362658</v>
      </c>
      <c r="W194" s="110">
        <v>64</v>
      </c>
      <c r="X194" s="110">
        <v>14.9</v>
      </c>
      <c r="Y194" s="109">
        <v>0.17299999999999999</v>
      </c>
      <c r="Z194" s="108">
        <v>85</v>
      </c>
      <c r="AA194" s="108">
        <v>406</v>
      </c>
      <c r="AB194" s="110">
        <v>12.3999996185303</v>
      </c>
      <c r="AC194" s="109">
        <v>191.73394295</v>
      </c>
      <c r="AD194" s="110">
        <v>107</v>
      </c>
      <c r="AE194" s="109">
        <v>0.58681386868136143</v>
      </c>
      <c r="AF194" s="109">
        <v>57.49</v>
      </c>
      <c r="AG194" s="108">
        <v>1800</v>
      </c>
      <c r="AH194" s="108">
        <v>20000</v>
      </c>
      <c r="AI194" s="108">
        <v>0</v>
      </c>
      <c r="AJ194" s="108">
        <v>0</v>
      </c>
      <c r="AK194" s="108">
        <v>25737</v>
      </c>
      <c r="AL194" s="108">
        <v>0</v>
      </c>
      <c r="AM194" s="108">
        <v>92</v>
      </c>
      <c r="AN194" s="110">
        <v>47.8</v>
      </c>
      <c r="AO194" s="110">
        <v>10.1</v>
      </c>
      <c r="AP194" s="110">
        <v>3.2</v>
      </c>
      <c r="AQ194" s="109">
        <v>3.5833333333333335</v>
      </c>
      <c r="AR194" s="109">
        <v>-0.46850568056106601</v>
      </c>
      <c r="AS194" s="108">
        <v>38</v>
      </c>
      <c r="AT194" s="110">
        <v>22.062560000000001</v>
      </c>
      <c r="AU194" s="109">
        <v>61.428287506103501</v>
      </c>
      <c r="AV194" s="109">
        <v>17.34</v>
      </c>
      <c r="AW194" s="109">
        <v>67.3381642582832</v>
      </c>
      <c r="AX194" s="108">
        <v>31000</v>
      </c>
      <c r="AY194" s="110">
        <v>43.870900300000002</v>
      </c>
      <c r="AZ194" s="110">
        <v>65.359547800000001</v>
      </c>
      <c r="BA194" s="108">
        <v>4235.6580000000004</v>
      </c>
      <c r="BB194" s="108">
        <v>15721343</v>
      </c>
      <c r="BC194" s="108">
        <v>14222233</v>
      </c>
      <c r="BD194" s="108">
        <v>743390</v>
      </c>
      <c r="BE194" s="108"/>
    </row>
    <row r="195" spans="1:57" x14ac:dyDescent="0.25">
      <c r="A195" s="133" t="s">
        <v>357</v>
      </c>
      <c r="B195" s="111" t="s">
        <v>356</v>
      </c>
      <c r="C195" s="108">
        <v>16.64842105263158</v>
      </c>
      <c r="D195" s="108">
        <v>0</v>
      </c>
      <c r="E195" s="108">
        <v>17025.271499999999</v>
      </c>
      <c r="F195" s="108">
        <v>0</v>
      </c>
      <c r="G195" s="108">
        <v>1196.2750000000001</v>
      </c>
      <c r="H195" s="108">
        <v>0</v>
      </c>
      <c r="I195" s="108">
        <v>0</v>
      </c>
      <c r="J195" s="108">
        <v>680904.72</v>
      </c>
      <c r="K195" s="109">
        <v>0.24</v>
      </c>
      <c r="L195" s="109">
        <v>0.1</v>
      </c>
      <c r="M195" s="109">
        <v>0.38299026626339999</v>
      </c>
      <c r="N195" s="109">
        <v>3.00528162064891E-2</v>
      </c>
      <c r="O195" s="108">
        <v>0</v>
      </c>
      <c r="P195" s="108">
        <v>0</v>
      </c>
      <c r="Q195" s="109">
        <v>0.50874738557583188</v>
      </c>
      <c r="R195" s="109">
        <v>0.12757060000000001</v>
      </c>
      <c r="S195" s="108">
        <v>145168551</v>
      </c>
      <c r="T195" s="108">
        <v>1001.22</v>
      </c>
      <c r="U195" s="108">
        <v>811.05</v>
      </c>
      <c r="V195" s="109">
        <v>6.5029666452854391</v>
      </c>
      <c r="W195" s="110">
        <v>70.699996948242202</v>
      </c>
      <c r="X195" s="110">
        <v>12.5</v>
      </c>
      <c r="Y195" s="109">
        <v>8.3000000000000004E-2</v>
      </c>
      <c r="Z195" s="108">
        <v>92</v>
      </c>
      <c r="AA195" s="108">
        <v>278</v>
      </c>
      <c r="AB195" s="110">
        <v>16.700000762939499</v>
      </c>
      <c r="AC195" s="109" t="s">
        <v>443</v>
      </c>
      <c r="AD195" s="110">
        <v>33</v>
      </c>
      <c r="AE195" s="109">
        <v>0.50397590295063033</v>
      </c>
      <c r="AF195" s="109" t="s">
        <v>443</v>
      </c>
      <c r="AG195" s="108">
        <v>9700</v>
      </c>
      <c r="AH195" s="108">
        <v>2502</v>
      </c>
      <c r="AI195" s="108">
        <v>1490510</v>
      </c>
      <c r="AJ195" s="108">
        <v>36000</v>
      </c>
      <c r="AK195" s="108">
        <v>6085</v>
      </c>
      <c r="AL195" s="108">
        <v>10</v>
      </c>
      <c r="AM195" s="108">
        <v>98</v>
      </c>
      <c r="AN195" s="110">
        <v>33.4</v>
      </c>
      <c r="AO195" s="110" t="s">
        <v>443</v>
      </c>
      <c r="AP195" s="110" t="s">
        <v>443</v>
      </c>
      <c r="AQ195" s="109">
        <v>3.9666666666666672</v>
      </c>
      <c r="AR195" s="109">
        <v>-1.1759390830993699</v>
      </c>
      <c r="AS195" s="108">
        <v>21</v>
      </c>
      <c r="AT195" s="110">
        <v>40.462560000000003</v>
      </c>
      <c r="AU195" s="109">
        <v>83.582717895507798</v>
      </c>
      <c r="AV195" s="109">
        <v>19.89</v>
      </c>
      <c r="AW195" s="109">
        <v>80.816421307149497</v>
      </c>
      <c r="AX195" s="108">
        <v>49000</v>
      </c>
      <c r="AY195" s="110">
        <v>36.8312138</v>
      </c>
      <c r="AZ195" s="110">
        <v>76.916652600000006</v>
      </c>
      <c r="BA195" s="108">
        <v>2099.607</v>
      </c>
      <c r="BB195" s="108">
        <v>15245855</v>
      </c>
      <c r="BC195" s="108">
        <v>13182908</v>
      </c>
      <c r="BD195" s="108">
        <v>386850</v>
      </c>
      <c r="BE195" s="108"/>
    </row>
  </sheetData>
  <sortState ref="A5:BD195">
    <sortCondition ref="A5:A195"/>
  </sortState>
  <mergeCells count="1">
    <mergeCell ref="A1:BD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90" zoomScaleNormal="90" workbookViewId="0">
      <pane ySplit="2" topLeftCell="A3" activePane="bottomLeft" state="frozen"/>
      <selection pane="bottomLeft" sqref="A1:L1"/>
    </sheetView>
  </sheetViews>
  <sheetFormatPr defaultRowHeight="15" x14ac:dyDescent="0.25"/>
  <cols>
    <col min="1" max="1" width="13.140625" style="20" customWidth="1"/>
    <col min="2" max="2" width="15.42578125" style="20" customWidth="1"/>
    <col min="3" max="3" width="23.42578125" style="20" customWidth="1"/>
    <col min="4" max="4" width="17.7109375" style="20" bestFit="1" customWidth="1"/>
    <col min="5" max="5" width="22" style="20" customWidth="1"/>
    <col min="6" max="6" width="24" style="20" customWidth="1"/>
    <col min="7" max="10" width="57.140625" style="20" customWidth="1"/>
    <col min="11" max="11" width="33.7109375" style="20" customWidth="1"/>
    <col min="12" max="12" width="64.7109375" style="20" customWidth="1"/>
    <col min="13" max="16384" width="9.140625" style="20"/>
  </cols>
  <sheetData>
    <row r="1" spans="1:12" s="4" customFormat="1" x14ac:dyDescent="0.25">
      <c r="A1" s="178"/>
      <c r="B1" s="178"/>
      <c r="C1" s="178"/>
      <c r="D1" s="178"/>
      <c r="E1" s="178"/>
      <c r="F1" s="178"/>
      <c r="G1" s="178"/>
      <c r="H1" s="178"/>
      <c r="I1" s="178"/>
      <c r="J1" s="178"/>
      <c r="K1" s="178"/>
      <c r="L1" s="178"/>
    </row>
    <row r="2" spans="1:12" ht="15.75" thickBot="1" x14ac:dyDescent="0.3">
      <c r="A2" s="113" t="s">
        <v>493</v>
      </c>
      <c r="B2" s="113" t="s">
        <v>494</v>
      </c>
      <c r="C2" s="113" t="s">
        <v>495</v>
      </c>
      <c r="D2" s="113" t="s">
        <v>496</v>
      </c>
      <c r="E2" s="113" t="s">
        <v>989</v>
      </c>
      <c r="F2" s="113" t="s">
        <v>497</v>
      </c>
      <c r="G2" s="113" t="s">
        <v>498</v>
      </c>
      <c r="H2" s="113" t="s">
        <v>720</v>
      </c>
      <c r="I2" s="113" t="s">
        <v>721</v>
      </c>
      <c r="J2" s="113" t="s">
        <v>722</v>
      </c>
      <c r="K2" s="113" t="s">
        <v>582</v>
      </c>
      <c r="L2" s="113" t="s">
        <v>583</v>
      </c>
    </row>
    <row r="3" spans="1:12" ht="91.5" customHeight="1" x14ac:dyDescent="0.25">
      <c r="A3" s="136" t="s">
        <v>499</v>
      </c>
      <c r="B3" s="137" t="s">
        <v>365</v>
      </c>
      <c r="C3" s="137" t="s">
        <v>500</v>
      </c>
      <c r="D3" s="137" t="s">
        <v>919</v>
      </c>
      <c r="E3" s="139" t="s">
        <v>931</v>
      </c>
      <c r="F3" s="137" t="s">
        <v>924</v>
      </c>
      <c r="G3" s="137" t="s">
        <v>974</v>
      </c>
      <c r="H3" s="137" t="s">
        <v>639</v>
      </c>
      <c r="I3" s="137" t="s">
        <v>960</v>
      </c>
      <c r="J3" s="137" t="s">
        <v>961</v>
      </c>
      <c r="K3" s="137" t="s">
        <v>962</v>
      </c>
      <c r="L3" s="139" t="s">
        <v>963</v>
      </c>
    </row>
    <row r="4" spans="1:12" ht="76.5" x14ac:dyDescent="0.25">
      <c r="A4" s="138" t="s">
        <v>499</v>
      </c>
      <c r="B4" s="139" t="s">
        <v>365</v>
      </c>
      <c r="C4" s="139" t="s">
        <v>500</v>
      </c>
      <c r="D4" s="137" t="s">
        <v>920</v>
      </c>
      <c r="E4" s="139" t="s">
        <v>932</v>
      </c>
      <c r="F4" s="139" t="s">
        <v>925</v>
      </c>
      <c r="G4" s="139" t="s">
        <v>975</v>
      </c>
      <c r="H4" s="139" t="s">
        <v>640</v>
      </c>
      <c r="I4" s="139" t="s">
        <v>960</v>
      </c>
      <c r="J4" s="137" t="s">
        <v>964</v>
      </c>
      <c r="K4" s="137" t="s">
        <v>965</v>
      </c>
      <c r="L4" s="139" t="s">
        <v>963</v>
      </c>
    </row>
    <row r="5" spans="1:12" ht="76.5" x14ac:dyDescent="0.25">
      <c r="A5" s="138" t="s">
        <v>499</v>
      </c>
      <c r="B5" s="139" t="s">
        <v>365</v>
      </c>
      <c r="C5" s="139" t="s">
        <v>500</v>
      </c>
      <c r="D5" s="139" t="s">
        <v>921</v>
      </c>
      <c r="E5" s="139" t="s">
        <v>929</v>
      </c>
      <c r="F5" s="139" t="s">
        <v>926</v>
      </c>
      <c r="G5" s="137" t="s">
        <v>976</v>
      </c>
      <c r="H5" s="139" t="s">
        <v>641</v>
      </c>
      <c r="I5" s="139" t="s">
        <v>966</v>
      </c>
      <c r="J5" s="137" t="s">
        <v>961</v>
      </c>
      <c r="K5" s="137" t="s">
        <v>962</v>
      </c>
      <c r="L5" s="139" t="s">
        <v>963</v>
      </c>
    </row>
    <row r="6" spans="1:12" ht="76.5" x14ac:dyDescent="0.25">
      <c r="A6" s="138" t="s">
        <v>499</v>
      </c>
      <c r="B6" s="139" t="s">
        <v>365</v>
      </c>
      <c r="C6" s="139" t="s">
        <v>500</v>
      </c>
      <c r="D6" s="139" t="s">
        <v>922</v>
      </c>
      <c r="E6" s="139" t="s">
        <v>930</v>
      </c>
      <c r="F6" s="139" t="s">
        <v>927</v>
      </c>
      <c r="G6" s="139" t="s">
        <v>977</v>
      </c>
      <c r="H6" s="139" t="s">
        <v>642</v>
      </c>
      <c r="I6" s="139" t="s">
        <v>966</v>
      </c>
      <c r="J6" s="137" t="s">
        <v>961</v>
      </c>
      <c r="K6" s="137" t="s">
        <v>965</v>
      </c>
      <c r="L6" s="139" t="s">
        <v>963</v>
      </c>
    </row>
    <row r="7" spans="1:12" ht="76.5" x14ac:dyDescent="0.25">
      <c r="A7" s="138" t="s">
        <v>499</v>
      </c>
      <c r="B7" s="139" t="s">
        <v>365</v>
      </c>
      <c r="C7" s="139" t="s">
        <v>501</v>
      </c>
      <c r="D7" s="139" t="s">
        <v>981</v>
      </c>
      <c r="E7" s="139" t="s">
        <v>502</v>
      </c>
      <c r="F7" s="139" t="s">
        <v>503</v>
      </c>
      <c r="G7" s="139" t="s">
        <v>586</v>
      </c>
      <c r="H7" s="139" t="s">
        <v>643</v>
      </c>
      <c r="I7" s="139" t="s">
        <v>644</v>
      </c>
      <c r="J7" s="137" t="s">
        <v>928</v>
      </c>
      <c r="K7" s="137" t="s">
        <v>918</v>
      </c>
      <c r="L7" s="139" t="s">
        <v>923</v>
      </c>
    </row>
    <row r="8" spans="1:12" ht="76.5" x14ac:dyDescent="0.25">
      <c r="A8" s="138" t="s">
        <v>499</v>
      </c>
      <c r="B8" s="139" t="s">
        <v>365</v>
      </c>
      <c r="C8" s="139" t="s">
        <v>501</v>
      </c>
      <c r="D8" s="139" t="s">
        <v>982</v>
      </c>
      <c r="E8" s="139" t="s">
        <v>504</v>
      </c>
      <c r="F8" s="139" t="s">
        <v>505</v>
      </c>
      <c r="G8" s="139" t="s">
        <v>587</v>
      </c>
      <c r="H8" s="139" t="s">
        <v>645</v>
      </c>
      <c r="I8" s="139" t="s">
        <v>644</v>
      </c>
      <c r="J8" s="137" t="s">
        <v>928</v>
      </c>
      <c r="K8" s="137" t="s">
        <v>988</v>
      </c>
      <c r="L8" s="139" t="s">
        <v>923</v>
      </c>
    </row>
    <row r="9" spans="1:12" ht="76.5" x14ac:dyDescent="0.25">
      <c r="A9" s="138" t="s">
        <v>499</v>
      </c>
      <c r="B9" s="139" t="s">
        <v>365</v>
      </c>
      <c r="C9" s="139" t="s">
        <v>506</v>
      </c>
      <c r="D9" s="139" t="s">
        <v>983</v>
      </c>
      <c r="E9" s="139" t="s">
        <v>507</v>
      </c>
      <c r="F9" s="139" t="s">
        <v>445</v>
      </c>
      <c r="G9" s="139" t="s">
        <v>588</v>
      </c>
      <c r="H9" s="139" t="s">
        <v>646</v>
      </c>
      <c r="I9" s="139" t="s">
        <v>647</v>
      </c>
      <c r="J9" s="137" t="s">
        <v>928</v>
      </c>
      <c r="K9" s="137" t="s">
        <v>918</v>
      </c>
      <c r="L9" s="139" t="s">
        <v>923</v>
      </c>
    </row>
    <row r="10" spans="1:12" ht="76.5" x14ac:dyDescent="0.25">
      <c r="A10" s="138" t="s">
        <v>499</v>
      </c>
      <c r="B10" s="139" t="s">
        <v>365</v>
      </c>
      <c r="C10" s="139" t="s">
        <v>506</v>
      </c>
      <c r="D10" s="139" t="s">
        <v>984</v>
      </c>
      <c r="E10" s="139" t="s">
        <v>508</v>
      </c>
      <c r="F10" s="139" t="s">
        <v>447</v>
      </c>
      <c r="G10" s="139" t="s">
        <v>589</v>
      </c>
      <c r="H10" s="139" t="s">
        <v>648</v>
      </c>
      <c r="I10" s="139" t="s">
        <v>647</v>
      </c>
      <c r="J10" s="137" t="s">
        <v>928</v>
      </c>
      <c r="K10" s="137" t="s">
        <v>988</v>
      </c>
      <c r="L10" s="139" t="s">
        <v>923</v>
      </c>
    </row>
    <row r="11" spans="1:12" ht="76.5" x14ac:dyDescent="0.25">
      <c r="A11" s="138" t="s">
        <v>499</v>
      </c>
      <c r="B11" s="139" t="s">
        <v>365</v>
      </c>
      <c r="C11" s="139" t="s">
        <v>509</v>
      </c>
      <c r="D11" s="139" t="s">
        <v>510</v>
      </c>
      <c r="E11" s="139" t="s">
        <v>511</v>
      </c>
      <c r="F11" s="139" t="s">
        <v>590</v>
      </c>
      <c r="G11" s="139" t="s">
        <v>591</v>
      </c>
      <c r="H11" s="139" t="s">
        <v>649</v>
      </c>
      <c r="I11" s="139" t="s">
        <v>650</v>
      </c>
      <c r="J11" s="137" t="s">
        <v>928</v>
      </c>
      <c r="K11" s="137" t="s">
        <v>918</v>
      </c>
      <c r="L11" s="139" t="s">
        <v>923</v>
      </c>
    </row>
    <row r="12" spans="1:12" ht="76.5" x14ac:dyDescent="0.25">
      <c r="A12" s="138" t="s">
        <v>499</v>
      </c>
      <c r="B12" s="139" t="s">
        <v>365</v>
      </c>
      <c r="C12" s="139" t="s">
        <v>509</v>
      </c>
      <c r="D12" s="139" t="s">
        <v>512</v>
      </c>
      <c r="E12" s="139" t="s">
        <v>513</v>
      </c>
      <c r="F12" s="139" t="s">
        <v>592</v>
      </c>
      <c r="G12" s="139" t="s">
        <v>593</v>
      </c>
      <c r="H12" s="139" t="s">
        <v>651</v>
      </c>
      <c r="I12" s="139" t="s">
        <v>650</v>
      </c>
      <c r="J12" s="137" t="s">
        <v>928</v>
      </c>
      <c r="K12" s="137" t="s">
        <v>988</v>
      </c>
      <c r="L12" s="139" t="s">
        <v>923</v>
      </c>
    </row>
    <row r="13" spans="1:12" ht="76.5" x14ac:dyDescent="0.25">
      <c r="A13" s="138" t="s">
        <v>499</v>
      </c>
      <c r="B13" s="139" t="s">
        <v>365</v>
      </c>
      <c r="C13" s="139" t="s">
        <v>509</v>
      </c>
      <c r="D13" s="139" t="s">
        <v>979</v>
      </c>
      <c r="E13" s="139" t="s">
        <v>933</v>
      </c>
      <c r="F13" s="139" t="s">
        <v>937</v>
      </c>
      <c r="G13" s="139" t="s">
        <v>594</v>
      </c>
      <c r="H13" s="139" t="s">
        <v>652</v>
      </c>
      <c r="I13" s="139" t="s">
        <v>653</v>
      </c>
      <c r="J13" s="137" t="s">
        <v>928</v>
      </c>
      <c r="K13" s="137" t="s">
        <v>918</v>
      </c>
      <c r="L13" s="139" t="s">
        <v>923</v>
      </c>
    </row>
    <row r="14" spans="1:12" ht="76.5" x14ac:dyDescent="0.25">
      <c r="A14" s="138" t="s">
        <v>499</v>
      </c>
      <c r="B14" s="139" t="s">
        <v>365</v>
      </c>
      <c r="C14" s="139" t="s">
        <v>509</v>
      </c>
      <c r="D14" s="139" t="s">
        <v>978</v>
      </c>
      <c r="E14" s="139" t="s">
        <v>934</v>
      </c>
      <c r="F14" s="139" t="s">
        <v>938</v>
      </c>
      <c r="G14" s="139" t="s">
        <v>595</v>
      </c>
      <c r="H14" s="139" t="s">
        <v>654</v>
      </c>
      <c r="I14" s="139" t="s">
        <v>653</v>
      </c>
      <c r="J14" s="137" t="s">
        <v>928</v>
      </c>
      <c r="K14" s="137" t="s">
        <v>988</v>
      </c>
      <c r="L14" s="139" t="s">
        <v>923</v>
      </c>
    </row>
    <row r="15" spans="1:12" ht="76.5" x14ac:dyDescent="0.25">
      <c r="A15" s="138" t="s">
        <v>499</v>
      </c>
      <c r="B15" s="139" t="s">
        <v>365</v>
      </c>
      <c r="C15" s="139" t="s">
        <v>509</v>
      </c>
      <c r="D15" s="139" t="s">
        <v>979</v>
      </c>
      <c r="E15" s="139" t="s">
        <v>935</v>
      </c>
      <c r="F15" s="139" t="s">
        <v>939</v>
      </c>
      <c r="G15" s="139" t="s">
        <v>596</v>
      </c>
      <c r="H15" s="139" t="s">
        <v>655</v>
      </c>
      <c r="I15" s="139" t="s">
        <v>656</v>
      </c>
      <c r="J15" s="137" t="s">
        <v>928</v>
      </c>
      <c r="K15" s="137" t="s">
        <v>918</v>
      </c>
      <c r="L15" s="139" t="s">
        <v>923</v>
      </c>
    </row>
    <row r="16" spans="1:12" ht="76.5" x14ac:dyDescent="0.25">
      <c r="A16" s="138" t="s">
        <v>499</v>
      </c>
      <c r="B16" s="139" t="s">
        <v>365</v>
      </c>
      <c r="C16" s="139" t="s">
        <v>509</v>
      </c>
      <c r="D16" s="139" t="s">
        <v>980</v>
      </c>
      <c r="E16" s="139" t="s">
        <v>936</v>
      </c>
      <c r="F16" s="139" t="s">
        <v>940</v>
      </c>
      <c r="G16" s="139" t="s">
        <v>597</v>
      </c>
      <c r="H16" s="139" t="s">
        <v>657</v>
      </c>
      <c r="I16" s="139" t="s">
        <v>656</v>
      </c>
      <c r="J16" s="137" t="s">
        <v>928</v>
      </c>
      <c r="K16" s="137" t="s">
        <v>988</v>
      </c>
      <c r="L16" s="139" t="s">
        <v>923</v>
      </c>
    </row>
    <row r="17" spans="1:12" ht="51" x14ac:dyDescent="0.25">
      <c r="A17" s="138" t="s">
        <v>499</v>
      </c>
      <c r="B17" s="139" t="s">
        <v>365</v>
      </c>
      <c r="C17" s="139" t="s">
        <v>514</v>
      </c>
      <c r="D17" s="139"/>
      <c r="E17" s="139" t="s">
        <v>860</v>
      </c>
      <c r="F17" s="139" t="s">
        <v>872</v>
      </c>
      <c r="G17" s="139" t="s">
        <v>811</v>
      </c>
      <c r="H17" s="139" t="s">
        <v>817</v>
      </c>
      <c r="I17" s="139" t="s">
        <v>658</v>
      </c>
      <c r="J17" s="139"/>
      <c r="K17" s="139" t="s">
        <v>553</v>
      </c>
      <c r="L17" s="139"/>
    </row>
    <row r="18" spans="1:12" ht="63.75" x14ac:dyDescent="0.25">
      <c r="A18" s="138" t="s">
        <v>499</v>
      </c>
      <c r="B18" s="139" t="s">
        <v>365</v>
      </c>
      <c r="C18" s="139" t="s">
        <v>514</v>
      </c>
      <c r="D18" s="139" t="s">
        <v>985</v>
      </c>
      <c r="E18" s="139" t="s">
        <v>853</v>
      </c>
      <c r="F18" s="139" t="s">
        <v>427</v>
      </c>
      <c r="G18" s="139" t="s">
        <v>854</v>
      </c>
      <c r="H18" s="139" t="s">
        <v>855</v>
      </c>
      <c r="I18" s="139" t="s">
        <v>658</v>
      </c>
      <c r="J18" s="139" t="s">
        <v>856</v>
      </c>
      <c r="K18" s="139" t="s">
        <v>916</v>
      </c>
      <c r="L18" s="139" t="s">
        <v>516</v>
      </c>
    </row>
    <row r="19" spans="1:12" ht="63.75" x14ac:dyDescent="0.25">
      <c r="A19" s="138" t="s">
        <v>499</v>
      </c>
      <c r="B19" s="139" t="s">
        <v>365</v>
      </c>
      <c r="C19" s="139" t="s">
        <v>514</v>
      </c>
      <c r="D19" s="139" t="s">
        <v>986</v>
      </c>
      <c r="E19" s="139" t="s">
        <v>857</v>
      </c>
      <c r="F19" s="139" t="s">
        <v>428</v>
      </c>
      <c r="G19" s="139" t="s">
        <v>858</v>
      </c>
      <c r="H19" s="139" t="s">
        <v>859</v>
      </c>
      <c r="I19" s="139" t="s">
        <v>658</v>
      </c>
      <c r="J19" s="139" t="s">
        <v>856</v>
      </c>
      <c r="K19" s="139" t="s">
        <v>916</v>
      </c>
      <c r="L19" s="139" t="s">
        <v>516</v>
      </c>
    </row>
    <row r="20" spans="1:12" ht="63.75" x14ac:dyDescent="0.25">
      <c r="A20" s="138" t="s">
        <v>499</v>
      </c>
      <c r="B20" s="139" t="s">
        <v>365</v>
      </c>
      <c r="C20" s="139" t="s">
        <v>514</v>
      </c>
      <c r="D20" s="139" t="s">
        <v>987</v>
      </c>
      <c r="E20" s="139" t="s">
        <v>865</v>
      </c>
      <c r="F20" s="139" t="s">
        <v>866</v>
      </c>
      <c r="G20" s="139" t="s">
        <v>866</v>
      </c>
      <c r="H20" s="139" t="s">
        <v>867</v>
      </c>
      <c r="I20" s="139" t="s">
        <v>658</v>
      </c>
      <c r="J20" s="139" t="s">
        <v>856</v>
      </c>
      <c r="K20" s="139" t="s">
        <v>916</v>
      </c>
      <c r="L20" s="139" t="s">
        <v>516</v>
      </c>
    </row>
    <row r="21" spans="1:12" ht="51" x14ac:dyDescent="0.25">
      <c r="A21" s="138" t="s">
        <v>499</v>
      </c>
      <c r="B21" s="139" t="s">
        <v>366</v>
      </c>
      <c r="C21" s="139" t="s">
        <v>803</v>
      </c>
      <c r="D21" s="139" t="s">
        <v>826</v>
      </c>
      <c r="E21" s="139" t="s">
        <v>863</v>
      </c>
      <c r="F21" s="139" t="s">
        <v>864</v>
      </c>
      <c r="G21" s="139" t="s">
        <v>864</v>
      </c>
      <c r="H21" s="139" t="s">
        <v>835</v>
      </c>
      <c r="I21" s="139" t="s">
        <v>815</v>
      </c>
      <c r="J21" s="139" t="s">
        <v>836</v>
      </c>
      <c r="K21" s="139" t="s">
        <v>837</v>
      </c>
      <c r="L21" s="139" t="s">
        <v>838</v>
      </c>
    </row>
    <row r="22" spans="1:12" ht="51" x14ac:dyDescent="0.25">
      <c r="A22" s="138" t="s">
        <v>499</v>
      </c>
      <c r="B22" s="139" t="s">
        <v>366</v>
      </c>
      <c r="C22" s="139" t="s">
        <v>803</v>
      </c>
      <c r="D22" s="139" t="s">
        <v>826</v>
      </c>
      <c r="E22" s="139" t="s">
        <v>861</v>
      </c>
      <c r="F22" s="139" t="s">
        <v>862</v>
      </c>
      <c r="G22" s="139" t="s">
        <v>862</v>
      </c>
      <c r="H22" s="139" t="s">
        <v>835</v>
      </c>
      <c r="I22" s="139" t="s">
        <v>815</v>
      </c>
      <c r="J22" s="139" t="s">
        <v>836</v>
      </c>
      <c r="K22" s="139" t="s">
        <v>837</v>
      </c>
      <c r="L22" s="139" t="s">
        <v>838</v>
      </c>
    </row>
    <row r="23" spans="1:12" ht="25.5" x14ac:dyDescent="0.25">
      <c r="A23" s="138" t="s">
        <v>499</v>
      </c>
      <c r="B23" s="139" t="s">
        <v>366</v>
      </c>
      <c r="C23" s="139" t="s">
        <v>803</v>
      </c>
      <c r="D23" s="139" t="s">
        <v>834</v>
      </c>
      <c r="E23" s="139" t="s">
        <v>841</v>
      </c>
      <c r="F23" s="139" t="s">
        <v>823</v>
      </c>
      <c r="G23" s="139" t="s">
        <v>823</v>
      </c>
      <c r="H23" s="139" t="s">
        <v>833</v>
      </c>
      <c r="I23" s="139" t="s">
        <v>815</v>
      </c>
      <c r="J23" s="139"/>
      <c r="K23" s="139" t="s">
        <v>839</v>
      </c>
      <c r="L23" s="139" t="s">
        <v>840</v>
      </c>
    </row>
    <row r="24" spans="1:12" ht="38.25" x14ac:dyDescent="0.25">
      <c r="A24" s="138" t="s">
        <v>499</v>
      </c>
      <c r="B24" s="139" t="s">
        <v>366</v>
      </c>
      <c r="C24" s="139" t="s">
        <v>803</v>
      </c>
      <c r="D24" s="139" t="s">
        <v>834</v>
      </c>
      <c r="E24" s="139" t="s">
        <v>842</v>
      </c>
      <c r="F24" s="139" t="s">
        <v>824</v>
      </c>
      <c r="G24" s="139" t="s">
        <v>824</v>
      </c>
      <c r="H24" s="139" t="s">
        <v>833</v>
      </c>
      <c r="I24" s="139" t="s">
        <v>815</v>
      </c>
      <c r="J24" s="139"/>
      <c r="K24" s="139" t="s">
        <v>839</v>
      </c>
      <c r="L24" s="139" t="s">
        <v>840</v>
      </c>
    </row>
    <row r="25" spans="1:12" ht="38.25" x14ac:dyDescent="0.25">
      <c r="A25" s="140" t="s">
        <v>383</v>
      </c>
      <c r="B25" s="139" t="s">
        <v>519</v>
      </c>
      <c r="C25" s="139" t="s">
        <v>520</v>
      </c>
      <c r="D25" s="139"/>
      <c r="E25" s="139" t="s">
        <v>521</v>
      </c>
      <c r="F25" s="139" t="s">
        <v>386</v>
      </c>
      <c r="G25" s="139" t="s">
        <v>386</v>
      </c>
      <c r="H25" s="139" t="s">
        <v>812</v>
      </c>
      <c r="I25" s="139" t="s">
        <v>659</v>
      </c>
      <c r="J25" s="139"/>
      <c r="K25" s="139" t="s">
        <v>522</v>
      </c>
      <c r="L25" s="139" t="s">
        <v>523</v>
      </c>
    </row>
    <row r="26" spans="1:12" ht="63.75" x14ac:dyDescent="0.25">
      <c r="A26" s="140" t="s">
        <v>383</v>
      </c>
      <c r="B26" s="139" t="s">
        <v>519</v>
      </c>
      <c r="C26" s="139" t="s">
        <v>520</v>
      </c>
      <c r="D26" s="139"/>
      <c r="E26" s="139" t="s">
        <v>524</v>
      </c>
      <c r="F26" s="139" t="s">
        <v>387</v>
      </c>
      <c r="G26" s="139" t="s">
        <v>387</v>
      </c>
      <c r="H26" s="139" t="s">
        <v>813</v>
      </c>
      <c r="I26" s="139" t="s">
        <v>660</v>
      </c>
      <c r="J26" s="139"/>
      <c r="K26" s="139" t="s">
        <v>943</v>
      </c>
      <c r="L26" s="139" t="s">
        <v>525</v>
      </c>
    </row>
    <row r="27" spans="1:12" ht="89.25" x14ac:dyDescent="0.25">
      <c r="A27" s="140" t="s">
        <v>383</v>
      </c>
      <c r="B27" s="139" t="s">
        <v>519</v>
      </c>
      <c r="C27" s="139" t="s">
        <v>399</v>
      </c>
      <c r="D27" s="139"/>
      <c r="E27" s="139" t="s">
        <v>526</v>
      </c>
      <c r="F27" s="139" t="s">
        <v>385</v>
      </c>
      <c r="G27" s="139" t="s">
        <v>385</v>
      </c>
      <c r="H27" s="139" t="s">
        <v>661</v>
      </c>
      <c r="I27" s="139" t="s">
        <v>662</v>
      </c>
      <c r="J27" s="139"/>
      <c r="K27" s="139" t="s">
        <v>522</v>
      </c>
      <c r="L27" s="139" t="s">
        <v>527</v>
      </c>
    </row>
    <row r="28" spans="1:12" ht="63.75" x14ac:dyDescent="0.25">
      <c r="A28" s="140" t="s">
        <v>383</v>
      </c>
      <c r="B28" s="139" t="s">
        <v>519</v>
      </c>
      <c r="C28" s="139" t="s">
        <v>399</v>
      </c>
      <c r="D28" s="139"/>
      <c r="E28" s="139" t="s">
        <v>528</v>
      </c>
      <c r="F28" s="139" t="s">
        <v>529</v>
      </c>
      <c r="G28" s="139" t="s">
        <v>529</v>
      </c>
      <c r="H28" s="139" t="s">
        <v>663</v>
      </c>
      <c r="I28" s="139" t="s">
        <v>664</v>
      </c>
      <c r="J28" s="139"/>
      <c r="K28" s="139" t="s">
        <v>569</v>
      </c>
      <c r="L28" s="139" t="s">
        <v>795</v>
      </c>
    </row>
    <row r="29" spans="1:12" ht="38.25" x14ac:dyDescent="0.25">
      <c r="A29" s="140" t="s">
        <v>383</v>
      </c>
      <c r="B29" s="139" t="s">
        <v>519</v>
      </c>
      <c r="C29" s="139" t="s">
        <v>530</v>
      </c>
      <c r="D29" s="139" t="s">
        <v>422</v>
      </c>
      <c r="E29" s="139" t="s">
        <v>531</v>
      </c>
      <c r="F29" s="139" t="s">
        <v>532</v>
      </c>
      <c r="G29" s="139" t="s">
        <v>598</v>
      </c>
      <c r="H29" s="139" t="s">
        <v>665</v>
      </c>
      <c r="I29" s="139" t="s">
        <v>666</v>
      </c>
      <c r="J29" s="139"/>
      <c r="K29" s="139" t="s">
        <v>533</v>
      </c>
      <c r="L29" s="139" t="s">
        <v>534</v>
      </c>
    </row>
    <row r="30" spans="1:12" ht="114.75" x14ac:dyDescent="0.25">
      <c r="A30" s="140" t="s">
        <v>383</v>
      </c>
      <c r="B30" s="139" t="s">
        <v>519</v>
      </c>
      <c r="C30" s="139" t="s">
        <v>530</v>
      </c>
      <c r="D30" s="139" t="s">
        <v>422</v>
      </c>
      <c r="E30" s="139" t="s">
        <v>535</v>
      </c>
      <c r="F30" s="139" t="s">
        <v>395</v>
      </c>
      <c r="G30" s="139" t="s">
        <v>395</v>
      </c>
      <c r="H30" s="139" t="s">
        <v>814</v>
      </c>
      <c r="I30" s="139" t="s">
        <v>666</v>
      </c>
      <c r="J30" s="139"/>
      <c r="K30" s="139" t="s">
        <v>569</v>
      </c>
      <c r="L30" s="139" t="s">
        <v>536</v>
      </c>
    </row>
    <row r="31" spans="1:12" ht="76.5" x14ac:dyDescent="0.25">
      <c r="A31" s="140" t="s">
        <v>383</v>
      </c>
      <c r="B31" s="139" t="s">
        <v>412</v>
      </c>
      <c r="C31" s="139" t="s">
        <v>398</v>
      </c>
      <c r="D31" s="139"/>
      <c r="E31" s="139" t="s">
        <v>542</v>
      </c>
      <c r="F31" s="139" t="s">
        <v>486</v>
      </c>
      <c r="G31" s="139" t="s">
        <v>486</v>
      </c>
      <c r="H31" s="139" t="s">
        <v>667</v>
      </c>
      <c r="I31" s="139" t="s">
        <v>668</v>
      </c>
      <c r="J31" s="139" t="s">
        <v>669</v>
      </c>
      <c r="K31" s="139" t="s">
        <v>543</v>
      </c>
      <c r="L31" s="139" t="s">
        <v>544</v>
      </c>
    </row>
    <row r="32" spans="1:12" ht="76.5" x14ac:dyDescent="0.25">
      <c r="A32" s="140" t="s">
        <v>383</v>
      </c>
      <c r="B32" s="139" t="s">
        <v>412</v>
      </c>
      <c r="C32" s="139" t="s">
        <v>398</v>
      </c>
      <c r="D32" s="139"/>
      <c r="E32" s="139" t="s">
        <v>545</v>
      </c>
      <c r="F32" s="139" t="s">
        <v>485</v>
      </c>
      <c r="G32" s="139" t="s">
        <v>485</v>
      </c>
      <c r="H32" s="139" t="s">
        <v>667</v>
      </c>
      <c r="I32" s="139" t="s">
        <v>668</v>
      </c>
      <c r="J32" s="139" t="s">
        <v>669</v>
      </c>
      <c r="K32" s="139" t="s">
        <v>546</v>
      </c>
      <c r="L32" s="139" t="s">
        <v>547</v>
      </c>
    </row>
    <row r="33" spans="1:12" ht="76.5" x14ac:dyDescent="0.25">
      <c r="A33" s="140" t="s">
        <v>383</v>
      </c>
      <c r="B33" s="139" t="s">
        <v>412</v>
      </c>
      <c r="C33" s="139" t="s">
        <v>398</v>
      </c>
      <c r="D33" s="139"/>
      <c r="E33" s="139" t="s">
        <v>599</v>
      </c>
      <c r="F33" s="139" t="s">
        <v>548</v>
      </c>
      <c r="G33" s="139" t="s">
        <v>548</v>
      </c>
      <c r="H33" s="139" t="s">
        <v>667</v>
      </c>
      <c r="I33" s="139" t="s">
        <v>668</v>
      </c>
      <c r="J33" s="139" t="s">
        <v>669</v>
      </c>
      <c r="K33" s="139" t="s">
        <v>543</v>
      </c>
      <c r="L33" s="139" t="s">
        <v>544</v>
      </c>
    </row>
    <row r="34" spans="1:12" ht="51" x14ac:dyDescent="0.25">
      <c r="A34" s="140" t="s">
        <v>383</v>
      </c>
      <c r="B34" s="139" t="s">
        <v>412</v>
      </c>
      <c r="C34" s="139" t="s">
        <v>423</v>
      </c>
      <c r="D34" s="139" t="s">
        <v>584</v>
      </c>
      <c r="E34" s="139" t="s">
        <v>600</v>
      </c>
      <c r="F34" s="139" t="s">
        <v>601</v>
      </c>
      <c r="G34" s="139" t="s">
        <v>602</v>
      </c>
      <c r="H34" s="139" t="s">
        <v>670</v>
      </c>
      <c r="I34" s="139" t="s">
        <v>671</v>
      </c>
      <c r="J34" s="139" t="s">
        <v>672</v>
      </c>
      <c r="K34" s="139" t="s">
        <v>549</v>
      </c>
      <c r="L34" s="139" t="s">
        <v>550</v>
      </c>
    </row>
    <row r="35" spans="1:12" ht="51" x14ac:dyDescent="0.25">
      <c r="A35" s="140" t="s">
        <v>383</v>
      </c>
      <c r="B35" s="139" t="s">
        <v>412</v>
      </c>
      <c r="C35" s="139" t="s">
        <v>423</v>
      </c>
      <c r="D35" s="139" t="s">
        <v>584</v>
      </c>
      <c r="E35" s="139" t="s">
        <v>603</v>
      </c>
      <c r="F35" s="139" t="s">
        <v>407</v>
      </c>
      <c r="G35" s="139" t="s">
        <v>604</v>
      </c>
      <c r="H35" s="139" t="s">
        <v>673</v>
      </c>
      <c r="I35" s="139" t="s">
        <v>674</v>
      </c>
      <c r="J35" s="139" t="s">
        <v>675</v>
      </c>
      <c r="K35" s="139" t="s">
        <v>549</v>
      </c>
      <c r="L35" s="139" t="s">
        <v>550</v>
      </c>
    </row>
    <row r="36" spans="1:12" ht="51" x14ac:dyDescent="0.25">
      <c r="A36" s="140" t="s">
        <v>383</v>
      </c>
      <c r="B36" s="139" t="s">
        <v>412</v>
      </c>
      <c r="C36" s="139" t="s">
        <v>423</v>
      </c>
      <c r="D36" s="139" t="s">
        <v>584</v>
      </c>
      <c r="E36" s="139" t="s">
        <v>605</v>
      </c>
      <c r="F36" s="139" t="s">
        <v>953</v>
      </c>
      <c r="G36" s="139" t="s">
        <v>954</v>
      </c>
      <c r="H36" s="139" t="s">
        <v>955</v>
      </c>
      <c r="I36" s="139" t="s">
        <v>676</v>
      </c>
      <c r="J36" s="139" t="s">
        <v>677</v>
      </c>
      <c r="K36" s="139" t="s">
        <v>549</v>
      </c>
      <c r="L36" s="139" t="s">
        <v>550</v>
      </c>
    </row>
    <row r="37" spans="1:12" ht="51" x14ac:dyDescent="0.25">
      <c r="A37" s="140" t="s">
        <v>383</v>
      </c>
      <c r="B37" s="139" t="s">
        <v>412</v>
      </c>
      <c r="C37" s="139" t="s">
        <v>423</v>
      </c>
      <c r="D37" s="139" t="s">
        <v>537</v>
      </c>
      <c r="E37" s="139" t="s">
        <v>606</v>
      </c>
      <c r="F37" s="139" t="s">
        <v>359</v>
      </c>
      <c r="G37" s="139" t="s">
        <v>538</v>
      </c>
      <c r="H37" s="139" t="s">
        <v>678</v>
      </c>
      <c r="I37" s="139" t="s">
        <v>679</v>
      </c>
      <c r="J37" s="139" t="s">
        <v>680</v>
      </c>
      <c r="K37" s="139" t="s">
        <v>539</v>
      </c>
      <c r="L37" s="139" t="s">
        <v>540</v>
      </c>
    </row>
    <row r="38" spans="1:12" ht="153" x14ac:dyDescent="0.25">
      <c r="A38" s="140" t="s">
        <v>383</v>
      </c>
      <c r="B38" s="139" t="s">
        <v>412</v>
      </c>
      <c r="C38" s="139" t="s">
        <v>423</v>
      </c>
      <c r="D38" s="139" t="s">
        <v>537</v>
      </c>
      <c r="E38" s="139" t="s">
        <v>607</v>
      </c>
      <c r="F38" s="139" t="s">
        <v>541</v>
      </c>
      <c r="G38" s="139" t="s">
        <v>608</v>
      </c>
      <c r="H38" s="139" t="s">
        <v>681</v>
      </c>
      <c r="I38" s="139" t="s">
        <v>682</v>
      </c>
      <c r="J38" s="139" t="s">
        <v>683</v>
      </c>
      <c r="K38" s="139" t="s">
        <v>539</v>
      </c>
      <c r="L38" s="139" t="s">
        <v>540</v>
      </c>
    </row>
    <row r="39" spans="1:12" ht="89.25" x14ac:dyDescent="0.25">
      <c r="A39" s="140" t="s">
        <v>383</v>
      </c>
      <c r="B39" s="139" t="s">
        <v>412</v>
      </c>
      <c r="C39" s="139" t="s">
        <v>423</v>
      </c>
      <c r="D39" s="139" t="s">
        <v>551</v>
      </c>
      <c r="E39" s="139" t="s">
        <v>609</v>
      </c>
      <c r="F39" s="139" t="s">
        <v>610</v>
      </c>
      <c r="G39" s="139" t="s">
        <v>611</v>
      </c>
      <c r="H39" s="139" t="s">
        <v>684</v>
      </c>
      <c r="I39" s="139" t="s">
        <v>685</v>
      </c>
      <c r="J39" s="139" t="s">
        <v>686</v>
      </c>
      <c r="K39" s="139" t="s">
        <v>515</v>
      </c>
      <c r="L39" s="139" t="s">
        <v>516</v>
      </c>
    </row>
    <row r="40" spans="1:12" ht="38.25" x14ac:dyDescent="0.25">
      <c r="A40" s="140" t="s">
        <v>383</v>
      </c>
      <c r="B40" s="139" t="s">
        <v>412</v>
      </c>
      <c r="C40" s="139" t="s">
        <v>423</v>
      </c>
      <c r="D40" s="139" t="s">
        <v>827</v>
      </c>
      <c r="E40" s="139" t="s">
        <v>612</v>
      </c>
      <c r="F40" s="139" t="s">
        <v>552</v>
      </c>
      <c r="G40" s="139" t="s">
        <v>552</v>
      </c>
      <c r="H40" s="139" t="s">
        <v>687</v>
      </c>
      <c r="I40" s="139" t="s">
        <v>829</v>
      </c>
      <c r="J40" s="139" t="s">
        <v>688</v>
      </c>
      <c r="K40" s="139" t="s">
        <v>553</v>
      </c>
      <c r="L40" s="139" t="s">
        <v>554</v>
      </c>
    </row>
    <row r="41" spans="1:12" ht="51" x14ac:dyDescent="0.25">
      <c r="A41" s="140" t="s">
        <v>383</v>
      </c>
      <c r="B41" s="139" t="s">
        <v>412</v>
      </c>
      <c r="C41" s="139" t="s">
        <v>423</v>
      </c>
      <c r="D41" s="139" t="s">
        <v>828</v>
      </c>
      <c r="E41" s="139" t="s">
        <v>613</v>
      </c>
      <c r="F41" s="139" t="s">
        <v>555</v>
      </c>
      <c r="G41" s="139" t="s">
        <v>614</v>
      </c>
      <c r="H41" s="139" t="s">
        <v>689</v>
      </c>
      <c r="I41" s="139" t="s">
        <v>830</v>
      </c>
      <c r="J41" s="139" t="s">
        <v>690</v>
      </c>
      <c r="K41" s="139" t="s">
        <v>553</v>
      </c>
      <c r="L41" s="139" t="s">
        <v>554</v>
      </c>
    </row>
    <row r="42" spans="1:12" ht="25.5" x14ac:dyDescent="0.25">
      <c r="A42" s="140" t="s">
        <v>383</v>
      </c>
      <c r="B42" s="139" t="s">
        <v>412</v>
      </c>
      <c r="C42" s="139" t="s">
        <v>423</v>
      </c>
      <c r="D42" s="139" t="s">
        <v>585</v>
      </c>
      <c r="E42" s="139" t="s">
        <v>615</v>
      </c>
      <c r="F42" s="139" t="s">
        <v>419</v>
      </c>
      <c r="G42" s="139" t="s">
        <v>419</v>
      </c>
      <c r="H42" s="139" t="s">
        <v>691</v>
      </c>
      <c r="I42" s="139" t="s">
        <v>692</v>
      </c>
      <c r="J42" s="139" t="s">
        <v>693</v>
      </c>
      <c r="K42" s="139" t="s">
        <v>553</v>
      </c>
      <c r="L42" s="139" t="s">
        <v>554</v>
      </c>
    </row>
    <row r="43" spans="1:12" ht="25.5" x14ac:dyDescent="0.25">
      <c r="A43" s="140" t="s">
        <v>383</v>
      </c>
      <c r="B43" s="139" t="s">
        <v>412</v>
      </c>
      <c r="C43" s="139" t="s">
        <v>423</v>
      </c>
      <c r="D43" s="139" t="s">
        <v>585</v>
      </c>
      <c r="E43" s="139" t="s">
        <v>616</v>
      </c>
      <c r="F43" s="139" t="s">
        <v>556</v>
      </c>
      <c r="G43" s="139" t="s">
        <v>556</v>
      </c>
      <c r="H43" s="139" t="s">
        <v>694</v>
      </c>
      <c r="I43" s="139" t="s">
        <v>695</v>
      </c>
      <c r="J43" s="139"/>
      <c r="K43" s="139" t="s">
        <v>553</v>
      </c>
      <c r="L43" s="139" t="s">
        <v>554</v>
      </c>
    </row>
    <row r="44" spans="1:12" ht="63.75" x14ac:dyDescent="0.25">
      <c r="A44" s="141" t="s">
        <v>557</v>
      </c>
      <c r="B44" s="139" t="s">
        <v>367</v>
      </c>
      <c r="C44" s="139" t="s">
        <v>414</v>
      </c>
      <c r="D44" s="139"/>
      <c r="E44" s="139" t="s">
        <v>617</v>
      </c>
      <c r="F44" s="139" t="s">
        <v>558</v>
      </c>
      <c r="G44" s="139" t="s">
        <v>558</v>
      </c>
      <c r="H44" s="139" t="s">
        <v>696</v>
      </c>
      <c r="I44" s="139" t="s">
        <v>697</v>
      </c>
      <c r="J44" s="139"/>
      <c r="K44" s="139" t="s">
        <v>517</v>
      </c>
      <c r="L44" s="139" t="s">
        <v>518</v>
      </c>
    </row>
    <row r="45" spans="1:12" ht="51" x14ac:dyDescent="0.25">
      <c r="A45" s="141" t="s">
        <v>557</v>
      </c>
      <c r="B45" s="139" t="s">
        <v>367</v>
      </c>
      <c r="C45" s="139" t="s">
        <v>414</v>
      </c>
      <c r="D45" s="139"/>
      <c r="E45" s="139" t="s">
        <v>618</v>
      </c>
      <c r="F45" s="139" t="s">
        <v>408</v>
      </c>
      <c r="G45" s="139" t="s">
        <v>619</v>
      </c>
      <c r="H45" s="139" t="s">
        <v>698</v>
      </c>
      <c r="I45" s="139" t="s">
        <v>699</v>
      </c>
      <c r="J45" s="139"/>
      <c r="K45" s="139" t="s">
        <v>559</v>
      </c>
      <c r="L45" s="139" t="s">
        <v>560</v>
      </c>
    </row>
    <row r="46" spans="1:12" ht="89.25" x14ac:dyDescent="0.25">
      <c r="A46" s="141" t="s">
        <v>557</v>
      </c>
      <c r="B46" s="139" t="s">
        <v>367</v>
      </c>
      <c r="C46" s="139" t="s">
        <v>561</v>
      </c>
      <c r="D46" s="139"/>
      <c r="E46" s="139" t="s">
        <v>620</v>
      </c>
      <c r="F46" s="139" t="s">
        <v>562</v>
      </c>
      <c r="G46" s="139" t="s">
        <v>621</v>
      </c>
      <c r="H46" s="139" t="s">
        <v>700</v>
      </c>
      <c r="I46" s="139" t="s">
        <v>701</v>
      </c>
      <c r="J46" s="139" t="s">
        <v>702</v>
      </c>
      <c r="K46" s="139" t="s">
        <v>563</v>
      </c>
      <c r="L46" s="139" t="s">
        <v>564</v>
      </c>
    </row>
    <row r="47" spans="1:12" ht="76.5" x14ac:dyDescent="0.25">
      <c r="A47" s="141" t="s">
        <v>557</v>
      </c>
      <c r="B47" s="139" t="s">
        <v>368</v>
      </c>
      <c r="C47" s="139" t="s">
        <v>381</v>
      </c>
      <c r="D47" s="139"/>
      <c r="E47" s="139" t="s">
        <v>622</v>
      </c>
      <c r="F47" s="139" t="s">
        <v>361</v>
      </c>
      <c r="G47" s="139" t="s">
        <v>565</v>
      </c>
      <c r="H47" s="139" t="s">
        <v>703</v>
      </c>
      <c r="I47" s="139" t="s">
        <v>704</v>
      </c>
      <c r="J47" s="139"/>
      <c r="K47" s="139" t="s">
        <v>566</v>
      </c>
      <c r="L47" s="139" t="s">
        <v>567</v>
      </c>
    </row>
    <row r="48" spans="1:12" ht="76.5" x14ac:dyDescent="0.25">
      <c r="A48" s="141" t="s">
        <v>557</v>
      </c>
      <c r="B48" s="139" t="s">
        <v>368</v>
      </c>
      <c r="C48" s="139" t="s">
        <v>381</v>
      </c>
      <c r="D48" s="139"/>
      <c r="E48" s="139" t="s">
        <v>623</v>
      </c>
      <c r="F48" s="139" t="s">
        <v>362</v>
      </c>
      <c r="G48" s="139" t="s">
        <v>568</v>
      </c>
      <c r="H48" s="139" t="s">
        <v>705</v>
      </c>
      <c r="I48" s="139" t="s">
        <v>704</v>
      </c>
      <c r="J48" s="139"/>
      <c r="K48" s="139" t="s">
        <v>569</v>
      </c>
      <c r="L48" s="139" t="s">
        <v>570</v>
      </c>
    </row>
    <row r="49" spans="1:12" ht="76.5" x14ac:dyDescent="0.25">
      <c r="A49" s="141" t="s">
        <v>557</v>
      </c>
      <c r="B49" s="139" t="s">
        <v>368</v>
      </c>
      <c r="C49" s="139" t="s">
        <v>381</v>
      </c>
      <c r="D49" s="139"/>
      <c r="E49" s="139" t="s">
        <v>624</v>
      </c>
      <c r="F49" s="139" t="s">
        <v>625</v>
      </c>
      <c r="G49" s="139" t="s">
        <v>571</v>
      </c>
      <c r="H49" s="139" t="s">
        <v>706</v>
      </c>
      <c r="I49" s="139" t="s">
        <v>704</v>
      </c>
      <c r="J49" s="139"/>
      <c r="K49" s="139" t="s">
        <v>569</v>
      </c>
      <c r="L49" s="139" t="s">
        <v>572</v>
      </c>
    </row>
    <row r="50" spans="1:12" ht="76.5" x14ac:dyDescent="0.25">
      <c r="A50" s="141" t="s">
        <v>557</v>
      </c>
      <c r="B50" s="139" t="s">
        <v>368</v>
      </c>
      <c r="C50" s="139" t="s">
        <v>381</v>
      </c>
      <c r="D50" s="139"/>
      <c r="E50" s="139" t="s">
        <v>626</v>
      </c>
      <c r="F50" s="139" t="s">
        <v>627</v>
      </c>
      <c r="G50" s="139" t="s">
        <v>573</v>
      </c>
      <c r="H50" s="139" t="s">
        <v>707</v>
      </c>
      <c r="I50" s="139" t="s">
        <v>704</v>
      </c>
      <c r="J50" s="139"/>
      <c r="K50" s="139" t="s">
        <v>569</v>
      </c>
      <c r="L50" s="139" t="s">
        <v>574</v>
      </c>
    </row>
    <row r="51" spans="1:12" ht="102" x14ac:dyDescent="0.25">
      <c r="A51" s="141" t="s">
        <v>557</v>
      </c>
      <c r="B51" s="139" t="s">
        <v>368</v>
      </c>
      <c r="C51" s="139" t="s">
        <v>382</v>
      </c>
      <c r="D51" s="139"/>
      <c r="E51" s="139" t="s">
        <v>628</v>
      </c>
      <c r="F51" s="139" t="s">
        <v>629</v>
      </c>
      <c r="G51" s="139" t="s">
        <v>389</v>
      </c>
      <c r="H51" s="139" t="s">
        <v>708</v>
      </c>
      <c r="I51" s="139" t="s">
        <v>709</v>
      </c>
      <c r="J51" s="139" t="s">
        <v>710</v>
      </c>
      <c r="K51" s="139" t="s">
        <v>957</v>
      </c>
      <c r="L51" s="152" t="s">
        <v>956</v>
      </c>
    </row>
    <row r="52" spans="1:12" ht="140.25" x14ac:dyDescent="0.25">
      <c r="A52" s="141" t="s">
        <v>557</v>
      </c>
      <c r="B52" s="139" t="s">
        <v>368</v>
      </c>
      <c r="C52" s="139" t="s">
        <v>382</v>
      </c>
      <c r="D52" s="139"/>
      <c r="E52" s="139" t="s">
        <v>630</v>
      </c>
      <c r="F52" s="139" t="s">
        <v>631</v>
      </c>
      <c r="G52" s="139" t="s">
        <v>388</v>
      </c>
      <c r="H52" s="139" t="s">
        <v>711</v>
      </c>
      <c r="I52" s="139" t="s">
        <v>712</v>
      </c>
      <c r="J52" s="139" t="s">
        <v>713</v>
      </c>
      <c r="K52" s="139" t="s">
        <v>957</v>
      </c>
      <c r="L52" s="139" t="s">
        <v>956</v>
      </c>
    </row>
    <row r="53" spans="1:12" s="21" customFormat="1" ht="63.75" x14ac:dyDescent="0.25">
      <c r="A53" s="141" t="s">
        <v>557</v>
      </c>
      <c r="B53" s="139" t="s">
        <v>368</v>
      </c>
      <c r="C53" s="139" t="s">
        <v>382</v>
      </c>
      <c r="D53" s="139"/>
      <c r="E53" s="139" t="s">
        <v>632</v>
      </c>
      <c r="F53" s="139" t="s">
        <v>429</v>
      </c>
      <c r="G53" s="139" t="s">
        <v>575</v>
      </c>
      <c r="H53" s="139" t="s">
        <v>714</v>
      </c>
      <c r="I53" s="139" t="s">
        <v>715</v>
      </c>
      <c r="J53" s="139"/>
      <c r="K53" s="139" t="s">
        <v>941</v>
      </c>
      <c r="L53" s="139" t="s">
        <v>942</v>
      </c>
    </row>
    <row r="54" spans="1:12" ht="38.25" x14ac:dyDescent="0.25">
      <c r="A54" s="141" t="s">
        <v>557</v>
      </c>
      <c r="B54" s="139" t="s">
        <v>368</v>
      </c>
      <c r="C54" s="139" t="s">
        <v>416</v>
      </c>
      <c r="D54" s="139"/>
      <c r="E54" s="139" t="s">
        <v>633</v>
      </c>
      <c r="F54" s="139" t="s">
        <v>481</v>
      </c>
      <c r="G54" s="139" t="s">
        <v>634</v>
      </c>
      <c r="H54" s="139" t="s">
        <v>716</v>
      </c>
      <c r="I54" s="139" t="s">
        <v>715</v>
      </c>
      <c r="J54" s="139"/>
      <c r="K54" s="139" t="s">
        <v>549</v>
      </c>
      <c r="L54" s="139" t="s">
        <v>550</v>
      </c>
    </row>
    <row r="55" spans="1:12" ht="76.5" x14ac:dyDescent="0.25">
      <c r="A55" s="141" t="s">
        <v>557</v>
      </c>
      <c r="B55" s="139" t="s">
        <v>368</v>
      </c>
      <c r="C55" s="139" t="s">
        <v>416</v>
      </c>
      <c r="D55" s="139"/>
      <c r="E55" s="139" t="s">
        <v>635</v>
      </c>
      <c r="F55" s="139" t="s">
        <v>636</v>
      </c>
      <c r="G55" s="139" t="s">
        <v>637</v>
      </c>
      <c r="H55" s="139" t="s">
        <v>717</v>
      </c>
      <c r="I55" s="139" t="s">
        <v>718</v>
      </c>
      <c r="J55" s="139"/>
      <c r="K55" s="139" t="s">
        <v>549</v>
      </c>
      <c r="L55" s="139" t="s">
        <v>550</v>
      </c>
    </row>
    <row r="56" spans="1:12" ht="76.5" x14ac:dyDescent="0.25">
      <c r="A56" s="141" t="s">
        <v>557</v>
      </c>
      <c r="B56" s="139" t="s">
        <v>368</v>
      </c>
      <c r="C56" s="139" t="s">
        <v>416</v>
      </c>
      <c r="D56" s="139"/>
      <c r="E56" s="139" t="s">
        <v>638</v>
      </c>
      <c r="F56" s="139" t="s">
        <v>576</v>
      </c>
      <c r="G56" s="139" t="s">
        <v>948</v>
      </c>
      <c r="H56" s="139" t="s">
        <v>950</v>
      </c>
      <c r="I56" s="139" t="s">
        <v>719</v>
      </c>
      <c r="J56" s="139"/>
      <c r="K56" s="139" t="s">
        <v>569</v>
      </c>
      <c r="L56" s="139" t="s">
        <v>949</v>
      </c>
    </row>
    <row r="57" spans="1:12" ht="25.5" x14ac:dyDescent="0.25">
      <c r="A57" s="141" t="s">
        <v>577</v>
      </c>
      <c r="B57" s="139"/>
      <c r="C57" s="139"/>
      <c r="D57" s="139"/>
      <c r="E57" s="139"/>
      <c r="F57" s="139" t="s">
        <v>578</v>
      </c>
      <c r="G57" s="139"/>
      <c r="H57" s="139"/>
      <c r="I57" s="139"/>
      <c r="J57" s="139"/>
      <c r="K57" s="139" t="s">
        <v>579</v>
      </c>
      <c r="L57" s="139" t="s">
        <v>580</v>
      </c>
    </row>
    <row r="58" spans="1:12" x14ac:dyDescent="0.25">
      <c r="A58" s="142" t="s">
        <v>577</v>
      </c>
      <c r="B58" s="139"/>
      <c r="C58" s="139"/>
      <c r="D58" s="139"/>
      <c r="E58" s="139"/>
      <c r="F58" s="139" t="s">
        <v>581</v>
      </c>
      <c r="G58" s="139"/>
      <c r="H58" s="139"/>
      <c r="I58" s="139"/>
      <c r="J58" s="139"/>
      <c r="K58" s="139" t="s">
        <v>569</v>
      </c>
      <c r="L58" s="139" t="s">
        <v>787</v>
      </c>
    </row>
    <row r="59" spans="1:12" ht="63.75" x14ac:dyDescent="0.25">
      <c r="A59" s="142" t="s">
        <v>577</v>
      </c>
      <c r="B59" s="139"/>
      <c r="C59" s="139"/>
      <c r="D59" s="139"/>
      <c r="E59" s="139"/>
      <c r="F59" s="139" t="s">
        <v>798</v>
      </c>
      <c r="G59" s="139" t="s">
        <v>800</v>
      </c>
      <c r="H59" s="139" t="s">
        <v>801</v>
      </c>
      <c r="I59" s="139" t="s">
        <v>802</v>
      </c>
      <c r="J59" s="139"/>
      <c r="K59" s="139" t="s">
        <v>799</v>
      </c>
      <c r="L59" s="139" t="s">
        <v>946</v>
      </c>
    </row>
  </sheetData>
  <mergeCells count="1">
    <mergeCell ref="A1:L1"/>
  </mergeCells>
  <hyperlinks>
    <hyperlink ref="L25" r:id="rId1"/>
    <hyperlink ref="L26" r:id="rId2"/>
    <hyperlink ref="L44" r:id="rId3"/>
    <hyperlink ref="L47" r:id="rId4"/>
    <hyperlink ref="L36" r:id="rId5"/>
    <hyperlink ref="L55" r:id="rId6"/>
    <hyperlink ref="L30" r:id="rId7"/>
    <hyperlink ref="L45" r:id="rId8"/>
    <hyperlink ref="L29" r:id="rId9" display="http://fts.unocha.org/pageloader.aspx; "/>
    <hyperlink ref="L46" r:id="rId10"/>
    <hyperlink ref="L39" r:id="rId11"/>
    <hyperlink ref="L40" r:id="rId12"/>
    <hyperlink ref="L41" r:id="rId13"/>
    <hyperlink ref="L42" r:id="rId14"/>
    <hyperlink ref="L43" r:id="rId15"/>
    <hyperlink ref="L49" r:id="rId16"/>
    <hyperlink ref="L50" r:id="rId17"/>
    <hyperlink ref="L48" r:id="rId18"/>
    <hyperlink ref="L54" r:id="rId19"/>
    <hyperlink ref="L57" r:id="rId20"/>
    <hyperlink ref="L38" r:id="rId21"/>
    <hyperlink ref="L31" r:id="rId22" display="http://info.worldbank.org/governance/wgi/index.asp"/>
    <hyperlink ref="L32" r:id="rId23" display="http://stats.uis.unesco.org/unesco"/>
    <hyperlink ref="L34" r:id="rId24" display="http://preview.grid.unep.ch/"/>
    <hyperlink ref="L35" r:id="rId25" display="http://preview.grid.unep.ch/"/>
    <hyperlink ref="L33" r:id="rId26" display="http://preview.grid.unep.ch/"/>
    <hyperlink ref="L37" r:id="rId27"/>
    <hyperlink ref="L28" r:id="rId28"/>
    <hyperlink ref="L58" r:id="rId29"/>
    <hyperlink ref="L59" r:id="rId30"/>
    <hyperlink ref="L19" r:id="rId31"/>
    <hyperlink ref="L18" r:id="rId32"/>
    <hyperlink ref="L20" r:id="rId33"/>
    <hyperlink ref="L3" r:id="rId34" display="http://risk.preventionweb.net/capraviewer/download.jsp"/>
    <hyperlink ref="L4:L16" r:id="rId35" display="http://risk.preventionweb.net/capraviewer/download.jsp"/>
    <hyperlink ref="L53" r:id="rId36"/>
    <hyperlink ref="L56" r:id="rId37"/>
  </hyperlinks>
  <pageMargins left="0.7" right="0.7" top="0.75" bottom="0.75" header="0.3" footer="0.3"/>
  <pageSetup paperSize="9" orientation="portrait" r:id="rId3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workbookViewId="0">
      <pane ySplit="2" topLeftCell="A3" activePane="bottomLeft" state="frozen"/>
      <selection pane="bottomLeft" sqref="A1:H1"/>
    </sheetView>
  </sheetViews>
  <sheetFormatPr defaultRowHeight="15" x14ac:dyDescent="0.25"/>
  <cols>
    <col min="1" max="1" width="49.42578125" style="5" bestFit="1" customWidth="1"/>
    <col min="2" max="2" width="7.28515625" style="5" bestFit="1" customWidth="1"/>
    <col min="3" max="3" width="24.7109375" style="5" bestFit="1" customWidth="1"/>
    <col min="4" max="4" width="21.7109375" style="5" bestFit="1" customWidth="1"/>
    <col min="5" max="5" width="18.5703125" style="5" bestFit="1" customWidth="1"/>
    <col min="6" max="6" width="37.140625" style="5" bestFit="1" customWidth="1"/>
    <col min="7" max="7" width="22.7109375" style="5" bestFit="1" customWidth="1"/>
    <col min="8" max="8" width="26.85546875" style="5" bestFit="1" customWidth="1"/>
    <col min="9" max="16384" width="9.140625" style="5"/>
  </cols>
  <sheetData>
    <row r="1" spans="1:9" x14ac:dyDescent="0.25">
      <c r="A1" s="178"/>
      <c r="B1" s="178"/>
      <c r="C1" s="178"/>
      <c r="D1" s="178"/>
      <c r="E1" s="178"/>
      <c r="F1" s="178"/>
      <c r="G1" s="178"/>
      <c r="H1" s="178"/>
    </row>
    <row r="2" spans="1:9" x14ac:dyDescent="0.25">
      <c r="A2" s="114" t="s">
        <v>380</v>
      </c>
      <c r="B2" s="114" t="s">
        <v>358</v>
      </c>
      <c r="C2" s="115" t="s">
        <v>725</v>
      </c>
      <c r="D2" s="115" t="s">
        <v>726</v>
      </c>
      <c r="E2" s="116" t="s">
        <v>727</v>
      </c>
      <c r="F2" s="116" t="s">
        <v>728</v>
      </c>
      <c r="G2" s="116" t="s">
        <v>729</v>
      </c>
      <c r="H2" s="116" t="s">
        <v>730</v>
      </c>
      <c r="I2" s="22"/>
    </row>
    <row r="3" spans="1:9" x14ac:dyDescent="0.25">
      <c r="A3" s="111" t="s">
        <v>1</v>
      </c>
      <c r="B3" s="111" t="s">
        <v>0</v>
      </c>
      <c r="C3" s="111" t="s">
        <v>731</v>
      </c>
      <c r="D3" s="111" t="s">
        <v>732</v>
      </c>
      <c r="E3" s="111" t="s">
        <v>733</v>
      </c>
      <c r="F3" s="111" t="s">
        <v>731</v>
      </c>
      <c r="G3" s="111" t="s">
        <v>734</v>
      </c>
      <c r="H3" s="111" t="s">
        <v>735</v>
      </c>
    </row>
    <row r="4" spans="1:9" x14ac:dyDescent="0.25">
      <c r="A4" s="111" t="s">
        <v>3</v>
      </c>
      <c r="B4" s="111" t="s">
        <v>2</v>
      </c>
      <c r="C4" s="111" t="s">
        <v>736</v>
      </c>
      <c r="D4" s="111" t="s">
        <v>737</v>
      </c>
      <c r="E4" s="111" t="s">
        <v>738</v>
      </c>
      <c r="F4" s="111" t="s">
        <v>739</v>
      </c>
      <c r="G4" s="111" t="s">
        <v>740</v>
      </c>
      <c r="H4" s="111" t="s">
        <v>741</v>
      </c>
    </row>
    <row r="5" spans="1:9" x14ac:dyDescent="0.25">
      <c r="A5" s="111" t="s">
        <v>5</v>
      </c>
      <c r="B5" s="111" t="s">
        <v>4</v>
      </c>
      <c r="C5" s="111" t="s">
        <v>742</v>
      </c>
      <c r="D5" s="111" t="s">
        <v>737</v>
      </c>
      <c r="E5" s="111" t="s">
        <v>733</v>
      </c>
      <c r="F5" s="111" t="s">
        <v>742</v>
      </c>
      <c r="G5" s="111" t="s">
        <v>743</v>
      </c>
      <c r="H5" s="111" t="s">
        <v>744</v>
      </c>
    </row>
    <row r="6" spans="1:9" x14ac:dyDescent="0.25">
      <c r="A6" s="111" t="s">
        <v>7</v>
      </c>
      <c r="B6" s="111" t="s">
        <v>6</v>
      </c>
      <c r="C6" s="111" t="s">
        <v>745</v>
      </c>
      <c r="D6" s="111" t="s">
        <v>737</v>
      </c>
      <c r="E6" s="111" t="s">
        <v>746</v>
      </c>
      <c r="F6" s="111" t="s">
        <v>745</v>
      </c>
      <c r="G6" s="111" t="s">
        <v>743</v>
      </c>
      <c r="H6" s="111" t="s">
        <v>747</v>
      </c>
    </row>
    <row r="7" spans="1:9" x14ac:dyDescent="0.25">
      <c r="A7" s="111" t="s">
        <v>9</v>
      </c>
      <c r="B7" s="111" t="s">
        <v>8</v>
      </c>
      <c r="C7" s="111" t="s">
        <v>748</v>
      </c>
      <c r="D7" s="111" t="s">
        <v>749</v>
      </c>
      <c r="E7" s="111" t="s">
        <v>750</v>
      </c>
      <c r="F7" s="111" t="s">
        <v>751</v>
      </c>
      <c r="G7" s="111" t="s">
        <v>752</v>
      </c>
      <c r="H7" s="111" t="s">
        <v>753</v>
      </c>
    </row>
    <row r="8" spans="1:9" x14ac:dyDescent="0.25">
      <c r="A8" s="111" t="s">
        <v>11</v>
      </c>
      <c r="B8" s="111" t="s">
        <v>10</v>
      </c>
      <c r="C8" s="111" t="s">
        <v>748</v>
      </c>
      <c r="D8" s="111" t="s">
        <v>737</v>
      </c>
      <c r="E8" s="111" t="s">
        <v>750</v>
      </c>
      <c r="F8" s="111" t="s">
        <v>754</v>
      </c>
      <c r="G8" s="111" t="s">
        <v>752</v>
      </c>
      <c r="H8" s="111" t="s">
        <v>755</v>
      </c>
    </row>
    <row r="9" spans="1:9" x14ac:dyDescent="0.25">
      <c r="A9" s="111" t="s">
        <v>13</v>
      </c>
      <c r="B9" s="111" t="s">
        <v>12</v>
      </c>
      <c r="C9" s="111" t="s">
        <v>736</v>
      </c>
      <c r="D9" s="111" t="s">
        <v>756</v>
      </c>
      <c r="E9" s="111" t="s">
        <v>757</v>
      </c>
      <c r="F9" s="111" t="s">
        <v>739</v>
      </c>
      <c r="G9" s="111" t="s">
        <v>734</v>
      </c>
      <c r="H9" s="111" t="s">
        <v>758</v>
      </c>
    </row>
    <row r="10" spans="1:9" x14ac:dyDescent="0.25">
      <c r="A10" s="111" t="s">
        <v>15</v>
      </c>
      <c r="B10" s="111" t="s">
        <v>14</v>
      </c>
      <c r="C10" s="111" t="s">
        <v>759</v>
      </c>
      <c r="D10" s="111" t="s">
        <v>760</v>
      </c>
      <c r="E10" s="111" t="s">
        <v>761</v>
      </c>
      <c r="F10" s="111" t="s">
        <v>759</v>
      </c>
      <c r="G10" s="111" t="s">
        <v>762</v>
      </c>
      <c r="H10" s="111" t="s">
        <v>763</v>
      </c>
    </row>
    <row r="11" spans="1:9" x14ac:dyDescent="0.25">
      <c r="A11" s="111" t="s">
        <v>17</v>
      </c>
      <c r="B11" s="111" t="s">
        <v>16</v>
      </c>
      <c r="C11" s="111" t="s">
        <v>736</v>
      </c>
      <c r="D11" s="111" t="s">
        <v>760</v>
      </c>
      <c r="E11" s="111" t="s">
        <v>738</v>
      </c>
      <c r="F11" s="111" t="s">
        <v>764</v>
      </c>
      <c r="G11" s="111" t="s">
        <v>740</v>
      </c>
      <c r="H11" s="111" t="s">
        <v>765</v>
      </c>
    </row>
    <row r="12" spans="1:9" x14ac:dyDescent="0.25">
      <c r="A12" s="111" t="s">
        <v>19</v>
      </c>
      <c r="B12" s="111" t="s">
        <v>18</v>
      </c>
      <c r="C12" s="111" t="s">
        <v>736</v>
      </c>
      <c r="D12" s="111" t="s">
        <v>737</v>
      </c>
      <c r="E12" s="111" t="s">
        <v>757</v>
      </c>
      <c r="F12" s="111" t="s">
        <v>739</v>
      </c>
      <c r="G12" s="111" t="s">
        <v>734</v>
      </c>
      <c r="H12" s="111" t="s">
        <v>758</v>
      </c>
    </row>
    <row r="13" spans="1:9" x14ac:dyDescent="0.25">
      <c r="A13" s="111" t="s">
        <v>21</v>
      </c>
      <c r="B13" s="111" t="s">
        <v>20</v>
      </c>
      <c r="C13" s="111" t="s">
        <v>748</v>
      </c>
      <c r="D13" s="111" t="s">
        <v>749</v>
      </c>
      <c r="E13" s="111" t="s">
        <v>750</v>
      </c>
      <c r="F13" s="111" t="s">
        <v>751</v>
      </c>
      <c r="G13" s="111" t="s">
        <v>752</v>
      </c>
      <c r="H13" s="111" t="s">
        <v>753</v>
      </c>
    </row>
    <row r="14" spans="1:9" x14ac:dyDescent="0.25">
      <c r="A14" s="111" t="s">
        <v>23</v>
      </c>
      <c r="B14" s="111" t="s">
        <v>22</v>
      </c>
      <c r="C14" s="111" t="s">
        <v>742</v>
      </c>
      <c r="D14" s="111" t="s">
        <v>749</v>
      </c>
      <c r="E14" s="111" t="s">
        <v>733</v>
      </c>
      <c r="F14" s="111" t="s">
        <v>742</v>
      </c>
      <c r="G14" s="111" t="s">
        <v>734</v>
      </c>
      <c r="H14" s="111" t="s">
        <v>758</v>
      </c>
    </row>
    <row r="15" spans="1:9" x14ac:dyDescent="0.25">
      <c r="A15" s="111" t="s">
        <v>25</v>
      </c>
      <c r="B15" s="111" t="s">
        <v>24</v>
      </c>
      <c r="C15" s="111" t="s">
        <v>731</v>
      </c>
      <c r="D15" s="111" t="s">
        <v>732</v>
      </c>
      <c r="E15" s="111" t="s">
        <v>761</v>
      </c>
      <c r="F15" s="111" t="s">
        <v>731</v>
      </c>
      <c r="G15" s="111" t="s">
        <v>734</v>
      </c>
      <c r="H15" s="111" t="s">
        <v>735</v>
      </c>
    </row>
    <row r="16" spans="1:9" x14ac:dyDescent="0.25">
      <c r="A16" s="111" t="s">
        <v>27</v>
      </c>
      <c r="B16" s="111" t="s">
        <v>26</v>
      </c>
      <c r="C16" s="111" t="s">
        <v>748</v>
      </c>
      <c r="D16" s="111" t="s">
        <v>749</v>
      </c>
      <c r="E16" s="111" t="s">
        <v>750</v>
      </c>
      <c r="F16" s="111" t="s">
        <v>751</v>
      </c>
      <c r="G16" s="111" t="s">
        <v>752</v>
      </c>
      <c r="H16" s="111" t="s">
        <v>753</v>
      </c>
    </row>
    <row r="17" spans="1:8" x14ac:dyDescent="0.25">
      <c r="A17" s="111" t="s">
        <v>29</v>
      </c>
      <c r="B17" s="111" t="s">
        <v>28</v>
      </c>
      <c r="C17" s="111" t="s">
        <v>736</v>
      </c>
      <c r="D17" s="111" t="s">
        <v>737</v>
      </c>
      <c r="E17" s="111" t="s">
        <v>738</v>
      </c>
      <c r="F17" s="111" t="s">
        <v>739</v>
      </c>
      <c r="G17" s="111" t="s">
        <v>740</v>
      </c>
      <c r="H17" s="111" t="s">
        <v>766</v>
      </c>
    </row>
    <row r="18" spans="1:8" x14ac:dyDescent="0.25">
      <c r="A18" s="111" t="s">
        <v>31</v>
      </c>
      <c r="B18" s="111" t="s">
        <v>30</v>
      </c>
      <c r="C18" s="111" t="s">
        <v>736</v>
      </c>
      <c r="D18" s="111" t="s">
        <v>760</v>
      </c>
      <c r="E18" s="111" t="s">
        <v>738</v>
      </c>
      <c r="F18" s="111" t="s">
        <v>764</v>
      </c>
      <c r="G18" s="111" t="s">
        <v>740</v>
      </c>
      <c r="H18" s="111" t="s">
        <v>765</v>
      </c>
    </row>
    <row r="19" spans="1:8" x14ac:dyDescent="0.25">
      <c r="A19" s="111" t="s">
        <v>33</v>
      </c>
      <c r="B19" s="111" t="s">
        <v>32</v>
      </c>
      <c r="C19" s="111" t="s">
        <v>748</v>
      </c>
      <c r="D19" s="111" t="s">
        <v>737</v>
      </c>
      <c r="E19" s="111" t="s">
        <v>750</v>
      </c>
      <c r="F19" s="111" t="s">
        <v>751</v>
      </c>
      <c r="G19" s="111" t="s">
        <v>752</v>
      </c>
      <c r="H19" s="111" t="s">
        <v>767</v>
      </c>
    </row>
    <row r="20" spans="1:8" x14ac:dyDescent="0.25">
      <c r="A20" s="111" t="s">
        <v>35</v>
      </c>
      <c r="B20" s="111" t="s">
        <v>34</v>
      </c>
      <c r="C20" s="111" t="s">
        <v>745</v>
      </c>
      <c r="D20" s="111" t="s">
        <v>732</v>
      </c>
      <c r="E20" s="111" t="s">
        <v>768</v>
      </c>
      <c r="F20" s="111" t="s">
        <v>745</v>
      </c>
      <c r="G20" s="111" t="s">
        <v>743</v>
      </c>
      <c r="H20" s="111" t="s">
        <v>769</v>
      </c>
    </row>
    <row r="21" spans="1:8" x14ac:dyDescent="0.25">
      <c r="A21" s="111" t="s">
        <v>37</v>
      </c>
      <c r="B21" s="111" t="s">
        <v>36</v>
      </c>
      <c r="C21" s="111" t="s">
        <v>731</v>
      </c>
      <c r="D21" s="111" t="s">
        <v>756</v>
      </c>
      <c r="E21" s="111" t="s">
        <v>761</v>
      </c>
      <c r="F21" s="111" t="s">
        <v>731</v>
      </c>
      <c r="G21" s="111" t="s">
        <v>734</v>
      </c>
      <c r="H21" s="111" t="s">
        <v>735</v>
      </c>
    </row>
    <row r="22" spans="1:8" x14ac:dyDescent="0.25">
      <c r="A22" s="111" t="s">
        <v>876</v>
      </c>
      <c r="B22" s="111" t="s">
        <v>38</v>
      </c>
      <c r="C22" s="111" t="s">
        <v>748</v>
      </c>
      <c r="D22" s="111" t="s">
        <v>756</v>
      </c>
      <c r="E22" s="111" t="s">
        <v>750</v>
      </c>
      <c r="F22" s="111" t="s">
        <v>751</v>
      </c>
      <c r="G22" s="111" t="s">
        <v>752</v>
      </c>
      <c r="H22" s="111" t="s">
        <v>755</v>
      </c>
    </row>
    <row r="23" spans="1:8" x14ac:dyDescent="0.25">
      <c r="A23" s="111" t="s">
        <v>40</v>
      </c>
      <c r="B23" s="111" t="s">
        <v>39</v>
      </c>
      <c r="C23" s="111" t="s">
        <v>736</v>
      </c>
      <c r="D23" s="111" t="s">
        <v>737</v>
      </c>
      <c r="E23" s="111" t="s">
        <v>738</v>
      </c>
      <c r="F23" s="111" t="s">
        <v>739</v>
      </c>
      <c r="G23" s="111" t="s">
        <v>740</v>
      </c>
      <c r="H23" s="111" t="s">
        <v>741</v>
      </c>
    </row>
    <row r="24" spans="1:8" x14ac:dyDescent="0.25">
      <c r="A24" s="111" t="s">
        <v>42</v>
      </c>
      <c r="B24" s="111" t="s">
        <v>41</v>
      </c>
      <c r="C24" s="111" t="s">
        <v>745</v>
      </c>
      <c r="D24" s="111" t="s">
        <v>737</v>
      </c>
      <c r="E24" s="111" t="s">
        <v>746</v>
      </c>
      <c r="F24" s="111" t="s">
        <v>745</v>
      </c>
      <c r="G24" s="111" t="s">
        <v>743</v>
      </c>
      <c r="H24" s="111" t="s">
        <v>770</v>
      </c>
    </row>
    <row r="25" spans="1:8" x14ac:dyDescent="0.25">
      <c r="A25" s="111" t="s">
        <v>44</v>
      </c>
      <c r="B25" s="111" t="s">
        <v>43</v>
      </c>
      <c r="C25" s="111" t="s">
        <v>748</v>
      </c>
      <c r="D25" s="111" t="s">
        <v>737</v>
      </c>
      <c r="E25" s="111" t="s">
        <v>750</v>
      </c>
      <c r="F25" s="111" t="s">
        <v>754</v>
      </c>
      <c r="G25" s="111" t="s">
        <v>752</v>
      </c>
      <c r="H25" s="111" t="s">
        <v>755</v>
      </c>
    </row>
    <row r="26" spans="1:8" x14ac:dyDescent="0.25">
      <c r="A26" s="111" t="s">
        <v>379</v>
      </c>
      <c r="B26" s="111" t="s">
        <v>45</v>
      </c>
      <c r="C26" s="111" t="s">
        <v>759</v>
      </c>
      <c r="D26" s="111" t="s">
        <v>749</v>
      </c>
      <c r="E26" s="111" t="s">
        <v>761</v>
      </c>
      <c r="F26" s="111" t="s">
        <v>759</v>
      </c>
      <c r="G26" s="111" t="s">
        <v>734</v>
      </c>
      <c r="H26" s="111" t="s">
        <v>771</v>
      </c>
    </row>
    <row r="27" spans="1:8" x14ac:dyDescent="0.25">
      <c r="A27" s="111" t="s">
        <v>47</v>
      </c>
      <c r="B27" s="111" t="s">
        <v>46</v>
      </c>
      <c r="C27" s="111" t="s">
        <v>736</v>
      </c>
      <c r="D27" s="111" t="s">
        <v>737</v>
      </c>
      <c r="E27" s="111" t="s">
        <v>738</v>
      </c>
      <c r="F27" s="111" t="s">
        <v>764</v>
      </c>
      <c r="G27" s="111" t="s">
        <v>740</v>
      </c>
      <c r="H27" s="111" t="s">
        <v>766</v>
      </c>
    </row>
    <row r="28" spans="1:8" x14ac:dyDescent="0.25">
      <c r="A28" s="111" t="s">
        <v>49</v>
      </c>
      <c r="B28" s="111" t="s">
        <v>48</v>
      </c>
      <c r="C28" s="111" t="s">
        <v>745</v>
      </c>
      <c r="D28" s="111" t="s">
        <v>732</v>
      </c>
      <c r="E28" s="111" t="s">
        <v>768</v>
      </c>
      <c r="F28" s="111" t="s">
        <v>745</v>
      </c>
      <c r="G28" s="111" t="s">
        <v>743</v>
      </c>
      <c r="H28" s="111" t="s">
        <v>769</v>
      </c>
    </row>
    <row r="29" spans="1:8" x14ac:dyDescent="0.25">
      <c r="A29" s="111" t="s">
        <v>51</v>
      </c>
      <c r="B29" s="111" t="s">
        <v>50</v>
      </c>
      <c r="C29" s="111" t="s">
        <v>745</v>
      </c>
      <c r="D29" s="111" t="s">
        <v>732</v>
      </c>
      <c r="E29" s="111" t="s">
        <v>772</v>
      </c>
      <c r="F29" s="111" t="s">
        <v>745</v>
      </c>
      <c r="G29" s="111" t="s">
        <v>743</v>
      </c>
      <c r="H29" s="111" t="s">
        <v>773</v>
      </c>
    </row>
    <row r="30" spans="1:8" x14ac:dyDescent="0.25">
      <c r="A30" s="111" t="s">
        <v>877</v>
      </c>
      <c r="B30" s="111" t="s">
        <v>58</v>
      </c>
      <c r="C30" s="111" t="s">
        <v>745</v>
      </c>
      <c r="D30" s="111" t="s">
        <v>756</v>
      </c>
      <c r="E30" s="111" t="s">
        <v>768</v>
      </c>
      <c r="F30" s="111" t="s">
        <v>745</v>
      </c>
      <c r="G30" s="111" t="s">
        <v>743</v>
      </c>
      <c r="H30" s="111" t="s">
        <v>769</v>
      </c>
    </row>
    <row r="31" spans="1:8" x14ac:dyDescent="0.25">
      <c r="A31" s="111" t="s">
        <v>53</v>
      </c>
      <c r="B31" s="111" t="s">
        <v>52</v>
      </c>
      <c r="C31" s="111" t="s">
        <v>759</v>
      </c>
      <c r="D31" s="111" t="s">
        <v>732</v>
      </c>
      <c r="E31" s="111" t="s">
        <v>761</v>
      </c>
      <c r="F31" s="111" t="s">
        <v>759</v>
      </c>
      <c r="G31" s="111" t="s">
        <v>734</v>
      </c>
      <c r="H31" s="111" t="s">
        <v>771</v>
      </c>
    </row>
    <row r="32" spans="1:8" x14ac:dyDescent="0.25">
      <c r="A32" s="111" t="s">
        <v>55</v>
      </c>
      <c r="B32" s="111" t="s">
        <v>54</v>
      </c>
      <c r="C32" s="111" t="s">
        <v>745</v>
      </c>
      <c r="D32" s="111" t="s">
        <v>756</v>
      </c>
      <c r="E32" s="111" t="s">
        <v>768</v>
      </c>
      <c r="F32" s="111" t="s">
        <v>745</v>
      </c>
      <c r="G32" s="111" t="s">
        <v>743</v>
      </c>
      <c r="H32" s="111" t="s">
        <v>747</v>
      </c>
    </row>
    <row r="33" spans="1:8" x14ac:dyDescent="0.25">
      <c r="A33" s="111" t="s">
        <v>57</v>
      </c>
      <c r="B33" s="111" t="s">
        <v>56</v>
      </c>
      <c r="C33" s="111" t="s">
        <v>774</v>
      </c>
      <c r="D33" s="111" t="s">
        <v>760</v>
      </c>
      <c r="E33" s="111" t="s">
        <v>738</v>
      </c>
      <c r="F33" s="111" t="s">
        <v>774</v>
      </c>
      <c r="G33" s="111" t="s">
        <v>752</v>
      </c>
      <c r="H33" s="111" t="s">
        <v>775</v>
      </c>
    </row>
    <row r="34" spans="1:8" x14ac:dyDescent="0.25">
      <c r="A34" s="111" t="s">
        <v>60</v>
      </c>
      <c r="B34" s="111" t="s">
        <v>59</v>
      </c>
      <c r="C34" s="111" t="s">
        <v>745</v>
      </c>
      <c r="D34" s="111" t="s">
        <v>732</v>
      </c>
      <c r="E34" s="111" t="s">
        <v>768</v>
      </c>
      <c r="F34" s="111" t="s">
        <v>745</v>
      </c>
      <c r="G34" s="111" t="s">
        <v>743</v>
      </c>
      <c r="H34" s="111" t="s">
        <v>747</v>
      </c>
    </row>
    <row r="35" spans="1:8" x14ac:dyDescent="0.25">
      <c r="A35" s="111" t="s">
        <v>62</v>
      </c>
      <c r="B35" s="111" t="s">
        <v>61</v>
      </c>
      <c r="C35" s="111" t="s">
        <v>745</v>
      </c>
      <c r="D35" s="111" t="s">
        <v>732</v>
      </c>
      <c r="E35" s="111" t="s">
        <v>768</v>
      </c>
      <c r="F35" s="111" t="s">
        <v>745</v>
      </c>
      <c r="G35" s="111" t="s">
        <v>743</v>
      </c>
      <c r="H35" s="111" t="s">
        <v>747</v>
      </c>
    </row>
    <row r="36" spans="1:8" x14ac:dyDescent="0.25">
      <c r="A36" s="111" t="s">
        <v>64</v>
      </c>
      <c r="B36" s="111" t="s">
        <v>63</v>
      </c>
      <c r="C36" s="111" t="s">
        <v>748</v>
      </c>
      <c r="D36" s="111" t="s">
        <v>760</v>
      </c>
      <c r="E36" s="111" t="s">
        <v>750</v>
      </c>
      <c r="F36" s="111" t="s">
        <v>754</v>
      </c>
      <c r="G36" s="111" t="s">
        <v>752</v>
      </c>
      <c r="H36" s="111" t="s">
        <v>755</v>
      </c>
    </row>
    <row r="37" spans="1:8" x14ac:dyDescent="0.25">
      <c r="A37" s="111" t="s">
        <v>376</v>
      </c>
      <c r="B37" s="111" t="s">
        <v>65</v>
      </c>
      <c r="C37" s="111" t="s">
        <v>759</v>
      </c>
      <c r="D37" s="111" t="s">
        <v>737</v>
      </c>
      <c r="E37" s="111" t="s">
        <v>761</v>
      </c>
      <c r="F37" s="111" t="s">
        <v>759</v>
      </c>
      <c r="G37" s="111" t="s">
        <v>734</v>
      </c>
      <c r="H37" s="111" t="s">
        <v>776</v>
      </c>
    </row>
    <row r="38" spans="1:8" x14ac:dyDescent="0.25">
      <c r="A38" s="111" t="s">
        <v>67</v>
      </c>
      <c r="B38" s="111" t="s">
        <v>66</v>
      </c>
      <c r="C38" s="111" t="s">
        <v>748</v>
      </c>
      <c r="D38" s="111" t="s">
        <v>737</v>
      </c>
      <c r="E38" s="111" t="s">
        <v>750</v>
      </c>
      <c r="F38" s="111" t="s">
        <v>754</v>
      </c>
      <c r="G38" s="111" t="s">
        <v>752</v>
      </c>
      <c r="H38" s="111" t="s">
        <v>755</v>
      </c>
    </row>
    <row r="39" spans="1:8" x14ac:dyDescent="0.25">
      <c r="A39" s="111" t="s">
        <v>69</v>
      </c>
      <c r="B39" s="111" t="s">
        <v>68</v>
      </c>
      <c r="C39" s="111" t="s">
        <v>745</v>
      </c>
      <c r="D39" s="111" t="s">
        <v>732</v>
      </c>
      <c r="E39" s="111" t="s">
        <v>746</v>
      </c>
      <c r="F39" s="111" t="s">
        <v>745</v>
      </c>
      <c r="G39" s="111" t="s">
        <v>743</v>
      </c>
      <c r="H39" s="111" t="s">
        <v>773</v>
      </c>
    </row>
    <row r="40" spans="1:8" x14ac:dyDescent="0.25">
      <c r="A40" s="111" t="s">
        <v>374</v>
      </c>
      <c r="B40" s="111" t="s">
        <v>71</v>
      </c>
      <c r="C40" s="111" t="s">
        <v>745</v>
      </c>
      <c r="D40" s="111" t="s">
        <v>756</v>
      </c>
      <c r="E40" s="111" t="s">
        <v>768</v>
      </c>
      <c r="F40" s="111" t="s">
        <v>745</v>
      </c>
      <c r="G40" s="111" t="s">
        <v>743</v>
      </c>
      <c r="H40" s="111" t="s">
        <v>747</v>
      </c>
    </row>
    <row r="41" spans="1:8" x14ac:dyDescent="0.25">
      <c r="A41" s="111" t="s">
        <v>879</v>
      </c>
      <c r="B41" s="111" t="s">
        <v>70</v>
      </c>
      <c r="C41" s="111" t="s">
        <v>745</v>
      </c>
      <c r="D41" s="111" t="s">
        <v>732</v>
      </c>
      <c r="E41" s="111" t="s">
        <v>768</v>
      </c>
      <c r="F41" s="111" t="s">
        <v>745</v>
      </c>
      <c r="G41" s="111" t="s">
        <v>743</v>
      </c>
      <c r="H41" s="111" t="s">
        <v>747</v>
      </c>
    </row>
    <row r="42" spans="1:8" x14ac:dyDescent="0.25">
      <c r="A42" s="111" t="s">
        <v>73</v>
      </c>
      <c r="B42" s="111" t="s">
        <v>72</v>
      </c>
      <c r="C42" s="111" t="s">
        <v>748</v>
      </c>
      <c r="D42" s="111" t="s">
        <v>737</v>
      </c>
      <c r="E42" s="111" t="s">
        <v>750</v>
      </c>
      <c r="F42" s="111" t="s">
        <v>751</v>
      </c>
      <c r="G42" s="111" t="s">
        <v>752</v>
      </c>
      <c r="H42" s="111" t="s">
        <v>767</v>
      </c>
    </row>
    <row r="43" spans="1:8" x14ac:dyDescent="0.25">
      <c r="A43" s="111" t="s">
        <v>371</v>
      </c>
      <c r="B43" s="111" t="s">
        <v>74</v>
      </c>
      <c r="C43" s="111" t="s">
        <v>745</v>
      </c>
      <c r="D43" s="111" t="s">
        <v>756</v>
      </c>
      <c r="E43" s="111" t="s">
        <v>768</v>
      </c>
      <c r="F43" s="111" t="s">
        <v>745</v>
      </c>
      <c r="G43" s="111" t="s">
        <v>743</v>
      </c>
      <c r="H43" s="111" t="s">
        <v>769</v>
      </c>
    </row>
    <row r="44" spans="1:8" x14ac:dyDescent="0.25">
      <c r="A44" s="111" t="s">
        <v>76</v>
      </c>
      <c r="B44" s="111" t="s">
        <v>75</v>
      </c>
      <c r="C44" s="111" t="s">
        <v>736</v>
      </c>
      <c r="D44" s="111" t="s">
        <v>749</v>
      </c>
      <c r="E44" s="111" t="s">
        <v>738</v>
      </c>
      <c r="F44" s="111" t="s">
        <v>764</v>
      </c>
      <c r="G44" s="111" t="s">
        <v>740</v>
      </c>
      <c r="H44" s="111" t="s">
        <v>741</v>
      </c>
    </row>
    <row r="45" spans="1:8" x14ac:dyDescent="0.25">
      <c r="A45" s="111" t="s">
        <v>78</v>
      </c>
      <c r="B45" s="111" t="s">
        <v>77</v>
      </c>
      <c r="C45" s="111" t="s">
        <v>748</v>
      </c>
      <c r="D45" s="111" t="s">
        <v>737</v>
      </c>
      <c r="E45" s="111" t="s">
        <v>750</v>
      </c>
      <c r="F45" s="111" t="s">
        <v>751</v>
      </c>
      <c r="G45" s="111" t="s">
        <v>752</v>
      </c>
      <c r="H45" s="111" t="s">
        <v>753</v>
      </c>
    </row>
    <row r="46" spans="1:8" x14ac:dyDescent="0.25">
      <c r="A46" s="111" t="s">
        <v>80</v>
      </c>
      <c r="B46" s="111" t="s">
        <v>79</v>
      </c>
      <c r="C46" s="111" t="s">
        <v>736</v>
      </c>
      <c r="D46" s="111" t="s">
        <v>749</v>
      </c>
      <c r="E46" s="111" t="s">
        <v>738</v>
      </c>
      <c r="F46" s="111" t="s">
        <v>764</v>
      </c>
      <c r="G46" s="111" t="s">
        <v>734</v>
      </c>
      <c r="H46" s="111" t="s">
        <v>758</v>
      </c>
    </row>
    <row r="47" spans="1:8" x14ac:dyDescent="0.25">
      <c r="A47" s="111" t="s">
        <v>82</v>
      </c>
      <c r="B47" s="111" t="s">
        <v>81</v>
      </c>
      <c r="C47" s="111" t="s">
        <v>736</v>
      </c>
      <c r="D47" s="111" t="s">
        <v>760</v>
      </c>
      <c r="E47" s="111" t="s">
        <v>738</v>
      </c>
      <c r="F47" s="111" t="s">
        <v>764</v>
      </c>
      <c r="G47" s="111" t="s">
        <v>740</v>
      </c>
      <c r="H47" s="111" t="s">
        <v>766</v>
      </c>
    </row>
    <row r="48" spans="1:8" x14ac:dyDescent="0.25">
      <c r="A48" s="111" t="s">
        <v>84</v>
      </c>
      <c r="B48" s="111" t="s">
        <v>83</v>
      </c>
      <c r="C48" s="111" t="s">
        <v>736</v>
      </c>
      <c r="D48" s="111" t="s">
        <v>760</v>
      </c>
      <c r="E48" s="111" t="s">
        <v>738</v>
      </c>
      <c r="F48" s="111" t="s">
        <v>764</v>
      </c>
      <c r="G48" s="111" t="s">
        <v>740</v>
      </c>
      <c r="H48" s="111" t="s">
        <v>777</v>
      </c>
    </row>
    <row r="49" spans="1:8" x14ac:dyDescent="0.25">
      <c r="A49" s="111" t="s">
        <v>86</v>
      </c>
      <c r="B49" s="111" t="s">
        <v>85</v>
      </c>
      <c r="C49" s="111" t="s">
        <v>742</v>
      </c>
      <c r="D49" s="111" t="s">
        <v>756</v>
      </c>
      <c r="E49" s="111" t="s">
        <v>772</v>
      </c>
      <c r="F49" s="111" t="s">
        <v>742</v>
      </c>
      <c r="G49" s="111" t="s">
        <v>743</v>
      </c>
      <c r="H49" s="111" t="s">
        <v>773</v>
      </c>
    </row>
    <row r="50" spans="1:8" x14ac:dyDescent="0.25">
      <c r="A50" s="111" t="s">
        <v>88</v>
      </c>
      <c r="B50" s="111" t="s">
        <v>87</v>
      </c>
      <c r="C50" s="111" t="s">
        <v>748</v>
      </c>
      <c r="D50" s="111" t="s">
        <v>737</v>
      </c>
      <c r="E50" s="111" t="s">
        <v>750</v>
      </c>
      <c r="F50" s="111" t="s">
        <v>751</v>
      </c>
      <c r="G50" s="111" t="s">
        <v>752</v>
      </c>
      <c r="H50" s="111" t="s">
        <v>753</v>
      </c>
    </row>
    <row r="51" spans="1:8" x14ac:dyDescent="0.25">
      <c r="A51" s="111" t="s">
        <v>90</v>
      </c>
      <c r="B51" s="111" t="s">
        <v>89</v>
      </c>
      <c r="C51" s="111" t="s">
        <v>748</v>
      </c>
      <c r="D51" s="111" t="s">
        <v>737</v>
      </c>
      <c r="E51" s="111" t="s">
        <v>750</v>
      </c>
      <c r="F51" s="111" t="s">
        <v>751</v>
      </c>
      <c r="G51" s="111" t="s">
        <v>752</v>
      </c>
      <c r="H51" s="111" t="s">
        <v>753</v>
      </c>
    </row>
    <row r="52" spans="1:8" x14ac:dyDescent="0.25">
      <c r="A52" s="111" t="s">
        <v>93</v>
      </c>
      <c r="B52" s="111" t="s">
        <v>92</v>
      </c>
      <c r="C52" s="111" t="s">
        <v>748</v>
      </c>
      <c r="D52" s="111" t="s">
        <v>737</v>
      </c>
      <c r="E52" s="111" t="s">
        <v>750</v>
      </c>
      <c r="F52" s="111" t="s">
        <v>751</v>
      </c>
      <c r="G52" s="111" t="s">
        <v>752</v>
      </c>
      <c r="H52" s="111" t="s">
        <v>755</v>
      </c>
    </row>
    <row r="53" spans="1:8" x14ac:dyDescent="0.25">
      <c r="A53" s="111" t="s">
        <v>95</v>
      </c>
      <c r="B53" s="111" t="s">
        <v>94</v>
      </c>
      <c r="C53" s="111" t="s">
        <v>742</v>
      </c>
      <c r="D53" s="111" t="s">
        <v>756</v>
      </c>
      <c r="E53" s="111" t="s">
        <v>733</v>
      </c>
      <c r="F53" s="111" t="s">
        <v>742</v>
      </c>
      <c r="G53" s="111" t="s">
        <v>743</v>
      </c>
      <c r="H53" s="111" t="s">
        <v>744</v>
      </c>
    </row>
    <row r="54" spans="1:8" x14ac:dyDescent="0.25">
      <c r="A54" s="111" t="s">
        <v>97</v>
      </c>
      <c r="B54" s="111" t="s">
        <v>96</v>
      </c>
      <c r="C54" s="111" t="s">
        <v>748</v>
      </c>
      <c r="D54" s="111" t="s">
        <v>756</v>
      </c>
      <c r="E54" s="111" t="s">
        <v>750</v>
      </c>
      <c r="F54" s="111" t="s">
        <v>751</v>
      </c>
      <c r="G54" s="111" t="s">
        <v>752</v>
      </c>
      <c r="H54" s="111" t="s">
        <v>767</v>
      </c>
    </row>
    <row r="55" spans="1:8" x14ac:dyDescent="0.25">
      <c r="A55" s="111" t="s">
        <v>99</v>
      </c>
      <c r="B55" s="111" t="s">
        <v>98</v>
      </c>
      <c r="C55" s="111" t="s">
        <v>745</v>
      </c>
      <c r="D55" s="111" t="s">
        <v>749</v>
      </c>
      <c r="E55" s="111" t="s">
        <v>768</v>
      </c>
      <c r="F55" s="111" t="s">
        <v>745</v>
      </c>
      <c r="G55" s="111" t="s">
        <v>743</v>
      </c>
      <c r="H55" s="111" t="s">
        <v>747</v>
      </c>
    </row>
    <row r="56" spans="1:8" x14ac:dyDescent="0.25">
      <c r="A56" s="111" t="s">
        <v>101</v>
      </c>
      <c r="B56" s="111" t="s">
        <v>100</v>
      </c>
      <c r="C56" s="111" t="s">
        <v>745</v>
      </c>
      <c r="D56" s="111" t="s">
        <v>732</v>
      </c>
      <c r="E56" s="111" t="s">
        <v>772</v>
      </c>
      <c r="F56" s="111" t="s">
        <v>745</v>
      </c>
      <c r="G56" s="111" t="s">
        <v>743</v>
      </c>
      <c r="H56" s="111" t="s">
        <v>773</v>
      </c>
    </row>
    <row r="57" spans="1:8" x14ac:dyDescent="0.25">
      <c r="A57" s="111" t="s">
        <v>103</v>
      </c>
      <c r="B57" s="111" t="s">
        <v>102</v>
      </c>
      <c r="C57" s="111" t="s">
        <v>736</v>
      </c>
      <c r="D57" s="111" t="s">
        <v>760</v>
      </c>
      <c r="E57" s="111" t="s">
        <v>738</v>
      </c>
      <c r="F57" s="111" t="s">
        <v>764</v>
      </c>
      <c r="G57" s="111" t="s">
        <v>740</v>
      </c>
      <c r="H57" s="111" t="s">
        <v>777</v>
      </c>
    </row>
    <row r="58" spans="1:8" x14ac:dyDescent="0.25">
      <c r="A58" s="111" t="s">
        <v>105</v>
      </c>
      <c r="B58" s="111" t="s">
        <v>104</v>
      </c>
      <c r="C58" s="111" t="s">
        <v>745</v>
      </c>
      <c r="D58" s="111" t="s">
        <v>732</v>
      </c>
      <c r="E58" s="111" t="s">
        <v>772</v>
      </c>
      <c r="F58" s="111" t="s">
        <v>745</v>
      </c>
      <c r="G58" s="111" t="s">
        <v>743</v>
      </c>
      <c r="H58" s="111" t="s">
        <v>773</v>
      </c>
    </row>
    <row r="59" spans="1:8" x14ac:dyDescent="0.25">
      <c r="A59" s="111" t="s">
        <v>107</v>
      </c>
      <c r="B59" s="111" t="s">
        <v>106</v>
      </c>
      <c r="C59" s="111" t="s">
        <v>759</v>
      </c>
      <c r="D59" s="111" t="s">
        <v>737</v>
      </c>
      <c r="E59" s="111" t="s">
        <v>778</v>
      </c>
      <c r="F59" s="111" t="s">
        <v>759</v>
      </c>
      <c r="G59" s="111" t="s">
        <v>762</v>
      </c>
      <c r="H59" s="111" t="s">
        <v>779</v>
      </c>
    </row>
    <row r="60" spans="1:8" x14ac:dyDescent="0.25">
      <c r="A60" s="111" t="s">
        <v>109</v>
      </c>
      <c r="B60" s="111" t="s">
        <v>108</v>
      </c>
      <c r="C60" s="111" t="s">
        <v>736</v>
      </c>
      <c r="D60" s="111" t="s">
        <v>760</v>
      </c>
      <c r="E60" s="111" t="s">
        <v>738</v>
      </c>
      <c r="F60" s="111" t="s">
        <v>764</v>
      </c>
      <c r="G60" s="111" t="s">
        <v>740</v>
      </c>
      <c r="H60" s="111" t="s">
        <v>777</v>
      </c>
    </row>
    <row r="61" spans="1:8" x14ac:dyDescent="0.25">
      <c r="A61" s="111" t="s">
        <v>111</v>
      </c>
      <c r="B61" s="111" t="s">
        <v>110</v>
      </c>
      <c r="C61" s="111" t="s">
        <v>736</v>
      </c>
      <c r="D61" s="111" t="s">
        <v>760</v>
      </c>
      <c r="E61" s="111" t="s">
        <v>738</v>
      </c>
      <c r="F61" s="111" t="s">
        <v>764</v>
      </c>
      <c r="G61" s="111" t="s">
        <v>740</v>
      </c>
      <c r="H61" s="111" t="s">
        <v>765</v>
      </c>
    </row>
    <row r="62" spans="1:8" x14ac:dyDescent="0.25">
      <c r="A62" s="111" t="s">
        <v>113</v>
      </c>
      <c r="B62" s="111" t="s">
        <v>112</v>
      </c>
      <c r="C62" s="111" t="s">
        <v>745</v>
      </c>
      <c r="D62" s="111" t="s">
        <v>737</v>
      </c>
      <c r="E62" s="111" t="s">
        <v>768</v>
      </c>
      <c r="F62" s="111" t="s">
        <v>745</v>
      </c>
      <c r="G62" s="111" t="s">
        <v>743</v>
      </c>
      <c r="H62" s="111" t="s">
        <v>747</v>
      </c>
    </row>
    <row r="63" spans="1:8" x14ac:dyDescent="0.25">
      <c r="A63" s="111" t="s">
        <v>115</v>
      </c>
      <c r="B63" s="111" t="s">
        <v>114</v>
      </c>
      <c r="C63" s="111" t="s">
        <v>745</v>
      </c>
      <c r="D63" s="111" t="s">
        <v>732</v>
      </c>
      <c r="E63" s="111" t="s">
        <v>768</v>
      </c>
      <c r="F63" s="111" t="s">
        <v>745</v>
      </c>
      <c r="G63" s="111" t="s">
        <v>743</v>
      </c>
      <c r="H63" s="111" t="s">
        <v>769</v>
      </c>
    </row>
    <row r="64" spans="1:8" x14ac:dyDescent="0.25">
      <c r="A64" s="111" t="s">
        <v>117</v>
      </c>
      <c r="B64" s="111" t="s">
        <v>116</v>
      </c>
      <c r="C64" s="111" t="s">
        <v>736</v>
      </c>
      <c r="D64" s="111" t="s">
        <v>756</v>
      </c>
      <c r="E64" s="111" t="s">
        <v>757</v>
      </c>
      <c r="F64" s="111" t="s">
        <v>739</v>
      </c>
      <c r="G64" s="111" t="s">
        <v>734</v>
      </c>
      <c r="H64" s="111" t="s">
        <v>758</v>
      </c>
    </row>
    <row r="65" spans="1:8" x14ac:dyDescent="0.25">
      <c r="A65" s="111" t="s">
        <v>119</v>
      </c>
      <c r="B65" s="111" t="s">
        <v>118</v>
      </c>
      <c r="C65" s="111" t="s">
        <v>736</v>
      </c>
      <c r="D65" s="111" t="s">
        <v>760</v>
      </c>
      <c r="E65" s="111" t="s">
        <v>738</v>
      </c>
      <c r="F65" s="111" t="s">
        <v>764</v>
      </c>
      <c r="G65" s="111" t="s">
        <v>740</v>
      </c>
      <c r="H65" s="111" t="s">
        <v>765</v>
      </c>
    </row>
    <row r="66" spans="1:8" x14ac:dyDescent="0.25">
      <c r="A66" s="111" t="s">
        <v>121</v>
      </c>
      <c r="B66" s="111" t="s">
        <v>120</v>
      </c>
      <c r="C66" s="111" t="s">
        <v>745</v>
      </c>
      <c r="D66" s="111" t="s">
        <v>756</v>
      </c>
      <c r="E66" s="111" t="s">
        <v>768</v>
      </c>
      <c r="F66" s="111" t="s">
        <v>745</v>
      </c>
      <c r="G66" s="111" t="s">
        <v>743</v>
      </c>
      <c r="H66" s="111" t="s">
        <v>769</v>
      </c>
    </row>
    <row r="67" spans="1:8" x14ac:dyDescent="0.25">
      <c r="A67" s="111" t="s">
        <v>123</v>
      </c>
      <c r="B67" s="111" t="s">
        <v>122</v>
      </c>
      <c r="C67" s="111" t="s">
        <v>736</v>
      </c>
      <c r="D67" s="111" t="s">
        <v>760</v>
      </c>
      <c r="E67" s="111" t="s">
        <v>738</v>
      </c>
      <c r="F67" s="111" t="s">
        <v>764</v>
      </c>
      <c r="G67" s="111" t="s">
        <v>740</v>
      </c>
      <c r="H67" s="111" t="s">
        <v>741</v>
      </c>
    </row>
    <row r="68" spans="1:8" x14ac:dyDescent="0.25">
      <c r="A68" s="111" t="s">
        <v>125</v>
      </c>
      <c r="B68" s="111" t="s">
        <v>124</v>
      </c>
      <c r="C68" s="111" t="s">
        <v>748</v>
      </c>
      <c r="D68" s="111" t="s">
        <v>737</v>
      </c>
      <c r="E68" s="111" t="s">
        <v>750</v>
      </c>
      <c r="F68" s="111" t="s">
        <v>751</v>
      </c>
      <c r="G68" s="111" t="s">
        <v>752</v>
      </c>
      <c r="H68" s="111" t="s">
        <v>753</v>
      </c>
    </row>
    <row r="69" spans="1:8" x14ac:dyDescent="0.25">
      <c r="A69" s="111" t="s">
        <v>127</v>
      </c>
      <c r="B69" s="111" t="s">
        <v>126</v>
      </c>
      <c r="C69" s="111" t="s">
        <v>748</v>
      </c>
      <c r="D69" s="111" t="s">
        <v>756</v>
      </c>
      <c r="E69" s="111" t="s">
        <v>750</v>
      </c>
      <c r="F69" s="111" t="s">
        <v>751</v>
      </c>
      <c r="G69" s="111" t="s">
        <v>752</v>
      </c>
      <c r="H69" s="111" t="s">
        <v>767</v>
      </c>
    </row>
    <row r="70" spans="1:8" x14ac:dyDescent="0.25">
      <c r="A70" s="111" t="s">
        <v>129</v>
      </c>
      <c r="B70" s="111" t="s">
        <v>128</v>
      </c>
      <c r="C70" s="111" t="s">
        <v>745</v>
      </c>
      <c r="D70" s="111" t="s">
        <v>732</v>
      </c>
      <c r="E70" s="111" t="s">
        <v>768</v>
      </c>
      <c r="F70" s="111" t="s">
        <v>745</v>
      </c>
      <c r="G70" s="111" t="s">
        <v>743</v>
      </c>
      <c r="H70" s="111" t="s">
        <v>769</v>
      </c>
    </row>
    <row r="71" spans="1:8" x14ac:dyDescent="0.25">
      <c r="A71" s="111" t="s">
        <v>372</v>
      </c>
      <c r="B71" s="111" t="s">
        <v>130</v>
      </c>
      <c r="C71" s="111" t="s">
        <v>745</v>
      </c>
      <c r="D71" s="111" t="s">
        <v>732</v>
      </c>
      <c r="E71" s="111" t="s">
        <v>768</v>
      </c>
      <c r="F71" s="111" t="s">
        <v>745</v>
      </c>
      <c r="G71" s="111" t="s">
        <v>743</v>
      </c>
      <c r="H71" s="111" t="s">
        <v>769</v>
      </c>
    </row>
    <row r="72" spans="1:8" x14ac:dyDescent="0.25">
      <c r="A72" s="111" t="s">
        <v>132</v>
      </c>
      <c r="B72" s="111" t="s">
        <v>131</v>
      </c>
      <c r="C72" s="111" t="s">
        <v>748</v>
      </c>
      <c r="D72" s="111" t="s">
        <v>756</v>
      </c>
      <c r="E72" s="111" t="s">
        <v>750</v>
      </c>
      <c r="F72" s="111" t="s">
        <v>754</v>
      </c>
      <c r="G72" s="111" t="s">
        <v>752</v>
      </c>
      <c r="H72" s="111" t="s">
        <v>755</v>
      </c>
    </row>
    <row r="73" spans="1:8" x14ac:dyDescent="0.25">
      <c r="A73" s="111" t="s">
        <v>134</v>
      </c>
      <c r="B73" s="111" t="s">
        <v>133</v>
      </c>
      <c r="C73" s="111" t="s">
        <v>748</v>
      </c>
      <c r="D73" s="111" t="s">
        <v>732</v>
      </c>
      <c r="E73" s="111" t="s">
        <v>750</v>
      </c>
      <c r="F73" s="111" t="s">
        <v>751</v>
      </c>
      <c r="G73" s="111" t="s">
        <v>752</v>
      </c>
      <c r="H73" s="111" t="s">
        <v>753</v>
      </c>
    </row>
    <row r="74" spans="1:8" x14ac:dyDescent="0.25">
      <c r="A74" s="111" t="s">
        <v>136</v>
      </c>
      <c r="B74" s="111" t="s">
        <v>135</v>
      </c>
      <c r="C74" s="111" t="s">
        <v>748</v>
      </c>
      <c r="D74" s="111" t="s">
        <v>756</v>
      </c>
      <c r="E74" s="111" t="s">
        <v>750</v>
      </c>
      <c r="F74" s="111" t="s">
        <v>751</v>
      </c>
      <c r="G74" s="111" t="s">
        <v>752</v>
      </c>
      <c r="H74" s="111" t="s">
        <v>767</v>
      </c>
    </row>
    <row r="75" spans="1:8" x14ac:dyDescent="0.25">
      <c r="A75" s="111" t="s">
        <v>138</v>
      </c>
      <c r="B75" s="111" t="s">
        <v>137</v>
      </c>
      <c r="C75" s="111" t="s">
        <v>736</v>
      </c>
      <c r="D75" s="111" t="s">
        <v>737</v>
      </c>
      <c r="E75" s="111" t="s">
        <v>738</v>
      </c>
      <c r="F75" s="111" t="s">
        <v>764</v>
      </c>
      <c r="G75" s="111" t="s">
        <v>740</v>
      </c>
      <c r="H75" s="111" t="s">
        <v>766</v>
      </c>
    </row>
    <row r="76" spans="1:8" x14ac:dyDescent="0.25">
      <c r="A76" s="111" t="s">
        <v>140</v>
      </c>
      <c r="B76" s="111" t="s">
        <v>139</v>
      </c>
      <c r="C76" s="111" t="s">
        <v>736</v>
      </c>
      <c r="D76" s="111" t="s">
        <v>760</v>
      </c>
      <c r="E76" s="111" t="s">
        <v>738</v>
      </c>
      <c r="F76" s="111" t="s">
        <v>780</v>
      </c>
      <c r="G76" s="111" t="s">
        <v>740</v>
      </c>
      <c r="H76" s="111" t="s">
        <v>777</v>
      </c>
    </row>
    <row r="77" spans="1:8" x14ac:dyDescent="0.25">
      <c r="A77" s="111" t="s">
        <v>142</v>
      </c>
      <c r="B77" s="111" t="s">
        <v>141</v>
      </c>
      <c r="C77" s="111" t="s">
        <v>731</v>
      </c>
      <c r="D77" s="111" t="s">
        <v>756</v>
      </c>
      <c r="E77" s="111" t="s">
        <v>761</v>
      </c>
      <c r="F77" s="111" t="s">
        <v>731</v>
      </c>
      <c r="G77" s="111" t="s">
        <v>734</v>
      </c>
      <c r="H77" s="111" t="s">
        <v>735</v>
      </c>
    </row>
    <row r="78" spans="1:8" x14ac:dyDescent="0.25">
      <c r="A78" s="111" t="s">
        <v>144</v>
      </c>
      <c r="B78" s="111" t="s">
        <v>143</v>
      </c>
      <c r="C78" s="111" t="s">
        <v>759</v>
      </c>
      <c r="D78" s="111" t="s">
        <v>756</v>
      </c>
      <c r="E78" s="111" t="s">
        <v>761</v>
      </c>
      <c r="F78" s="111" t="s">
        <v>759</v>
      </c>
      <c r="G78" s="111" t="s">
        <v>734</v>
      </c>
      <c r="H78" s="111" t="s">
        <v>771</v>
      </c>
    </row>
    <row r="79" spans="1:8" x14ac:dyDescent="0.25">
      <c r="A79" s="111" t="s">
        <v>880</v>
      </c>
      <c r="B79" s="111" t="s">
        <v>145</v>
      </c>
      <c r="C79" s="111" t="s">
        <v>742</v>
      </c>
      <c r="D79" s="111" t="s">
        <v>737</v>
      </c>
      <c r="E79" s="111" t="s">
        <v>733</v>
      </c>
      <c r="F79" s="111" t="s">
        <v>742</v>
      </c>
      <c r="G79" s="111" t="s">
        <v>734</v>
      </c>
      <c r="H79" s="111" t="s">
        <v>735</v>
      </c>
    </row>
    <row r="80" spans="1:8" x14ac:dyDescent="0.25">
      <c r="A80" s="111" t="s">
        <v>147</v>
      </c>
      <c r="B80" s="111" t="s">
        <v>146</v>
      </c>
      <c r="C80" s="111" t="s">
        <v>742</v>
      </c>
      <c r="D80" s="111" t="s">
        <v>737</v>
      </c>
      <c r="E80" s="111" t="s">
        <v>733</v>
      </c>
      <c r="F80" s="111" t="s">
        <v>742</v>
      </c>
      <c r="G80" s="111" t="s">
        <v>734</v>
      </c>
      <c r="H80" s="111" t="s">
        <v>758</v>
      </c>
    </row>
    <row r="81" spans="1:8" x14ac:dyDescent="0.25">
      <c r="A81" s="111" t="s">
        <v>149</v>
      </c>
      <c r="B81" s="111" t="s">
        <v>148</v>
      </c>
      <c r="C81" s="111" t="s">
        <v>736</v>
      </c>
      <c r="D81" s="111" t="s">
        <v>760</v>
      </c>
      <c r="E81" s="111" t="s">
        <v>738</v>
      </c>
      <c r="F81" s="111" t="s">
        <v>764</v>
      </c>
      <c r="G81" s="111" t="s">
        <v>740</v>
      </c>
      <c r="H81" s="111" t="s">
        <v>777</v>
      </c>
    </row>
    <row r="82" spans="1:8" x14ac:dyDescent="0.25">
      <c r="A82" s="111" t="s">
        <v>151</v>
      </c>
      <c r="B82" s="111" t="s">
        <v>150</v>
      </c>
      <c r="C82" s="111" t="s">
        <v>742</v>
      </c>
      <c r="D82" s="111" t="s">
        <v>760</v>
      </c>
      <c r="E82" s="111" t="s">
        <v>733</v>
      </c>
      <c r="F82" s="111" t="s">
        <v>742</v>
      </c>
      <c r="G82" s="111" t="s">
        <v>734</v>
      </c>
      <c r="H82" s="111" t="s">
        <v>758</v>
      </c>
    </row>
    <row r="83" spans="1:8" x14ac:dyDescent="0.25">
      <c r="A83" s="111" t="s">
        <v>153</v>
      </c>
      <c r="B83" s="111" t="s">
        <v>152</v>
      </c>
      <c r="C83" s="111" t="s">
        <v>736</v>
      </c>
      <c r="D83" s="111" t="s">
        <v>760</v>
      </c>
      <c r="E83" s="111" t="s">
        <v>738</v>
      </c>
      <c r="F83" s="111" t="s">
        <v>764</v>
      </c>
      <c r="G83" s="111" t="s">
        <v>740</v>
      </c>
      <c r="H83" s="111" t="s">
        <v>741</v>
      </c>
    </row>
    <row r="84" spans="1:8" x14ac:dyDescent="0.25">
      <c r="A84" s="111" t="s">
        <v>155</v>
      </c>
      <c r="B84" s="111" t="s">
        <v>154</v>
      </c>
      <c r="C84" s="111" t="s">
        <v>748</v>
      </c>
      <c r="D84" s="111" t="s">
        <v>737</v>
      </c>
      <c r="E84" s="111" t="s">
        <v>750</v>
      </c>
      <c r="F84" s="111" t="s">
        <v>751</v>
      </c>
      <c r="G84" s="111" t="s">
        <v>752</v>
      </c>
      <c r="H84" s="111" t="s">
        <v>753</v>
      </c>
    </row>
    <row r="85" spans="1:8" x14ac:dyDescent="0.25">
      <c r="A85" s="111" t="s">
        <v>157</v>
      </c>
      <c r="B85" s="111" t="s">
        <v>156</v>
      </c>
      <c r="C85" s="111" t="s">
        <v>759</v>
      </c>
      <c r="D85" s="111" t="s">
        <v>760</v>
      </c>
      <c r="E85" s="111" t="s">
        <v>761</v>
      </c>
      <c r="F85" s="111" t="s">
        <v>759</v>
      </c>
      <c r="G85" s="111" t="s">
        <v>734</v>
      </c>
      <c r="H85" s="111" t="s">
        <v>776</v>
      </c>
    </row>
    <row r="86" spans="1:8" x14ac:dyDescent="0.25">
      <c r="A86" s="111" t="s">
        <v>159</v>
      </c>
      <c r="B86" s="111" t="s">
        <v>158</v>
      </c>
      <c r="C86" s="111" t="s">
        <v>742</v>
      </c>
      <c r="D86" s="111" t="s">
        <v>737</v>
      </c>
      <c r="E86" s="111" t="s">
        <v>733</v>
      </c>
      <c r="F86" s="111" t="s">
        <v>742</v>
      </c>
      <c r="G86" s="111" t="s">
        <v>734</v>
      </c>
      <c r="H86" s="111" t="s">
        <v>758</v>
      </c>
    </row>
    <row r="87" spans="1:8" x14ac:dyDescent="0.25">
      <c r="A87" s="111" t="s">
        <v>161</v>
      </c>
      <c r="B87" s="111" t="s">
        <v>160</v>
      </c>
      <c r="C87" s="111" t="s">
        <v>736</v>
      </c>
      <c r="D87" s="111" t="s">
        <v>737</v>
      </c>
      <c r="E87" s="111" t="s">
        <v>757</v>
      </c>
      <c r="F87" s="111" t="s">
        <v>781</v>
      </c>
      <c r="G87" s="111" t="s">
        <v>734</v>
      </c>
      <c r="H87" s="111" t="s">
        <v>781</v>
      </c>
    </row>
    <row r="88" spans="1:8" x14ac:dyDescent="0.25">
      <c r="A88" s="111" t="s">
        <v>163</v>
      </c>
      <c r="B88" s="111" t="s">
        <v>162</v>
      </c>
      <c r="C88" s="111" t="s">
        <v>745</v>
      </c>
      <c r="D88" s="111" t="s">
        <v>732</v>
      </c>
      <c r="E88" s="111" t="s">
        <v>772</v>
      </c>
      <c r="F88" s="111" t="s">
        <v>745</v>
      </c>
      <c r="G88" s="111" t="s">
        <v>743</v>
      </c>
      <c r="H88" s="111" t="s">
        <v>773</v>
      </c>
    </row>
    <row r="89" spans="1:8" x14ac:dyDescent="0.25">
      <c r="A89" s="111" t="s">
        <v>165</v>
      </c>
      <c r="B89" s="111" t="s">
        <v>164</v>
      </c>
      <c r="C89" s="111" t="s">
        <v>759</v>
      </c>
      <c r="D89" s="111" t="s">
        <v>756</v>
      </c>
      <c r="E89" s="111" t="s">
        <v>778</v>
      </c>
      <c r="F89" s="111" t="s">
        <v>759</v>
      </c>
      <c r="G89" s="111" t="s">
        <v>762</v>
      </c>
      <c r="H89" s="111" t="s">
        <v>782</v>
      </c>
    </row>
    <row r="90" spans="1:8" x14ac:dyDescent="0.25">
      <c r="A90" s="111" t="s">
        <v>878</v>
      </c>
      <c r="B90" s="111" t="s">
        <v>166</v>
      </c>
      <c r="C90" s="111" t="s">
        <v>759</v>
      </c>
      <c r="D90" s="111" t="s">
        <v>732</v>
      </c>
      <c r="E90" s="111" t="s">
        <v>761</v>
      </c>
      <c r="F90" s="111" t="s">
        <v>759</v>
      </c>
      <c r="G90" s="111" t="s">
        <v>734</v>
      </c>
      <c r="H90" s="111" t="s">
        <v>776</v>
      </c>
    </row>
    <row r="91" spans="1:8" x14ac:dyDescent="0.25">
      <c r="A91" s="111" t="s">
        <v>882</v>
      </c>
      <c r="B91" s="111" t="s">
        <v>297</v>
      </c>
      <c r="C91" s="111" t="s">
        <v>759</v>
      </c>
      <c r="D91" s="111" t="s">
        <v>760</v>
      </c>
      <c r="E91" s="111" t="s">
        <v>761</v>
      </c>
      <c r="F91" s="111" t="s">
        <v>759</v>
      </c>
      <c r="G91" s="111" t="s">
        <v>734</v>
      </c>
      <c r="H91" s="111" t="s">
        <v>776</v>
      </c>
    </row>
    <row r="92" spans="1:8" x14ac:dyDescent="0.25">
      <c r="A92" s="111" t="s">
        <v>168</v>
      </c>
      <c r="B92" s="111" t="s">
        <v>167</v>
      </c>
      <c r="C92" s="111" t="s">
        <v>742</v>
      </c>
      <c r="D92" s="111" t="s">
        <v>749</v>
      </c>
      <c r="E92" s="111" t="s">
        <v>733</v>
      </c>
      <c r="F92" s="111" t="s">
        <v>742</v>
      </c>
      <c r="G92" s="111" t="s">
        <v>734</v>
      </c>
      <c r="H92" s="111" t="s">
        <v>758</v>
      </c>
    </row>
    <row r="93" spans="1:8" x14ac:dyDescent="0.25">
      <c r="A93" s="111" t="s">
        <v>170</v>
      </c>
      <c r="B93" s="111" t="s">
        <v>169</v>
      </c>
      <c r="C93" s="111" t="s">
        <v>736</v>
      </c>
      <c r="D93" s="111" t="s">
        <v>732</v>
      </c>
      <c r="E93" s="111" t="s">
        <v>757</v>
      </c>
      <c r="F93" s="111" t="s">
        <v>781</v>
      </c>
      <c r="G93" s="111" t="s">
        <v>734</v>
      </c>
      <c r="H93" s="111" t="s">
        <v>781</v>
      </c>
    </row>
    <row r="94" spans="1:8" x14ac:dyDescent="0.25">
      <c r="A94" s="111" t="s">
        <v>881</v>
      </c>
      <c r="B94" s="111" t="s">
        <v>171</v>
      </c>
      <c r="C94" s="111" t="s">
        <v>759</v>
      </c>
      <c r="D94" s="111" t="s">
        <v>756</v>
      </c>
      <c r="E94" s="111" t="s">
        <v>761</v>
      </c>
      <c r="F94" s="111" t="s">
        <v>759</v>
      </c>
      <c r="G94" s="111" t="s">
        <v>734</v>
      </c>
      <c r="H94" s="111" t="s">
        <v>771</v>
      </c>
    </row>
    <row r="95" spans="1:8" x14ac:dyDescent="0.25">
      <c r="A95" s="111" t="s">
        <v>378</v>
      </c>
      <c r="B95" s="111" t="s">
        <v>172</v>
      </c>
      <c r="C95" s="111" t="s">
        <v>736</v>
      </c>
      <c r="D95" s="111" t="s">
        <v>749</v>
      </c>
      <c r="E95" s="111" t="s">
        <v>738</v>
      </c>
      <c r="F95" s="111" t="s">
        <v>764</v>
      </c>
      <c r="G95" s="111" t="s">
        <v>740</v>
      </c>
      <c r="H95" s="111" t="s">
        <v>777</v>
      </c>
    </row>
    <row r="96" spans="1:8" x14ac:dyDescent="0.25">
      <c r="A96" s="111" t="s">
        <v>174</v>
      </c>
      <c r="B96" s="111" t="s">
        <v>173</v>
      </c>
      <c r="C96" s="111" t="s">
        <v>742</v>
      </c>
      <c r="D96" s="111" t="s">
        <v>737</v>
      </c>
      <c r="E96" s="111" t="s">
        <v>733</v>
      </c>
      <c r="F96" s="111" t="s">
        <v>742</v>
      </c>
      <c r="G96" s="111" t="s">
        <v>734</v>
      </c>
      <c r="H96" s="111" t="s">
        <v>758</v>
      </c>
    </row>
    <row r="97" spans="1:8" x14ac:dyDescent="0.25">
      <c r="A97" s="111" t="s">
        <v>176</v>
      </c>
      <c r="B97" s="111" t="s">
        <v>175</v>
      </c>
      <c r="C97" s="111" t="s">
        <v>745</v>
      </c>
      <c r="D97" s="111" t="s">
        <v>756</v>
      </c>
      <c r="E97" s="111" t="s">
        <v>746</v>
      </c>
      <c r="F97" s="111" t="s">
        <v>745</v>
      </c>
      <c r="G97" s="111" t="s">
        <v>743</v>
      </c>
      <c r="H97" s="111" t="s">
        <v>770</v>
      </c>
    </row>
    <row r="98" spans="1:8" x14ac:dyDescent="0.25">
      <c r="A98" s="111" t="s">
        <v>178</v>
      </c>
      <c r="B98" s="111" t="s">
        <v>177</v>
      </c>
      <c r="C98" s="111" t="s">
        <v>745</v>
      </c>
      <c r="D98" s="111" t="s">
        <v>732</v>
      </c>
      <c r="E98" s="111" t="s">
        <v>768</v>
      </c>
      <c r="F98" s="111" t="s">
        <v>745</v>
      </c>
      <c r="G98" s="111" t="s">
        <v>743</v>
      </c>
      <c r="H98" s="111" t="s">
        <v>769</v>
      </c>
    </row>
    <row r="99" spans="1:8" x14ac:dyDescent="0.25">
      <c r="A99" s="111" t="s">
        <v>180</v>
      </c>
      <c r="B99" s="111" t="s">
        <v>179</v>
      </c>
      <c r="C99" s="111" t="s">
        <v>742</v>
      </c>
      <c r="D99" s="111" t="s">
        <v>737</v>
      </c>
      <c r="E99" s="111" t="s">
        <v>733</v>
      </c>
      <c r="F99" s="111" t="s">
        <v>742</v>
      </c>
      <c r="G99" s="111" t="s">
        <v>743</v>
      </c>
      <c r="H99" s="111" t="s">
        <v>744</v>
      </c>
    </row>
    <row r="100" spans="1:8" x14ac:dyDescent="0.25">
      <c r="A100" s="111" t="s">
        <v>182</v>
      </c>
      <c r="B100" s="111" t="s">
        <v>181</v>
      </c>
      <c r="C100" s="111" t="s">
        <v>736</v>
      </c>
      <c r="D100" s="111" t="s">
        <v>749</v>
      </c>
      <c r="E100" s="111" t="s">
        <v>738</v>
      </c>
      <c r="F100" s="111" t="s">
        <v>780</v>
      </c>
      <c r="G100" s="111" t="s">
        <v>740</v>
      </c>
      <c r="H100" s="111" t="s">
        <v>765</v>
      </c>
    </row>
    <row r="101" spans="1:8" x14ac:dyDescent="0.25">
      <c r="A101" s="111" t="s">
        <v>184</v>
      </c>
      <c r="B101" s="111" t="s">
        <v>183</v>
      </c>
      <c r="C101" s="111" t="s">
        <v>736</v>
      </c>
      <c r="D101" s="111" t="s">
        <v>749</v>
      </c>
      <c r="E101" s="111" t="s">
        <v>738</v>
      </c>
      <c r="F101" s="111" t="s">
        <v>764</v>
      </c>
      <c r="G101" s="111" t="s">
        <v>740</v>
      </c>
      <c r="H101" s="111" t="s">
        <v>777</v>
      </c>
    </row>
    <row r="102" spans="1:8" x14ac:dyDescent="0.25">
      <c r="A102" s="111" t="s">
        <v>186</v>
      </c>
      <c r="B102" s="111" t="s">
        <v>185</v>
      </c>
      <c r="C102" s="111" t="s">
        <v>736</v>
      </c>
      <c r="D102" s="111" t="s">
        <v>760</v>
      </c>
      <c r="E102" s="111" t="s">
        <v>738</v>
      </c>
      <c r="F102" s="111" t="s">
        <v>764</v>
      </c>
      <c r="G102" s="111" t="s">
        <v>740</v>
      </c>
      <c r="H102" s="111" t="s">
        <v>765</v>
      </c>
    </row>
    <row r="103" spans="1:8" x14ac:dyDescent="0.25">
      <c r="A103" s="111" t="s">
        <v>993</v>
      </c>
      <c r="B103" s="111" t="s">
        <v>187</v>
      </c>
      <c r="C103" s="111" t="s">
        <v>736</v>
      </c>
      <c r="D103" s="111" t="s">
        <v>737</v>
      </c>
      <c r="E103" s="111" t="s">
        <v>738</v>
      </c>
      <c r="F103" s="111" t="s">
        <v>739</v>
      </c>
      <c r="G103" s="111" t="s">
        <v>740</v>
      </c>
      <c r="H103" s="111" t="s">
        <v>741</v>
      </c>
    </row>
    <row r="104" spans="1:8" x14ac:dyDescent="0.25">
      <c r="A104" s="111" t="s">
        <v>189</v>
      </c>
      <c r="B104" s="111" t="s">
        <v>188</v>
      </c>
      <c r="C104" s="111" t="s">
        <v>745</v>
      </c>
      <c r="D104" s="111" t="s">
        <v>732</v>
      </c>
      <c r="E104" s="111" t="s">
        <v>746</v>
      </c>
      <c r="F104" s="111" t="s">
        <v>745</v>
      </c>
      <c r="G104" s="111" t="s">
        <v>743</v>
      </c>
      <c r="H104" s="111" t="s">
        <v>773</v>
      </c>
    </row>
    <row r="105" spans="1:8" x14ac:dyDescent="0.25">
      <c r="A105" s="111" t="s">
        <v>191</v>
      </c>
      <c r="B105" s="111" t="s">
        <v>190</v>
      </c>
      <c r="C105" s="111" t="s">
        <v>745</v>
      </c>
      <c r="D105" s="111" t="s">
        <v>732</v>
      </c>
      <c r="E105" s="111" t="s">
        <v>746</v>
      </c>
      <c r="F105" s="111" t="s">
        <v>745</v>
      </c>
      <c r="G105" s="111" t="s">
        <v>743</v>
      </c>
      <c r="H105" s="111" t="s">
        <v>773</v>
      </c>
    </row>
    <row r="106" spans="1:8" x14ac:dyDescent="0.25">
      <c r="A106" s="111" t="s">
        <v>193</v>
      </c>
      <c r="B106" s="111" t="s">
        <v>192</v>
      </c>
      <c r="C106" s="111" t="s">
        <v>759</v>
      </c>
      <c r="D106" s="111" t="s">
        <v>737</v>
      </c>
      <c r="E106" s="111" t="s">
        <v>761</v>
      </c>
      <c r="F106" s="111" t="s">
        <v>759</v>
      </c>
      <c r="G106" s="111" t="s">
        <v>734</v>
      </c>
      <c r="H106" s="111" t="s">
        <v>771</v>
      </c>
    </row>
    <row r="107" spans="1:8" x14ac:dyDescent="0.25">
      <c r="A107" s="111" t="s">
        <v>195</v>
      </c>
      <c r="B107" s="111" t="s">
        <v>194</v>
      </c>
      <c r="C107" s="111" t="s">
        <v>731</v>
      </c>
      <c r="D107" s="111" t="s">
        <v>737</v>
      </c>
      <c r="E107" s="111" t="s">
        <v>761</v>
      </c>
      <c r="F107" s="111" t="s">
        <v>731</v>
      </c>
      <c r="G107" s="111" t="s">
        <v>734</v>
      </c>
      <c r="H107" s="111" t="s">
        <v>735</v>
      </c>
    </row>
    <row r="108" spans="1:8" x14ac:dyDescent="0.25">
      <c r="A108" s="111" t="s">
        <v>197</v>
      </c>
      <c r="B108" s="111" t="s">
        <v>196</v>
      </c>
      <c r="C108" s="111" t="s">
        <v>745</v>
      </c>
      <c r="D108" s="111" t="s">
        <v>732</v>
      </c>
      <c r="E108" s="111" t="s">
        <v>768</v>
      </c>
      <c r="F108" s="111" t="s">
        <v>745</v>
      </c>
      <c r="G108" s="111" t="s">
        <v>743</v>
      </c>
      <c r="H108" s="111" t="s">
        <v>769</v>
      </c>
    </row>
    <row r="109" spans="1:8" x14ac:dyDescent="0.25">
      <c r="A109" s="111" t="s">
        <v>199</v>
      </c>
      <c r="B109" s="111" t="s">
        <v>198</v>
      </c>
      <c r="C109" s="111" t="s">
        <v>742</v>
      </c>
      <c r="D109" s="111" t="s">
        <v>749</v>
      </c>
      <c r="E109" s="111" t="s">
        <v>738</v>
      </c>
      <c r="F109" s="111" t="s">
        <v>764</v>
      </c>
      <c r="G109" s="111" t="s">
        <v>740</v>
      </c>
      <c r="H109" s="111" t="s">
        <v>741</v>
      </c>
    </row>
    <row r="110" spans="1:8" x14ac:dyDescent="0.25">
      <c r="A110" s="111" t="s">
        <v>201</v>
      </c>
      <c r="B110" s="111" t="s">
        <v>200</v>
      </c>
      <c r="C110" s="111" t="s">
        <v>759</v>
      </c>
      <c r="D110" s="111" t="s">
        <v>737</v>
      </c>
      <c r="E110" s="111" t="s">
        <v>778</v>
      </c>
      <c r="F110" s="111" t="s">
        <v>759</v>
      </c>
      <c r="G110" s="111" t="s">
        <v>762</v>
      </c>
      <c r="H110" s="111" t="s">
        <v>782</v>
      </c>
    </row>
    <row r="111" spans="1:8" x14ac:dyDescent="0.25">
      <c r="A111" s="111" t="s">
        <v>203</v>
      </c>
      <c r="B111" s="111" t="s">
        <v>202</v>
      </c>
      <c r="C111" s="111" t="s">
        <v>745</v>
      </c>
      <c r="D111" s="111" t="s">
        <v>756</v>
      </c>
      <c r="E111" s="111" t="s">
        <v>768</v>
      </c>
      <c r="F111" s="111" t="s">
        <v>745</v>
      </c>
      <c r="G111" s="111" t="s">
        <v>743</v>
      </c>
      <c r="H111" s="111" t="s">
        <v>769</v>
      </c>
    </row>
    <row r="112" spans="1:8" x14ac:dyDescent="0.25">
      <c r="A112" s="111" t="s">
        <v>205</v>
      </c>
      <c r="B112" s="111" t="s">
        <v>204</v>
      </c>
      <c r="C112" s="111" t="s">
        <v>745</v>
      </c>
      <c r="D112" s="111" t="s">
        <v>737</v>
      </c>
      <c r="E112" s="111" t="s">
        <v>746</v>
      </c>
      <c r="F112" s="111" t="s">
        <v>745</v>
      </c>
      <c r="G112" s="111" t="s">
        <v>743</v>
      </c>
      <c r="H112" s="111" t="s">
        <v>773</v>
      </c>
    </row>
    <row r="113" spans="1:8" x14ac:dyDescent="0.25">
      <c r="A113" s="111" t="s">
        <v>207</v>
      </c>
      <c r="B113" s="111" t="s">
        <v>206</v>
      </c>
      <c r="C113" s="111" t="s">
        <v>748</v>
      </c>
      <c r="D113" s="111" t="s">
        <v>737</v>
      </c>
      <c r="E113" s="111" t="s">
        <v>750</v>
      </c>
      <c r="F113" s="111" t="s">
        <v>751</v>
      </c>
      <c r="G113" s="111" t="s">
        <v>752</v>
      </c>
      <c r="H113" s="111" t="s">
        <v>767</v>
      </c>
    </row>
    <row r="114" spans="1:8" x14ac:dyDescent="0.25">
      <c r="A114" s="111" t="s">
        <v>782</v>
      </c>
      <c r="B114" s="111" t="s">
        <v>208</v>
      </c>
      <c r="C114" s="111" t="s">
        <v>759</v>
      </c>
      <c r="D114" s="111" t="s">
        <v>756</v>
      </c>
      <c r="E114" s="111" t="s">
        <v>778</v>
      </c>
      <c r="F114" s="111" t="s">
        <v>759</v>
      </c>
      <c r="G114" s="111" t="s">
        <v>762</v>
      </c>
      <c r="H114" s="111" t="s">
        <v>782</v>
      </c>
    </row>
    <row r="115" spans="1:8" x14ac:dyDescent="0.25">
      <c r="A115" s="111" t="s">
        <v>883</v>
      </c>
      <c r="B115" s="111" t="s">
        <v>209</v>
      </c>
      <c r="C115" s="111" t="s">
        <v>736</v>
      </c>
      <c r="D115" s="111" t="s">
        <v>756</v>
      </c>
      <c r="E115" s="111" t="s">
        <v>738</v>
      </c>
      <c r="F115" s="111" t="s">
        <v>739</v>
      </c>
      <c r="G115" s="111" t="s">
        <v>740</v>
      </c>
      <c r="H115" s="111" t="s">
        <v>766</v>
      </c>
    </row>
    <row r="116" spans="1:8" x14ac:dyDescent="0.25">
      <c r="A116" s="111" t="s">
        <v>211</v>
      </c>
      <c r="B116" s="111" t="s">
        <v>210</v>
      </c>
      <c r="C116" s="111" t="s">
        <v>759</v>
      </c>
      <c r="D116" s="111" t="s">
        <v>756</v>
      </c>
      <c r="E116" s="111" t="s">
        <v>761</v>
      </c>
      <c r="F116" s="111" t="s">
        <v>759</v>
      </c>
      <c r="G116" s="111" t="s">
        <v>734</v>
      </c>
      <c r="H116" s="111" t="s">
        <v>776</v>
      </c>
    </row>
    <row r="117" spans="1:8" x14ac:dyDescent="0.25">
      <c r="A117" s="111" t="s">
        <v>213</v>
      </c>
      <c r="B117" s="111" t="s">
        <v>212</v>
      </c>
      <c r="C117" s="111" t="s">
        <v>736</v>
      </c>
      <c r="D117" s="111" t="s">
        <v>737</v>
      </c>
      <c r="E117" s="111" t="s">
        <v>738</v>
      </c>
      <c r="F117" s="111" t="s">
        <v>739</v>
      </c>
      <c r="G117" s="111" t="s">
        <v>740</v>
      </c>
      <c r="H117" s="111" t="s">
        <v>741</v>
      </c>
    </row>
    <row r="118" spans="1:8" x14ac:dyDescent="0.25">
      <c r="A118" s="111" t="s">
        <v>215</v>
      </c>
      <c r="B118" s="111" t="s">
        <v>214</v>
      </c>
      <c r="C118" s="111" t="s">
        <v>742</v>
      </c>
      <c r="D118" s="111" t="s">
        <v>756</v>
      </c>
      <c r="E118" s="111" t="s">
        <v>733</v>
      </c>
      <c r="F118" s="111" t="s">
        <v>742</v>
      </c>
      <c r="G118" s="111" t="s">
        <v>743</v>
      </c>
      <c r="H118" s="111" t="s">
        <v>744</v>
      </c>
    </row>
    <row r="119" spans="1:8" x14ac:dyDescent="0.25">
      <c r="A119" s="111" t="s">
        <v>217</v>
      </c>
      <c r="B119" s="111" t="s">
        <v>216</v>
      </c>
      <c r="C119" s="111" t="s">
        <v>745</v>
      </c>
      <c r="D119" s="111" t="s">
        <v>732</v>
      </c>
      <c r="E119" s="111" t="s">
        <v>746</v>
      </c>
      <c r="F119" s="111" t="s">
        <v>745</v>
      </c>
      <c r="G119" s="111" t="s">
        <v>743</v>
      </c>
      <c r="H119" s="111" t="s">
        <v>773</v>
      </c>
    </row>
    <row r="120" spans="1:8" x14ac:dyDescent="0.25">
      <c r="A120" s="111" t="s">
        <v>370</v>
      </c>
      <c r="B120" s="111" t="s">
        <v>218</v>
      </c>
      <c r="C120" s="111" t="s">
        <v>759</v>
      </c>
      <c r="D120" s="111" t="s">
        <v>732</v>
      </c>
      <c r="E120" s="111" t="s">
        <v>761</v>
      </c>
      <c r="F120" s="111" t="s">
        <v>759</v>
      </c>
      <c r="G120" s="111" t="s">
        <v>734</v>
      </c>
      <c r="H120" s="111" t="s">
        <v>771</v>
      </c>
    </row>
    <row r="121" spans="1:8" x14ac:dyDescent="0.25">
      <c r="A121" s="111" t="s">
        <v>220</v>
      </c>
      <c r="B121" s="111" t="s">
        <v>219</v>
      </c>
      <c r="C121" s="111" t="s">
        <v>745</v>
      </c>
      <c r="D121" s="111" t="s">
        <v>737</v>
      </c>
      <c r="E121" s="111" t="s">
        <v>746</v>
      </c>
      <c r="F121" s="111" t="s">
        <v>745</v>
      </c>
      <c r="G121" s="111" t="s">
        <v>743</v>
      </c>
      <c r="H121" s="111" t="s">
        <v>770</v>
      </c>
    </row>
    <row r="122" spans="1:8" x14ac:dyDescent="0.25">
      <c r="A122" s="111" t="s">
        <v>222</v>
      </c>
      <c r="B122" s="111" t="s">
        <v>221</v>
      </c>
      <c r="C122" s="111" t="s">
        <v>759</v>
      </c>
      <c r="D122" s="111"/>
      <c r="E122" s="111" t="s">
        <v>778</v>
      </c>
      <c r="F122" s="111" t="s">
        <v>759</v>
      </c>
      <c r="G122" s="111" t="s">
        <v>762</v>
      </c>
      <c r="H122" s="111" t="s">
        <v>782</v>
      </c>
    </row>
    <row r="123" spans="1:8" x14ac:dyDescent="0.25">
      <c r="A123" s="111" t="s">
        <v>224</v>
      </c>
      <c r="B123" s="111" t="s">
        <v>223</v>
      </c>
      <c r="C123" s="111" t="s">
        <v>731</v>
      </c>
      <c r="D123" s="111" t="s">
        <v>732</v>
      </c>
      <c r="E123" s="111" t="s">
        <v>761</v>
      </c>
      <c r="F123" s="111" t="s">
        <v>731</v>
      </c>
      <c r="G123" s="111" t="s">
        <v>734</v>
      </c>
      <c r="H123" s="111" t="s">
        <v>735</v>
      </c>
    </row>
    <row r="124" spans="1:8" x14ac:dyDescent="0.25">
      <c r="A124" s="111" t="s">
        <v>226</v>
      </c>
      <c r="B124" s="111" t="s">
        <v>225</v>
      </c>
      <c r="C124" s="111" t="s">
        <v>736</v>
      </c>
      <c r="D124" s="111" t="s">
        <v>760</v>
      </c>
      <c r="E124" s="111" t="s">
        <v>738</v>
      </c>
      <c r="F124" s="111" t="s">
        <v>764</v>
      </c>
      <c r="G124" s="111" t="s">
        <v>740</v>
      </c>
      <c r="H124" s="111" t="s">
        <v>765</v>
      </c>
    </row>
    <row r="125" spans="1:8" x14ac:dyDescent="0.25">
      <c r="A125" s="111" t="s">
        <v>228</v>
      </c>
      <c r="B125" s="111" t="s">
        <v>227</v>
      </c>
      <c r="C125" s="111" t="s">
        <v>759</v>
      </c>
      <c r="D125" s="111" t="s">
        <v>760</v>
      </c>
      <c r="E125" s="111" t="s">
        <v>761</v>
      </c>
      <c r="F125" s="111" t="s">
        <v>759</v>
      </c>
      <c r="G125" s="111" t="s">
        <v>762</v>
      </c>
      <c r="H125" s="111" t="s">
        <v>763</v>
      </c>
    </row>
    <row r="126" spans="1:8" x14ac:dyDescent="0.25">
      <c r="A126" s="111" t="s">
        <v>230</v>
      </c>
      <c r="B126" s="111" t="s">
        <v>229</v>
      </c>
      <c r="C126" s="111" t="s">
        <v>748</v>
      </c>
      <c r="D126" s="111" t="s">
        <v>756</v>
      </c>
      <c r="E126" s="111" t="s">
        <v>750</v>
      </c>
      <c r="F126" s="111" t="s">
        <v>751</v>
      </c>
      <c r="G126" s="111" t="s">
        <v>752</v>
      </c>
      <c r="H126" s="111" t="s">
        <v>767</v>
      </c>
    </row>
    <row r="127" spans="1:8" x14ac:dyDescent="0.25">
      <c r="A127" s="111" t="s">
        <v>232</v>
      </c>
      <c r="B127" s="111" t="s">
        <v>231</v>
      </c>
      <c r="C127" s="111" t="s">
        <v>745</v>
      </c>
      <c r="D127" s="111" t="s">
        <v>732</v>
      </c>
      <c r="E127" s="111" t="s">
        <v>768</v>
      </c>
      <c r="F127" s="111" t="s">
        <v>745</v>
      </c>
      <c r="G127" s="111" t="s">
        <v>743</v>
      </c>
      <c r="H127" s="111" t="s">
        <v>769</v>
      </c>
    </row>
    <row r="128" spans="1:8" x14ac:dyDescent="0.25">
      <c r="A128" s="111" t="s">
        <v>234</v>
      </c>
      <c r="B128" s="111" t="s">
        <v>233</v>
      </c>
      <c r="C128" s="111" t="s">
        <v>745</v>
      </c>
      <c r="D128" s="111" t="s">
        <v>756</v>
      </c>
      <c r="E128" s="111" t="s">
        <v>768</v>
      </c>
      <c r="F128" s="111" t="s">
        <v>745</v>
      </c>
      <c r="G128" s="111" t="s">
        <v>743</v>
      </c>
      <c r="H128" s="111" t="s">
        <v>769</v>
      </c>
    </row>
    <row r="129" spans="1:8" x14ac:dyDescent="0.25">
      <c r="A129" s="111" t="s">
        <v>236</v>
      </c>
      <c r="B129" s="111" t="s">
        <v>235</v>
      </c>
      <c r="C129" s="111" t="s">
        <v>736</v>
      </c>
      <c r="D129" s="111" t="s">
        <v>760</v>
      </c>
      <c r="E129" s="111" t="s">
        <v>738</v>
      </c>
      <c r="F129" s="111" t="s">
        <v>780</v>
      </c>
      <c r="G129" s="111" t="s">
        <v>740</v>
      </c>
      <c r="H129" s="111" t="s">
        <v>777</v>
      </c>
    </row>
    <row r="130" spans="1:8" x14ac:dyDescent="0.25">
      <c r="A130" s="111" t="s">
        <v>239</v>
      </c>
      <c r="B130" s="111" t="s">
        <v>238</v>
      </c>
      <c r="C130" s="111" t="s">
        <v>742</v>
      </c>
      <c r="D130" s="111" t="s">
        <v>749</v>
      </c>
      <c r="E130" s="111" t="s">
        <v>733</v>
      </c>
      <c r="F130" s="111" t="s">
        <v>742</v>
      </c>
      <c r="G130" s="111" t="s">
        <v>734</v>
      </c>
      <c r="H130" s="111" t="s">
        <v>758</v>
      </c>
    </row>
    <row r="131" spans="1:8" x14ac:dyDescent="0.25">
      <c r="A131" s="111" t="s">
        <v>241</v>
      </c>
      <c r="B131" s="111" t="s">
        <v>240</v>
      </c>
      <c r="C131" s="111" t="s">
        <v>731</v>
      </c>
      <c r="D131" s="111" t="s">
        <v>756</v>
      </c>
      <c r="E131" s="111" t="s">
        <v>733</v>
      </c>
      <c r="F131" s="111" t="s">
        <v>731</v>
      </c>
      <c r="G131" s="111" t="s">
        <v>734</v>
      </c>
      <c r="H131" s="111" t="s">
        <v>735</v>
      </c>
    </row>
    <row r="132" spans="1:8" x14ac:dyDescent="0.25">
      <c r="A132" s="111" t="s">
        <v>243</v>
      </c>
      <c r="B132" s="111" t="s">
        <v>242</v>
      </c>
      <c r="C132" s="111" t="s">
        <v>759</v>
      </c>
      <c r="D132" s="111" t="s">
        <v>737</v>
      </c>
      <c r="E132" s="111" t="s">
        <v>778</v>
      </c>
      <c r="F132" s="111" t="s">
        <v>759</v>
      </c>
      <c r="G132" s="111" t="s">
        <v>762</v>
      </c>
      <c r="H132" s="111" t="s">
        <v>782</v>
      </c>
    </row>
    <row r="133" spans="1:8" x14ac:dyDescent="0.25">
      <c r="A133" s="111" t="s">
        <v>393</v>
      </c>
      <c r="B133" s="111" t="s">
        <v>237</v>
      </c>
      <c r="C133" s="111" t="s">
        <v>742</v>
      </c>
      <c r="D133" s="111" t="s">
        <v>756</v>
      </c>
      <c r="E133" s="111" t="s">
        <v>733</v>
      </c>
      <c r="F133" s="111" t="s">
        <v>742</v>
      </c>
      <c r="G133" s="111" t="s">
        <v>734</v>
      </c>
      <c r="H133" s="111" t="s">
        <v>758</v>
      </c>
    </row>
    <row r="134" spans="1:8" x14ac:dyDescent="0.25">
      <c r="A134" s="111" t="s">
        <v>245</v>
      </c>
      <c r="B134" s="111" t="s">
        <v>244</v>
      </c>
      <c r="C134" s="111" t="s">
        <v>748</v>
      </c>
      <c r="D134" s="111" t="s">
        <v>737</v>
      </c>
      <c r="E134" s="111" t="s">
        <v>750</v>
      </c>
      <c r="F134" s="111" t="s">
        <v>751</v>
      </c>
      <c r="G134" s="111" t="s">
        <v>752</v>
      </c>
      <c r="H134" s="111" t="s">
        <v>767</v>
      </c>
    </row>
    <row r="135" spans="1:8" x14ac:dyDescent="0.25">
      <c r="A135" s="111" t="s">
        <v>247</v>
      </c>
      <c r="B135" s="111" t="s">
        <v>246</v>
      </c>
      <c r="C135" s="111" t="s">
        <v>759</v>
      </c>
      <c r="D135" s="111" t="s">
        <v>756</v>
      </c>
      <c r="E135" s="111" t="s">
        <v>761</v>
      </c>
      <c r="F135" s="111" t="s">
        <v>759</v>
      </c>
      <c r="G135" s="111" t="s">
        <v>762</v>
      </c>
      <c r="H135" s="111" t="s">
        <v>779</v>
      </c>
    </row>
    <row r="136" spans="1:8" x14ac:dyDescent="0.25">
      <c r="A136" s="111" t="s">
        <v>249</v>
      </c>
      <c r="B136" s="111" t="s">
        <v>248</v>
      </c>
      <c r="C136" s="111" t="s">
        <v>748</v>
      </c>
      <c r="D136" s="111" t="s">
        <v>756</v>
      </c>
      <c r="E136" s="111" t="s">
        <v>750</v>
      </c>
      <c r="F136" s="111" t="s">
        <v>754</v>
      </c>
      <c r="G136" s="111" t="s">
        <v>752</v>
      </c>
      <c r="H136" s="111" t="s">
        <v>755</v>
      </c>
    </row>
    <row r="137" spans="1:8" x14ac:dyDescent="0.25">
      <c r="A137" s="111" t="s">
        <v>251</v>
      </c>
      <c r="B137" s="111" t="s">
        <v>250</v>
      </c>
      <c r="C137" s="111" t="s">
        <v>748</v>
      </c>
      <c r="D137" s="111" t="s">
        <v>737</v>
      </c>
      <c r="E137" s="111" t="s">
        <v>750</v>
      </c>
      <c r="F137" s="111" t="s">
        <v>754</v>
      </c>
      <c r="G137" s="111" t="s">
        <v>752</v>
      </c>
      <c r="H137" s="111" t="s">
        <v>755</v>
      </c>
    </row>
    <row r="138" spans="1:8" x14ac:dyDescent="0.25">
      <c r="A138" s="111" t="s">
        <v>253</v>
      </c>
      <c r="B138" s="111" t="s">
        <v>252</v>
      </c>
      <c r="C138" s="111" t="s">
        <v>759</v>
      </c>
      <c r="D138" s="111" t="s">
        <v>756</v>
      </c>
      <c r="E138" s="111" t="s">
        <v>761</v>
      </c>
      <c r="F138" s="111" t="s">
        <v>759</v>
      </c>
      <c r="G138" s="111" t="s">
        <v>734</v>
      </c>
      <c r="H138" s="111" t="s">
        <v>771</v>
      </c>
    </row>
    <row r="139" spans="1:8" x14ac:dyDescent="0.25">
      <c r="A139" s="111" t="s">
        <v>255</v>
      </c>
      <c r="B139" s="111" t="s">
        <v>254</v>
      </c>
      <c r="C139" s="111" t="s">
        <v>736</v>
      </c>
      <c r="D139" s="111" t="s">
        <v>760</v>
      </c>
      <c r="E139" s="111" t="s">
        <v>738</v>
      </c>
      <c r="F139" s="111" t="s">
        <v>764</v>
      </c>
      <c r="G139" s="111" t="s">
        <v>740</v>
      </c>
      <c r="H139" s="111" t="s">
        <v>766</v>
      </c>
    </row>
    <row r="140" spans="1:8" x14ac:dyDescent="0.25">
      <c r="A140" s="111" t="s">
        <v>257</v>
      </c>
      <c r="B140" s="111" t="s">
        <v>256</v>
      </c>
      <c r="C140" s="111" t="s">
        <v>736</v>
      </c>
      <c r="D140" s="111" t="s">
        <v>760</v>
      </c>
      <c r="E140" s="111" t="s">
        <v>738</v>
      </c>
      <c r="F140" s="111" t="s">
        <v>764</v>
      </c>
      <c r="G140" s="111" t="s">
        <v>740</v>
      </c>
      <c r="H140" s="111" t="s">
        <v>741</v>
      </c>
    </row>
    <row r="141" spans="1:8" x14ac:dyDescent="0.25">
      <c r="A141" s="111" t="s">
        <v>259</v>
      </c>
      <c r="B141" s="111" t="s">
        <v>258</v>
      </c>
      <c r="C141" s="111" t="s">
        <v>742</v>
      </c>
      <c r="D141" s="111" t="s">
        <v>749</v>
      </c>
      <c r="E141" s="111" t="s">
        <v>733</v>
      </c>
      <c r="F141" s="111" t="s">
        <v>742</v>
      </c>
      <c r="G141" s="111" t="s">
        <v>734</v>
      </c>
      <c r="H141" s="111" t="s">
        <v>758</v>
      </c>
    </row>
    <row r="142" spans="1:8" x14ac:dyDescent="0.25">
      <c r="A142" s="111" t="s">
        <v>261</v>
      </c>
      <c r="B142" s="111" t="s">
        <v>260</v>
      </c>
      <c r="C142" s="111" t="s">
        <v>736</v>
      </c>
      <c r="D142" s="111" t="s">
        <v>737</v>
      </c>
      <c r="E142" s="111" t="s">
        <v>738</v>
      </c>
      <c r="F142" s="111" t="s">
        <v>764</v>
      </c>
      <c r="G142" s="111" t="s">
        <v>740</v>
      </c>
      <c r="H142" s="111" t="s">
        <v>766</v>
      </c>
    </row>
    <row r="143" spans="1:8" x14ac:dyDescent="0.25">
      <c r="A143" s="111" t="s">
        <v>377</v>
      </c>
      <c r="B143" s="111" t="s">
        <v>262</v>
      </c>
      <c r="C143" s="111" t="s">
        <v>736</v>
      </c>
      <c r="D143" s="111" t="s">
        <v>749</v>
      </c>
      <c r="E143" s="111" t="s">
        <v>738</v>
      </c>
      <c r="F143" s="111" t="s">
        <v>783</v>
      </c>
      <c r="G143" s="111" t="s">
        <v>740</v>
      </c>
      <c r="H143" s="111" t="s">
        <v>766</v>
      </c>
    </row>
    <row r="144" spans="1:8" x14ac:dyDescent="0.25">
      <c r="A144" s="111" t="s">
        <v>264</v>
      </c>
      <c r="B144" s="111" t="s">
        <v>263</v>
      </c>
      <c r="C144" s="111" t="s">
        <v>745</v>
      </c>
      <c r="D144" s="111" t="s">
        <v>732</v>
      </c>
      <c r="E144" s="111" t="s">
        <v>772</v>
      </c>
      <c r="F144" s="111" t="s">
        <v>745</v>
      </c>
      <c r="G144" s="111" t="s">
        <v>743</v>
      </c>
      <c r="H144" s="111" t="s">
        <v>773</v>
      </c>
    </row>
    <row r="145" spans="1:8" x14ac:dyDescent="0.25">
      <c r="A145" s="111" t="s">
        <v>266</v>
      </c>
      <c r="B145" s="111" t="s">
        <v>265</v>
      </c>
      <c r="C145" s="111" t="s">
        <v>748</v>
      </c>
      <c r="D145" s="111" t="s">
        <v>749</v>
      </c>
      <c r="E145" s="111" t="s">
        <v>750</v>
      </c>
      <c r="F145" s="111" t="s">
        <v>751</v>
      </c>
      <c r="G145" s="111" t="s">
        <v>752</v>
      </c>
      <c r="H145" s="111" t="s">
        <v>753</v>
      </c>
    </row>
    <row r="146" spans="1:8" x14ac:dyDescent="0.25">
      <c r="A146" s="111" t="s">
        <v>268</v>
      </c>
      <c r="B146" s="111" t="s">
        <v>267</v>
      </c>
      <c r="C146" s="111" t="s">
        <v>748</v>
      </c>
      <c r="D146" s="111" t="s">
        <v>737</v>
      </c>
      <c r="E146" s="111" t="s">
        <v>750</v>
      </c>
      <c r="F146" s="111" t="s">
        <v>751</v>
      </c>
      <c r="G146" s="111" t="s">
        <v>752</v>
      </c>
      <c r="H146" s="111" t="s">
        <v>753</v>
      </c>
    </row>
    <row r="147" spans="1:8" x14ac:dyDescent="0.25">
      <c r="A147" s="111" t="s">
        <v>270</v>
      </c>
      <c r="B147" s="111" t="s">
        <v>269</v>
      </c>
      <c r="C147" s="111" t="s">
        <v>748</v>
      </c>
      <c r="D147" s="111" t="s">
        <v>737</v>
      </c>
      <c r="E147" s="111" t="s">
        <v>750</v>
      </c>
      <c r="F147" s="111" t="s">
        <v>751</v>
      </c>
      <c r="G147" s="111" t="s">
        <v>752</v>
      </c>
      <c r="H147" s="111" t="s">
        <v>753</v>
      </c>
    </row>
    <row r="148" spans="1:8" x14ac:dyDescent="0.25">
      <c r="A148" s="111" t="s">
        <v>272</v>
      </c>
      <c r="B148" s="111" t="s">
        <v>271</v>
      </c>
      <c r="C148" s="111" t="s">
        <v>759</v>
      </c>
      <c r="D148" s="111" t="s">
        <v>756</v>
      </c>
      <c r="E148" s="111" t="s">
        <v>778</v>
      </c>
      <c r="F148" s="111" t="s">
        <v>759</v>
      </c>
      <c r="G148" s="111" t="s">
        <v>762</v>
      </c>
      <c r="H148" s="111" t="s">
        <v>784</v>
      </c>
    </row>
    <row r="149" spans="1:8" x14ac:dyDescent="0.25">
      <c r="A149" s="111" t="s">
        <v>274</v>
      </c>
      <c r="B149" s="111" t="s">
        <v>273</v>
      </c>
      <c r="C149" s="111" t="s">
        <v>745</v>
      </c>
      <c r="D149" s="111" t="s">
        <v>756</v>
      </c>
      <c r="E149" s="111" t="s">
        <v>768</v>
      </c>
      <c r="F149" s="111" t="s">
        <v>745</v>
      </c>
      <c r="G149" s="111" t="s">
        <v>743</v>
      </c>
      <c r="H149" s="111" t="s">
        <v>747</v>
      </c>
    </row>
    <row r="150" spans="1:8" x14ac:dyDescent="0.25">
      <c r="A150" s="111" t="s">
        <v>276</v>
      </c>
      <c r="B150" s="111" t="s">
        <v>275</v>
      </c>
      <c r="C150" s="111" t="s">
        <v>742</v>
      </c>
      <c r="D150" s="111" t="s">
        <v>749</v>
      </c>
      <c r="E150" s="111" t="s">
        <v>733</v>
      </c>
      <c r="F150" s="111" t="s">
        <v>742</v>
      </c>
      <c r="G150" s="111" t="s">
        <v>734</v>
      </c>
      <c r="H150" s="111" t="s">
        <v>758</v>
      </c>
    </row>
    <row r="151" spans="1:8" x14ac:dyDescent="0.25">
      <c r="A151" s="111" t="s">
        <v>278</v>
      </c>
      <c r="B151" s="111" t="s">
        <v>277</v>
      </c>
      <c r="C151" s="111" t="s">
        <v>745</v>
      </c>
      <c r="D151" s="111" t="s">
        <v>756</v>
      </c>
      <c r="E151" s="111" t="s">
        <v>768</v>
      </c>
      <c r="F151" s="111" t="s">
        <v>745</v>
      </c>
      <c r="G151" s="111" t="s">
        <v>743</v>
      </c>
      <c r="H151" s="111" t="s">
        <v>769</v>
      </c>
    </row>
    <row r="152" spans="1:8" x14ac:dyDescent="0.25">
      <c r="A152" s="111" t="s">
        <v>280</v>
      </c>
      <c r="B152" s="111" t="s">
        <v>279</v>
      </c>
      <c r="C152" s="111" t="s">
        <v>736</v>
      </c>
      <c r="D152" s="111" t="s">
        <v>737</v>
      </c>
      <c r="E152" s="111" t="s">
        <v>738</v>
      </c>
      <c r="F152" s="111" t="s">
        <v>739</v>
      </c>
      <c r="G152" s="111" t="s">
        <v>740</v>
      </c>
      <c r="H152" s="111" t="s">
        <v>741</v>
      </c>
    </row>
    <row r="153" spans="1:8" x14ac:dyDescent="0.25">
      <c r="A153" s="111" t="s">
        <v>282</v>
      </c>
      <c r="B153" s="111" t="s">
        <v>281</v>
      </c>
      <c r="C153" s="111" t="s">
        <v>745</v>
      </c>
      <c r="D153" s="111" t="s">
        <v>737</v>
      </c>
      <c r="E153" s="111" t="s">
        <v>746</v>
      </c>
      <c r="F153" s="111" t="s">
        <v>745</v>
      </c>
      <c r="G153" s="111" t="s">
        <v>743</v>
      </c>
      <c r="H153" s="111" t="s">
        <v>773</v>
      </c>
    </row>
    <row r="154" spans="1:8" x14ac:dyDescent="0.25">
      <c r="A154" s="111" t="s">
        <v>284</v>
      </c>
      <c r="B154" s="111" t="s">
        <v>283</v>
      </c>
      <c r="C154" s="111" t="s">
        <v>745</v>
      </c>
      <c r="D154" s="111" t="s">
        <v>732</v>
      </c>
      <c r="E154" s="111" t="s">
        <v>768</v>
      </c>
      <c r="F154" s="111" t="s">
        <v>745</v>
      </c>
      <c r="G154" s="111" t="s">
        <v>743</v>
      </c>
      <c r="H154" s="111" t="s">
        <v>769</v>
      </c>
    </row>
    <row r="155" spans="1:8" x14ac:dyDescent="0.25">
      <c r="A155" s="111" t="s">
        <v>286</v>
      </c>
      <c r="B155" s="111" t="s">
        <v>285</v>
      </c>
      <c r="C155" s="111" t="s">
        <v>759</v>
      </c>
      <c r="D155" s="111" t="s">
        <v>749</v>
      </c>
      <c r="E155" s="111" t="s">
        <v>761</v>
      </c>
      <c r="F155" s="111" t="s">
        <v>759</v>
      </c>
      <c r="G155" s="111" t="s">
        <v>734</v>
      </c>
      <c r="H155" s="111" t="s">
        <v>771</v>
      </c>
    </row>
    <row r="156" spans="1:8" x14ac:dyDescent="0.25">
      <c r="A156" s="111" t="s">
        <v>288</v>
      </c>
      <c r="B156" s="111" t="s">
        <v>287</v>
      </c>
      <c r="C156" s="111" t="s">
        <v>736</v>
      </c>
      <c r="D156" s="111" t="s">
        <v>760</v>
      </c>
      <c r="E156" s="111" t="s">
        <v>738</v>
      </c>
      <c r="F156" s="111" t="s">
        <v>764</v>
      </c>
      <c r="G156" s="111" t="s">
        <v>740</v>
      </c>
      <c r="H156" s="111" t="s">
        <v>766</v>
      </c>
    </row>
    <row r="157" spans="1:8" x14ac:dyDescent="0.25">
      <c r="A157" s="111" t="s">
        <v>290</v>
      </c>
      <c r="B157" s="111" t="s">
        <v>289</v>
      </c>
      <c r="C157" s="111" t="s">
        <v>736</v>
      </c>
      <c r="D157" s="111" t="s">
        <v>760</v>
      </c>
      <c r="E157" s="111" t="s">
        <v>738</v>
      </c>
      <c r="F157" s="111" t="s">
        <v>764</v>
      </c>
      <c r="G157" s="111" t="s">
        <v>740</v>
      </c>
      <c r="H157" s="111" t="s">
        <v>741</v>
      </c>
    </row>
    <row r="158" spans="1:8" x14ac:dyDescent="0.25">
      <c r="A158" s="111" t="s">
        <v>292</v>
      </c>
      <c r="B158" s="111" t="s">
        <v>291</v>
      </c>
      <c r="C158" s="111" t="s">
        <v>759</v>
      </c>
      <c r="D158" s="111" t="s">
        <v>756</v>
      </c>
      <c r="E158" s="111" t="s">
        <v>778</v>
      </c>
      <c r="F158" s="111" t="s">
        <v>759</v>
      </c>
      <c r="G158" s="111" t="s">
        <v>762</v>
      </c>
      <c r="H158" s="111" t="s">
        <v>779</v>
      </c>
    </row>
    <row r="159" spans="1:8" x14ac:dyDescent="0.25">
      <c r="A159" s="111" t="s">
        <v>294</v>
      </c>
      <c r="B159" s="111" t="s">
        <v>293</v>
      </c>
      <c r="C159" s="111" t="s">
        <v>745</v>
      </c>
      <c r="D159" s="111" t="s">
        <v>732</v>
      </c>
      <c r="E159" s="111" t="s">
        <v>772</v>
      </c>
      <c r="F159" s="111" t="s">
        <v>745</v>
      </c>
      <c r="G159" s="111" t="s">
        <v>743</v>
      </c>
      <c r="H159" s="111" t="s">
        <v>773</v>
      </c>
    </row>
    <row r="160" spans="1:8" x14ac:dyDescent="0.25">
      <c r="A160" s="111" t="s">
        <v>296</v>
      </c>
      <c r="B160" s="111" t="s">
        <v>295</v>
      </c>
      <c r="C160" s="111" t="s">
        <v>745</v>
      </c>
      <c r="D160" s="111" t="s">
        <v>737</v>
      </c>
      <c r="E160" s="111" t="s">
        <v>746</v>
      </c>
      <c r="F160" s="111" t="s">
        <v>745</v>
      </c>
      <c r="G160" s="111" t="s">
        <v>743</v>
      </c>
      <c r="H160" s="111" t="s">
        <v>770</v>
      </c>
    </row>
    <row r="161" spans="1:8" x14ac:dyDescent="0.25">
      <c r="A161" s="111" t="s">
        <v>299</v>
      </c>
      <c r="B161" s="111" t="s">
        <v>298</v>
      </c>
      <c r="C161" s="111" t="s">
        <v>745</v>
      </c>
      <c r="D161" s="111" t="s">
        <v>732</v>
      </c>
      <c r="E161" s="111" t="s">
        <v>772</v>
      </c>
      <c r="F161" s="111" t="s">
        <v>745</v>
      </c>
      <c r="G161" s="111" t="s">
        <v>743</v>
      </c>
      <c r="H161" s="111" t="s">
        <v>773</v>
      </c>
    </row>
    <row r="162" spans="1:8" x14ac:dyDescent="0.25">
      <c r="A162" s="111" t="s">
        <v>301</v>
      </c>
      <c r="B162" s="111" t="s">
        <v>300</v>
      </c>
      <c r="C162" s="111" t="s">
        <v>736</v>
      </c>
      <c r="D162" s="111" t="s">
        <v>760</v>
      </c>
      <c r="E162" s="111" t="s">
        <v>738</v>
      </c>
      <c r="F162" s="111" t="s">
        <v>764</v>
      </c>
      <c r="G162" s="111" t="s">
        <v>740</v>
      </c>
      <c r="H162" s="111" t="s">
        <v>741</v>
      </c>
    </row>
    <row r="163" spans="1:8" x14ac:dyDescent="0.25">
      <c r="A163" s="111" t="s">
        <v>303</v>
      </c>
      <c r="B163" s="111" t="s">
        <v>302</v>
      </c>
      <c r="C163" s="111" t="s">
        <v>731</v>
      </c>
      <c r="D163" s="111" t="s">
        <v>756</v>
      </c>
      <c r="E163" s="111" t="s">
        <v>761</v>
      </c>
      <c r="F163" s="111" t="s">
        <v>731</v>
      </c>
      <c r="G163" s="111" t="s">
        <v>734</v>
      </c>
      <c r="H163" s="111" t="s">
        <v>735</v>
      </c>
    </row>
    <row r="164" spans="1:8" x14ac:dyDescent="0.25">
      <c r="A164" s="111" t="s">
        <v>305</v>
      </c>
      <c r="B164" s="111" t="s">
        <v>304</v>
      </c>
      <c r="C164" s="111" t="s">
        <v>745</v>
      </c>
      <c r="D164" s="111" t="s">
        <v>756</v>
      </c>
      <c r="E164" s="111" t="s">
        <v>772</v>
      </c>
      <c r="F164" s="111" t="s">
        <v>745</v>
      </c>
      <c r="G164" s="111" t="s">
        <v>743</v>
      </c>
      <c r="H164" s="111" t="s">
        <v>744</v>
      </c>
    </row>
    <row r="165" spans="1:8" x14ac:dyDescent="0.25">
      <c r="A165" s="111" t="s">
        <v>307</v>
      </c>
      <c r="B165" s="111" t="s">
        <v>306</v>
      </c>
      <c r="C165" s="111" t="s">
        <v>748</v>
      </c>
      <c r="D165" s="111" t="s">
        <v>737</v>
      </c>
      <c r="E165" s="111" t="s">
        <v>750</v>
      </c>
      <c r="F165" s="111" t="s">
        <v>754</v>
      </c>
      <c r="G165" s="111" t="s">
        <v>752</v>
      </c>
      <c r="H165" s="111" t="s">
        <v>755</v>
      </c>
    </row>
    <row r="166" spans="1:8" x14ac:dyDescent="0.25">
      <c r="A166" s="111" t="s">
        <v>309</v>
      </c>
      <c r="B166" s="111" t="s">
        <v>308</v>
      </c>
      <c r="C166" s="111" t="s">
        <v>745</v>
      </c>
      <c r="D166" s="111" t="s">
        <v>756</v>
      </c>
      <c r="E166" s="111" t="s">
        <v>746</v>
      </c>
      <c r="F166" s="111" t="s">
        <v>745</v>
      </c>
      <c r="G166" s="111" t="s">
        <v>743</v>
      </c>
      <c r="H166" s="111" t="s">
        <v>770</v>
      </c>
    </row>
    <row r="167" spans="1:8" x14ac:dyDescent="0.25">
      <c r="A167" s="111" t="s">
        <v>311</v>
      </c>
      <c r="B167" s="111" t="s">
        <v>310</v>
      </c>
      <c r="C167" s="111" t="s">
        <v>736</v>
      </c>
      <c r="D167" s="111" t="s">
        <v>760</v>
      </c>
      <c r="E167" s="111" t="s">
        <v>738</v>
      </c>
      <c r="F167" s="111" t="s">
        <v>764</v>
      </c>
      <c r="G167" s="111" t="s">
        <v>740</v>
      </c>
      <c r="H167" s="111" t="s">
        <v>777</v>
      </c>
    </row>
    <row r="168" spans="1:8" x14ac:dyDescent="0.25">
      <c r="A168" s="111" t="s">
        <v>313</v>
      </c>
      <c r="B168" s="111" t="s">
        <v>312</v>
      </c>
      <c r="C168" s="111" t="s">
        <v>736</v>
      </c>
      <c r="D168" s="111" t="s">
        <v>760</v>
      </c>
      <c r="E168" s="111" t="s">
        <v>738</v>
      </c>
      <c r="F168" s="111" t="s">
        <v>780</v>
      </c>
      <c r="G168" s="111" t="s">
        <v>740</v>
      </c>
      <c r="H168" s="111" t="s">
        <v>765</v>
      </c>
    </row>
    <row r="169" spans="1:8" x14ac:dyDescent="0.25">
      <c r="A169" s="111" t="s">
        <v>315</v>
      </c>
      <c r="B169" s="111" t="s">
        <v>314</v>
      </c>
      <c r="C169" s="111" t="s">
        <v>742</v>
      </c>
      <c r="D169" s="111" t="s">
        <v>756</v>
      </c>
      <c r="E169" s="111" t="s">
        <v>733</v>
      </c>
      <c r="F169" s="111" t="s">
        <v>742</v>
      </c>
      <c r="G169" s="111" t="s">
        <v>734</v>
      </c>
      <c r="H169" s="111" t="s">
        <v>758</v>
      </c>
    </row>
    <row r="170" spans="1:8" x14ac:dyDescent="0.25">
      <c r="A170" s="111" t="s">
        <v>317</v>
      </c>
      <c r="B170" s="111" t="s">
        <v>316</v>
      </c>
      <c r="C170" s="111" t="s">
        <v>736</v>
      </c>
      <c r="D170" s="111" t="s">
        <v>732</v>
      </c>
      <c r="E170" s="111" t="s">
        <v>757</v>
      </c>
      <c r="F170" s="111" t="s">
        <v>781</v>
      </c>
      <c r="G170" s="111" t="s">
        <v>734</v>
      </c>
      <c r="H170" s="111" t="s">
        <v>781</v>
      </c>
    </row>
    <row r="171" spans="1:8" x14ac:dyDescent="0.25">
      <c r="A171" s="111" t="s">
        <v>885</v>
      </c>
      <c r="B171" s="111" t="s">
        <v>318</v>
      </c>
      <c r="C171" s="111" t="s">
        <v>745</v>
      </c>
      <c r="D171" s="111" t="s">
        <v>732</v>
      </c>
      <c r="E171" s="111" t="s">
        <v>746</v>
      </c>
      <c r="F171" s="111" t="s">
        <v>745</v>
      </c>
      <c r="G171" s="111" t="s">
        <v>743</v>
      </c>
      <c r="H171" s="111" t="s">
        <v>773</v>
      </c>
    </row>
    <row r="172" spans="1:8" x14ac:dyDescent="0.25">
      <c r="A172" s="111" t="s">
        <v>320</v>
      </c>
      <c r="B172" s="111" t="s">
        <v>319</v>
      </c>
      <c r="C172" s="111" t="s">
        <v>759</v>
      </c>
      <c r="D172" s="111" t="s">
        <v>737</v>
      </c>
      <c r="E172" s="111" t="s">
        <v>761</v>
      </c>
      <c r="F172" s="111" t="s">
        <v>759</v>
      </c>
      <c r="G172" s="111" t="s">
        <v>734</v>
      </c>
      <c r="H172" s="111" t="s">
        <v>771</v>
      </c>
    </row>
    <row r="173" spans="1:8" x14ac:dyDescent="0.25">
      <c r="A173" s="111" t="s">
        <v>373</v>
      </c>
      <c r="B173" s="111" t="s">
        <v>91</v>
      </c>
      <c r="C173" s="111" t="s">
        <v>759</v>
      </c>
      <c r="D173" s="111" t="s">
        <v>756</v>
      </c>
      <c r="E173" s="111" t="s">
        <v>761</v>
      </c>
      <c r="F173" s="111" t="s">
        <v>759</v>
      </c>
      <c r="G173" s="111" t="s">
        <v>734</v>
      </c>
      <c r="H173" s="111" t="s">
        <v>771</v>
      </c>
    </row>
    <row r="174" spans="1:8" x14ac:dyDescent="0.25">
      <c r="A174" s="111" t="s">
        <v>322</v>
      </c>
      <c r="B174" s="111" t="s">
        <v>321</v>
      </c>
      <c r="C174" s="111" t="s">
        <v>745</v>
      </c>
      <c r="D174" s="111" t="s">
        <v>732</v>
      </c>
      <c r="E174" s="111" t="s">
        <v>768</v>
      </c>
      <c r="F174" s="111" t="s">
        <v>745</v>
      </c>
      <c r="G174" s="111" t="s">
        <v>743</v>
      </c>
      <c r="H174" s="111" t="s">
        <v>769</v>
      </c>
    </row>
    <row r="175" spans="1:8" x14ac:dyDescent="0.25">
      <c r="A175" s="111" t="s">
        <v>324</v>
      </c>
      <c r="B175" s="111" t="s">
        <v>323</v>
      </c>
      <c r="C175" s="111" t="s">
        <v>759</v>
      </c>
      <c r="D175" s="111" t="s">
        <v>737</v>
      </c>
      <c r="E175" s="111" t="s">
        <v>778</v>
      </c>
      <c r="F175" s="111" t="s">
        <v>759</v>
      </c>
      <c r="G175" s="111" t="s">
        <v>762</v>
      </c>
      <c r="H175" s="111" t="s">
        <v>784</v>
      </c>
    </row>
    <row r="176" spans="1:8" x14ac:dyDescent="0.25">
      <c r="A176" s="111" t="s">
        <v>326</v>
      </c>
      <c r="B176" s="111" t="s">
        <v>325</v>
      </c>
      <c r="C176" s="111" t="s">
        <v>748</v>
      </c>
      <c r="D176" s="111" t="s">
        <v>749</v>
      </c>
      <c r="E176" s="111" t="s">
        <v>750</v>
      </c>
      <c r="F176" s="111" t="s">
        <v>751</v>
      </c>
      <c r="G176" s="111" t="s">
        <v>752</v>
      </c>
      <c r="H176" s="111" t="s">
        <v>753</v>
      </c>
    </row>
    <row r="177" spans="1:8" x14ac:dyDescent="0.25">
      <c r="A177" s="111" t="s">
        <v>328</v>
      </c>
      <c r="B177" s="111" t="s">
        <v>327</v>
      </c>
      <c r="C177" s="111" t="s">
        <v>742</v>
      </c>
      <c r="D177" s="111" t="s">
        <v>737</v>
      </c>
      <c r="E177" s="111" t="s">
        <v>733</v>
      </c>
      <c r="F177" s="111" t="s">
        <v>742</v>
      </c>
      <c r="G177" s="111" t="s">
        <v>743</v>
      </c>
      <c r="H177" s="111" t="s">
        <v>744</v>
      </c>
    </row>
    <row r="178" spans="1:8" x14ac:dyDescent="0.25">
      <c r="A178" s="111" t="s">
        <v>330</v>
      </c>
      <c r="B178" s="111" t="s">
        <v>329</v>
      </c>
      <c r="C178" s="111" t="s">
        <v>736</v>
      </c>
      <c r="D178" s="111" t="s">
        <v>737</v>
      </c>
      <c r="E178" s="111" t="s">
        <v>733</v>
      </c>
      <c r="F178" s="111" t="s">
        <v>739</v>
      </c>
      <c r="G178" s="111" t="s">
        <v>734</v>
      </c>
      <c r="H178" s="111" t="s">
        <v>758</v>
      </c>
    </row>
    <row r="179" spans="1:8" x14ac:dyDescent="0.25">
      <c r="A179" s="111" t="s">
        <v>332</v>
      </c>
      <c r="B179" s="111" t="s">
        <v>331</v>
      </c>
      <c r="C179" s="111" t="s">
        <v>736</v>
      </c>
      <c r="D179" s="111" t="s">
        <v>737</v>
      </c>
      <c r="E179" s="111" t="s">
        <v>757</v>
      </c>
      <c r="F179" s="111" t="s">
        <v>781</v>
      </c>
      <c r="G179" s="111" t="s">
        <v>734</v>
      </c>
      <c r="H179" s="111" t="s">
        <v>781</v>
      </c>
    </row>
    <row r="180" spans="1:8" x14ac:dyDescent="0.25">
      <c r="A180" s="111" t="s">
        <v>334</v>
      </c>
      <c r="B180" s="111" t="s">
        <v>333</v>
      </c>
      <c r="C180" s="111" t="s">
        <v>759</v>
      </c>
      <c r="D180" s="111" t="s">
        <v>737</v>
      </c>
      <c r="E180" s="111" t="s">
        <v>778</v>
      </c>
      <c r="F180" s="111" t="s">
        <v>759</v>
      </c>
      <c r="G180" s="111" t="s">
        <v>762</v>
      </c>
      <c r="H180" s="111" t="s">
        <v>784</v>
      </c>
    </row>
    <row r="181" spans="1:8" x14ac:dyDescent="0.25">
      <c r="A181" s="111" t="s">
        <v>336</v>
      </c>
      <c r="B181" s="111" t="s">
        <v>335</v>
      </c>
      <c r="C181" s="111" t="s">
        <v>745</v>
      </c>
      <c r="D181" s="111" t="s">
        <v>732</v>
      </c>
      <c r="E181" s="111" t="s">
        <v>772</v>
      </c>
      <c r="F181" s="111" t="s">
        <v>745</v>
      </c>
      <c r="G181" s="111" t="s">
        <v>743</v>
      </c>
      <c r="H181" s="111" t="s">
        <v>773</v>
      </c>
    </row>
    <row r="182" spans="1:8" x14ac:dyDescent="0.25">
      <c r="A182" s="111" t="s">
        <v>338</v>
      </c>
      <c r="B182" s="111" t="s">
        <v>337</v>
      </c>
      <c r="C182" s="111" t="s">
        <v>736</v>
      </c>
      <c r="D182" s="111" t="s">
        <v>756</v>
      </c>
      <c r="E182" s="111" t="s">
        <v>738</v>
      </c>
      <c r="F182" s="111" t="s">
        <v>739</v>
      </c>
      <c r="G182" s="111" t="s">
        <v>740</v>
      </c>
      <c r="H182" s="111" t="s">
        <v>766</v>
      </c>
    </row>
    <row r="183" spans="1:8" x14ac:dyDescent="0.25">
      <c r="A183" s="111" t="s">
        <v>340</v>
      </c>
      <c r="B183" s="111" t="s">
        <v>339</v>
      </c>
      <c r="C183" s="111" t="s">
        <v>742</v>
      </c>
      <c r="D183" s="111" t="s">
        <v>749</v>
      </c>
      <c r="E183" s="111" t="s">
        <v>733</v>
      </c>
      <c r="F183" s="111" t="s">
        <v>742</v>
      </c>
      <c r="G183" s="111" t="s">
        <v>734</v>
      </c>
      <c r="H183" s="111" t="s">
        <v>758</v>
      </c>
    </row>
    <row r="184" spans="1:8" x14ac:dyDescent="0.25">
      <c r="A184" s="111" t="s">
        <v>886</v>
      </c>
      <c r="B184" s="111" t="s">
        <v>341</v>
      </c>
      <c r="C184" s="111" t="s">
        <v>736</v>
      </c>
      <c r="D184" s="111" t="s">
        <v>760</v>
      </c>
      <c r="E184" s="111" t="s">
        <v>738</v>
      </c>
      <c r="F184" s="111" t="s">
        <v>764</v>
      </c>
      <c r="G184" s="111" t="s">
        <v>740</v>
      </c>
      <c r="H184" s="111" t="s">
        <v>777</v>
      </c>
    </row>
    <row r="185" spans="1:8" x14ac:dyDescent="0.25">
      <c r="A185" s="111" t="s">
        <v>343</v>
      </c>
      <c r="B185" s="111" t="s">
        <v>342</v>
      </c>
      <c r="C185" s="111" t="s">
        <v>774</v>
      </c>
      <c r="D185" s="111" t="s">
        <v>760</v>
      </c>
      <c r="E185" s="111" t="s">
        <v>738</v>
      </c>
      <c r="F185" s="111" t="s">
        <v>774</v>
      </c>
      <c r="G185" s="111" t="s">
        <v>752</v>
      </c>
      <c r="H185" s="111" t="s">
        <v>775</v>
      </c>
    </row>
    <row r="186" spans="1:8" x14ac:dyDescent="0.25">
      <c r="A186" s="111" t="s">
        <v>345</v>
      </c>
      <c r="B186" s="111" t="s">
        <v>344</v>
      </c>
      <c r="C186" s="111" t="s">
        <v>748</v>
      </c>
      <c r="D186" s="111" t="s">
        <v>749</v>
      </c>
      <c r="E186" s="111" t="s">
        <v>750</v>
      </c>
      <c r="F186" s="111" t="s">
        <v>754</v>
      </c>
      <c r="G186" s="111" t="s">
        <v>752</v>
      </c>
      <c r="H186" s="111" t="s">
        <v>755</v>
      </c>
    </row>
    <row r="187" spans="1:8" x14ac:dyDescent="0.25">
      <c r="A187" s="111" t="s">
        <v>347</v>
      </c>
      <c r="B187" s="111" t="s">
        <v>346</v>
      </c>
      <c r="C187" s="111" t="s">
        <v>736</v>
      </c>
      <c r="D187" s="111" t="s">
        <v>756</v>
      </c>
      <c r="E187" s="111" t="s">
        <v>757</v>
      </c>
      <c r="F187" s="111" t="s">
        <v>781</v>
      </c>
      <c r="G187" s="111" t="s">
        <v>734</v>
      </c>
      <c r="H187" s="111" t="s">
        <v>781</v>
      </c>
    </row>
    <row r="188" spans="1:8" x14ac:dyDescent="0.25">
      <c r="A188" s="111" t="s">
        <v>349</v>
      </c>
      <c r="B188" s="111" t="s">
        <v>348</v>
      </c>
      <c r="C188" s="111" t="s">
        <v>759</v>
      </c>
      <c r="D188" s="111" t="s">
        <v>756</v>
      </c>
      <c r="E188" s="111" t="s">
        <v>778</v>
      </c>
      <c r="F188" s="111" t="s">
        <v>759</v>
      </c>
      <c r="G188" s="111" t="s">
        <v>762</v>
      </c>
      <c r="H188" s="111" t="s">
        <v>779</v>
      </c>
    </row>
    <row r="189" spans="1:8" x14ac:dyDescent="0.25">
      <c r="A189" s="111" t="s">
        <v>887</v>
      </c>
      <c r="B189" s="111" t="s">
        <v>350</v>
      </c>
      <c r="C189" s="111" t="s">
        <v>748</v>
      </c>
      <c r="D189" s="111" t="s">
        <v>737</v>
      </c>
      <c r="E189" s="111" t="s">
        <v>750</v>
      </c>
      <c r="F189" s="111" t="s">
        <v>754</v>
      </c>
      <c r="G189" s="111" t="s">
        <v>752</v>
      </c>
      <c r="H189" s="111" t="s">
        <v>755</v>
      </c>
    </row>
    <row r="190" spans="1:8" x14ac:dyDescent="0.25">
      <c r="A190" s="111" t="s">
        <v>375</v>
      </c>
      <c r="B190" s="111" t="s">
        <v>351</v>
      </c>
      <c r="C190" s="111" t="s">
        <v>759</v>
      </c>
      <c r="D190" s="111" t="s">
        <v>756</v>
      </c>
      <c r="E190" s="111" t="s">
        <v>761</v>
      </c>
      <c r="F190" s="111" t="s">
        <v>759</v>
      </c>
      <c r="G190" s="111" t="s">
        <v>734</v>
      </c>
      <c r="H190" s="111" t="s">
        <v>771</v>
      </c>
    </row>
    <row r="191" spans="1:8" x14ac:dyDescent="0.25">
      <c r="A191" s="111" t="s">
        <v>353</v>
      </c>
      <c r="B191" s="111" t="s">
        <v>352</v>
      </c>
      <c r="C191" s="111" t="s">
        <v>742</v>
      </c>
      <c r="D191" s="111" t="s">
        <v>756</v>
      </c>
      <c r="E191" s="111" t="s">
        <v>733</v>
      </c>
      <c r="F191" s="111" t="s">
        <v>742</v>
      </c>
      <c r="G191" s="111" t="s">
        <v>734</v>
      </c>
      <c r="H191" s="111" t="s">
        <v>758</v>
      </c>
    </row>
    <row r="192" spans="1:8" x14ac:dyDescent="0.25">
      <c r="A192" s="111" t="s">
        <v>355</v>
      </c>
      <c r="B192" s="111" t="s">
        <v>354</v>
      </c>
      <c r="C192" s="111" t="s">
        <v>745</v>
      </c>
      <c r="D192" s="111" t="s">
        <v>756</v>
      </c>
      <c r="E192" s="111" t="s">
        <v>746</v>
      </c>
      <c r="F192" s="111" t="s">
        <v>745</v>
      </c>
      <c r="G192" s="111" t="s">
        <v>743</v>
      </c>
      <c r="H192" s="111" t="s">
        <v>773</v>
      </c>
    </row>
    <row r="193" spans="1:8" x14ac:dyDescent="0.25">
      <c r="A193" s="111" t="s">
        <v>357</v>
      </c>
      <c r="B193" s="111" t="s">
        <v>356</v>
      </c>
      <c r="C193" s="111" t="s">
        <v>745</v>
      </c>
      <c r="D193" s="111" t="s">
        <v>732</v>
      </c>
      <c r="E193" s="111" t="s">
        <v>746</v>
      </c>
      <c r="F193" s="111" t="s">
        <v>745</v>
      </c>
      <c r="G193" s="111" t="s">
        <v>743</v>
      </c>
      <c r="H193" s="111" t="s">
        <v>773</v>
      </c>
    </row>
  </sheetData>
  <sortState ref="A3:H193">
    <sortCondition ref="A3:A193"/>
  </sortState>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Home</vt:lpstr>
      <vt:lpstr>Table of Contents</vt:lpstr>
      <vt:lpstr>INFORM Mid2016 (a-z)</vt:lpstr>
      <vt:lpstr>Hazard &amp; Exposure</vt:lpstr>
      <vt:lpstr>Vulnerability</vt:lpstr>
      <vt:lpstr>Lack of Coping Capacity</vt:lpstr>
      <vt:lpstr>Indicator Data</vt:lpstr>
      <vt:lpstr>Indicator Metadata</vt:lpstr>
      <vt:lpstr>Regions</vt:lpstr>
      <vt:lpstr>'Indicator Metadata'!_2012.06.11___GFM_Indicator_List</vt:lpstr>
      <vt:lpstr>'INFORM Mid2016 (a-z)'!Print_Area</vt:lpstr>
      <vt:lpstr>'INFORM Mid2016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2013-10-11T13:18:42Z</cp:lastPrinted>
  <dcterms:created xsi:type="dcterms:W3CDTF">2013-01-24T09:37:59Z</dcterms:created>
  <dcterms:modified xsi:type="dcterms:W3CDTF">2016-03-24T14:38:19Z</dcterms:modified>
</cp:coreProperties>
</file>