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mke\Documents\INFORM\INFORM_PhaseII\INFORM2018\v004_EspEng\"/>
    </mc:Choice>
  </mc:AlternateContent>
  <bookViews>
    <workbookView xWindow="0" yWindow="0" windowWidth="20490" windowHeight="7455" tabRatio="821" firstSheet="1" activeTab="1"/>
  </bookViews>
  <sheets>
    <sheet name="Home" sheetId="73" state="hidden" r:id="rId1"/>
    <sheet name="Inicio" sheetId="90" r:id="rId2"/>
    <sheet name="Table of Contents" sheetId="72" state="hidden" r:id="rId3"/>
    <sheet name="Contenidos" sheetId="91" r:id="rId4"/>
    <sheet name="INFORM-LAC 2017" sheetId="5" r:id="rId5"/>
    <sheet name="Peligro y Exposición" sheetId="75" r:id="rId6"/>
    <sheet name="Vulnerabilidad" sheetId="3" r:id="rId7"/>
    <sheet name="Falta de Capacidad" sheetId="4" r:id="rId8"/>
    <sheet name="Indicador Datos" sheetId="74" r:id="rId9"/>
    <sheet name="Indicador Fecha" sheetId="78" r:id="rId10"/>
    <sheet name="Indicador Fuente" sheetId="80" r:id="rId11"/>
    <sheet name="Indicator Date hidden" sheetId="85" state="hidden" r:id="rId12"/>
    <sheet name="Indicator Date hidden2" sheetId="86" state="hidden" r:id="rId13"/>
    <sheet name="Indicador Imputación Datos" sheetId="79" r:id="rId14"/>
    <sheet name="Imputed and missing data hidden" sheetId="87" state="hidden" r:id="rId15"/>
    <sheet name="Missing component hidden" sheetId="89" state="hidden" r:id="rId16"/>
    <sheet name="INFORM Indice de Confiabilidad" sheetId="88" r:id="rId17"/>
    <sheet name="Global Indicator Metadata" sheetId="76" state="hidden" r:id="rId18"/>
    <sheet name="LAC Indicator Metadata" sheetId="84" state="hidden" r:id="rId19"/>
    <sheet name="Metadata Indicadores Global" sheetId="92" r:id="rId20"/>
    <sheet name="Metadata Indicadores LAC" sheetId="93" r:id="rId21"/>
    <sheet name="Regiones" sheetId="77" r:id="rId22"/>
  </sheets>
  <definedNames>
    <definedName name="_2012.06.11___GFM_Indicator_List" localSheetId="17">'Global Indicator Metadata'!$G$24:$M$51</definedName>
    <definedName name="_2012.06.11___GFM_Indicator_List" localSheetId="19">'Metadata Indicadores Global'!$G$25:$M$53</definedName>
    <definedName name="_xlnm._FilterDatabase" localSheetId="8" hidden="1">'Indicador Datos'!$A$5:$CG$39</definedName>
    <definedName name="_xlnm._FilterDatabase" localSheetId="16" hidden="1">'INFORM Indice de Confiabilidad'!$A$1:$N$1</definedName>
    <definedName name="_xlnm._FilterDatabase" localSheetId="4" hidden="1">'INFORM-LAC 2017'!$A$4:$AU$4</definedName>
    <definedName name="_xlnm._FilterDatabase" localSheetId="18" hidden="1">'LAC Indicator Metadata'!$A$2:$M$40</definedName>
    <definedName name="_xlnm._FilterDatabase" localSheetId="20" hidden="1">'Metadata Indicadores LAC'!$A$2:$M$40</definedName>
    <definedName name="_xlnm._FilterDatabase" localSheetId="5" hidden="1">'Peligro y Exposición'!$A$2:$BW$38</definedName>
    <definedName name="_xlnm._FilterDatabase" localSheetId="21" hidden="1">Regiones!$A$3:$I$36</definedName>
    <definedName name="_xlnm._FilterDatabase" localSheetId="6" hidden="1">Vulnerabilidad!$A$2:$AW$36</definedName>
    <definedName name="_Key1" localSheetId="3" hidden="1">#REF!</definedName>
    <definedName name="_Key1" localSheetId="14" hidden="1">#REF!</definedName>
    <definedName name="_Key1" localSheetId="9" hidden="1">#REF!</definedName>
    <definedName name="_Key1" localSheetId="10" hidden="1">#REF!</definedName>
    <definedName name="_Key1" localSheetId="13" hidden="1">#REF!</definedName>
    <definedName name="_Key1" localSheetId="11" hidden="1">#REF!</definedName>
    <definedName name="_Key1" localSheetId="12" hidden="1">#REF!</definedName>
    <definedName name="_Key1" localSheetId="16" hidden="1">#REF!</definedName>
    <definedName name="_Key1" localSheetId="1" hidden="1">#REF!</definedName>
    <definedName name="_Key1" localSheetId="19" hidden="1">#REF!</definedName>
    <definedName name="_Key1" localSheetId="20" hidden="1">#REF!</definedName>
    <definedName name="_Key1" localSheetId="5" hidden="1">#REF!</definedName>
    <definedName name="_Key1" hidden="1">#REF!</definedName>
    <definedName name="_Order1" hidden="1">255</definedName>
    <definedName name="_Sort" localSheetId="3" hidden="1">#REF!</definedName>
    <definedName name="_Sort" localSheetId="14" hidden="1">#REF!</definedName>
    <definedName name="_Sort" localSheetId="9" hidden="1">#REF!</definedName>
    <definedName name="_Sort" localSheetId="10" hidden="1">#REF!</definedName>
    <definedName name="_Sort" localSheetId="13" hidden="1">#REF!</definedName>
    <definedName name="_Sort" localSheetId="11" hidden="1">#REF!</definedName>
    <definedName name="_Sort" localSheetId="12" hidden="1">#REF!</definedName>
    <definedName name="_Sort" localSheetId="16" hidden="1">#REF!</definedName>
    <definedName name="_Sort" localSheetId="1" hidden="1">#REF!</definedName>
    <definedName name="_Sort" localSheetId="19" hidden="1">#REF!</definedName>
    <definedName name="_Sort" localSheetId="20" hidden="1">#REF!</definedName>
    <definedName name="_Sort" localSheetId="5" hidden="1">#REF!</definedName>
    <definedName name="_Sort" hidden="1">#REF!</definedName>
    <definedName name="aa" localSheetId="3" hidden="1">#REF!</definedName>
    <definedName name="aa" localSheetId="14" hidden="1">#REF!</definedName>
    <definedName name="aa" localSheetId="11" hidden="1">#REF!</definedName>
    <definedName name="aa" localSheetId="12" hidden="1">#REF!</definedName>
    <definedName name="aa" localSheetId="16" hidden="1">#REF!</definedName>
    <definedName name="aa" localSheetId="1" hidden="1">#REF!</definedName>
    <definedName name="aa" localSheetId="19" hidden="1">#REF!</definedName>
    <definedName name="aa" localSheetId="20" hidden="1">#REF!</definedName>
    <definedName name="aa" hidden="1">#REF!</definedName>
    <definedName name="_xlnm.Print_Titles" localSheetId="4">'INFORM-LAC 2017'!$C:$C,'INFORM-LAC 2017'!$2:$2</definedName>
  </definedNames>
  <calcPr calcId="152511"/>
</workbook>
</file>

<file path=xl/calcChain.xml><?xml version="1.0" encoding="utf-8"?>
<calcChain xmlns="http://schemas.openxmlformats.org/spreadsheetml/2006/main">
  <c r="X8" i="79" l="1"/>
  <c r="X9" i="79"/>
  <c r="X10" i="79"/>
  <c r="X11" i="79"/>
  <c r="X12" i="79"/>
  <c r="X13" i="79"/>
  <c r="X14" i="79"/>
  <c r="X15" i="79"/>
  <c r="X16" i="79"/>
  <c r="X17" i="79"/>
  <c r="X18" i="79"/>
  <c r="X19" i="79"/>
  <c r="X20" i="79"/>
  <c r="X21" i="79"/>
  <c r="X22" i="79"/>
  <c r="X23" i="79"/>
  <c r="X24" i="79"/>
  <c r="X25" i="79"/>
  <c r="X26" i="79"/>
  <c r="X27" i="79"/>
  <c r="X28" i="79"/>
  <c r="X29" i="79"/>
  <c r="X30" i="79"/>
  <c r="X31" i="79"/>
  <c r="X32" i="79"/>
  <c r="X33" i="79"/>
  <c r="X34" i="79"/>
  <c r="X35" i="79"/>
  <c r="X36" i="79"/>
  <c r="X37" i="79"/>
  <c r="X38" i="79"/>
  <c r="X39" i="79"/>
  <c r="X7" i="79"/>
  <c r="A35" i="89" l="1"/>
  <c r="A34" i="89"/>
  <c r="A33" i="89"/>
  <c r="A32" i="89"/>
  <c r="A31" i="89"/>
  <c r="A30" i="89"/>
  <c r="A29" i="89"/>
  <c r="A28" i="89"/>
  <c r="A27" i="89"/>
  <c r="A26" i="89"/>
  <c r="A25" i="89"/>
  <c r="A24" i="89"/>
  <c r="A23" i="89"/>
  <c r="A22" i="89"/>
  <c r="A21" i="89"/>
  <c r="A20" i="89"/>
  <c r="A19" i="89"/>
  <c r="A18" i="89"/>
  <c r="A17" i="89"/>
  <c r="A16" i="89"/>
  <c r="A15" i="89"/>
  <c r="A14" i="89"/>
  <c r="A13" i="89"/>
  <c r="A12" i="89"/>
  <c r="A11" i="89"/>
  <c r="A10" i="89"/>
  <c r="A9" i="89"/>
  <c r="A8" i="89"/>
  <c r="A7" i="89"/>
  <c r="A6" i="89"/>
  <c r="A5" i="89"/>
  <c r="A4" i="89"/>
  <c r="A3" i="89"/>
  <c r="D5" i="87"/>
  <c r="E5" i="87"/>
  <c r="F5" i="87"/>
  <c r="G5" i="87"/>
  <c r="H5" i="87"/>
  <c r="I5" i="87"/>
  <c r="J5" i="87"/>
  <c r="K5" i="87"/>
  <c r="L5" i="87"/>
  <c r="M5" i="87"/>
  <c r="N5" i="87"/>
  <c r="O5" i="87"/>
  <c r="P5" i="87"/>
  <c r="Q5" i="87"/>
  <c r="R5" i="87"/>
  <c r="S5" i="87"/>
  <c r="T5" i="87"/>
  <c r="U5" i="87"/>
  <c r="V5" i="87"/>
  <c r="W5" i="87"/>
  <c r="Y5" i="87"/>
  <c r="Z5" i="87"/>
  <c r="AA5" i="87"/>
  <c r="AB5" i="87"/>
  <c r="AC5" i="87"/>
  <c r="AD5" i="87"/>
  <c r="AE5" i="87"/>
  <c r="AF5" i="87"/>
  <c r="AG5" i="87"/>
  <c r="AH5" i="87"/>
  <c r="AI5" i="87"/>
  <c r="AJ5" i="87"/>
  <c r="AK5" i="87"/>
  <c r="AL5" i="87"/>
  <c r="AM5" i="87"/>
  <c r="AN5" i="87"/>
  <c r="AO5" i="87"/>
  <c r="AP5" i="87"/>
  <c r="AQ5" i="87"/>
  <c r="AR5" i="87"/>
  <c r="AS5" i="87"/>
  <c r="AT5" i="87"/>
  <c r="AU5" i="87"/>
  <c r="AV5" i="87"/>
  <c r="AW5" i="87"/>
  <c r="AX5" i="87"/>
  <c r="AY5" i="87"/>
  <c r="AZ5" i="87"/>
  <c r="BA5" i="87"/>
  <c r="BB5" i="87"/>
  <c r="BC5" i="87"/>
  <c r="BD5" i="87"/>
  <c r="BE5" i="87"/>
  <c r="BF5" i="87"/>
  <c r="BG5" i="87"/>
  <c r="BH5" i="87"/>
  <c r="BI5" i="87"/>
  <c r="BJ5" i="87"/>
  <c r="BK5" i="87"/>
  <c r="BL5" i="87"/>
  <c r="BM5" i="87"/>
  <c r="BN5" i="87"/>
  <c r="BO5" i="87"/>
  <c r="BP5" i="87"/>
  <c r="BQ5" i="87"/>
  <c r="BR5" i="87"/>
  <c r="BS5" i="87"/>
  <c r="BT5" i="87"/>
  <c r="BU5" i="87"/>
  <c r="BV5" i="87"/>
  <c r="BW5" i="87"/>
  <c r="BX5" i="87"/>
  <c r="BY5" i="87"/>
  <c r="BZ5" i="87"/>
  <c r="CA5" i="87"/>
  <c r="CB5" i="87"/>
  <c r="CC5" i="87"/>
  <c r="CD5" i="87"/>
  <c r="CE5" i="87"/>
  <c r="CF5" i="87"/>
  <c r="D6" i="87"/>
  <c r="E6" i="87"/>
  <c r="F6" i="87"/>
  <c r="G6" i="87"/>
  <c r="H6" i="87"/>
  <c r="I6" i="87"/>
  <c r="J6" i="87"/>
  <c r="K6" i="87"/>
  <c r="L6" i="87"/>
  <c r="M6" i="87"/>
  <c r="N6" i="87"/>
  <c r="O6" i="87"/>
  <c r="P6" i="87"/>
  <c r="Q6" i="87"/>
  <c r="R6" i="87"/>
  <c r="S6" i="87"/>
  <c r="T6" i="87"/>
  <c r="U6" i="87"/>
  <c r="V6" i="87"/>
  <c r="W6" i="87"/>
  <c r="Y6" i="87"/>
  <c r="Z6" i="87"/>
  <c r="AA6" i="87"/>
  <c r="AB6" i="87"/>
  <c r="AC6" i="87"/>
  <c r="AD6" i="87"/>
  <c r="AE6" i="87"/>
  <c r="AF6" i="87"/>
  <c r="AG6" i="87"/>
  <c r="AH6" i="87"/>
  <c r="AI6" i="87"/>
  <c r="AJ6" i="87"/>
  <c r="AK6" i="87"/>
  <c r="AL6" i="87"/>
  <c r="AM6" i="87"/>
  <c r="AN6" i="87"/>
  <c r="AO6" i="87"/>
  <c r="AP6" i="87"/>
  <c r="AQ6" i="87"/>
  <c r="AR6" i="87"/>
  <c r="AS6" i="87"/>
  <c r="AT6" i="87"/>
  <c r="AU6" i="87"/>
  <c r="AV6" i="87"/>
  <c r="AW6" i="87"/>
  <c r="AX6" i="87"/>
  <c r="AY6" i="87"/>
  <c r="AZ6" i="87"/>
  <c r="BA6" i="87"/>
  <c r="BB6" i="87"/>
  <c r="BC6" i="87"/>
  <c r="BD6" i="87"/>
  <c r="BE6" i="87"/>
  <c r="BF6" i="87"/>
  <c r="BG6" i="87"/>
  <c r="BH6" i="87"/>
  <c r="BI6" i="87"/>
  <c r="BJ6" i="87"/>
  <c r="BK6" i="87"/>
  <c r="BL6" i="87"/>
  <c r="BM6" i="87"/>
  <c r="BN6" i="87"/>
  <c r="BO6" i="87"/>
  <c r="BP6" i="87"/>
  <c r="BQ6" i="87"/>
  <c r="BR6" i="87"/>
  <c r="BS6" i="87"/>
  <c r="BT6" i="87"/>
  <c r="BU6" i="87"/>
  <c r="BV6" i="87"/>
  <c r="BW6" i="87"/>
  <c r="BX6" i="87"/>
  <c r="BY6" i="87"/>
  <c r="BZ6" i="87"/>
  <c r="CA6" i="87"/>
  <c r="CB6" i="87"/>
  <c r="CC6" i="87"/>
  <c r="CD6" i="87"/>
  <c r="CE6" i="87"/>
  <c r="CF6" i="87"/>
  <c r="D7" i="87"/>
  <c r="E7" i="87"/>
  <c r="F7" i="87"/>
  <c r="G7" i="87"/>
  <c r="H7" i="87"/>
  <c r="I7" i="87"/>
  <c r="J7" i="87"/>
  <c r="K7" i="87"/>
  <c r="L7" i="87"/>
  <c r="M7" i="87"/>
  <c r="N7" i="87"/>
  <c r="O7" i="87"/>
  <c r="P7" i="87"/>
  <c r="Q7" i="87"/>
  <c r="R7" i="87"/>
  <c r="S7" i="87"/>
  <c r="T7" i="87"/>
  <c r="U7" i="87"/>
  <c r="V7" i="87"/>
  <c r="W7" i="87"/>
  <c r="Y7" i="87"/>
  <c r="Z7" i="87"/>
  <c r="AA7" i="87"/>
  <c r="AB7" i="87"/>
  <c r="AC7" i="87"/>
  <c r="AD7" i="87"/>
  <c r="AE7" i="87"/>
  <c r="AF7" i="87"/>
  <c r="AG7" i="87"/>
  <c r="AH7" i="87"/>
  <c r="AI7" i="87"/>
  <c r="AJ7" i="87"/>
  <c r="AK7" i="87"/>
  <c r="AL7" i="87"/>
  <c r="AM7" i="87"/>
  <c r="AN7" i="87"/>
  <c r="AO7" i="87"/>
  <c r="AP7" i="87"/>
  <c r="AQ7" i="87"/>
  <c r="AR7" i="87"/>
  <c r="AS7" i="87"/>
  <c r="AT7" i="87"/>
  <c r="AU7" i="87"/>
  <c r="AV7" i="87"/>
  <c r="AW7" i="87"/>
  <c r="AX7" i="87"/>
  <c r="AY7" i="87"/>
  <c r="AZ7" i="87"/>
  <c r="BA7" i="87"/>
  <c r="BB7" i="87"/>
  <c r="BC7" i="87"/>
  <c r="BD7" i="87"/>
  <c r="BE7" i="87"/>
  <c r="BF7" i="87"/>
  <c r="BG7" i="87"/>
  <c r="BH7" i="87"/>
  <c r="BI7" i="87"/>
  <c r="BJ7" i="87"/>
  <c r="BK7" i="87"/>
  <c r="BL7" i="87"/>
  <c r="BM7" i="87"/>
  <c r="BN7" i="87"/>
  <c r="BO7" i="87"/>
  <c r="BP7" i="87"/>
  <c r="BQ7" i="87"/>
  <c r="BR7" i="87"/>
  <c r="BS7" i="87"/>
  <c r="BT7" i="87"/>
  <c r="BU7" i="87"/>
  <c r="BV7" i="87"/>
  <c r="BW7" i="87"/>
  <c r="BX7" i="87"/>
  <c r="BY7" i="87"/>
  <c r="BZ7" i="87"/>
  <c r="CA7" i="87"/>
  <c r="CB7" i="87"/>
  <c r="CC7" i="87"/>
  <c r="CD7" i="87"/>
  <c r="CE7" i="87"/>
  <c r="CF7" i="87"/>
  <c r="D8" i="87"/>
  <c r="E8" i="87"/>
  <c r="F8" i="87"/>
  <c r="G8" i="87"/>
  <c r="H8" i="87"/>
  <c r="I8" i="87"/>
  <c r="J8" i="87"/>
  <c r="K8" i="87"/>
  <c r="L8" i="87"/>
  <c r="M8" i="87"/>
  <c r="N8" i="87"/>
  <c r="O8" i="87"/>
  <c r="P8" i="87"/>
  <c r="Q8" i="87"/>
  <c r="R8" i="87"/>
  <c r="S8" i="87"/>
  <c r="T8" i="87"/>
  <c r="U8" i="87"/>
  <c r="V8" i="87"/>
  <c r="W8" i="87"/>
  <c r="Y8" i="87"/>
  <c r="Z8" i="87"/>
  <c r="AA8" i="87"/>
  <c r="AB8" i="87"/>
  <c r="AC8" i="87"/>
  <c r="AD8" i="87"/>
  <c r="AE8" i="87"/>
  <c r="AF8" i="87"/>
  <c r="AG8" i="87"/>
  <c r="AH8" i="87"/>
  <c r="AI8" i="87"/>
  <c r="AJ8" i="87"/>
  <c r="AK8" i="87"/>
  <c r="AL8" i="87"/>
  <c r="AM8" i="87"/>
  <c r="AN8" i="87"/>
  <c r="AO8" i="87"/>
  <c r="AP8" i="87"/>
  <c r="AQ8" i="87"/>
  <c r="AR8" i="87"/>
  <c r="AS8" i="87"/>
  <c r="AT8" i="87"/>
  <c r="AU8" i="87"/>
  <c r="AV8" i="87"/>
  <c r="AW8" i="87"/>
  <c r="AX8" i="87"/>
  <c r="AY8" i="87"/>
  <c r="AZ8" i="87"/>
  <c r="BA8" i="87"/>
  <c r="BB8" i="87"/>
  <c r="BC8" i="87"/>
  <c r="BD8" i="87"/>
  <c r="BE8" i="87"/>
  <c r="BF8" i="87"/>
  <c r="BG8" i="87"/>
  <c r="BH8" i="87"/>
  <c r="BI8" i="87"/>
  <c r="BJ8" i="87"/>
  <c r="BK8" i="87"/>
  <c r="BL8" i="87"/>
  <c r="BM8" i="87"/>
  <c r="BN8" i="87"/>
  <c r="BO8" i="87"/>
  <c r="BP8" i="87"/>
  <c r="BQ8" i="87"/>
  <c r="BR8" i="87"/>
  <c r="BS8" i="87"/>
  <c r="BT8" i="87"/>
  <c r="BU8" i="87"/>
  <c r="BV8" i="87"/>
  <c r="BW8" i="87"/>
  <c r="BX8" i="87"/>
  <c r="BY8" i="87"/>
  <c r="BZ8" i="87"/>
  <c r="CA8" i="87"/>
  <c r="CB8" i="87"/>
  <c r="CC8" i="87"/>
  <c r="CD8" i="87"/>
  <c r="CE8" i="87"/>
  <c r="CF8" i="87"/>
  <c r="D9" i="87"/>
  <c r="E9" i="87"/>
  <c r="F9" i="87"/>
  <c r="G9" i="87"/>
  <c r="H9" i="87"/>
  <c r="I9" i="87"/>
  <c r="J9" i="87"/>
  <c r="K9" i="87"/>
  <c r="L9" i="87"/>
  <c r="M9" i="87"/>
  <c r="N9" i="87"/>
  <c r="O9" i="87"/>
  <c r="P9" i="87"/>
  <c r="Q9" i="87"/>
  <c r="R9" i="87"/>
  <c r="S9" i="87"/>
  <c r="T9" i="87"/>
  <c r="U9" i="87"/>
  <c r="V9" i="87"/>
  <c r="W9" i="87"/>
  <c r="Y9" i="87"/>
  <c r="Z9" i="87"/>
  <c r="AA9" i="87"/>
  <c r="AB9" i="87"/>
  <c r="AC9" i="87"/>
  <c r="AD9" i="87"/>
  <c r="AE9" i="87"/>
  <c r="AF9" i="87"/>
  <c r="AG9" i="87"/>
  <c r="AH9" i="87"/>
  <c r="AI9" i="87"/>
  <c r="AJ9" i="87"/>
  <c r="AK9" i="87"/>
  <c r="AL9" i="87"/>
  <c r="AM9" i="87"/>
  <c r="AN9" i="87"/>
  <c r="AO9" i="87"/>
  <c r="AP9" i="87"/>
  <c r="AQ9" i="87"/>
  <c r="AR9" i="87"/>
  <c r="AS9" i="87"/>
  <c r="AT9" i="87"/>
  <c r="AU9" i="87"/>
  <c r="AV9" i="87"/>
  <c r="AW9" i="87"/>
  <c r="AX9" i="87"/>
  <c r="AY9" i="87"/>
  <c r="AZ9" i="87"/>
  <c r="BA9" i="87"/>
  <c r="BB9" i="87"/>
  <c r="BC9" i="87"/>
  <c r="BD9" i="87"/>
  <c r="BE9" i="87"/>
  <c r="BF9" i="87"/>
  <c r="BG9" i="87"/>
  <c r="BH9" i="87"/>
  <c r="BI9" i="87"/>
  <c r="BJ9" i="87"/>
  <c r="BK9" i="87"/>
  <c r="BL9" i="87"/>
  <c r="BM9" i="87"/>
  <c r="BN9" i="87"/>
  <c r="BO9" i="87"/>
  <c r="BP9" i="87"/>
  <c r="BQ9" i="87"/>
  <c r="BR9" i="87"/>
  <c r="BS9" i="87"/>
  <c r="BT9" i="87"/>
  <c r="BU9" i="87"/>
  <c r="BV9" i="87"/>
  <c r="BW9" i="87"/>
  <c r="BX9" i="87"/>
  <c r="BY9" i="87"/>
  <c r="BZ9" i="87"/>
  <c r="CA9" i="87"/>
  <c r="CB9" i="87"/>
  <c r="CC9" i="87"/>
  <c r="CD9" i="87"/>
  <c r="CE9" i="87"/>
  <c r="CF9" i="87"/>
  <c r="D10" i="87"/>
  <c r="E10" i="87"/>
  <c r="F10" i="87"/>
  <c r="G10" i="87"/>
  <c r="H10" i="87"/>
  <c r="I10" i="87"/>
  <c r="J10" i="87"/>
  <c r="K10" i="87"/>
  <c r="L10" i="87"/>
  <c r="M10" i="87"/>
  <c r="N10" i="87"/>
  <c r="O10" i="87"/>
  <c r="P10" i="87"/>
  <c r="Q10" i="87"/>
  <c r="R10" i="87"/>
  <c r="S10" i="87"/>
  <c r="T10" i="87"/>
  <c r="U10" i="87"/>
  <c r="V10" i="87"/>
  <c r="W10" i="87"/>
  <c r="Y10" i="87"/>
  <c r="Z10" i="87"/>
  <c r="AA10" i="87"/>
  <c r="AB10" i="87"/>
  <c r="AC10" i="87"/>
  <c r="AD10" i="87"/>
  <c r="AE10" i="87"/>
  <c r="AF10" i="87"/>
  <c r="AG10" i="87"/>
  <c r="AH10" i="87"/>
  <c r="AI10" i="87"/>
  <c r="AJ10" i="87"/>
  <c r="AK10" i="87"/>
  <c r="AL10" i="87"/>
  <c r="AM10" i="87"/>
  <c r="AN10" i="87"/>
  <c r="AO10" i="87"/>
  <c r="AP10" i="87"/>
  <c r="AQ10" i="87"/>
  <c r="AR10" i="87"/>
  <c r="AS10" i="87"/>
  <c r="AT10" i="87"/>
  <c r="AU10" i="87"/>
  <c r="AV10" i="87"/>
  <c r="AW10" i="87"/>
  <c r="AX10" i="87"/>
  <c r="AY10" i="87"/>
  <c r="AZ10" i="87"/>
  <c r="BA10" i="87"/>
  <c r="BB10" i="87"/>
  <c r="BC10" i="87"/>
  <c r="BD10" i="87"/>
  <c r="BE10" i="87"/>
  <c r="BF10" i="87"/>
  <c r="BG10" i="87"/>
  <c r="BH10" i="87"/>
  <c r="BI10" i="87"/>
  <c r="BJ10" i="87"/>
  <c r="BK10" i="87"/>
  <c r="BL10" i="87"/>
  <c r="BM10" i="87"/>
  <c r="BN10" i="87"/>
  <c r="BO10" i="87"/>
  <c r="BP10" i="87"/>
  <c r="BQ10" i="87"/>
  <c r="BR10" i="87"/>
  <c r="BS10" i="87"/>
  <c r="BT10" i="87"/>
  <c r="BU10" i="87"/>
  <c r="BV10" i="87"/>
  <c r="BW10" i="87"/>
  <c r="BX10" i="87"/>
  <c r="BY10" i="87"/>
  <c r="BZ10" i="87"/>
  <c r="CA10" i="87"/>
  <c r="CB10" i="87"/>
  <c r="CC10" i="87"/>
  <c r="CD10" i="87"/>
  <c r="CE10" i="87"/>
  <c r="CF10" i="87"/>
  <c r="D11" i="87"/>
  <c r="E11" i="87"/>
  <c r="F11" i="87"/>
  <c r="G11" i="87"/>
  <c r="H11" i="87"/>
  <c r="I11" i="87"/>
  <c r="J11" i="87"/>
  <c r="K11" i="87"/>
  <c r="L11" i="87"/>
  <c r="M11" i="87"/>
  <c r="N11" i="87"/>
  <c r="O11" i="87"/>
  <c r="P11" i="87"/>
  <c r="Q11" i="87"/>
  <c r="R11" i="87"/>
  <c r="S11" i="87"/>
  <c r="T11" i="87"/>
  <c r="U11" i="87"/>
  <c r="V11" i="87"/>
  <c r="W11" i="87"/>
  <c r="Y11" i="87"/>
  <c r="Z11" i="87"/>
  <c r="AA11" i="87"/>
  <c r="AB11" i="87"/>
  <c r="AC11" i="87"/>
  <c r="AD11" i="87"/>
  <c r="AE11" i="87"/>
  <c r="AF11" i="87"/>
  <c r="AG11" i="87"/>
  <c r="AH11" i="87"/>
  <c r="AI11" i="87"/>
  <c r="AJ11" i="87"/>
  <c r="AK11" i="87"/>
  <c r="AL11" i="87"/>
  <c r="AM11" i="87"/>
  <c r="AN11" i="87"/>
  <c r="AO11" i="87"/>
  <c r="AP11" i="87"/>
  <c r="AQ11" i="87"/>
  <c r="AR11" i="87"/>
  <c r="AS11" i="87"/>
  <c r="AT11" i="87"/>
  <c r="AU11" i="87"/>
  <c r="AV11" i="87"/>
  <c r="AW11" i="87"/>
  <c r="AX11" i="87"/>
  <c r="AY11" i="87"/>
  <c r="AZ11" i="87"/>
  <c r="BA11" i="87"/>
  <c r="BB11" i="87"/>
  <c r="BC11" i="87"/>
  <c r="BD11" i="87"/>
  <c r="BE11" i="87"/>
  <c r="BF11" i="87"/>
  <c r="BG11" i="87"/>
  <c r="BH11" i="87"/>
  <c r="BI11" i="87"/>
  <c r="BJ11" i="87"/>
  <c r="BK11" i="87"/>
  <c r="BL11" i="87"/>
  <c r="BM11" i="87"/>
  <c r="BN11" i="87"/>
  <c r="BO11" i="87"/>
  <c r="BP11" i="87"/>
  <c r="BQ11" i="87"/>
  <c r="BR11" i="87"/>
  <c r="BS11" i="87"/>
  <c r="BT11" i="87"/>
  <c r="BU11" i="87"/>
  <c r="BV11" i="87"/>
  <c r="BW11" i="87"/>
  <c r="BX11" i="87"/>
  <c r="BY11" i="87"/>
  <c r="BZ11" i="87"/>
  <c r="CA11" i="87"/>
  <c r="CB11" i="87"/>
  <c r="CC11" i="87"/>
  <c r="CD11" i="87"/>
  <c r="CE11" i="87"/>
  <c r="CF11" i="87"/>
  <c r="D12" i="87"/>
  <c r="E12" i="87"/>
  <c r="F12" i="87"/>
  <c r="G12" i="87"/>
  <c r="H12" i="87"/>
  <c r="I12" i="87"/>
  <c r="J12" i="87"/>
  <c r="K12" i="87"/>
  <c r="L12" i="87"/>
  <c r="M12" i="87"/>
  <c r="N12" i="87"/>
  <c r="O12" i="87"/>
  <c r="P12" i="87"/>
  <c r="Q12" i="87"/>
  <c r="R12" i="87"/>
  <c r="S12" i="87"/>
  <c r="T12" i="87"/>
  <c r="U12" i="87"/>
  <c r="V12" i="87"/>
  <c r="W12" i="87"/>
  <c r="Y12" i="87"/>
  <c r="Z12" i="87"/>
  <c r="AA12" i="87"/>
  <c r="AB12" i="87"/>
  <c r="AC12" i="87"/>
  <c r="AD12" i="87"/>
  <c r="AE12" i="87"/>
  <c r="AF12" i="87"/>
  <c r="AG12" i="87"/>
  <c r="AH12" i="87"/>
  <c r="AI12" i="87"/>
  <c r="AJ12" i="87"/>
  <c r="AK12" i="87"/>
  <c r="AL12" i="87"/>
  <c r="AM12" i="87"/>
  <c r="AN12" i="87"/>
  <c r="AO12" i="87"/>
  <c r="AP12" i="87"/>
  <c r="AQ12" i="87"/>
  <c r="AR12" i="87"/>
  <c r="AS12" i="87"/>
  <c r="AT12" i="87"/>
  <c r="AU12" i="87"/>
  <c r="AV12" i="87"/>
  <c r="AW12" i="87"/>
  <c r="AX12" i="87"/>
  <c r="AY12" i="87"/>
  <c r="AZ12" i="87"/>
  <c r="BA12" i="87"/>
  <c r="BB12" i="87"/>
  <c r="BC12" i="87"/>
  <c r="BD12" i="87"/>
  <c r="BE12" i="87"/>
  <c r="BF12" i="87"/>
  <c r="BG12" i="87"/>
  <c r="BH12" i="87"/>
  <c r="BI12" i="87"/>
  <c r="BJ12" i="87"/>
  <c r="BK12" i="87"/>
  <c r="BL12" i="87"/>
  <c r="BM12" i="87"/>
  <c r="BN12" i="87"/>
  <c r="BO12" i="87"/>
  <c r="BP12" i="87"/>
  <c r="BQ12" i="87"/>
  <c r="BR12" i="87"/>
  <c r="BS12" i="87"/>
  <c r="BT12" i="87"/>
  <c r="BU12" i="87"/>
  <c r="BV12" i="87"/>
  <c r="BW12" i="87"/>
  <c r="BX12" i="87"/>
  <c r="BY12" i="87"/>
  <c r="BZ12" i="87"/>
  <c r="CA12" i="87"/>
  <c r="CB12" i="87"/>
  <c r="CC12" i="87"/>
  <c r="CD12" i="87"/>
  <c r="CE12" i="87"/>
  <c r="CF12" i="87"/>
  <c r="D13" i="87"/>
  <c r="E13" i="87"/>
  <c r="F13" i="87"/>
  <c r="G13" i="87"/>
  <c r="H13" i="87"/>
  <c r="I13" i="87"/>
  <c r="J13" i="87"/>
  <c r="K13" i="87"/>
  <c r="L13" i="87"/>
  <c r="M13" i="87"/>
  <c r="N13" i="87"/>
  <c r="O13" i="87"/>
  <c r="P13" i="87"/>
  <c r="Q13" i="87"/>
  <c r="R13" i="87"/>
  <c r="S13" i="87"/>
  <c r="T13" i="87"/>
  <c r="U13" i="87"/>
  <c r="V13" i="87"/>
  <c r="W13" i="87"/>
  <c r="Y13" i="87"/>
  <c r="Z13" i="87"/>
  <c r="AA13" i="87"/>
  <c r="AB13" i="87"/>
  <c r="AC13" i="87"/>
  <c r="AD13" i="87"/>
  <c r="AE13" i="87"/>
  <c r="AF13" i="87"/>
  <c r="AG13" i="87"/>
  <c r="AH13" i="87"/>
  <c r="AI13" i="87"/>
  <c r="AJ13" i="87"/>
  <c r="AK13" i="87"/>
  <c r="AL13" i="87"/>
  <c r="AM13" i="87"/>
  <c r="AN13" i="87"/>
  <c r="AO13" i="87"/>
  <c r="AP13" i="87"/>
  <c r="AQ13" i="87"/>
  <c r="AR13" i="87"/>
  <c r="AS13" i="87"/>
  <c r="AT13" i="87"/>
  <c r="AU13" i="87"/>
  <c r="AV13" i="87"/>
  <c r="AW13" i="87"/>
  <c r="AX13" i="87"/>
  <c r="AY13" i="87"/>
  <c r="AZ13" i="87"/>
  <c r="BA13" i="87"/>
  <c r="BB13" i="87"/>
  <c r="BC13" i="87"/>
  <c r="BD13" i="87"/>
  <c r="BE13" i="87"/>
  <c r="BF13" i="87"/>
  <c r="BG13" i="87"/>
  <c r="BH13" i="87"/>
  <c r="BI13" i="87"/>
  <c r="BJ13" i="87"/>
  <c r="BK13" i="87"/>
  <c r="BL13" i="87"/>
  <c r="BM13" i="87"/>
  <c r="BN13" i="87"/>
  <c r="BO13" i="87"/>
  <c r="BP13" i="87"/>
  <c r="BQ13" i="87"/>
  <c r="BR13" i="87"/>
  <c r="BS13" i="87"/>
  <c r="BT13" i="87"/>
  <c r="BU13" i="87"/>
  <c r="BV13" i="87"/>
  <c r="BW13" i="87"/>
  <c r="BX13" i="87"/>
  <c r="BY13" i="87"/>
  <c r="BZ13" i="87"/>
  <c r="CA13" i="87"/>
  <c r="CB13" i="87"/>
  <c r="CC13" i="87"/>
  <c r="CD13" i="87"/>
  <c r="CE13" i="87"/>
  <c r="CF13" i="87"/>
  <c r="D14" i="87"/>
  <c r="E14" i="87"/>
  <c r="F14" i="87"/>
  <c r="G14" i="87"/>
  <c r="H14" i="87"/>
  <c r="I14" i="87"/>
  <c r="J14" i="87"/>
  <c r="K14" i="87"/>
  <c r="L14" i="87"/>
  <c r="M14" i="87"/>
  <c r="N14" i="87"/>
  <c r="O14" i="87"/>
  <c r="P14" i="87"/>
  <c r="Q14" i="87"/>
  <c r="R14" i="87"/>
  <c r="S14" i="87"/>
  <c r="T14" i="87"/>
  <c r="U14" i="87"/>
  <c r="V14" i="87"/>
  <c r="W14" i="87"/>
  <c r="Y14" i="87"/>
  <c r="Z14" i="87"/>
  <c r="AA14" i="87"/>
  <c r="AB14" i="87"/>
  <c r="AC14" i="87"/>
  <c r="AD14" i="87"/>
  <c r="AE14" i="87"/>
  <c r="AF14" i="87"/>
  <c r="AG14" i="87"/>
  <c r="AH14" i="87"/>
  <c r="AI14" i="87"/>
  <c r="AJ14" i="87"/>
  <c r="AK14" i="87"/>
  <c r="AL14" i="87"/>
  <c r="AM14" i="87"/>
  <c r="AN14" i="87"/>
  <c r="AO14" i="87"/>
  <c r="AP14" i="87"/>
  <c r="AQ14" i="87"/>
  <c r="AR14" i="87"/>
  <c r="AS14" i="87"/>
  <c r="AT14" i="87"/>
  <c r="AU14" i="87"/>
  <c r="AV14" i="87"/>
  <c r="AW14" i="87"/>
  <c r="AX14" i="87"/>
  <c r="AY14" i="87"/>
  <c r="AZ14" i="87"/>
  <c r="BA14" i="87"/>
  <c r="BB14" i="87"/>
  <c r="BC14" i="87"/>
  <c r="BD14" i="87"/>
  <c r="BE14" i="87"/>
  <c r="BF14" i="87"/>
  <c r="BG14" i="87"/>
  <c r="BH14" i="87"/>
  <c r="BI14" i="87"/>
  <c r="BJ14" i="87"/>
  <c r="BK14" i="87"/>
  <c r="BL14" i="87"/>
  <c r="BM14" i="87"/>
  <c r="BN14" i="87"/>
  <c r="BO14" i="87"/>
  <c r="BP14" i="87"/>
  <c r="BQ14" i="87"/>
  <c r="BR14" i="87"/>
  <c r="BS14" i="87"/>
  <c r="BT14" i="87"/>
  <c r="BU14" i="87"/>
  <c r="BV14" i="87"/>
  <c r="BW14" i="87"/>
  <c r="BX14" i="87"/>
  <c r="BY14" i="87"/>
  <c r="BZ14" i="87"/>
  <c r="CA14" i="87"/>
  <c r="CB14" i="87"/>
  <c r="CC14" i="87"/>
  <c r="CD14" i="87"/>
  <c r="CE14" i="87"/>
  <c r="CF14" i="87"/>
  <c r="D15" i="87"/>
  <c r="E15" i="87"/>
  <c r="F15" i="87"/>
  <c r="G15" i="87"/>
  <c r="H15" i="87"/>
  <c r="I15" i="87"/>
  <c r="J15" i="87"/>
  <c r="K15" i="87"/>
  <c r="L15" i="87"/>
  <c r="M15" i="87"/>
  <c r="N15" i="87"/>
  <c r="O15" i="87"/>
  <c r="P15" i="87"/>
  <c r="Q15" i="87"/>
  <c r="R15" i="87"/>
  <c r="S15" i="87"/>
  <c r="T15" i="87"/>
  <c r="U15" i="87"/>
  <c r="V15" i="87"/>
  <c r="W15" i="87"/>
  <c r="Y15" i="87"/>
  <c r="Z15" i="87"/>
  <c r="AA15" i="87"/>
  <c r="AB15" i="87"/>
  <c r="AC15" i="87"/>
  <c r="AD15" i="87"/>
  <c r="AE15" i="87"/>
  <c r="AF15" i="87"/>
  <c r="AG15" i="87"/>
  <c r="AH15" i="87"/>
  <c r="AI15" i="87"/>
  <c r="AJ15" i="87"/>
  <c r="AK15" i="87"/>
  <c r="AL15" i="87"/>
  <c r="AM15" i="87"/>
  <c r="AN15" i="87"/>
  <c r="AO15" i="87"/>
  <c r="AP15" i="87"/>
  <c r="AQ15" i="87"/>
  <c r="AR15" i="87"/>
  <c r="AS15" i="87"/>
  <c r="AT15" i="87"/>
  <c r="AU15" i="87"/>
  <c r="AV15" i="87"/>
  <c r="AW15" i="87"/>
  <c r="AX15" i="87"/>
  <c r="AY15" i="87"/>
  <c r="AZ15" i="87"/>
  <c r="BA15" i="87"/>
  <c r="BB15" i="87"/>
  <c r="BC15" i="87"/>
  <c r="BD15" i="87"/>
  <c r="BE15" i="87"/>
  <c r="BF15" i="87"/>
  <c r="BG15" i="87"/>
  <c r="BH15" i="87"/>
  <c r="BI15" i="87"/>
  <c r="BJ15" i="87"/>
  <c r="BK15" i="87"/>
  <c r="BL15" i="87"/>
  <c r="BM15" i="87"/>
  <c r="BN15" i="87"/>
  <c r="BO15" i="87"/>
  <c r="BP15" i="87"/>
  <c r="BQ15" i="87"/>
  <c r="BR15" i="87"/>
  <c r="BS15" i="87"/>
  <c r="BT15" i="87"/>
  <c r="BU15" i="87"/>
  <c r="BV15" i="87"/>
  <c r="BW15" i="87"/>
  <c r="BX15" i="87"/>
  <c r="BY15" i="87"/>
  <c r="BZ15" i="87"/>
  <c r="CA15" i="87"/>
  <c r="CB15" i="87"/>
  <c r="CC15" i="87"/>
  <c r="CD15" i="87"/>
  <c r="CE15" i="87"/>
  <c r="CF15" i="87"/>
  <c r="D16" i="87"/>
  <c r="E16" i="87"/>
  <c r="F16" i="87"/>
  <c r="G16" i="87"/>
  <c r="H16" i="87"/>
  <c r="I16" i="87"/>
  <c r="J16" i="87"/>
  <c r="K16" i="87"/>
  <c r="L16" i="87"/>
  <c r="M16" i="87"/>
  <c r="N16" i="87"/>
  <c r="O16" i="87"/>
  <c r="P16" i="87"/>
  <c r="Q16" i="87"/>
  <c r="R16" i="87"/>
  <c r="S16" i="87"/>
  <c r="T16" i="87"/>
  <c r="U16" i="87"/>
  <c r="V16" i="87"/>
  <c r="W16" i="87"/>
  <c r="Y16" i="87"/>
  <c r="Z16" i="87"/>
  <c r="AA16" i="87"/>
  <c r="AB16" i="87"/>
  <c r="AC16" i="87"/>
  <c r="AD16" i="87"/>
  <c r="AE16" i="87"/>
  <c r="AF16" i="87"/>
  <c r="AG16" i="87"/>
  <c r="AH16" i="87"/>
  <c r="AI16" i="87"/>
  <c r="AJ16" i="87"/>
  <c r="AK16" i="87"/>
  <c r="AL16" i="87"/>
  <c r="AM16" i="87"/>
  <c r="AN16" i="87"/>
  <c r="AO16" i="87"/>
  <c r="AP16" i="87"/>
  <c r="AQ16" i="87"/>
  <c r="AR16" i="87"/>
  <c r="AS16" i="87"/>
  <c r="AT16" i="87"/>
  <c r="AU16" i="87"/>
  <c r="AV16" i="87"/>
  <c r="AW16" i="87"/>
  <c r="AX16" i="87"/>
  <c r="AY16" i="87"/>
  <c r="AZ16" i="87"/>
  <c r="BA16" i="87"/>
  <c r="BB16" i="87"/>
  <c r="BC16" i="87"/>
  <c r="BD16" i="87"/>
  <c r="BE16" i="87"/>
  <c r="BF16" i="87"/>
  <c r="BG16" i="87"/>
  <c r="BH16" i="87"/>
  <c r="BI16" i="87"/>
  <c r="BJ16" i="87"/>
  <c r="BK16" i="87"/>
  <c r="BL16" i="87"/>
  <c r="BM16" i="87"/>
  <c r="BN16" i="87"/>
  <c r="BO16" i="87"/>
  <c r="BP16" i="87"/>
  <c r="BQ16" i="87"/>
  <c r="BR16" i="87"/>
  <c r="BS16" i="87"/>
  <c r="BT16" i="87"/>
  <c r="BU16" i="87"/>
  <c r="BV16" i="87"/>
  <c r="BW16" i="87"/>
  <c r="BX16" i="87"/>
  <c r="BY16" i="87"/>
  <c r="BZ16" i="87"/>
  <c r="CA16" i="87"/>
  <c r="CB16" i="87"/>
  <c r="CC16" i="87"/>
  <c r="CD16" i="87"/>
  <c r="CE16" i="87"/>
  <c r="CF16" i="87"/>
  <c r="D17" i="87"/>
  <c r="E17" i="87"/>
  <c r="F17" i="87"/>
  <c r="G17" i="87"/>
  <c r="H17" i="87"/>
  <c r="I17" i="87"/>
  <c r="J17" i="87"/>
  <c r="K17" i="87"/>
  <c r="L17" i="87"/>
  <c r="M17" i="87"/>
  <c r="N17" i="87"/>
  <c r="O17" i="87"/>
  <c r="P17" i="87"/>
  <c r="Q17" i="87"/>
  <c r="R17" i="87"/>
  <c r="S17" i="87"/>
  <c r="T17" i="87"/>
  <c r="U17" i="87"/>
  <c r="V17" i="87"/>
  <c r="W17" i="87"/>
  <c r="Y17" i="87"/>
  <c r="Z17" i="87"/>
  <c r="AA17" i="87"/>
  <c r="AB17" i="87"/>
  <c r="AC17" i="87"/>
  <c r="AD17" i="87"/>
  <c r="AE17" i="87"/>
  <c r="AF17" i="87"/>
  <c r="AG17" i="87"/>
  <c r="AH17" i="87"/>
  <c r="AI17" i="87"/>
  <c r="AJ17" i="87"/>
  <c r="AK17" i="87"/>
  <c r="AL17" i="87"/>
  <c r="AM17" i="87"/>
  <c r="AN17" i="87"/>
  <c r="AO17" i="87"/>
  <c r="AP17" i="87"/>
  <c r="AQ17" i="87"/>
  <c r="AR17" i="87"/>
  <c r="AS17" i="87"/>
  <c r="AT17" i="87"/>
  <c r="AU17" i="87"/>
  <c r="AV17" i="87"/>
  <c r="AW17" i="87"/>
  <c r="AX17" i="87"/>
  <c r="AY17" i="87"/>
  <c r="AZ17" i="87"/>
  <c r="BA17" i="87"/>
  <c r="BB17" i="87"/>
  <c r="BC17" i="87"/>
  <c r="BD17" i="87"/>
  <c r="BE17" i="87"/>
  <c r="BF17" i="87"/>
  <c r="BG17" i="87"/>
  <c r="BH17" i="87"/>
  <c r="BI17" i="87"/>
  <c r="BJ17" i="87"/>
  <c r="BK17" i="87"/>
  <c r="BL17" i="87"/>
  <c r="BM17" i="87"/>
  <c r="BN17" i="87"/>
  <c r="BO17" i="87"/>
  <c r="BP17" i="87"/>
  <c r="BQ17" i="87"/>
  <c r="BR17" i="87"/>
  <c r="BS17" i="87"/>
  <c r="BT17" i="87"/>
  <c r="BU17" i="87"/>
  <c r="BV17" i="87"/>
  <c r="BW17" i="87"/>
  <c r="BX17" i="87"/>
  <c r="BY17" i="87"/>
  <c r="BZ17" i="87"/>
  <c r="CA17" i="87"/>
  <c r="CB17" i="87"/>
  <c r="CC17" i="87"/>
  <c r="CD17" i="87"/>
  <c r="CE17" i="87"/>
  <c r="CF17" i="87"/>
  <c r="D18" i="87"/>
  <c r="E18" i="87"/>
  <c r="F18" i="87"/>
  <c r="G18" i="87"/>
  <c r="H18" i="87"/>
  <c r="I18" i="87"/>
  <c r="J18" i="87"/>
  <c r="K18" i="87"/>
  <c r="L18" i="87"/>
  <c r="M18" i="87"/>
  <c r="N18" i="87"/>
  <c r="O18" i="87"/>
  <c r="P18" i="87"/>
  <c r="Q18" i="87"/>
  <c r="R18" i="87"/>
  <c r="S18" i="87"/>
  <c r="T18" i="87"/>
  <c r="U18" i="87"/>
  <c r="V18" i="87"/>
  <c r="W18" i="87"/>
  <c r="Y18" i="87"/>
  <c r="Z18" i="87"/>
  <c r="AA18" i="87"/>
  <c r="AB18" i="87"/>
  <c r="AC18" i="87"/>
  <c r="AD18" i="87"/>
  <c r="AE18" i="87"/>
  <c r="AF18" i="87"/>
  <c r="AG18" i="87"/>
  <c r="AH18" i="87"/>
  <c r="AI18" i="87"/>
  <c r="AJ18" i="87"/>
  <c r="AK18" i="87"/>
  <c r="AL18" i="87"/>
  <c r="AM18" i="87"/>
  <c r="AN18" i="87"/>
  <c r="AO18" i="87"/>
  <c r="AP18" i="87"/>
  <c r="AQ18" i="87"/>
  <c r="AR18" i="87"/>
  <c r="AS18" i="87"/>
  <c r="AT18" i="87"/>
  <c r="AU18" i="87"/>
  <c r="AV18" i="87"/>
  <c r="AW18" i="87"/>
  <c r="AX18" i="87"/>
  <c r="AY18" i="87"/>
  <c r="AZ18" i="87"/>
  <c r="BA18" i="87"/>
  <c r="BB18" i="87"/>
  <c r="BC18" i="87"/>
  <c r="BD18" i="87"/>
  <c r="BE18" i="87"/>
  <c r="BF18" i="87"/>
  <c r="BG18" i="87"/>
  <c r="BH18" i="87"/>
  <c r="BI18" i="87"/>
  <c r="BJ18" i="87"/>
  <c r="BK18" i="87"/>
  <c r="BL18" i="87"/>
  <c r="BM18" i="87"/>
  <c r="BN18" i="87"/>
  <c r="BO18" i="87"/>
  <c r="BP18" i="87"/>
  <c r="BQ18" i="87"/>
  <c r="BR18" i="87"/>
  <c r="BS18" i="87"/>
  <c r="BT18" i="87"/>
  <c r="BU18" i="87"/>
  <c r="BV18" i="87"/>
  <c r="BW18" i="87"/>
  <c r="BX18" i="87"/>
  <c r="BY18" i="87"/>
  <c r="BZ18" i="87"/>
  <c r="CA18" i="87"/>
  <c r="CB18" i="87"/>
  <c r="CC18" i="87"/>
  <c r="CD18" i="87"/>
  <c r="CE18" i="87"/>
  <c r="CF18" i="87"/>
  <c r="D19" i="87"/>
  <c r="E19" i="87"/>
  <c r="F19" i="87"/>
  <c r="G19" i="87"/>
  <c r="H19" i="87"/>
  <c r="I19" i="87"/>
  <c r="J19" i="87"/>
  <c r="K19" i="87"/>
  <c r="L19" i="87"/>
  <c r="M19" i="87"/>
  <c r="N19" i="87"/>
  <c r="O19" i="87"/>
  <c r="P19" i="87"/>
  <c r="Q19" i="87"/>
  <c r="R19" i="87"/>
  <c r="S19" i="87"/>
  <c r="T19" i="87"/>
  <c r="U19" i="87"/>
  <c r="V19" i="87"/>
  <c r="W19" i="87"/>
  <c r="Y19" i="87"/>
  <c r="Z19" i="87"/>
  <c r="AA19" i="87"/>
  <c r="AB19" i="87"/>
  <c r="AC19" i="87"/>
  <c r="AD19" i="87"/>
  <c r="AE19" i="87"/>
  <c r="AF19" i="87"/>
  <c r="AG19" i="87"/>
  <c r="AH19" i="87"/>
  <c r="AI19" i="87"/>
  <c r="AJ19" i="87"/>
  <c r="AK19" i="87"/>
  <c r="AL19" i="87"/>
  <c r="AM19" i="87"/>
  <c r="AN19" i="87"/>
  <c r="AO19" i="87"/>
  <c r="AP19" i="87"/>
  <c r="AQ19" i="87"/>
  <c r="AR19" i="87"/>
  <c r="AS19" i="87"/>
  <c r="AT19" i="87"/>
  <c r="AU19" i="87"/>
  <c r="AV19" i="87"/>
  <c r="AW19" i="87"/>
  <c r="AX19" i="87"/>
  <c r="AY19" i="87"/>
  <c r="AZ19" i="87"/>
  <c r="BA19" i="87"/>
  <c r="BB19" i="87"/>
  <c r="BC19" i="87"/>
  <c r="BD19" i="87"/>
  <c r="BE19" i="87"/>
  <c r="BF19" i="87"/>
  <c r="BG19" i="87"/>
  <c r="BH19" i="87"/>
  <c r="BI19" i="87"/>
  <c r="BJ19" i="87"/>
  <c r="BK19" i="87"/>
  <c r="BL19" i="87"/>
  <c r="BM19" i="87"/>
  <c r="BN19" i="87"/>
  <c r="BO19" i="87"/>
  <c r="BP19" i="87"/>
  <c r="BQ19" i="87"/>
  <c r="BR19" i="87"/>
  <c r="BS19" i="87"/>
  <c r="BT19" i="87"/>
  <c r="BU19" i="87"/>
  <c r="BV19" i="87"/>
  <c r="BW19" i="87"/>
  <c r="BX19" i="87"/>
  <c r="BY19" i="87"/>
  <c r="BZ19" i="87"/>
  <c r="CA19" i="87"/>
  <c r="CB19" i="87"/>
  <c r="CC19" i="87"/>
  <c r="CD19" i="87"/>
  <c r="CE19" i="87"/>
  <c r="CF19" i="87"/>
  <c r="D20" i="87"/>
  <c r="E20" i="87"/>
  <c r="F20" i="87"/>
  <c r="G20" i="87"/>
  <c r="H20" i="87"/>
  <c r="I20" i="87"/>
  <c r="J20" i="87"/>
  <c r="K20" i="87"/>
  <c r="L20" i="87"/>
  <c r="M20" i="87"/>
  <c r="N20" i="87"/>
  <c r="O20" i="87"/>
  <c r="P20" i="87"/>
  <c r="Q20" i="87"/>
  <c r="R20" i="87"/>
  <c r="S20" i="87"/>
  <c r="T20" i="87"/>
  <c r="U20" i="87"/>
  <c r="V20" i="87"/>
  <c r="W20" i="87"/>
  <c r="Y20" i="87"/>
  <c r="Z20" i="87"/>
  <c r="AA20" i="87"/>
  <c r="AB20" i="87"/>
  <c r="AC20" i="87"/>
  <c r="AD20" i="87"/>
  <c r="AE20" i="87"/>
  <c r="AF20" i="87"/>
  <c r="AG20" i="87"/>
  <c r="AH20" i="87"/>
  <c r="AI20" i="87"/>
  <c r="AJ20" i="87"/>
  <c r="AK20" i="87"/>
  <c r="AL20" i="87"/>
  <c r="AM20" i="87"/>
  <c r="AN20" i="87"/>
  <c r="AO20" i="87"/>
  <c r="AP20" i="87"/>
  <c r="AQ20" i="87"/>
  <c r="AR20" i="87"/>
  <c r="AS20" i="87"/>
  <c r="AT20" i="87"/>
  <c r="AU20" i="87"/>
  <c r="AV20" i="87"/>
  <c r="AW20" i="87"/>
  <c r="AX20" i="87"/>
  <c r="AY20" i="87"/>
  <c r="AZ20" i="87"/>
  <c r="BA20" i="87"/>
  <c r="BB20" i="87"/>
  <c r="BC20" i="87"/>
  <c r="BD20" i="87"/>
  <c r="BE20" i="87"/>
  <c r="BF20" i="87"/>
  <c r="BG20" i="87"/>
  <c r="BH20" i="87"/>
  <c r="BI20" i="87"/>
  <c r="BJ20" i="87"/>
  <c r="BK20" i="87"/>
  <c r="BL20" i="87"/>
  <c r="BM20" i="87"/>
  <c r="BN20" i="87"/>
  <c r="BO20" i="87"/>
  <c r="BP20" i="87"/>
  <c r="BQ20" i="87"/>
  <c r="BR20" i="87"/>
  <c r="BS20" i="87"/>
  <c r="BT20" i="87"/>
  <c r="BU20" i="87"/>
  <c r="BV20" i="87"/>
  <c r="BW20" i="87"/>
  <c r="BX20" i="87"/>
  <c r="BY20" i="87"/>
  <c r="BZ20" i="87"/>
  <c r="CA20" i="87"/>
  <c r="CB20" i="87"/>
  <c r="CC20" i="87"/>
  <c r="CD20" i="87"/>
  <c r="CE20" i="87"/>
  <c r="CF20" i="87"/>
  <c r="D21" i="87"/>
  <c r="E21" i="87"/>
  <c r="F21" i="87"/>
  <c r="G21" i="87"/>
  <c r="H21" i="87"/>
  <c r="I21" i="87"/>
  <c r="J21" i="87"/>
  <c r="K21" i="87"/>
  <c r="L21" i="87"/>
  <c r="M21" i="87"/>
  <c r="N21" i="87"/>
  <c r="O21" i="87"/>
  <c r="P21" i="87"/>
  <c r="Q21" i="87"/>
  <c r="R21" i="87"/>
  <c r="S21" i="87"/>
  <c r="T21" i="87"/>
  <c r="U21" i="87"/>
  <c r="V21" i="87"/>
  <c r="W21" i="87"/>
  <c r="Y21" i="87"/>
  <c r="Z21" i="87"/>
  <c r="AA21" i="87"/>
  <c r="AB21" i="87"/>
  <c r="AC21" i="87"/>
  <c r="AD21" i="87"/>
  <c r="AE21" i="87"/>
  <c r="AF21" i="87"/>
  <c r="AG21" i="87"/>
  <c r="AH21" i="87"/>
  <c r="AI21" i="87"/>
  <c r="AJ21" i="87"/>
  <c r="AK21" i="87"/>
  <c r="AL21" i="87"/>
  <c r="AM21" i="87"/>
  <c r="AN21" i="87"/>
  <c r="AO21" i="87"/>
  <c r="AP21" i="87"/>
  <c r="AQ21" i="87"/>
  <c r="AR21" i="87"/>
  <c r="AS21" i="87"/>
  <c r="AT21" i="87"/>
  <c r="AU21" i="87"/>
  <c r="AV21" i="87"/>
  <c r="AW21" i="87"/>
  <c r="AX21" i="87"/>
  <c r="AY21" i="87"/>
  <c r="AZ21" i="87"/>
  <c r="BA21" i="87"/>
  <c r="BB21" i="87"/>
  <c r="BC21" i="87"/>
  <c r="BD21" i="87"/>
  <c r="BE21" i="87"/>
  <c r="BF21" i="87"/>
  <c r="BG21" i="87"/>
  <c r="BH21" i="87"/>
  <c r="BI21" i="87"/>
  <c r="BJ21" i="87"/>
  <c r="BK21" i="87"/>
  <c r="BL21" i="87"/>
  <c r="BM21" i="87"/>
  <c r="BN21" i="87"/>
  <c r="BO21" i="87"/>
  <c r="BP21" i="87"/>
  <c r="BQ21" i="87"/>
  <c r="BR21" i="87"/>
  <c r="BS21" i="87"/>
  <c r="BT21" i="87"/>
  <c r="BU21" i="87"/>
  <c r="BV21" i="87"/>
  <c r="BW21" i="87"/>
  <c r="BX21" i="87"/>
  <c r="BY21" i="87"/>
  <c r="BZ21" i="87"/>
  <c r="CA21" i="87"/>
  <c r="CB21" i="87"/>
  <c r="CC21" i="87"/>
  <c r="CD21" i="87"/>
  <c r="CE21" i="87"/>
  <c r="CF21" i="87"/>
  <c r="D22" i="87"/>
  <c r="E22" i="87"/>
  <c r="F22" i="87"/>
  <c r="G22" i="87"/>
  <c r="H22" i="87"/>
  <c r="I22" i="87"/>
  <c r="J22" i="87"/>
  <c r="K22" i="87"/>
  <c r="L22" i="87"/>
  <c r="M22" i="87"/>
  <c r="N22" i="87"/>
  <c r="O22" i="87"/>
  <c r="P22" i="87"/>
  <c r="Q22" i="87"/>
  <c r="R22" i="87"/>
  <c r="S22" i="87"/>
  <c r="T22" i="87"/>
  <c r="U22" i="87"/>
  <c r="V22" i="87"/>
  <c r="W22" i="87"/>
  <c r="Y22" i="87"/>
  <c r="Z22" i="87"/>
  <c r="AA22" i="87"/>
  <c r="AB22" i="87"/>
  <c r="AC22" i="87"/>
  <c r="AD22" i="87"/>
  <c r="AE22" i="87"/>
  <c r="AF22" i="87"/>
  <c r="AG22" i="87"/>
  <c r="AH22" i="87"/>
  <c r="AI22" i="87"/>
  <c r="AJ22" i="87"/>
  <c r="AK22" i="87"/>
  <c r="AL22" i="87"/>
  <c r="AM22" i="87"/>
  <c r="AN22" i="87"/>
  <c r="AO22" i="87"/>
  <c r="AP22" i="87"/>
  <c r="AQ22" i="87"/>
  <c r="AR22" i="87"/>
  <c r="AS22" i="87"/>
  <c r="AT22" i="87"/>
  <c r="AU22" i="87"/>
  <c r="AV22" i="87"/>
  <c r="AW22" i="87"/>
  <c r="AX22" i="87"/>
  <c r="AY22" i="87"/>
  <c r="AZ22" i="87"/>
  <c r="BA22" i="87"/>
  <c r="BB22" i="87"/>
  <c r="BC22" i="87"/>
  <c r="BD22" i="87"/>
  <c r="BE22" i="87"/>
  <c r="BF22" i="87"/>
  <c r="BG22" i="87"/>
  <c r="BH22" i="87"/>
  <c r="BI22" i="87"/>
  <c r="BJ22" i="87"/>
  <c r="BK22" i="87"/>
  <c r="BL22" i="87"/>
  <c r="BM22" i="87"/>
  <c r="BN22" i="87"/>
  <c r="BO22" i="87"/>
  <c r="BP22" i="87"/>
  <c r="BQ22" i="87"/>
  <c r="BR22" i="87"/>
  <c r="BS22" i="87"/>
  <c r="BT22" i="87"/>
  <c r="BU22" i="87"/>
  <c r="BV22" i="87"/>
  <c r="BW22" i="87"/>
  <c r="BX22" i="87"/>
  <c r="BY22" i="87"/>
  <c r="BZ22" i="87"/>
  <c r="CA22" i="87"/>
  <c r="CB22" i="87"/>
  <c r="CC22" i="87"/>
  <c r="CD22" i="87"/>
  <c r="CE22" i="87"/>
  <c r="CF22" i="87"/>
  <c r="D23" i="87"/>
  <c r="E23" i="87"/>
  <c r="F23" i="87"/>
  <c r="G23" i="87"/>
  <c r="H23" i="87"/>
  <c r="I23" i="87"/>
  <c r="J23" i="87"/>
  <c r="K23" i="87"/>
  <c r="L23" i="87"/>
  <c r="M23" i="87"/>
  <c r="N23" i="87"/>
  <c r="O23" i="87"/>
  <c r="P23" i="87"/>
  <c r="Q23" i="87"/>
  <c r="R23" i="87"/>
  <c r="S23" i="87"/>
  <c r="T23" i="87"/>
  <c r="U23" i="87"/>
  <c r="V23" i="87"/>
  <c r="W23" i="87"/>
  <c r="Y23" i="87"/>
  <c r="Z23" i="87"/>
  <c r="AA23" i="87"/>
  <c r="AB23" i="87"/>
  <c r="AC23" i="87"/>
  <c r="AD23" i="87"/>
  <c r="AE23" i="87"/>
  <c r="AF23" i="87"/>
  <c r="AG23" i="87"/>
  <c r="AH23" i="87"/>
  <c r="AI23" i="87"/>
  <c r="AJ23" i="87"/>
  <c r="AK23" i="87"/>
  <c r="AL23" i="87"/>
  <c r="AM23" i="87"/>
  <c r="AN23" i="87"/>
  <c r="AO23" i="87"/>
  <c r="AP23" i="87"/>
  <c r="AQ23" i="87"/>
  <c r="AR23" i="87"/>
  <c r="AS23" i="87"/>
  <c r="AT23" i="87"/>
  <c r="AU23" i="87"/>
  <c r="AV23" i="87"/>
  <c r="AW23" i="87"/>
  <c r="AX23" i="87"/>
  <c r="AY23" i="87"/>
  <c r="AZ23" i="87"/>
  <c r="BA23" i="87"/>
  <c r="BB23" i="87"/>
  <c r="BC23" i="87"/>
  <c r="BD23" i="87"/>
  <c r="BE23" i="87"/>
  <c r="BF23" i="87"/>
  <c r="BG23" i="87"/>
  <c r="BH23" i="87"/>
  <c r="BI23" i="87"/>
  <c r="BJ23" i="87"/>
  <c r="BK23" i="87"/>
  <c r="BL23" i="87"/>
  <c r="BM23" i="87"/>
  <c r="BN23" i="87"/>
  <c r="BO23" i="87"/>
  <c r="BP23" i="87"/>
  <c r="BQ23" i="87"/>
  <c r="BR23" i="87"/>
  <c r="BS23" i="87"/>
  <c r="BT23" i="87"/>
  <c r="BU23" i="87"/>
  <c r="BV23" i="87"/>
  <c r="BW23" i="87"/>
  <c r="BX23" i="87"/>
  <c r="BY23" i="87"/>
  <c r="BZ23" i="87"/>
  <c r="CA23" i="87"/>
  <c r="CB23" i="87"/>
  <c r="CC23" i="87"/>
  <c r="CD23" i="87"/>
  <c r="CE23" i="87"/>
  <c r="CF23" i="87"/>
  <c r="D24" i="87"/>
  <c r="E24" i="87"/>
  <c r="F24" i="87"/>
  <c r="G24" i="87"/>
  <c r="H24" i="87"/>
  <c r="I24" i="87"/>
  <c r="J24" i="87"/>
  <c r="K24" i="87"/>
  <c r="L24" i="87"/>
  <c r="M24" i="87"/>
  <c r="N24" i="87"/>
  <c r="O24" i="87"/>
  <c r="P24" i="87"/>
  <c r="Q24" i="87"/>
  <c r="R24" i="87"/>
  <c r="S24" i="87"/>
  <c r="T24" i="87"/>
  <c r="U24" i="87"/>
  <c r="V24" i="87"/>
  <c r="W24" i="87"/>
  <c r="Y24" i="87"/>
  <c r="Z24" i="87"/>
  <c r="AA24" i="87"/>
  <c r="AB24" i="87"/>
  <c r="AC24" i="87"/>
  <c r="AD24" i="87"/>
  <c r="AE24" i="87"/>
  <c r="AF24" i="87"/>
  <c r="AG24" i="87"/>
  <c r="AH24" i="87"/>
  <c r="AI24" i="87"/>
  <c r="AJ24" i="87"/>
  <c r="AK24" i="87"/>
  <c r="AL24" i="87"/>
  <c r="AM24" i="87"/>
  <c r="AN24" i="87"/>
  <c r="AO24" i="87"/>
  <c r="AP24" i="87"/>
  <c r="AQ24" i="87"/>
  <c r="AR24" i="87"/>
  <c r="AS24" i="87"/>
  <c r="AT24" i="87"/>
  <c r="AU24" i="87"/>
  <c r="AV24" i="87"/>
  <c r="AW24" i="87"/>
  <c r="AX24" i="87"/>
  <c r="AY24" i="87"/>
  <c r="AZ24" i="87"/>
  <c r="BA24" i="87"/>
  <c r="BB24" i="87"/>
  <c r="BC24" i="87"/>
  <c r="BD24" i="87"/>
  <c r="BE24" i="87"/>
  <c r="BF24" i="87"/>
  <c r="BG24" i="87"/>
  <c r="BH24" i="87"/>
  <c r="BI24" i="87"/>
  <c r="BJ24" i="87"/>
  <c r="BK24" i="87"/>
  <c r="BL24" i="87"/>
  <c r="BM24" i="87"/>
  <c r="BN24" i="87"/>
  <c r="BO24" i="87"/>
  <c r="BP24" i="87"/>
  <c r="BQ24" i="87"/>
  <c r="BR24" i="87"/>
  <c r="BS24" i="87"/>
  <c r="BT24" i="87"/>
  <c r="BU24" i="87"/>
  <c r="BV24" i="87"/>
  <c r="BW24" i="87"/>
  <c r="BX24" i="87"/>
  <c r="BY24" i="87"/>
  <c r="BZ24" i="87"/>
  <c r="CA24" i="87"/>
  <c r="CB24" i="87"/>
  <c r="CC24" i="87"/>
  <c r="CD24" i="87"/>
  <c r="CE24" i="87"/>
  <c r="CF24" i="87"/>
  <c r="D25" i="87"/>
  <c r="E25" i="87"/>
  <c r="F25" i="87"/>
  <c r="G25" i="87"/>
  <c r="H25" i="87"/>
  <c r="I25" i="87"/>
  <c r="J25" i="87"/>
  <c r="K25" i="87"/>
  <c r="L25" i="87"/>
  <c r="M25" i="87"/>
  <c r="N25" i="87"/>
  <c r="O25" i="87"/>
  <c r="P25" i="87"/>
  <c r="Q25" i="87"/>
  <c r="R25" i="87"/>
  <c r="S25" i="87"/>
  <c r="T25" i="87"/>
  <c r="U25" i="87"/>
  <c r="V25" i="87"/>
  <c r="W25" i="87"/>
  <c r="Y25" i="87"/>
  <c r="Z25" i="87"/>
  <c r="AA25" i="87"/>
  <c r="AB25" i="87"/>
  <c r="AC25" i="87"/>
  <c r="AD25" i="87"/>
  <c r="AE25" i="87"/>
  <c r="AF25" i="87"/>
  <c r="AG25" i="87"/>
  <c r="AH25" i="87"/>
  <c r="AI25" i="87"/>
  <c r="AJ25" i="87"/>
  <c r="AK25" i="87"/>
  <c r="AL25" i="87"/>
  <c r="AM25" i="87"/>
  <c r="AN25" i="87"/>
  <c r="AO25" i="87"/>
  <c r="AP25" i="87"/>
  <c r="AQ25" i="87"/>
  <c r="AR25" i="87"/>
  <c r="AS25" i="87"/>
  <c r="AT25" i="87"/>
  <c r="AU25" i="87"/>
  <c r="AV25" i="87"/>
  <c r="AW25" i="87"/>
  <c r="AX25" i="87"/>
  <c r="AY25" i="87"/>
  <c r="AZ25" i="87"/>
  <c r="BA25" i="87"/>
  <c r="BB25" i="87"/>
  <c r="BC25" i="87"/>
  <c r="BD25" i="87"/>
  <c r="BE25" i="87"/>
  <c r="BF25" i="87"/>
  <c r="BG25" i="87"/>
  <c r="BH25" i="87"/>
  <c r="BI25" i="87"/>
  <c r="BJ25" i="87"/>
  <c r="BK25" i="87"/>
  <c r="BL25" i="87"/>
  <c r="BM25" i="87"/>
  <c r="BN25" i="87"/>
  <c r="BO25" i="87"/>
  <c r="BP25" i="87"/>
  <c r="BQ25" i="87"/>
  <c r="BR25" i="87"/>
  <c r="BS25" i="87"/>
  <c r="BT25" i="87"/>
  <c r="BU25" i="87"/>
  <c r="BV25" i="87"/>
  <c r="BW25" i="87"/>
  <c r="BX25" i="87"/>
  <c r="BY25" i="87"/>
  <c r="BZ25" i="87"/>
  <c r="CA25" i="87"/>
  <c r="CB25" i="87"/>
  <c r="CC25" i="87"/>
  <c r="CD25" i="87"/>
  <c r="CE25" i="87"/>
  <c r="CF25" i="87"/>
  <c r="D26" i="87"/>
  <c r="E26" i="87"/>
  <c r="F26" i="87"/>
  <c r="G26" i="87"/>
  <c r="H26" i="87"/>
  <c r="I26" i="87"/>
  <c r="J26" i="87"/>
  <c r="K26" i="87"/>
  <c r="L26" i="87"/>
  <c r="M26" i="87"/>
  <c r="N26" i="87"/>
  <c r="O26" i="87"/>
  <c r="P26" i="87"/>
  <c r="Q26" i="87"/>
  <c r="R26" i="87"/>
  <c r="S26" i="87"/>
  <c r="T26" i="87"/>
  <c r="U26" i="87"/>
  <c r="V26" i="87"/>
  <c r="W26" i="87"/>
  <c r="Y26" i="87"/>
  <c r="Z26" i="87"/>
  <c r="AA26" i="87"/>
  <c r="AB26" i="87"/>
  <c r="AC26" i="87"/>
  <c r="AD26" i="87"/>
  <c r="AE26" i="87"/>
  <c r="AF26" i="87"/>
  <c r="AG26" i="87"/>
  <c r="AH26" i="87"/>
  <c r="AI26" i="87"/>
  <c r="AJ26" i="87"/>
  <c r="AK26" i="87"/>
  <c r="AL26" i="87"/>
  <c r="AM26" i="87"/>
  <c r="AN26" i="87"/>
  <c r="AO26" i="87"/>
  <c r="AP26" i="87"/>
  <c r="AQ26" i="87"/>
  <c r="AR26" i="87"/>
  <c r="AS26" i="87"/>
  <c r="AT26" i="87"/>
  <c r="AU26" i="87"/>
  <c r="AV26" i="87"/>
  <c r="AW26" i="87"/>
  <c r="AX26" i="87"/>
  <c r="AY26" i="87"/>
  <c r="AZ26" i="87"/>
  <c r="BA26" i="87"/>
  <c r="BB26" i="87"/>
  <c r="BC26" i="87"/>
  <c r="BD26" i="87"/>
  <c r="BE26" i="87"/>
  <c r="BF26" i="87"/>
  <c r="BG26" i="87"/>
  <c r="BH26" i="87"/>
  <c r="BI26" i="87"/>
  <c r="BJ26" i="87"/>
  <c r="BK26" i="87"/>
  <c r="BL26" i="87"/>
  <c r="BM26" i="87"/>
  <c r="BN26" i="87"/>
  <c r="BO26" i="87"/>
  <c r="BP26" i="87"/>
  <c r="BQ26" i="87"/>
  <c r="BR26" i="87"/>
  <c r="BS26" i="87"/>
  <c r="BT26" i="87"/>
  <c r="BU26" i="87"/>
  <c r="BV26" i="87"/>
  <c r="BW26" i="87"/>
  <c r="BX26" i="87"/>
  <c r="BY26" i="87"/>
  <c r="BZ26" i="87"/>
  <c r="CA26" i="87"/>
  <c r="CB26" i="87"/>
  <c r="CC26" i="87"/>
  <c r="CD26" i="87"/>
  <c r="CE26" i="87"/>
  <c r="CF26" i="87"/>
  <c r="D27" i="87"/>
  <c r="E27" i="87"/>
  <c r="F27" i="87"/>
  <c r="G27" i="87"/>
  <c r="H27" i="87"/>
  <c r="I27" i="87"/>
  <c r="J27" i="87"/>
  <c r="K27" i="87"/>
  <c r="L27" i="87"/>
  <c r="M27" i="87"/>
  <c r="N27" i="87"/>
  <c r="O27" i="87"/>
  <c r="P27" i="87"/>
  <c r="Q27" i="87"/>
  <c r="R27" i="87"/>
  <c r="S27" i="87"/>
  <c r="T27" i="87"/>
  <c r="U27" i="87"/>
  <c r="V27" i="87"/>
  <c r="W27" i="87"/>
  <c r="Y27" i="87"/>
  <c r="Z27" i="87"/>
  <c r="AA27" i="87"/>
  <c r="AB27" i="87"/>
  <c r="AC27" i="87"/>
  <c r="AD27" i="87"/>
  <c r="AE27" i="87"/>
  <c r="AF27" i="87"/>
  <c r="AG27" i="87"/>
  <c r="AH27" i="87"/>
  <c r="AI27" i="87"/>
  <c r="AJ27" i="87"/>
  <c r="AK27" i="87"/>
  <c r="AL27" i="87"/>
  <c r="AM27" i="87"/>
  <c r="AN27" i="87"/>
  <c r="AO27" i="87"/>
  <c r="AP27" i="87"/>
  <c r="AQ27" i="87"/>
  <c r="AR27" i="87"/>
  <c r="AS27" i="87"/>
  <c r="AT27" i="87"/>
  <c r="AU27" i="87"/>
  <c r="AV27" i="87"/>
  <c r="AW27" i="87"/>
  <c r="AX27" i="87"/>
  <c r="AY27" i="87"/>
  <c r="AZ27" i="87"/>
  <c r="BA27" i="87"/>
  <c r="BB27" i="87"/>
  <c r="BC27" i="87"/>
  <c r="BD27" i="87"/>
  <c r="BE27" i="87"/>
  <c r="BF27" i="87"/>
  <c r="BG27" i="87"/>
  <c r="BH27" i="87"/>
  <c r="BI27" i="87"/>
  <c r="BJ27" i="87"/>
  <c r="BK27" i="87"/>
  <c r="BL27" i="87"/>
  <c r="BM27" i="87"/>
  <c r="BN27" i="87"/>
  <c r="BO27" i="87"/>
  <c r="BP27" i="87"/>
  <c r="BQ27" i="87"/>
  <c r="BR27" i="87"/>
  <c r="BS27" i="87"/>
  <c r="BT27" i="87"/>
  <c r="BU27" i="87"/>
  <c r="BV27" i="87"/>
  <c r="BW27" i="87"/>
  <c r="BX27" i="87"/>
  <c r="BY27" i="87"/>
  <c r="BZ27" i="87"/>
  <c r="CA27" i="87"/>
  <c r="CB27" i="87"/>
  <c r="CC27" i="87"/>
  <c r="CD27" i="87"/>
  <c r="CE27" i="87"/>
  <c r="CF27" i="87"/>
  <c r="D28" i="87"/>
  <c r="E28" i="87"/>
  <c r="F28" i="87"/>
  <c r="G28" i="87"/>
  <c r="H28" i="87"/>
  <c r="I28" i="87"/>
  <c r="J28" i="87"/>
  <c r="K28" i="87"/>
  <c r="L28" i="87"/>
  <c r="M28" i="87"/>
  <c r="N28" i="87"/>
  <c r="O28" i="87"/>
  <c r="P28" i="87"/>
  <c r="Q28" i="87"/>
  <c r="R28" i="87"/>
  <c r="S28" i="87"/>
  <c r="T28" i="87"/>
  <c r="U28" i="87"/>
  <c r="V28" i="87"/>
  <c r="W28" i="87"/>
  <c r="Y28" i="87"/>
  <c r="Z28" i="87"/>
  <c r="AA28" i="87"/>
  <c r="AB28" i="87"/>
  <c r="AC28" i="87"/>
  <c r="AD28" i="87"/>
  <c r="AE28" i="87"/>
  <c r="AF28" i="87"/>
  <c r="AG28" i="87"/>
  <c r="AH28" i="87"/>
  <c r="AI28" i="87"/>
  <c r="AJ28" i="87"/>
  <c r="AK28" i="87"/>
  <c r="AL28" i="87"/>
  <c r="AM28" i="87"/>
  <c r="AN28" i="87"/>
  <c r="AO28" i="87"/>
  <c r="AP28" i="87"/>
  <c r="AQ28" i="87"/>
  <c r="AR28" i="87"/>
  <c r="AS28" i="87"/>
  <c r="AT28" i="87"/>
  <c r="AU28" i="87"/>
  <c r="AV28" i="87"/>
  <c r="AW28" i="87"/>
  <c r="AX28" i="87"/>
  <c r="AY28" i="87"/>
  <c r="AZ28" i="87"/>
  <c r="BA28" i="87"/>
  <c r="BB28" i="87"/>
  <c r="BC28" i="87"/>
  <c r="BD28" i="87"/>
  <c r="BE28" i="87"/>
  <c r="BF28" i="87"/>
  <c r="BG28" i="87"/>
  <c r="BH28" i="87"/>
  <c r="BI28" i="87"/>
  <c r="BJ28" i="87"/>
  <c r="BK28" i="87"/>
  <c r="BL28" i="87"/>
  <c r="BM28" i="87"/>
  <c r="BN28" i="87"/>
  <c r="BO28" i="87"/>
  <c r="BP28" i="87"/>
  <c r="BQ28" i="87"/>
  <c r="BR28" i="87"/>
  <c r="BS28" i="87"/>
  <c r="BT28" i="87"/>
  <c r="BU28" i="87"/>
  <c r="BV28" i="87"/>
  <c r="BW28" i="87"/>
  <c r="BX28" i="87"/>
  <c r="BY28" i="87"/>
  <c r="BZ28" i="87"/>
  <c r="CA28" i="87"/>
  <c r="CB28" i="87"/>
  <c r="CC28" i="87"/>
  <c r="CD28" i="87"/>
  <c r="CE28" i="87"/>
  <c r="CF28" i="87"/>
  <c r="D29" i="87"/>
  <c r="E29" i="87"/>
  <c r="F29" i="87"/>
  <c r="G29" i="87"/>
  <c r="H29" i="87"/>
  <c r="I29" i="87"/>
  <c r="J29" i="87"/>
  <c r="K29" i="87"/>
  <c r="L29" i="87"/>
  <c r="M29" i="87"/>
  <c r="N29" i="87"/>
  <c r="O29" i="87"/>
  <c r="P29" i="87"/>
  <c r="Q29" i="87"/>
  <c r="R29" i="87"/>
  <c r="S29" i="87"/>
  <c r="T29" i="87"/>
  <c r="U29" i="87"/>
  <c r="V29" i="87"/>
  <c r="W29" i="87"/>
  <c r="Y29" i="87"/>
  <c r="Z29" i="87"/>
  <c r="AA29" i="87"/>
  <c r="AB29" i="87"/>
  <c r="AC29" i="87"/>
  <c r="AD29" i="87"/>
  <c r="AE29" i="87"/>
  <c r="AF29" i="87"/>
  <c r="AG29" i="87"/>
  <c r="AH29" i="87"/>
  <c r="AI29" i="87"/>
  <c r="AJ29" i="87"/>
  <c r="AK29" i="87"/>
  <c r="AL29" i="87"/>
  <c r="AM29" i="87"/>
  <c r="AN29" i="87"/>
  <c r="AO29" i="87"/>
  <c r="AP29" i="87"/>
  <c r="AQ29" i="87"/>
  <c r="AR29" i="87"/>
  <c r="AS29" i="87"/>
  <c r="AT29" i="87"/>
  <c r="AU29" i="87"/>
  <c r="AV29" i="87"/>
  <c r="AW29" i="87"/>
  <c r="AX29" i="87"/>
  <c r="AY29" i="87"/>
  <c r="AZ29" i="87"/>
  <c r="BA29" i="87"/>
  <c r="BB29" i="87"/>
  <c r="BC29" i="87"/>
  <c r="BD29" i="87"/>
  <c r="BE29" i="87"/>
  <c r="BF29" i="87"/>
  <c r="BG29" i="87"/>
  <c r="BH29" i="87"/>
  <c r="BI29" i="87"/>
  <c r="BJ29" i="87"/>
  <c r="BK29" i="87"/>
  <c r="BL29" i="87"/>
  <c r="BM29" i="87"/>
  <c r="BN29" i="87"/>
  <c r="BO29" i="87"/>
  <c r="BP29" i="87"/>
  <c r="BQ29" i="87"/>
  <c r="BR29" i="87"/>
  <c r="BS29" i="87"/>
  <c r="BT29" i="87"/>
  <c r="BU29" i="87"/>
  <c r="BV29" i="87"/>
  <c r="BW29" i="87"/>
  <c r="BX29" i="87"/>
  <c r="BY29" i="87"/>
  <c r="BZ29" i="87"/>
  <c r="CA29" i="87"/>
  <c r="CB29" i="87"/>
  <c r="CC29" i="87"/>
  <c r="CD29" i="87"/>
  <c r="CE29" i="87"/>
  <c r="CF29" i="87"/>
  <c r="D30" i="87"/>
  <c r="E30" i="87"/>
  <c r="F30" i="87"/>
  <c r="G30" i="87"/>
  <c r="H30" i="87"/>
  <c r="I30" i="87"/>
  <c r="J30" i="87"/>
  <c r="K30" i="87"/>
  <c r="L30" i="87"/>
  <c r="M30" i="87"/>
  <c r="N30" i="87"/>
  <c r="O30" i="87"/>
  <c r="P30" i="87"/>
  <c r="Q30" i="87"/>
  <c r="R30" i="87"/>
  <c r="S30" i="87"/>
  <c r="T30" i="87"/>
  <c r="U30" i="87"/>
  <c r="V30" i="87"/>
  <c r="W30" i="87"/>
  <c r="Y30" i="87"/>
  <c r="Z30" i="87"/>
  <c r="AA30" i="87"/>
  <c r="AB30" i="87"/>
  <c r="AC30" i="87"/>
  <c r="AD30" i="87"/>
  <c r="AE30" i="87"/>
  <c r="AF30" i="87"/>
  <c r="AG30" i="87"/>
  <c r="AH30" i="87"/>
  <c r="AI30" i="87"/>
  <c r="AJ30" i="87"/>
  <c r="AK30" i="87"/>
  <c r="AL30" i="87"/>
  <c r="AM30" i="87"/>
  <c r="AN30" i="87"/>
  <c r="AO30" i="87"/>
  <c r="AP30" i="87"/>
  <c r="AQ30" i="87"/>
  <c r="AR30" i="87"/>
  <c r="AS30" i="87"/>
  <c r="AT30" i="87"/>
  <c r="AU30" i="87"/>
  <c r="AV30" i="87"/>
  <c r="AW30" i="87"/>
  <c r="AX30" i="87"/>
  <c r="AY30" i="87"/>
  <c r="AZ30" i="87"/>
  <c r="BA30" i="87"/>
  <c r="BB30" i="87"/>
  <c r="BC30" i="87"/>
  <c r="BD30" i="87"/>
  <c r="BE30" i="87"/>
  <c r="BF30" i="87"/>
  <c r="BG30" i="87"/>
  <c r="BH30" i="87"/>
  <c r="BI30" i="87"/>
  <c r="BJ30" i="87"/>
  <c r="BK30" i="87"/>
  <c r="BL30" i="87"/>
  <c r="BM30" i="87"/>
  <c r="BN30" i="87"/>
  <c r="BO30" i="87"/>
  <c r="BP30" i="87"/>
  <c r="BQ30" i="87"/>
  <c r="BR30" i="87"/>
  <c r="BS30" i="87"/>
  <c r="BT30" i="87"/>
  <c r="BU30" i="87"/>
  <c r="BV30" i="87"/>
  <c r="BW30" i="87"/>
  <c r="BX30" i="87"/>
  <c r="BY30" i="87"/>
  <c r="BZ30" i="87"/>
  <c r="CA30" i="87"/>
  <c r="CB30" i="87"/>
  <c r="CC30" i="87"/>
  <c r="CD30" i="87"/>
  <c r="CE30" i="87"/>
  <c r="CF30" i="87"/>
  <c r="D31" i="87"/>
  <c r="E31" i="87"/>
  <c r="F31" i="87"/>
  <c r="G31" i="87"/>
  <c r="H31" i="87"/>
  <c r="I31" i="87"/>
  <c r="J31" i="87"/>
  <c r="K31" i="87"/>
  <c r="L31" i="87"/>
  <c r="M31" i="87"/>
  <c r="N31" i="87"/>
  <c r="O31" i="87"/>
  <c r="P31" i="87"/>
  <c r="Q31" i="87"/>
  <c r="R31" i="87"/>
  <c r="S31" i="87"/>
  <c r="T31" i="87"/>
  <c r="U31" i="87"/>
  <c r="V31" i="87"/>
  <c r="W31" i="87"/>
  <c r="Y31" i="87"/>
  <c r="Z31" i="87"/>
  <c r="AA31" i="87"/>
  <c r="AB31" i="87"/>
  <c r="AC31" i="87"/>
  <c r="AD31" i="87"/>
  <c r="AE31" i="87"/>
  <c r="AF31" i="87"/>
  <c r="AG31" i="87"/>
  <c r="AH31" i="87"/>
  <c r="AI31" i="87"/>
  <c r="AJ31" i="87"/>
  <c r="AK31" i="87"/>
  <c r="AL31" i="87"/>
  <c r="AM31" i="87"/>
  <c r="AN31" i="87"/>
  <c r="AO31" i="87"/>
  <c r="AP31" i="87"/>
  <c r="AQ31" i="87"/>
  <c r="AR31" i="87"/>
  <c r="AS31" i="87"/>
  <c r="AT31" i="87"/>
  <c r="AU31" i="87"/>
  <c r="AV31" i="87"/>
  <c r="AW31" i="87"/>
  <c r="AX31" i="87"/>
  <c r="AY31" i="87"/>
  <c r="AZ31" i="87"/>
  <c r="BA31" i="87"/>
  <c r="BB31" i="87"/>
  <c r="BC31" i="87"/>
  <c r="BD31" i="87"/>
  <c r="BE31" i="87"/>
  <c r="BF31" i="87"/>
  <c r="BG31" i="87"/>
  <c r="BH31" i="87"/>
  <c r="BI31" i="87"/>
  <c r="BJ31" i="87"/>
  <c r="BK31" i="87"/>
  <c r="BL31" i="87"/>
  <c r="BM31" i="87"/>
  <c r="BN31" i="87"/>
  <c r="BO31" i="87"/>
  <c r="BP31" i="87"/>
  <c r="BQ31" i="87"/>
  <c r="BR31" i="87"/>
  <c r="BS31" i="87"/>
  <c r="BT31" i="87"/>
  <c r="BU31" i="87"/>
  <c r="BV31" i="87"/>
  <c r="BW31" i="87"/>
  <c r="BX31" i="87"/>
  <c r="BY31" i="87"/>
  <c r="BZ31" i="87"/>
  <c r="CA31" i="87"/>
  <c r="CB31" i="87"/>
  <c r="CC31" i="87"/>
  <c r="CD31" i="87"/>
  <c r="CE31" i="87"/>
  <c r="CF31" i="87"/>
  <c r="D32" i="87"/>
  <c r="E32" i="87"/>
  <c r="F32" i="87"/>
  <c r="G32" i="87"/>
  <c r="H32" i="87"/>
  <c r="I32" i="87"/>
  <c r="J32" i="87"/>
  <c r="K32" i="87"/>
  <c r="L32" i="87"/>
  <c r="M32" i="87"/>
  <c r="N32" i="87"/>
  <c r="O32" i="87"/>
  <c r="P32" i="87"/>
  <c r="Q32" i="87"/>
  <c r="R32" i="87"/>
  <c r="S32" i="87"/>
  <c r="T32" i="87"/>
  <c r="U32" i="87"/>
  <c r="V32" i="87"/>
  <c r="W32" i="87"/>
  <c r="Y32" i="87"/>
  <c r="Z32" i="87"/>
  <c r="AA32" i="87"/>
  <c r="AB32" i="87"/>
  <c r="AC32" i="87"/>
  <c r="AD32" i="87"/>
  <c r="AE32" i="87"/>
  <c r="AF32" i="87"/>
  <c r="AG32" i="87"/>
  <c r="AH32" i="87"/>
  <c r="AI32" i="87"/>
  <c r="AJ32" i="87"/>
  <c r="AK32" i="87"/>
  <c r="AL32" i="87"/>
  <c r="AM32" i="87"/>
  <c r="AN32" i="87"/>
  <c r="AO32" i="87"/>
  <c r="AP32" i="87"/>
  <c r="AQ32" i="87"/>
  <c r="AR32" i="87"/>
  <c r="AS32" i="87"/>
  <c r="AT32" i="87"/>
  <c r="AU32" i="87"/>
  <c r="AV32" i="87"/>
  <c r="AW32" i="87"/>
  <c r="AX32" i="87"/>
  <c r="AY32" i="87"/>
  <c r="AZ32" i="87"/>
  <c r="BA32" i="87"/>
  <c r="BB32" i="87"/>
  <c r="BC32" i="87"/>
  <c r="BD32" i="87"/>
  <c r="BE32" i="87"/>
  <c r="BF32" i="87"/>
  <c r="BG32" i="87"/>
  <c r="BH32" i="87"/>
  <c r="BI32" i="87"/>
  <c r="BJ32" i="87"/>
  <c r="BK32" i="87"/>
  <c r="BL32" i="87"/>
  <c r="BM32" i="87"/>
  <c r="BN32" i="87"/>
  <c r="BO32" i="87"/>
  <c r="BP32" i="87"/>
  <c r="BQ32" i="87"/>
  <c r="BR32" i="87"/>
  <c r="BS32" i="87"/>
  <c r="BT32" i="87"/>
  <c r="BU32" i="87"/>
  <c r="BV32" i="87"/>
  <c r="BW32" i="87"/>
  <c r="BX32" i="87"/>
  <c r="BY32" i="87"/>
  <c r="BZ32" i="87"/>
  <c r="CA32" i="87"/>
  <c r="CB32" i="87"/>
  <c r="CC32" i="87"/>
  <c r="CD32" i="87"/>
  <c r="CE32" i="87"/>
  <c r="CF32" i="87"/>
  <c r="D33" i="87"/>
  <c r="E33" i="87"/>
  <c r="F33" i="87"/>
  <c r="G33" i="87"/>
  <c r="H33" i="87"/>
  <c r="I33" i="87"/>
  <c r="J33" i="87"/>
  <c r="K33" i="87"/>
  <c r="L33" i="87"/>
  <c r="M33" i="87"/>
  <c r="N33" i="87"/>
  <c r="O33" i="87"/>
  <c r="P33" i="87"/>
  <c r="Q33" i="87"/>
  <c r="R33" i="87"/>
  <c r="S33" i="87"/>
  <c r="T33" i="87"/>
  <c r="U33" i="87"/>
  <c r="V33" i="87"/>
  <c r="W33" i="87"/>
  <c r="Y33" i="87"/>
  <c r="Z33" i="87"/>
  <c r="AA33" i="87"/>
  <c r="AB33" i="87"/>
  <c r="AC33" i="87"/>
  <c r="AD33" i="87"/>
  <c r="AE33" i="87"/>
  <c r="AF33" i="87"/>
  <c r="AG33" i="87"/>
  <c r="AH33" i="87"/>
  <c r="AI33" i="87"/>
  <c r="AJ33" i="87"/>
  <c r="AK33" i="87"/>
  <c r="AL33" i="87"/>
  <c r="AM33" i="87"/>
  <c r="AN33" i="87"/>
  <c r="AO33" i="87"/>
  <c r="AP33" i="87"/>
  <c r="AQ33" i="87"/>
  <c r="AR33" i="87"/>
  <c r="AS33" i="87"/>
  <c r="AT33" i="87"/>
  <c r="AU33" i="87"/>
  <c r="AV33" i="87"/>
  <c r="AW33" i="87"/>
  <c r="AX33" i="87"/>
  <c r="AY33" i="87"/>
  <c r="AZ33" i="87"/>
  <c r="BA33" i="87"/>
  <c r="BB33" i="87"/>
  <c r="BC33" i="87"/>
  <c r="BD33" i="87"/>
  <c r="BE33" i="87"/>
  <c r="BF33" i="87"/>
  <c r="BG33" i="87"/>
  <c r="BH33" i="87"/>
  <c r="BI33" i="87"/>
  <c r="BJ33" i="87"/>
  <c r="BK33" i="87"/>
  <c r="BL33" i="87"/>
  <c r="BM33" i="87"/>
  <c r="BN33" i="87"/>
  <c r="BO33" i="87"/>
  <c r="BP33" i="87"/>
  <c r="BQ33" i="87"/>
  <c r="BR33" i="87"/>
  <c r="BS33" i="87"/>
  <c r="BT33" i="87"/>
  <c r="BU33" i="87"/>
  <c r="BV33" i="87"/>
  <c r="BW33" i="87"/>
  <c r="BX33" i="87"/>
  <c r="BY33" i="87"/>
  <c r="BZ33" i="87"/>
  <c r="CA33" i="87"/>
  <c r="CB33" i="87"/>
  <c r="CC33" i="87"/>
  <c r="CD33" i="87"/>
  <c r="CE33" i="87"/>
  <c r="CF33" i="87"/>
  <c r="D34" i="87"/>
  <c r="E34" i="87"/>
  <c r="F34" i="87"/>
  <c r="G34" i="87"/>
  <c r="H34" i="87"/>
  <c r="I34" i="87"/>
  <c r="J34" i="87"/>
  <c r="K34" i="87"/>
  <c r="L34" i="87"/>
  <c r="M34" i="87"/>
  <c r="N34" i="87"/>
  <c r="O34" i="87"/>
  <c r="P34" i="87"/>
  <c r="Q34" i="87"/>
  <c r="R34" i="87"/>
  <c r="S34" i="87"/>
  <c r="T34" i="87"/>
  <c r="U34" i="87"/>
  <c r="V34" i="87"/>
  <c r="W34" i="87"/>
  <c r="Y34" i="87"/>
  <c r="Z34" i="87"/>
  <c r="AA34" i="87"/>
  <c r="AB34" i="87"/>
  <c r="AC34" i="87"/>
  <c r="AD34" i="87"/>
  <c r="AE34" i="87"/>
  <c r="AF34" i="87"/>
  <c r="AG34" i="87"/>
  <c r="AH34" i="87"/>
  <c r="AI34" i="87"/>
  <c r="AJ34" i="87"/>
  <c r="AK34" i="87"/>
  <c r="AL34" i="87"/>
  <c r="AM34" i="87"/>
  <c r="AN34" i="87"/>
  <c r="AO34" i="87"/>
  <c r="AP34" i="87"/>
  <c r="AQ34" i="87"/>
  <c r="AR34" i="87"/>
  <c r="AS34" i="87"/>
  <c r="AT34" i="87"/>
  <c r="AU34" i="87"/>
  <c r="AV34" i="87"/>
  <c r="AW34" i="87"/>
  <c r="AX34" i="87"/>
  <c r="AY34" i="87"/>
  <c r="AZ34" i="87"/>
  <c r="BA34" i="87"/>
  <c r="BB34" i="87"/>
  <c r="BC34" i="87"/>
  <c r="BD34" i="87"/>
  <c r="BE34" i="87"/>
  <c r="BF34" i="87"/>
  <c r="BG34" i="87"/>
  <c r="BH34" i="87"/>
  <c r="BI34" i="87"/>
  <c r="BJ34" i="87"/>
  <c r="BK34" i="87"/>
  <c r="BL34" i="87"/>
  <c r="BM34" i="87"/>
  <c r="BN34" i="87"/>
  <c r="BO34" i="87"/>
  <c r="BP34" i="87"/>
  <c r="BQ34" i="87"/>
  <c r="BR34" i="87"/>
  <c r="BS34" i="87"/>
  <c r="BT34" i="87"/>
  <c r="BU34" i="87"/>
  <c r="BV34" i="87"/>
  <c r="BW34" i="87"/>
  <c r="BX34" i="87"/>
  <c r="BY34" i="87"/>
  <c r="BZ34" i="87"/>
  <c r="CA34" i="87"/>
  <c r="CB34" i="87"/>
  <c r="CC34" i="87"/>
  <c r="CD34" i="87"/>
  <c r="CE34" i="87"/>
  <c r="CF34" i="87"/>
  <c r="D35" i="87"/>
  <c r="E35" i="87"/>
  <c r="F35" i="87"/>
  <c r="G35" i="87"/>
  <c r="H35" i="87"/>
  <c r="I35" i="87"/>
  <c r="J35" i="87"/>
  <c r="K35" i="87"/>
  <c r="L35" i="87"/>
  <c r="M35" i="87"/>
  <c r="N35" i="87"/>
  <c r="O35" i="87"/>
  <c r="P35" i="87"/>
  <c r="Q35" i="87"/>
  <c r="R35" i="87"/>
  <c r="S35" i="87"/>
  <c r="T35" i="87"/>
  <c r="U35" i="87"/>
  <c r="V35" i="87"/>
  <c r="W35" i="87"/>
  <c r="Y35" i="87"/>
  <c r="Z35" i="87"/>
  <c r="AA35" i="87"/>
  <c r="AB35" i="87"/>
  <c r="AC35" i="87"/>
  <c r="AD35" i="87"/>
  <c r="AE35" i="87"/>
  <c r="AF35" i="87"/>
  <c r="AG35" i="87"/>
  <c r="AH35" i="87"/>
  <c r="AI35" i="87"/>
  <c r="AJ35" i="87"/>
  <c r="AK35" i="87"/>
  <c r="AL35" i="87"/>
  <c r="AM35" i="87"/>
  <c r="AN35" i="87"/>
  <c r="AO35" i="87"/>
  <c r="AP35" i="87"/>
  <c r="AQ35" i="87"/>
  <c r="AR35" i="87"/>
  <c r="AS35" i="87"/>
  <c r="AT35" i="87"/>
  <c r="AU35" i="87"/>
  <c r="AV35" i="87"/>
  <c r="AW35" i="87"/>
  <c r="AX35" i="87"/>
  <c r="AY35" i="87"/>
  <c r="AZ35" i="87"/>
  <c r="BA35" i="87"/>
  <c r="BB35" i="87"/>
  <c r="BC35" i="87"/>
  <c r="BD35" i="87"/>
  <c r="BE35" i="87"/>
  <c r="BF35" i="87"/>
  <c r="BG35" i="87"/>
  <c r="BH35" i="87"/>
  <c r="BI35" i="87"/>
  <c r="BJ35" i="87"/>
  <c r="BK35" i="87"/>
  <c r="BL35" i="87"/>
  <c r="BM35" i="87"/>
  <c r="BN35" i="87"/>
  <c r="BO35" i="87"/>
  <c r="BP35" i="87"/>
  <c r="BQ35" i="87"/>
  <c r="BR35" i="87"/>
  <c r="BS35" i="87"/>
  <c r="BT35" i="87"/>
  <c r="BU35" i="87"/>
  <c r="BV35" i="87"/>
  <c r="BW35" i="87"/>
  <c r="BX35" i="87"/>
  <c r="BY35" i="87"/>
  <c r="BZ35" i="87"/>
  <c r="CA35" i="87"/>
  <c r="CB35" i="87"/>
  <c r="CC35" i="87"/>
  <c r="CD35" i="87"/>
  <c r="CE35" i="87"/>
  <c r="CF35" i="87"/>
  <c r="D36" i="87"/>
  <c r="E36" i="87"/>
  <c r="F36" i="87"/>
  <c r="G36" i="87"/>
  <c r="H36" i="87"/>
  <c r="I36" i="87"/>
  <c r="J36" i="87"/>
  <c r="K36" i="87"/>
  <c r="L36" i="87"/>
  <c r="M36" i="87"/>
  <c r="N36" i="87"/>
  <c r="O36" i="87"/>
  <c r="P36" i="87"/>
  <c r="Q36" i="87"/>
  <c r="R36" i="87"/>
  <c r="S36" i="87"/>
  <c r="T36" i="87"/>
  <c r="U36" i="87"/>
  <c r="V36" i="87"/>
  <c r="W36" i="87"/>
  <c r="Y36" i="87"/>
  <c r="Z36" i="87"/>
  <c r="AA36" i="87"/>
  <c r="AB36" i="87"/>
  <c r="AC36" i="87"/>
  <c r="AD36" i="87"/>
  <c r="AE36" i="87"/>
  <c r="AF36" i="87"/>
  <c r="AG36" i="87"/>
  <c r="AH36" i="87"/>
  <c r="AI36" i="87"/>
  <c r="AJ36" i="87"/>
  <c r="AK36" i="87"/>
  <c r="AL36" i="87"/>
  <c r="AM36" i="87"/>
  <c r="AN36" i="87"/>
  <c r="AO36" i="87"/>
  <c r="AP36" i="87"/>
  <c r="AQ36" i="87"/>
  <c r="AR36" i="87"/>
  <c r="AS36" i="87"/>
  <c r="AT36" i="87"/>
  <c r="AU36" i="87"/>
  <c r="AV36" i="87"/>
  <c r="AW36" i="87"/>
  <c r="AX36" i="87"/>
  <c r="AY36" i="87"/>
  <c r="AZ36" i="87"/>
  <c r="BA36" i="87"/>
  <c r="BB36" i="87"/>
  <c r="BC36" i="87"/>
  <c r="BD36" i="87"/>
  <c r="BE36" i="87"/>
  <c r="BF36" i="87"/>
  <c r="BG36" i="87"/>
  <c r="BH36" i="87"/>
  <c r="BI36" i="87"/>
  <c r="BJ36" i="87"/>
  <c r="BK36" i="87"/>
  <c r="BL36" i="87"/>
  <c r="BM36" i="87"/>
  <c r="BN36" i="87"/>
  <c r="BO36" i="87"/>
  <c r="BP36" i="87"/>
  <c r="BQ36" i="87"/>
  <c r="BR36" i="87"/>
  <c r="BS36" i="87"/>
  <c r="BT36" i="87"/>
  <c r="BU36" i="87"/>
  <c r="BV36" i="87"/>
  <c r="BW36" i="87"/>
  <c r="BX36" i="87"/>
  <c r="BY36" i="87"/>
  <c r="BZ36" i="87"/>
  <c r="CA36" i="87"/>
  <c r="CB36" i="87"/>
  <c r="CC36" i="87"/>
  <c r="CD36" i="87"/>
  <c r="CE36" i="87"/>
  <c r="CF36" i="87"/>
  <c r="Q5" i="86"/>
  <c r="R5" i="86"/>
  <c r="S5" i="86"/>
  <c r="T5" i="86"/>
  <c r="Q6" i="86"/>
  <c r="R6" i="86"/>
  <c r="S6" i="86"/>
  <c r="T6" i="86"/>
  <c r="Q7" i="86"/>
  <c r="R7" i="86"/>
  <c r="S7" i="86"/>
  <c r="T7" i="86"/>
  <c r="Q8" i="86"/>
  <c r="R8" i="86"/>
  <c r="S8" i="86"/>
  <c r="T8" i="86"/>
  <c r="Q9" i="86"/>
  <c r="R9" i="86"/>
  <c r="S9" i="86"/>
  <c r="T9" i="86"/>
  <c r="Q10" i="86"/>
  <c r="R10" i="86"/>
  <c r="S10" i="86"/>
  <c r="T10" i="86"/>
  <c r="Q11" i="86"/>
  <c r="R11" i="86"/>
  <c r="S11" i="86"/>
  <c r="T11" i="86"/>
  <c r="Q12" i="86"/>
  <c r="R12" i="86"/>
  <c r="S12" i="86"/>
  <c r="T12" i="86"/>
  <c r="Q13" i="86"/>
  <c r="R13" i="86"/>
  <c r="S13" i="86"/>
  <c r="T13" i="86"/>
  <c r="Q14" i="86"/>
  <c r="R14" i="86"/>
  <c r="S14" i="86"/>
  <c r="T14" i="86"/>
  <c r="Q15" i="86"/>
  <c r="R15" i="86"/>
  <c r="S15" i="86"/>
  <c r="T15" i="86"/>
  <c r="Q16" i="86"/>
  <c r="R16" i="86"/>
  <c r="S16" i="86"/>
  <c r="T16" i="86"/>
  <c r="Q17" i="86"/>
  <c r="R17" i="86"/>
  <c r="S17" i="86"/>
  <c r="T17" i="86"/>
  <c r="Q18" i="86"/>
  <c r="R18" i="86"/>
  <c r="S18" i="86"/>
  <c r="T18" i="86"/>
  <c r="Q19" i="86"/>
  <c r="R19" i="86"/>
  <c r="S19" i="86"/>
  <c r="T19" i="86"/>
  <c r="Q20" i="86"/>
  <c r="R20" i="86"/>
  <c r="S20" i="86"/>
  <c r="T20" i="86"/>
  <c r="Q21" i="86"/>
  <c r="R21" i="86"/>
  <c r="S21" i="86"/>
  <c r="T21" i="86"/>
  <c r="Q22" i="86"/>
  <c r="R22" i="86"/>
  <c r="S22" i="86"/>
  <c r="T22" i="86"/>
  <c r="Q23" i="86"/>
  <c r="R23" i="86"/>
  <c r="S23" i="86"/>
  <c r="T23" i="86"/>
  <c r="Q24" i="86"/>
  <c r="R24" i="86"/>
  <c r="S24" i="86"/>
  <c r="T24" i="86"/>
  <c r="Q25" i="86"/>
  <c r="R25" i="86"/>
  <c r="S25" i="86"/>
  <c r="T25" i="86"/>
  <c r="Q26" i="86"/>
  <c r="R26" i="86"/>
  <c r="S26" i="86"/>
  <c r="T26" i="86"/>
  <c r="Q27" i="86"/>
  <c r="R27" i="86"/>
  <c r="S27" i="86"/>
  <c r="T27" i="86"/>
  <c r="Q28" i="86"/>
  <c r="R28" i="86"/>
  <c r="S28" i="86"/>
  <c r="T28" i="86"/>
  <c r="Q29" i="86"/>
  <c r="R29" i="86"/>
  <c r="S29" i="86"/>
  <c r="T29" i="86"/>
  <c r="Q30" i="86"/>
  <c r="R30" i="86"/>
  <c r="S30" i="86"/>
  <c r="T30" i="86"/>
  <c r="Q31" i="86"/>
  <c r="R31" i="86"/>
  <c r="S31" i="86"/>
  <c r="T31" i="86"/>
  <c r="Q32" i="86"/>
  <c r="R32" i="86"/>
  <c r="S32" i="86"/>
  <c r="T32" i="86"/>
  <c r="Q33" i="86"/>
  <c r="R33" i="86"/>
  <c r="S33" i="86"/>
  <c r="T33" i="86"/>
  <c r="Q34" i="86"/>
  <c r="R34" i="86"/>
  <c r="S34" i="86"/>
  <c r="T34" i="86"/>
  <c r="Q35" i="86"/>
  <c r="R35" i="86"/>
  <c r="S35" i="86"/>
  <c r="T35" i="86"/>
  <c r="Q36" i="86"/>
  <c r="R36" i="86"/>
  <c r="S36" i="86"/>
  <c r="T36" i="86"/>
  <c r="T4" i="86"/>
  <c r="S4" i="86"/>
  <c r="R4" i="86"/>
  <c r="Q4" i="86"/>
  <c r="D5" i="86"/>
  <c r="E5" i="86"/>
  <c r="F5" i="86"/>
  <c r="G5" i="86"/>
  <c r="H5" i="86"/>
  <c r="I5" i="86"/>
  <c r="J5" i="86"/>
  <c r="K5" i="86"/>
  <c r="L5" i="86"/>
  <c r="M5" i="86"/>
  <c r="N5" i="86"/>
  <c r="O5" i="86"/>
  <c r="P5" i="86"/>
  <c r="U5" i="86"/>
  <c r="V5" i="86"/>
  <c r="W5" i="86"/>
  <c r="X5" i="86"/>
  <c r="Y5" i="86"/>
  <c r="Z5" i="86"/>
  <c r="AA5" i="86"/>
  <c r="AB5" i="86"/>
  <c r="AC5" i="86"/>
  <c r="AD5" i="86"/>
  <c r="AE5" i="86"/>
  <c r="AF5" i="86"/>
  <c r="AG5" i="86"/>
  <c r="AH5" i="86"/>
  <c r="AI5" i="86"/>
  <c r="AJ5" i="86"/>
  <c r="AK5" i="86"/>
  <c r="AL5" i="86"/>
  <c r="AM5" i="86"/>
  <c r="AN5" i="86"/>
  <c r="AO5" i="86"/>
  <c r="AP5" i="86"/>
  <c r="AQ5" i="86"/>
  <c r="AR5" i="86"/>
  <c r="AS5" i="86"/>
  <c r="AT5" i="86"/>
  <c r="AU5" i="86"/>
  <c r="AV5" i="86"/>
  <c r="AW5" i="86"/>
  <c r="AX5" i="86"/>
  <c r="AY5" i="86"/>
  <c r="AZ5" i="86"/>
  <c r="BA5" i="86"/>
  <c r="BB5" i="86"/>
  <c r="BC5" i="86"/>
  <c r="BD5" i="86"/>
  <c r="BE5" i="86"/>
  <c r="BF5" i="86"/>
  <c r="BG5" i="86"/>
  <c r="BH5" i="86"/>
  <c r="BI5" i="86"/>
  <c r="BJ5" i="86"/>
  <c r="BK5" i="86"/>
  <c r="BL5" i="86"/>
  <c r="BM5" i="86"/>
  <c r="BN5" i="86"/>
  <c r="BO5" i="86"/>
  <c r="BP5" i="86"/>
  <c r="BQ5" i="86"/>
  <c r="BR5" i="86"/>
  <c r="BS5" i="86"/>
  <c r="BT5" i="86"/>
  <c r="BU5" i="86"/>
  <c r="BV5" i="86"/>
  <c r="BW5" i="86"/>
  <c r="BX5" i="86"/>
  <c r="BY5" i="86"/>
  <c r="BZ5" i="86"/>
  <c r="CA5" i="86"/>
  <c r="CB5" i="86"/>
  <c r="CC5" i="86"/>
  <c r="CD5" i="86"/>
  <c r="CE5" i="86"/>
  <c r="CF5" i="86"/>
  <c r="D6" i="86"/>
  <c r="E6" i="86"/>
  <c r="F6" i="86"/>
  <c r="G6" i="86"/>
  <c r="H6" i="86"/>
  <c r="I6" i="86"/>
  <c r="J6" i="86"/>
  <c r="K6" i="86"/>
  <c r="L6" i="86"/>
  <c r="M6" i="86"/>
  <c r="N6" i="86"/>
  <c r="O6" i="86"/>
  <c r="P6" i="86"/>
  <c r="U6" i="86"/>
  <c r="V6" i="86"/>
  <c r="W6" i="86"/>
  <c r="X6" i="86"/>
  <c r="Y6" i="86"/>
  <c r="Z6" i="86"/>
  <c r="AA6" i="86"/>
  <c r="AB6" i="86"/>
  <c r="AC6" i="86"/>
  <c r="AD6" i="86"/>
  <c r="AE6" i="86"/>
  <c r="AF6" i="86"/>
  <c r="AG6" i="86"/>
  <c r="AH6" i="86"/>
  <c r="AI6" i="86"/>
  <c r="AJ6" i="86"/>
  <c r="AK6" i="86"/>
  <c r="AL6" i="86"/>
  <c r="AM6" i="86"/>
  <c r="AN6" i="86"/>
  <c r="AO6" i="86"/>
  <c r="AP6" i="86"/>
  <c r="AQ6" i="86"/>
  <c r="AR6" i="86"/>
  <c r="AS6" i="86"/>
  <c r="AT6" i="86"/>
  <c r="AU6" i="86"/>
  <c r="AV6" i="86"/>
  <c r="AW6" i="86"/>
  <c r="AX6" i="86"/>
  <c r="AY6" i="86"/>
  <c r="AZ6" i="86"/>
  <c r="BA6" i="86"/>
  <c r="BB6" i="86"/>
  <c r="BC6" i="86"/>
  <c r="BD6" i="86"/>
  <c r="BE6" i="86"/>
  <c r="BF6" i="86"/>
  <c r="BG6" i="86"/>
  <c r="BH6" i="86"/>
  <c r="BI6" i="86"/>
  <c r="BJ6" i="86"/>
  <c r="BK6" i="86"/>
  <c r="BL6" i="86"/>
  <c r="BM6" i="86"/>
  <c r="BN6" i="86"/>
  <c r="BO6" i="86"/>
  <c r="BP6" i="86"/>
  <c r="BQ6" i="86"/>
  <c r="BR6" i="86"/>
  <c r="BS6" i="86"/>
  <c r="BT6" i="86"/>
  <c r="BU6" i="86"/>
  <c r="BV6" i="86"/>
  <c r="BW6" i="86"/>
  <c r="BX6" i="86"/>
  <c r="BY6" i="86"/>
  <c r="BZ6" i="86"/>
  <c r="CA6" i="86"/>
  <c r="CB6" i="86"/>
  <c r="CC6" i="86"/>
  <c r="CD6" i="86"/>
  <c r="CE6" i="86"/>
  <c r="CF6" i="86"/>
  <c r="D7" i="86"/>
  <c r="E7" i="86"/>
  <c r="F7" i="86"/>
  <c r="G7" i="86"/>
  <c r="H7" i="86"/>
  <c r="I7" i="86"/>
  <c r="J7" i="86"/>
  <c r="K7" i="86"/>
  <c r="L7" i="86"/>
  <c r="M7" i="86"/>
  <c r="N7" i="86"/>
  <c r="O7" i="86"/>
  <c r="P7" i="86"/>
  <c r="U7" i="86"/>
  <c r="V7" i="86"/>
  <c r="W7" i="86"/>
  <c r="X7" i="86"/>
  <c r="Y7" i="86"/>
  <c r="Z7" i="86"/>
  <c r="AA7" i="86"/>
  <c r="AB7" i="86"/>
  <c r="AC7" i="86"/>
  <c r="AD7" i="86"/>
  <c r="AE7" i="86"/>
  <c r="AF7" i="86"/>
  <c r="AG7" i="86"/>
  <c r="AH7" i="86"/>
  <c r="AI7" i="86"/>
  <c r="AJ7" i="86"/>
  <c r="AK7" i="86"/>
  <c r="AL7" i="86"/>
  <c r="AM7" i="86"/>
  <c r="AN7" i="86"/>
  <c r="AO7" i="86"/>
  <c r="AP7" i="86"/>
  <c r="AQ7" i="86"/>
  <c r="AR7" i="86"/>
  <c r="AS7" i="86"/>
  <c r="AT7" i="86"/>
  <c r="AU7" i="86"/>
  <c r="AV7" i="86"/>
  <c r="AW7" i="86"/>
  <c r="AX7" i="86"/>
  <c r="AY7" i="86"/>
  <c r="AZ7" i="86"/>
  <c r="BA7" i="86"/>
  <c r="BB7" i="86"/>
  <c r="BC7" i="86"/>
  <c r="BD7" i="86"/>
  <c r="BE7" i="86"/>
  <c r="BF7" i="86"/>
  <c r="BG7" i="86"/>
  <c r="BH7" i="86"/>
  <c r="BI7" i="86"/>
  <c r="BJ7" i="86"/>
  <c r="BK7" i="86"/>
  <c r="BL7" i="86"/>
  <c r="BM7" i="86"/>
  <c r="BN7" i="86"/>
  <c r="BO7" i="86"/>
  <c r="BP7" i="86"/>
  <c r="BQ7" i="86"/>
  <c r="BR7" i="86"/>
  <c r="BS7" i="86"/>
  <c r="BT7" i="86"/>
  <c r="BU7" i="86"/>
  <c r="BV7" i="86"/>
  <c r="BW7" i="86"/>
  <c r="BX7" i="86"/>
  <c r="BY7" i="86"/>
  <c r="BZ7" i="86"/>
  <c r="CA7" i="86"/>
  <c r="CB7" i="86"/>
  <c r="CC7" i="86"/>
  <c r="CD7" i="86"/>
  <c r="CE7" i="86"/>
  <c r="CF7" i="86"/>
  <c r="D8" i="86"/>
  <c r="E8" i="86"/>
  <c r="F8" i="86"/>
  <c r="G8" i="86"/>
  <c r="H8" i="86"/>
  <c r="I8" i="86"/>
  <c r="J8" i="86"/>
  <c r="K8" i="86"/>
  <c r="L8" i="86"/>
  <c r="M8" i="86"/>
  <c r="N8" i="86"/>
  <c r="O8" i="86"/>
  <c r="P8" i="86"/>
  <c r="U8" i="86"/>
  <c r="V8" i="86"/>
  <c r="W8" i="86"/>
  <c r="X8" i="86"/>
  <c r="Y8" i="86"/>
  <c r="Z8" i="86"/>
  <c r="AA8" i="86"/>
  <c r="AB8" i="86"/>
  <c r="AC8" i="86"/>
  <c r="AD8" i="86"/>
  <c r="AE8" i="86"/>
  <c r="AF8" i="86"/>
  <c r="AG8" i="86"/>
  <c r="AH8" i="86"/>
  <c r="AI8" i="86"/>
  <c r="AJ8" i="86"/>
  <c r="AK8" i="86"/>
  <c r="AL8" i="86"/>
  <c r="AM8" i="86"/>
  <c r="AN8" i="86"/>
  <c r="AO8" i="86"/>
  <c r="AP8" i="86"/>
  <c r="AQ8" i="86"/>
  <c r="AR8" i="86"/>
  <c r="AS8" i="86"/>
  <c r="AT8" i="86"/>
  <c r="AU8" i="86"/>
  <c r="AV8" i="86"/>
  <c r="AW8" i="86"/>
  <c r="AX8" i="86"/>
  <c r="AY8" i="86"/>
  <c r="AZ8" i="86"/>
  <c r="BA8" i="86"/>
  <c r="BB8" i="86"/>
  <c r="BC8" i="86"/>
  <c r="BD8" i="86"/>
  <c r="BE8" i="86"/>
  <c r="BF8" i="86"/>
  <c r="BG8" i="86"/>
  <c r="BH8" i="86"/>
  <c r="BI8" i="86"/>
  <c r="BJ8" i="86"/>
  <c r="BK8" i="86"/>
  <c r="BL8" i="86"/>
  <c r="BM8" i="86"/>
  <c r="BN8" i="86"/>
  <c r="BO8" i="86"/>
  <c r="BP8" i="86"/>
  <c r="BQ8" i="86"/>
  <c r="BR8" i="86"/>
  <c r="BS8" i="86"/>
  <c r="BT8" i="86"/>
  <c r="BU8" i="86"/>
  <c r="BV8" i="86"/>
  <c r="BW8" i="86"/>
  <c r="BX8" i="86"/>
  <c r="BY8" i="86"/>
  <c r="BZ8" i="86"/>
  <c r="CA8" i="86"/>
  <c r="CB8" i="86"/>
  <c r="CC8" i="86"/>
  <c r="CD8" i="86"/>
  <c r="CE8" i="86"/>
  <c r="CF8" i="86"/>
  <c r="D9" i="86"/>
  <c r="E9" i="86"/>
  <c r="F9" i="86"/>
  <c r="G9" i="86"/>
  <c r="H9" i="86"/>
  <c r="I9" i="86"/>
  <c r="J9" i="86"/>
  <c r="K9" i="86"/>
  <c r="L9" i="86"/>
  <c r="M9" i="86"/>
  <c r="N9" i="86"/>
  <c r="O9" i="86"/>
  <c r="P9" i="86"/>
  <c r="U9" i="86"/>
  <c r="V9" i="86"/>
  <c r="W9" i="86"/>
  <c r="X9" i="86"/>
  <c r="Y9" i="86"/>
  <c r="Z9" i="86"/>
  <c r="AA9" i="86"/>
  <c r="AB9" i="86"/>
  <c r="AC9" i="86"/>
  <c r="AD9" i="86"/>
  <c r="AE9" i="86"/>
  <c r="AF9" i="86"/>
  <c r="AG9" i="86"/>
  <c r="AH9" i="86"/>
  <c r="AI9" i="86"/>
  <c r="AJ9" i="86"/>
  <c r="AK9" i="86"/>
  <c r="AL9" i="86"/>
  <c r="AM9" i="86"/>
  <c r="AN9" i="86"/>
  <c r="AO9" i="86"/>
  <c r="AP9" i="86"/>
  <c r="AQ9" i="86"/>
  <c r="AR9" i="86"/>
  <c r="AS9" i="86"/>
  <c r="AT9" i="86"/>
  <c r="AU9" i="86"/>
  <c r="AV9" i="86"/>
  <c r="AW9" i="86"/>
  <c r="AX9" i="86"/>
  <c r="AY9" i="86"/>
  <c r="AZ9" i="86"/>
  <c r="BA9" i="86"/>
  <c r="BB9" i="86"/>
  <c r="BC9" i="86"/>
  <c r="BD9" i="86"/>
  <c r="BE9" i="86"/>
  <c r="BF9" i="86"/>
  <c r="BG9" i="86"/>
  <c r="BH9" i="86"/>
  <c r="BI9" i="86"/>
  <c r="BJ9" i="86"/>
  <c r="BK9" i="86"/>
  <c r="BL9" i="86"/>
  <c r="BM9" i="86"/>
  <c r="BN9" i="86"/>
  <c r="BO9" i="86"/>
  <c r="BP9" i="86"/>
  <c r="BQ9" i="86"/>
  <c r="BR9" i="86"/>
  <c r="BS9" i="86"/>
  <c r="BT9" i="86"/>
  <c r="BU9" i="86"/>
  <c r="BV9" i="86"/>
  <c r="BW9" i="86"/>
  <c r="BX9" i="86"/>
  <c r="BY9" i="86"/>
  <c r="BZ9" i="86"/>
  <c r="CA9" i="86"/>
  <c r="CB9" i="86"/>
  <c r="CC9" i="86"/>
  <c r="CD9" i="86"/>
  <c r="CE9" i="86"/>
  <c r="CF9" i="86"/>
  <c r="D10" i="86"/>
  <c r="E10" i="86"/>
  <c r="F10" i="86"/>
  <c r="G10" i="86"/>
  <c r="H10" i="86"/>
  <c r="I10" i="86"/>
  <c r="J10" i="86"/>
  <c r="K10" i="86"/>
  <c r="L10" i="86"/>
  <c r="M10" i="86"/>
  <c r="N10" i="86"/>
  <c r="O10" i="86"/>
  <c r="P10" i="86"/>
  <c r="U10" i="86"/>
  <c r="V10" i="86"/>
  <c r="W10" i="86"/>
  <c r="X10" i="86"/>
  <c r="Y10" i="86"/>
  <c r="Z10" i="86"/>
  <c r="AA10" i="86"/>
  <c r="AB10" i="86"/>
  <c r="AC10" i="86"/>
  <c r="AD10" i="86"/>
  <c r="AE10" i="86"/>
  <c r="AF10" i="86"/>
  <c r="AG10" i="86"/>
  <c r="AH10" i="86"/>
  <c r="AI10" i="86"/>
  <c r="AJ10" i="86"/>
  <c r="AK10" i="86"/>
  <c r="AL10" i="86"/>
  <c r="AM10" i="86"/>
  <c r="AN10" i="86"/>
  <c r="AO10" i="86"/>
  <c r="AP10" i="86"/>
  <c r="AQ10" i="86"/>
  <c r="AR10" i="86"/>
  <c r="AS10" i="86"/>
  <c r="AT10" i="86"/>
  <c r="AU10" i="86"/>
  <c r="AV10" i="86"/>
  <c r="AW10" i="86"/>
  <c r="AX10" i="86"/>
  <c r="AY10" i="86"/>
  <c r="AZ10" i="86"/>
  <c r="BA10" i="86"/>
  <c r="BB10" i="86"/>
  <c r="BC10" i="86"/>
  <c r="BD10" i="86"/>
  <c r="BE10" i="86"/>
  <c r="BF10" i="86"/>
  <c r="BG10" i="86"/>
  <c r="BH10" i="86"/>
  <c r="BI10" i="86"/>
  <c r="BJ10" i="86"/>
  <c r="BK10" i="86"/>
  <c r="BL10" i="86"/>
  <c r="BM10" i="86"/>
  <c r="BN10" i="86"/>
  <c r="BO10" i="86"/>
  <c r="BP10" i="86"/>
  <c r="BQ10" i="86"/>
  <c r="BR10" i="86"/>
  <c r="BS10" i="86"/>
  <c r="BT10" i="86"/>
  <c r="BU10" i="86"/>
  <c r="BV10" i="86"/>
  <c r="BW10" i="86"/>
  <c r="BX10" i="86"/>
  <c r="BY10" i="86"/>
  <c r="BZ10" i="86"/>
  <c r="CA10" i="86"/>
  <c r="CB10" i="86"/>
  <c r="CC10" i="86"/>
  <c r="CD10" i="86"/>
  <c r="CE10" i="86"/>
  <c r="CF10" i="86"/>
  <c r="D11" i="86"/>
  <c r="E11" i="86"/>
  <c r="F11" i="86"/>
  <c r="G11" i="86"/>
  <c r="H11" i="86"/>
  <c r="I11" i="86"/>
  <c r="J11" i="86"/>
  <c r="K11" i="86"/>
  <c r="L11" i="86"/>
  <c r="M11" i="86"/>
  <c r="N11" i="86"/>
  <c r="O11" i="86"/>
  <c r="P11" i="86"/>
  <c r="U11" i="86"/>
  <c r="V11" i="86"/>
  <c r="W11" i="86"/>
  <c r="X11" i="86"/>
  <c r="Y11" i="86"/>
  <c r="Z11" i="86"/>
  <c r="AA11" i="86"/>
  <c r="AB11" i="86"/>
  <c r="AC11" i="86"/>
  <c r="AD11" i="86"/>
  <c r="AE11" i="86"/>
  <c r="AF11" i="86"/>
  <c r="AG11" i="86"/>
  <c r="AH11" i="86"/>
  <c r="AI11" i="86"/>
  <c r="AJ11" i="86"/>
  <c r="AK11" i="86"/>
  <c r="AL11" i="86"/>
  <c r="AM11" i="86"/>
  <c r="AN11" i="86"/>
  <c r="AO11" i="86"/>
  <c r="AP11" i="86"/>
  <c r="AQ11" i="86"/>
  <c r="AR11" i="86"/>
  <c r="AS11" i="86"/>
  <c r="AT11" i="86"/>
  <c r="AU11" i="86"/>
  <c r="AV11" i="86"/>
  <c r="AW11" i="86"/>
  <c r="AX11" i="86"/>
  <c r="AY11" i="86"/>
  <c r="AZ11" i="86"/>
  <c r="BA11" i="86"/>
  <c r="BB11" i="86"/>
  <c r="BC11" i="86"/>
  <c r="BD11" i="86"/>
  <c r="BE11" i="86"/>
  <c r="BF11" i="86"/>
  <c r="BG11" i="86"/>
  <c r="BH11" i="86"/>
  <c r="BI11" i="86"/>
  <c r="BJ11" i="86"/>
  <c r="BK11" i="86"/>
  <c r="BL11" i="86"/>
  <c r="BM11" i="86"/>
  <c r="BN11" i="86"/>
  <c r="BO11" i="86"/>
  <c r="BP11" i="86"/>
  <c r="BQ11" i="86"/>
  <c r="BR11" i="86"/>
  <c r="BS11" i="86"/>
  <c r="BT11" i="86"/>
  <c r="BU11" i="86"/>
  <c r="BV11" i="86"/>
  <c r="BW11" i="86"/>
  <c r="BX11" i="86"/>
  <c r="BY11" i="86"/>
  <c r="BZ11" i="86"/>
  <c r="CA11" i="86"/>
  <c r="CB11" i="86"/>
  <c r="CC11" i="86"/>
  <c r="CD11" i="86"/>
  <c r="CE11" i="86"/>
  <c r="CF11" i="86"/>
  <c r="D12" i="86"/>
  <c r="E12" i="86"/>
  <c r="F12" i="86"/>
  <c r="G12" i="86"/>
  <c r="H12" i="86"/>
  <c r="I12" i="86"/>
  <c r="J12" i="86"/>
  <c r="K12" i="86"/>
  <c r="L12" i="86"/>
  <c r="M12" i="86"/>
  <c r="N12" i="86"/>
  <c r="O12" i="86"/>
  <c r="P12" i="86"/>
  <c r="U12" i="86"/>
  <c r="V12" i="86"/>
  <c r="W12" i="86"/>
  <c r="X12" i="86"/>
  <c r="Y12" i="86"/>
  <c r="Z12" i="86"/>
  <c r="AA12" i="86"/>
  <c r="AB12" i="86"/>
  <c r="AC12" i="86"/>
  <c r="AD12" i="86"/>
  <c r="AE12" i="86"/>
  <c r="AF12" i="86"/>
  <c r="AG12" i="86"/>
  <c r="AH12" i="86"/>
  <c r="AI12" i="86"/>
  <c r="AJ12" i="86"/>
  <c r="AK12" i="86"/>
  <c r="AL12" i="86"/>
  <c r="AM12" i="86"/>
  <c r="AN12" i="86"/>
  <c r="AO12" i="86"/>
  <c r="AP12" i="86"/>
  <c r="AQ12" i="86"/>
  <c r="AR12" i="86"/>
  <c r="AS12" i="86"/>
  <c r="AT12" i="86"/>
  <c r="AU12" i="86"/>
  <c r="AV12" i="86"/>
  <c r="AW12" i="86"/>
  <c r="AX12" i="86"/>
  <c r="AY12" i="86"/>
  <c r="AZ12" i="86"/>
  <c r="BA12" i="86"/>
  <c r="BB12" i="86"/>
  <c r="BC12" i="86"/>
  <c r="BD12" i="86"/>
  <c r="BE12" i="86"/>
  <c r="BF12" i="86"/>
  <c r="BG12" i="86"/>
  <c r="BH12" i="86"/>
  <c r="BI12" i="86"/>
  <c r="BJ12" i="86"/>
  <c r="BK12" i="86"/>
  <c r="BL12" i="86"/>
  <c r="BM12" i="86"/>
  <c r="BN12" i="86"/>
  <c r="BO12" i="86"/>
  <c r="BP12" i="86"/>
  <c r="BQ12" i="86"/>
  <c r="BR12" i="86"/>
  <c r="BS12" i="86"/>
  <c r="BT12" i="86"/>
  <c r="BU12" i="86"/>
  <c r="BV12" i="86"/>
  <c r="BW12" i="86"/>
  <c r="BX12" i="86"/>
  <c r="BY12" i="86"/>
  <c r="BZ12" i="86"/>
  <c r="CA12" i="86"/>
  <c r="CB12" i="86"/>
  <c r="CC12" i="86"/>
  <c r="CD12" i="86"/>
  <c r="CE12" i="86"/>
  <c r="CF12" i="86"/>
  <c r="D13" i="86"/>
  <c r="E13" i="86"/>
  <c r="F13" i="86"/>
  <c r="G13" i="86"/>
  <c r="H13" i="86"/>
  <c r="I13" i="86"/>
  <c r="J13" i="86"/>
  <c r="K13" i="86"/>
  <c r="L13" i="86"/>
  <c r="M13" i="86"/>
  <c r="N13" i="86"/>
  <c r="O13" i="86"/>
  <c r="P13" i="86"/>
  <c r="U13" i="86"/>
  <c r="V13" i="86"/>
  <c r="W13" i="86"/>
  <c r="X13" i="86"/>
  <c r="Y13" i="86"/>
  <c r="Z13" i="86"/>
  <c r="AA13" i="86"/>
  <c r="AB13" i="86"/>
  <c r="AC13" i="86"/>
  <c r="AD13" i="86"/>
  <c r="AE13" i="86"/>
  <c r="AF13" i="86"/>
  <c r="AG13" i="86"/>
  <c r="AH13" i="86"/>
  <c r="AI13" i="86"/>
  <c r="AJ13" i="86"/>
  <c r="AK13" i="86"/>
  <c r="AL13" i="86"/>
  <c r="AM13" i="86"/>
  <c r="AN13" i="86"/>
  <c r="AO13" i="86"/>
  <c r="AP13" i="86"/>
  <c r="AQ13" i="86"/>
  <c r="AR13" i="86"/>
  <c r="AS13" i="86"/>
  <c r="AT13" i="86"/>
  <c r="AU13" i="86"/>
  <c r="AV13" i="86"/>
  <c r="AW13" i="86"/>
  <c r="AX13" i="86"/>
  <c r="AY13" i="86"/>
  <c r="AZ13" i="86"/>
  <c r="BA13" i="86"/>
  <c r="BB13" i="86"/>
  <c r="BC13" i="86"/>
  <c r="BD13" i="86"/>
  <c r="BE13" i="86"/>
  <c r="BF13" i="86"/>
  <c r="BG13" i="86"/>
  <c r="BH13" i="86"/>
  <c r="BI13" i="86"/>
  <c r="BJ13" i="86"/>
  <c r="BK13" i="86"/>
  <c r="BL13" i="86"/>
  <c r="BM13" i="86"/>
  <c r="BN13" i="86"/>
  <c r="BO13" i="86"/>
  <c r="BP13" i="86"/>
  <c r="BQ13" i="86"/>
  <c r="BR13" i="86"/>
  <c r="BS13" i="86"/>
  <c r="BT13" i="86"/>
  <c r="BU13" i="86"/>
  <c r="BV13" i="86"/>
  <c r="BW13" i="86"/>
  <c r="BX13" i="86"/>
  <c r="BY13" i="86"/>
  <c r="BZ13" i="86"/>
  <c r="CA13" i="86"/>
  <c r="CB13" i="86"/>
  <c r="CC13" i="86"/>
  <c r="CD13" i="86"/>
  <c r="CE13" i="86"/>
  <c r="CF13" i="86"/>
  <c r="D14" i="86"/>
  <c r="E14" i="86"/>
  <c r="F14" i="86"/>
  <c r="G14" i="86"/>
  <c r="H14" i="86"/>
  <c r="I14" i="86"/>
  <c r="J14" i="86"/>
  <c r="K14" i="86"/>
  <c r="L14" i="86"/>
  <c r="M14" i="86"/>
  <c r="N14" i="86"/>
  <c r="O14" i="86"/>
  <c r="P14" i="86"/>
  <c r="U14" i="86"/>
  <c r="V14" i="86"/>
  <c r="W14" i="86"/>
  <c r="X14" i="86"/>
  <c r="Y14" i="86"/>
  <c r="Z14" i="86"/>
  <c r="AA14" i="86"/>
  <c r="AB14" i="86"/>
  <c r="AC14" i="86"/>
  <c r="AD14" i="86"/>
  <c r="AE14" i="86"/>
  <c r="AF14" i="86"/>
  <c r="AG14" i="86"/>
  <c r="AH14" i="86"/>
  <c r="AI14" i="86"/>
  <c r="AJ14" i="86"/>
  <c r="AK14" i="86"/>
  <c r="AL14" i="86"/>
  <c r="AM14" i="86"/>
  <c r="AN14" i="86"/>
  <c r="AO14" i="86"/>
  <c r="AP14" i="86"/>
  <c r="AQ14" i="86"/>
  <c r="AR14" i="86"/>
  <c r="AS14" i="86"/>
  <c r="AT14" i="86"/>
  <c r="AU14" i="86"/>
  <c r="AV14" i="86"/>
  <c r="AW14" i="86"/>
  <c r="AX14" i="86"/>
  <c r="AY14" i="86"/>
  <c r="AZ14" i="86"/>
  <c r="BA14" i="86"/>
  <c r="BB14" i="86"/>
  <c r="BC14" i="86"/>
  <c r="BD14" i="86"/>
  <c r="BE14" i="86"/>
  <c r="BF14" i="86"/>
  <c r="BG14" i="86"/>
  <c r="BH14" i="86"/>
  <c r="BI14" i="86"/>
  <c r="BJ14" i="86"/>
  <c r="BK14" i="86"/>
  <c r="BL14" i="86"/>
  <c r="BM14" i="86"/>
  <c r="BN14" i="86"/>
  <c r="BO14" i="86"/>
  <c r="BP14" i="86"/>
  <c r="BQ14" i="86"/>
  <c r="BR14" i="86"/>
  <c r="BS14" i="86"/>
  <c r="BT14" i="86"/>
  <c r="BU14" i="86"/>
  <c r="BV14" i="86"/>
  <c r="BW14" i="86"/>
  <c r="BX14" i="86"/>
  <c r="BY14" i="86"/>
  <c r="BZ14" i="86"/>
  <c r="CA14" i="86"/>
  <c r="CB14" i="86"/>
  <c r="CC14" i="86"/>
  <c r="CD14" i="86"/>
  <c r="CE14" i="86"/>
  <c r="CF14" i="86"/>
  <c r="D15" i="86"/>
  <c r="E15" i="86"/>
  <c r="F15" i="86"/>
  <c r="G15" i="86"/>
  <c r="H15" i="86"/>
  <c r="I15" i="86"/>
  <c r="J15" i="86"/>
  <c r="K15" i="86"/>
  <c r="L15" i="86"/>
  <c r="M15" i="86"/>
  <c r="N15" i="86"/>
  <c r="O15" i="86"/>
  <c r="P15" i="86"/>
  <c r="U15" i="86"/>
  <c r="V15" i="86"/>
  <c r="W15" i="86"/>
  <c r="X15" i="86"/>
  <c r="Y15" i="86"/>
  <c r="Z15" i="86"/>
  <c r="AA15" i="86"/>
  <c r="AB15" i="86"/>
  <c r="AC15" i="86"/>
  <c r="AD15" i="86"/>
  <c r="AE15" i="86"/>
  <c r="AF15" i="86"/>
  <c r="AG15" i="86"/>
  <c r="AH15" i="86"/>
  <c r="AI15" i="86"/>
  <c r="AJ15" i="86"/>
  <c r="AK15" i="86"/>
  <c r="AL15" i="86"/>
  <c r="AM15" i="86"/>
  <c r="AN15" i="86"/>
  <c r="AO15" i="86"/>
  <c r="AP15" i="86"/>
  <c r="AQ15" i="86"/>
  <c r="AR15" i="86"/>
  <c r="AS15" i="86"/>
  <c r="AT15" i="86"/>
  <c r="AU15" i="86"/>
  <c r="AV15" i="86"/>
  <c r="AW15" i="86"/>
  <c r="AX15" i="86"/>
  <c r="AY15" i="86"/>
  <c r="AZ15" i="86"/>
  <c r="BA15" i="86"/>
  <c r="BB15" i="86"/>
  <c r="BC15" i="86"/>
  <c r="BD15" i="86"/>
  <c r="BE15" i="86"/>
  <c r="BF15" i="86"/>
  <c r="BG15" i="86"/>
  <c r="BH15" i="86"/>
  <c r="BI15" i="86"/>
  <c r="BJ15" i="86"/>
  <c r="BK15" i="86"/>
  <c r="BL15" i="86"/>
  <c r="BM15" i="86"/>
  <c r="BN15" i="86"/>
  <c r="BO15" i="86"/>
  <c r="BP15" i="86"/>
  <c r="BQ15" i="86"/>
  <c r="BR15" i="86"/>
  <c r="BS15" i="86"/>
  <c r="BT15" i="86"/>
  <c r="BU15" i="86"/>
  <c r="BV15" i="86"/>
  <c r="BW15" i="86"/>
  <c r="BX15" i="86"/>
  <c r="BY15" i="86"/>
  <c r="BZ15" i="86"/>
  <c r="CA15" i="86"/>
  <c r="CB15" i="86"/>
  <c r="CC15" i="86"/>
  <c r="CD15" i="86"/>
  <c r="CE15" i="86"/>
  <c r="CF15" i="86"/>
  <c r="D16" i="86"/>
  <c r="E16" i="86"/>
  <c r="F16" i="86"/>
  <c r="G16" i="86"/>
  <c r="H16" i="86"/>
  <c r="I16" i="86"/>
  <c r="J16" i="86"/>
  <c r="K16" i="86"/>
  <c r="L16" i="86"/>
  <c r="M16" i="86"/>
  <c r="N16" i="86"/>
  <c r="O16" i="86"/>
  <c r="P16" i="86"/>
  <c r="U16" i="86"/>
  <c r="V16" i="86"/>
  <c r="W16" i="86"/>
  <c r="X16" i="86"/>
  <c r="Y16" i="86"/>
  <c r="Z16" i="86"/>
  <c r="AA16" i="86"/>
  <c r="AB16" i="86"/>
  <c r="AC16" i="86"/>
  <c r="AD16" i="86"/>
  <c r="AE16" i="86"/>
  <c r="AF16" i="86"/>
  <c r="AG16" i="86"/>
  <c r="AH16" i="86"/>
  <c r="AI16" i="86"/>
  <c r="AJ16" i="86"/>
  <c r="AK16" i="86"/>
  <c r="AL16" i="86"/>
  <c r="AM16" i="86"/>
  <c r="AN16" i="86"/>
  <c r="AO16" i="86"/>
  <c r="AP16" i="86"/>
  <c r="AQ16" i="86"/>
  <c r="AR16" i="86"/>
  <c r="AS16" i="86"/>
  <c r="AT16" i="86"/>
  <c r="AU16" i="86"/>
  <c r="AV16" i="86"/>
  <c r="AW16" i="86"/>
  <c r="AX16" i="86"/>
  <c r="AY16" i="86"/>
  <c r="AZ16" i="86"/>
  <c r="BA16" i="86"/>
  <c r="BB16" i="86"/>
  <c r="BC16" i="86"/>
  <c r="BD16" i="86"/>
  <c r="BE16" i="86"/>
  <c r="BF16" i="86"/>
  <c r="BG16" i="86"/>
  <c r="BH16" i="86"/>
  <c r="BI16" i="86"/>
  <c r="BJ16" i="86"/>
  <c r="BK16" i="86"/>
  <c r="BL16" i="86"/>
  <c r="BM16" i="86"/>
  <c r="BN16" i="86"/>
  <c r="BO16" i="86"/>
  <c r="BP16" i="86"/>
  <c r="BQ16" i="86"/>
  <c r="BR16" i="86"/>
  <c r="BS16" i="86"/>
  <c r="BT16" i="86"/>
  <c r="BU16" i="86"/>
  <c r="BV16" i="86"/>
  <c r="BW16" i="86"/>
  <c r="BX16" i="86"/>
  <c r="BY16" i="86"/>
  <c r="BZ16" i="86"/>
  <c r="CA16" i="86"/>
  <c r="CB16" i="86"/>
  <c r="CC16" i="86"/>
  <c r="CD16" i="86"/>
  <c r="CE16" i="86"/>
  <c r="CF16" i="86"/>
  <c r="D17" i="86"/>
  <c r="E17" i="86"/>
  <c r="F17" i="86"/>
  <c r="G17" i="86"/>
  <c r="H17" i="86"/>
  <c r="I17" i="86"/>
  <c r="J17" i="86"/>
  <c r="K17" i="86"/>
  <c r="L17" i="86"/>
  <c r="M17" i="86"/>
  <c r="N17" i="86"/>
  <c r="O17" i="86"/>
  <c r="P17" i="86"/>
  <c r="U17" i="86"/>
  <c r="V17" i="86"/>
  <c r="W17" i="86"/>
  <c r="X17" i="86"/>
  <c r="Y17" i="86"/>
  <c r="Z17" i="86"/>
  <c r="AA17" i="86"/>
  <c r="AB17" i="86"/>
  <c r="AC17" i="86"/>
  <c r="AD17" i="86"/>
  <c r="AE17" i="86"/>
  <c r="AF17" i="86"/>
  <c r="AG17" i="86"/>
  <c r="AH17" i="86"/>
  <c r="AI17" i="86"/>
  <c r="AJ17" i="86"/>
  <c r="AK17" i="86"/>
  <c r="AL17" i="86"/>
  <c r="AM17" i="86"/>
  <c r="AN17" i="86"/>
  <c r="AO17" i="86"/>
  <c r="AP17" i="86"/>
  <c r="AQ17" i="86"/>
  <c r="AR17" i="86"/>
  <c r="AS17" i="86"/>
  <c r="AT17" i="86"/>
  <c r="AU17" i="86"/>
  <c r="AV17" i="86"/>
  <c r="AW17" i="86"/>
  <c r="AX17" i="86"/>
  <c r="AY17" i="86"/>
  <c r="AZ17" i="86"/>
  <c r="BA17" i="86"/>
  <c r="BB17" i="86"/>
  <c r="BC17" i="86"/>
  <c r="BD17" i="86"/>
  <c r="BE17" i="86"/>
  <c r="BF17" i="86"/>
  <c r="BG17" i="86"/>
  <c r="BH17" i="86"/>
  <c r="BI17" i="86"/>
  <c r="BJ17" i="86"/>
  <c r="BK17" i="86"/>
  <c r="BL17" i="86"/>
  <c r="BM17" i="86"/>
  <c r="BN17" i="86"/>
  <c r="BO17" i="86"/>
  <c r="BP17" i="86"/>
  <c r="BQ17" i="86"/>
  <c r="BR17" i="86"/>
  <c r="BS17" i="86"/>
  <c r="BT17" i="86"/>
  <c r="BU17" i="86"/>
  <c r="BV17" i="86"/>
  <c r="BW17" i="86"/>
  <c r="BX17" i="86"/>
  <c r="BY17" i="86"/>
  <c r="BZ17" i="86"/>
  <c r="CA17" i="86"/>
  <c r="CB17" i="86"/>
  <c r="CC17" i="86"/>
  <c r="CD17" i="86"/>
  <c r="CE17" i="86"/>
  <c r="CF17" i="86"/>
  <c r="D18" i="86"/>
  <c r="E18" i="86"/>
  <c r="F18" i="86"/>
  <c r="G18" i="86"/>
  <c r="H18" i="86"/>
  <c r="I18" i="86"/>
  <c r="J18" i="86"/>
  <c r="K18" i="86"/>
  <c r="L18" i="86"/>
  <c r="M18" i="86"/>
  <c r="N18" i="86"/>
  <c r="O18" i="86"/>
  <c r="P18" i="86"/>
  <c r="U18" i="86"/>
  <c r="V18" i="86"/>
  <c r="W18" i="86"/>
  <c r="X18" i="86"/>
  <c r="Y18" i="86"/>
  <c r="Z18" i="86"/>
  <c r="AA18" i="86"/>
  <c r="AB18" i="86"/>
  <c r="AC18" i="86"/>
  <c r="AD18" i="86"/>
  <c r="AE18" i="86"/>
  <c r="AF18" i="86"/>
  <c r="AG18" i="86"/>
  <c r="AH18" i="86"/>
  <c r="AI18" i="86"/>
  <c r="AJ18" i="86"/>
  <c r="AK18" i="86"/>
  <c r="AL18" i="86"/>
  <c r="AM18" i="86"/>
  <c r="AN18" i="86"/>
  <c r="AO18" i="86"/>
  <c r="AP18" i="86"/>
  <c r="AQ18" i="86"/>
  <c r="AR18" i="86"/>
  <c r="AS18" i="86"/>
  <c r="AT18" i="86"/>
  <c r="AU18" i="86"/>
  <c r="AV18" i="86"/>
  <c r="AW18" i="86"/>
  <c r="AX18" i="86"/>
  <c r="AY18" i="86"/>
  <c r="AZ18" i="86"/>
  <c r="BA18" i="86"/>
  <c r="BB18" i="86"/>
  <c r="BC18" i="86"/>
  <c r="BD18" i="86"/>
  <c r="BE18" i="86"/>
  <c r="BF18" i="86"/>
  <c r="BG18" i="86"/>
  <c r="BH18" i="86"/>
  <c r="BI18" i="86"/>
  <c r="BJ18" i="86"/>
  <c r="BK18" i="86"/>
  <c r="BL18" i="86"/>
  <c r="BM18" i="86"/>
  <c r="BN18" i="86"/>
  <c r="BO18" i="86"/>
  <c r="BP18" i="86"/>
  <c r="BQ18" i="86"/>
  <c r="BR18" i="86"/>
  <c r="BS18" i="86"/>
  <c r="BT18" i="86"/>
  <c r="BU18" i="86"/>
  <c r="BV18" i="86"/>
  <c r="BW18" i="86"/>
  <c r="BX18" i="86"/>
  <c r="BY18" i="86"/>
  <c r="BZ18" i="86"/>
  <c r="CA18" i="86"/>
  <c r="CB18" i="86"/>
  <c r="CC18" i="86"/>
  <c r="CD18" i="86"/>
  <c r="CE18" i="86"/>
  <c r="CF18" i="86"/>
  <c r="D19" i="86"/>
  <c r="E19" i="86"/>
  <c r="F19" i="86"/>
  <c r="G19" i="86"/>
  <c r="H19" i="86"/>
  <c r="I19" i="86"/>
  <c r="J19" i="86"/>
  <c r="K19" i="86"/>
  <c r="L19" i="86"/>
  <c r="M19" i="86"/>
  <c r="N19" i="86"/>
  <c r="O19" i="86"/>
  <c r="P19" i="86"/>
  <c r="U19" i="86"/>
  <c r="V19" i="86"/>
  <c r="W19" i="86"/>
  <c r="X19" i="86"/>
  <c r="Y19" i="86"/>
  <c r="Z19" i="86"/>
  <c r="AA19" i="86"/>
  <c r="AB19" i="86"/>
  <c r="AC19" i="86"/>
  <c r="AD19" i="86"/>
  <c r="AE19" i="86"/>
  <c r="AF19" i="86"/>
  <c r="AG19" i="86"/>
  <c r="AH19" i="86"/>
  <c r="AI19" i="86"/>
  <c r="AJ19" i="86"/>
  <c r="AK19" i="86"/>
  <c r="AL19" i="86"/>
  <c r="AM19" i="86"/>
  <c r="AN19" i="86"/>
  <c r="AO19" i="86"/>
  <c r="AP19" i="86"/>
  <c r="AQ19" i="86"/>
  <c r="AR19" i="86"/>
  <c r="AS19" i="86"/>
  <c r="AT19" i="86"/>
  <c r="AU19" i="86"/>
  <c r="AV19" i="86"/>
  <c r="AW19" i="86"/>
  <c r="AX19" i="86"/>
  <c r="AY19" i="86"/>
  <c r="AZ19" i="86"/>
  <c r="BA19" i="86"/>
  <c r="BB19" i="86"/>
  <c r="BC19" i="86"/>
  <c r="BD19" i="86"/>
  <c r="BE19" i="86"/>
  <c r="BF19" i="86"/>
  <c r="BG19" i="86"/>
  <c r="BH19" i="86"/>
  <c r="BI19" i="86"/>
  <c r="BJ19" i="86"/>
  <c r="BK19" i="86"/>
  <c r="BL19" i="86"/>
  <c r="BM19" i="86"/>
  <c r="BN19" i="86"/>
  <c r="BO19" i="86"/>
  <c r="BP19" i="86"/>
  <c r="BQ19" i="86"/>
  <c r="BR19" i="86"/>
  <c r="BS19" i="86"/>
  <c r="BT19" i="86"/>
  <c r="BU19" i="86"/>
  <c r="BV19" i="86"/>
  <c r="BW19" i="86"/>
  <c r="BX19" i="86"/>
  <c r="BY19" i="86"/>
  <c r="BZ19" i="86"/>
  <c r="CA19" i="86"/>
  <c r="CB19" i="86"/>
  <c r="CC19" i="86"/>
  <c r="CD19" i="86"/>
  <c r="CE19" i="86"/>
  <c r="CF19" i="86"/>
  <c r="D20" i="86"/>
  <c r="E20" i="86"/>
  <c r="F20" i="86"/>
  <c r="G20" i="86"/>
  <c r="H20" i="86"/>
  <c r="I20" i="86"/>
  <c r="J20" i="86"/>
  <c r="K20" i="86"/>
  <c r="L20" i="86"/>
  <c r="M20" i="86"/>
  <c r="N20" i="86"/>
  <c r="O20" i="86"/>
  <c r="P20" i="86"/>
  <c r="U20" i="86"/>
  <c r="V20" i="86"/>
  <c r="W20" i="86"/>
  <c r="X20" i="86"/>
  <c r="Y20" i="86"/>
  <c r="Z20" i="86"/>
  <c r="AA20" i="86"/>
  <c r="AB20" i="86"/>
  <c r="AC20" i="86"/>
  <c r="AD20" i="86"/>
  <c r="AE20" i="86"/>
  <c r="AF20" i="86"/>
  <c r="AG20" i="86"/>
  <c r="AH20" i="86"/>
  <c r="AI20" i="86"/>
  <c r="AJ20" i="86"/>
  <c r="AK20" i="86"/>
  <c r="AL20" i="86"/>
  <c r="AM20" i="86"/>
  <c r="AN20" i="86"/>
  <c r="AO20" i="86"/>
  <c r="AP20" i="86"/>
  <c r="AQ20" i="86"/>
  <c r="AR20" i="86"/>
  <c r="AS20" i="86"/>
  <c r="AT20" i="86"/>
  <c r="AU20" i="86"/>
  <c r="AV20" i="86"/>
  <c r="AW20" i="86"/>
  <c r="AX20" i="86"/>
  <c r="AY20" i="86"/>
  <c r="AZ20" i="86"/>
  <c r="BA20" i="86"/>
  <c r="BB20" i="86"/>
  <c r="BC20" i="86"/>
  <c r="BD20" i="86"/>
  <c r="BE20" i="86"/>
  <c r="BF20" i="86"/>
  <c r="BG20" i="86"/>
  <c r="BH20" i="86"/>
  <c r="BI20" i="86"/>
  <c r="BJ20" i="86"/>
  <c r="BK20" i="86"/>
  <c r="BL20" i="86"/>
  <c r="BM20" i="86"/>
  <c r="BN20" i="86"/>
  <c r="BO20" i="86"/>
  <c r="BP20" i="86"/>
  <c r="BQ20" i="86"/>
  <c r="BR20" i="86"/>
  <c r="BS20" i="86"/>
  <c r="BT20" i="86"/>
  <c r="BU20" i="86"/>
  <c r="BV20" i="86"/>
  <c r="BW20" i="86"/>
  <c r="BX20" i="86"/>
  <c r="BY20" i="86"/>
  <c r="BZ20" i="86"/>
  <c r="CA20" i="86"/>
  <c r="CB20" i="86"/>
  <c r="CC20" i="86"/>
  <c r="CD20" i="86"/>
  <c r="CE20" i="86"/>
  <c r="CF20" i="86"/>
  <c r="D21" i="86"/>
  <c r="E21" i="86"/>
  <c r="F21" i="86"/>
  <c r="G21" i="86"/>
  <c r="H21" i="86"/>
  <c r="I21" i="86"/>
  <c r="J21" i="86"/>
  <c r="K21" i="86"/>
  <c r="L21" i="86"/>
  <c r="M21" i="86"/>
  <c r="N21" i="86"/>
  <c r="O21" i="86"/>
  <c r="P21" i="86"/>
  <c r="U21" i="86"/>
  <c r="V21" i="86"/>
  <c r="W21" i="86"/>
  <c r="X21" i="86"/>
  <c r="Y21" i="86"/>
  <c r="Z21" i="86"/>
  <c r="AA21" i="86"/>
  <c r="AB21" i="86"/>
  <c r="AC21" i="86"/>
  <c r="AD21" i="86"/>
  <c r="AE21" i="86"/>
  <c r="AF21" i="86"/>
  <c r="AG21" i="86"/>
  <c r="AH21" i="86"/>
  <c r="AI21" i="86"/>
  <c r="AJ21" i="86"/>
  <c r="AK21" i="86"/>
  <c r="AL21" i="86"/>
  <c r="AM21" i="86"/>
  <c r="AN21" i="86"/>
  <c r="AO21" i="86"/>
  <c r="AP21" i="86"/>
  <c r="AQ21" i="86"/>
  <c r="AR21" i="86"/>
  <c r="AS21" i="86"/>
  <c r="AT21" i="86"/>
  <c r="AU21" i="86"/>
  <c r="AV21" i="86"/>
  <c r="AW21" i="86"/>
  <c r="AX21" i="86"/>
  <c r="AY21" i="86"/>
  <c r="AZ21" i="86"/>
  <c r="BA21" i="86"/>
  <c r="BB21" i="86"/>
  <c r="BC21" i="86"/>
  <c r="BD21" i="86"/>
  <c r="BE21" i="86"/>
  <c r="BF21" i="86"/>
  <c r="BG21" i="86"/>
  <c r="BH21" i="86"/>
  <c r="BI21" i="86"/>
  <c r="BJ21" i="86"/>
  <c r="BK21" i="86"/>
  <c r="BL21" i="86"/>
  <c r="BM21" i="86"/>
  <c r="BN21" i="86"/>
  <c r="BO21" i="86"/>
  <c r="BP21" i="86"/>
  <c r="BQ21" i="86"/>
  <c r="BR21" i="86"/>
  <c r="BS21" i="86"/>
  <c r="BT21" i="86"/>
  <c r="BU21" i="86"/>
  <c r="BV21" i="86"/>
  <c r="BW21" i="86"/>
  <c r="BX21" i="86"/>
  <c r="BY21" i="86"/>
  <c r="BZ21" i="86"/>
  <c r="CA21" i="86"/>
  <c r="CB21" i="86"/>
  <c r="CC21" i="86"/>
  <c r="CD21" i="86"/>
  <c r="CE21" i="86"/>
  <c r="CF21" i="86"/>
  <c r="D22" i="86"/>
  <c r="E22" i="86"/>
  <c r="F22" i="86"/>
  <c r="G22" i="86"/>
  <c r="H22" i="86"/>
  <c r="I22" i="86"/>
  <c r="J22" i="86"/>
  <c r="K22" i="86"/>
  <c r="L22" i="86"/>
  <c r="M22" i="86"/>
  <c r="N22" i="86"/>
  <c r="O22" i="86"/>
  <c r="P22" i="86"/>
  <c r="U22" i="86"/>
  <c r="V22" i="86"/>
  <c r="W22" i="86"/>
  <c r="X22" i="86"/>
  <c r="Y22" i="86"/>
  <c r="Z22" i="86"/>
  <c r="AA22" i="86"/>
  <c r="AB22" i="86"/>
  <c r="AC22" i="86"/>
  <c r="AD22" i="86"/>
  <c r="AE22" i="86"/>
  <c r="AF22" i="86"/>
  <c r="AG22" i="86"/>
  <c r="AH22" i="86"/>
  <c r="AI22" i="86"/>
  <c r="AJ22" i="86"/>
  <c r="AK22" i="86"/>
  <c r="AL22" i="86"/>
  <c r="AM22" i="86"/>
  <c r="AN22" i="86"/>
  <c r="AO22" i="86"/>
  <c r="AP22" i="86"/>
  <c r="AQ22" i="86"/>
  <c r="AR22" i="86"/>
  <c r="AS22" i="86"/>
  <c r="AT22" i="86"/>
  <c r="AU22" i="86"/>
  <c r="AV22" i="86"/>
  <c r="AW22" i="86"/>
  <c r="AX22" i="86"/>
  <c r="AY22" i="86"/>
  <c r="AZ22" i="86"/>
  <c r="BA22" i="86"/>
  <c r="BB22" i="86"/>
  <c r="BC22" i="86"/>
  <c r="BD22" i="86"/>
  <c r="BE22" i="86"/>
  <c r="BF22" i="86"/>
  <c r="BG22" i="86"/>
  <c r="BH22" i="86"/>
  <c r="BI22" i="86"/>
  <c r="BJ22" i="86"/>
  <c r="BK22" i="86"/>
  <c r="BL22" i="86"/>
  <c r="BM22" i="86"/>
  <c r="BN22" i="86"/>
  <c r="BO22" i="86"/>
  <c r="BP22" i="86"/>
  <c r="BQ22" i="86"/>
  <c r="BR22" i="86"/>
  <c r="BS22" i="86"/>
  <c r="BT22" i="86"/>
  <c r="BU22" i="86"/>
  <c r="BV22" i="86"/>
  <c r="BW22" i="86"/>
  <c r="BX22" i="86"/>
  <c r="BY22" i="86"/>
  <c r="BZ22" i="86"/>
  <c r="CA22" i="86"/>
  <c r="CB22" i="86"/>
  <c r="CC22" i="86"/>
  <c r="CD22" i="86"/>
  <c r="CE22" i="86"/>
  <c r="CF22" i="86"/>
  <c r="D23" i="86"/>
  <c r="E23" i="86"/>
  <c r="F23" i="86"/>
  <c r="G23" i="86"/>
  <c r="H23" i="86"/>
  <c r="I23" i="86"/>
  <c r="J23" i="86"/>
  <c r="K23" i="86"/>
  <c r="L23" i="86"/>
  <c r="M23" i="86"/>
  <c r="N23" i="86"/>
  <c r="O23" i="86"/>
  <c r="P23" i="86"/>
  <c r="U23" i="86"/>
  <c r="V23" i="86"/>
  <c r="W23" i="86"/>
  <c r="X23" i="86"/>
  <c r="Y23" i="86"/>
  <c r="Z23" i="86"/>
  <c r="AA23" i="86"/>
  <c r="AB23" i="86"/>
  <c r="AC23" i="86"/>
  <c r="AD23" i="86"/>
  <c r="AE23" i="86"/>
  <c r="AF23" i="86"/>
  <c r="AG23" i="86"/>
  <c r="AH23" i="86"/>
  <c r="AI23" i="86"/>
  <c r="AJ23" i="86"/>
  <c r="AK23" i="86"/>
  <c r="AL23" i="86"/>
  <c r="AM23" i="86"/>
  <c r="AN23" i="86"/>
  <c r="AO23" i="86"/>
  <c r="AP23" i="86"/>
  <c r="AQ23" i="86"/>
  <c r="AR23" i="86"/>
  <c r="AS23" i="86"/>
  <c r="AT23" i="86"/>
  <c r="AU23" i="86"/>
  <c r="AV23" i="86"/>
  <c r="AW23" i="86"/>
  <c r="AX23" i="86"/>
  <c r="AY23" i="86"/>
  <c r="AZ23" i="86"/>
  <c r="BA23" i="86"/>
  <c r="BB23" i="86"/>
  <c r="BC23" i="86"/>
  <c r="BD23" i="86"/>
  <c r="BE23" i="86"/>
  <c r="BF23" i="86"/>
  <c r="BG23" i="86"/>
  <c r="BH23" i="86"/>
  <c r="BI23" i="86"/>
  <c r="BJ23" i="86"/>
  <c r="BK23" i="86"/>
  <c r="BL23" i="86"/>
  <c r="BM23" i="86"/>
  <c r="BN23" i="86"/>
  <c r="BO23" i="86"/>
  <c r="BP23" i="86"/>
  <c r="BQ23" i="86"/>
  <c r="BR23" i="86"/>
  <c r="BS23" i="86"/>
  <c r="BT23" i="86"/>
  <c r="BU23" i="86"/>
  <c r="BV23" i="86"/>
  <c r="BW23" i="86"/>
  <c r="BX23" i="86"/>
  <c r="BY23" i="86"/>
  <c r="BZ23" i="86"/>
  <c r="CA23" i="86"/>
  <c r="CB23" i="86"/>
  <c r="CC23" i="86"/>
  <c r="CD23" i="86"/>
  <c r="CE23" i="86"/>
  <c r="CF23" i="86"/>
  <c r="D24" i="86"/>
  <c r="E24" i="86"/>
  <c r="F24" i="86"/>
  <c r="G24" i="86"/>
  <c r="H24" i="86"/>
  <c r="I24" i="86"/>
  <c r="J24" i="86"/>
  <c r="K24" i="86"/>
  <c r="L24" i="86"/>
  <c r="M24" i="86"/>
  <c r="N24" i="86"/>
  <c r="O24" i="86"/>
  <c r="P24" i="86"/>
  <c r="U24" i="86"/>
  <c r="V24" i="86"/>
  <c r="W24" i="86"/>
  <c r="X24" i="86"/>
  <c r="Y24" i="86"/>
  <c r="Z24" i="86"/>
  <c r="AA24" i="86"/>
  <c r="AB24" i="86"/>
  <c r="AC24" i="86"/>
  <c r="AD24" i="86"/>
  <c r="AE24" i="86"/>
  <c r="AF24" i="86"/>
  <c r="AG24" i="86"/>
  <c r="AH24" i="86"/>
  <c r="AI24" i="86"/>
  <c r="AJ24" i="86"/>
  <c r="AK24" i="86"/>
  <c r="AL24" i="86"/>
  <c r="AM24" i="86"/>
  <c r="AN24" i="86"/>
  <c r="AO24" i="86"/>
  <c r="AP24" i="86"/>
  <c r="AQ24" i="86"/>
  <c r="AR24" i="86"/>
  <c r="AS24" i="86"/>
  <c r="AT24" i="86"/>
  <c r="AU24" i="86"/>
  <c r="AV24" i="86"/>
  <c r="AW24" i="86"/>
  <c r="AX24" i="86"/>
  <c r="AY24" i="86"/>
  <c r="AZ24" i="86"/>
  <c r="BA24" i="86"/>
  <c r="BB24" i="86"/>
  <c r="BC24" i="86"/>
  <c r="BD24" i="86"/>
  <c r="BE24" i="86"/>
  <c r="BF24" i="86"/>
  <c r="BG24" i="86"/>
  <c r="BH24" i="86"/>
  <c r="BI24" i="86"/>
  <c r="BJ24" i="86"/>
  <c r="BK24" i="86"/>
  <c r="BL24" i="86"/>
  <c r="BM24" i="86"/>
  <c r="BN24" i="86"/>
  <c r="BO24" i="86"/>
  <c r="BP24" i="86"/>
  <c r="BQ24" i="86"/>
  <c r="BR24" i="86"/>
  <c r="BS24" i="86"/>
  <c r="BT24" i="86"/>
  <c r="BU24" i="86"/>
  <c r="BV24" i="86"/>
  <c r="BW24" i="86"/>
  <c r="BX24" i="86"/>
  <c r="BY24" i="86"/>
  <c r="BZ24" i="86"/>
  <c r="CA24" i="86"/>
  <c r="CB24" i="86"/>
  <c r="CC24" i="86"/>
  <c r="CD24" i="86"/>
  <c r="CE24" i="86"/>
  <c r="CF24" i="86"/>
  <c r="D25" i="86"/>
  <c r="E25" i="86"/>
  <c r="F25" i="86"/>
  <c r="G25" i="86"/>
  <c r="H25" i="86"/>
  <c r="I25" i="86"/>
  <c r="J25" i="86"/>
  <c r="K25" i="86"/>
  <c r="L25" i="86"/>
  <c r="M25" i="86"/>
  <c r="N25" i="86"/>
  <c r="O25" i="86"/>
  <c r="P25" i="86"/>
  <c r="U25" i="86"/>
  <c r="V25" i="86"/>
  <c r="W25" i="86"/>
  <c r="X25" i="86"/>
  <c r="Y25" i="86"/>
  <c r="Z25" i="86"/>
  <c r="AA25" i="86"/>
  <c r="AB25" i="86"/>
  <c r="AC25" i="86"/>
  <c r="AD25" i="86"/>
  <c r="AE25" i="86"/>
  <c r="AF25" i="86"/>
  <c r="AG25" i="86"/>
  <c r="AH25" i="86"/>
  <c r="AI25" i="86"/>
  <c r="AJ25" i="86"/>
  <c r="AK25" i="86"/>
  <c r="AL25" i="86"/>
  <c r="AM25" i="86"/>
  <c r="AN25" i="86"/>
  <c r="AO25" i="86"/>
  <c r="AP25" i="86"/>
  <c r="AQ25" i="86"/>
  <c r="AR25" i="86"/>
  <c r="AS25" i="86"/>
  <c r="AT25" i="86"/>
  <c r="AU25" i="86"/>
  <c r="AV25" i="86"/>
  <c r="AW25" i="86"/>
  <c r="AX25" i="86"/>
  <c r="AY25" i="86"/>
  <c r="AZ25" i="86"/>
  <c r="BA25" i="86"/>
  <c r="BB25" i="86"/>
  <c r="BC25" i="86"/>
  <c r="BD25" i="86"/>
  <c r="BE25" i="86"/>
  <c r="BF25" i="86"/>
  <c r="BG25" i="86"/>
  <c r="BH25" i="86"/>
  <c r="BI25" i="86"/>
  <c r="BJ25" i="86"/>
  <c r="BK25" i="86"/>
  <c r="BL25" i="86"/>
  <c r="BM25" i="86"/>
  <c r="BN25" i="86"/>
  <c r="BO25" i="86"/>
  <c r="BP25" i="86"/>
  <c r="BQ25" i="86"/>
  <c r="BR25" i="86"/>
  <c r="BS25" i="86"/>
  <c r="BT25" i="86"/>
  <c r="BU25" i="86"/>
  <c r="BV25" i="86"/>
  <c r="BW25" i="86"/>
  <c r="BX25" i="86"/>
  <c r="BY25" i="86"/>
  <c r="BZ25" i="86"/>
  <c r="CA25" i="86"/>
  <c r="CB25" i="86"/>
  <c r="CC25" i="86"/>
  <c r="CD25" i="86"/>
  <c r="CE25" i="86"/>
  <c r="CF25" i="86"/>
  <c r="D26" i="86"/>
  <c r="E26" i="86"/>
  <c r="F26" i="86"/>
  <c r="G26" i="86"/>
  <c r="H26" i="86"/>
  <c r="I26" i="86"/>
  <c r="J26" i="86"/>
  <c r="K26" i="86"/>
  <c r="L26" i="86"/>
  <c r="M26" i="86"/>
  <c r="N26" i="86"/>
  <c r="O26" i="86"/>
  <c r="P26" i="86"/>
  <c r="U26" i="86"/>
  <c r="V26" i="86"/>
  <c r="W26" i="86"/>
  <c r="X26" i="86"/>
  <c r="Y26" i="86"/>
  <c r="Z26" i="86"/>
  <c r="AA26" i="86"/>
  <c r="AB26" i="86"/>
  <c r="AC26" i="86"/>
  <c r="AD26" i="86"/>
  <c r="AE26" i="86"/>
  <c r="AF26" i="86"/>
  <c r="AG26" i="86"/>
  <c r="AH26" i="86"/>
  <c r="AI26" i="86"/>
  <c r="AJ26" i="86"/>
  <c r="AK26" i="86"/>
  <c r="AL26" i="86"/>
  <c r="AM26" i="86"/>
  <c r="AN26" i="86"/>
  <c r="AO26" i="86"/>
  <c r="AP26" i="86"/>
  <c r="AQ26" i="86"/>
  <c r="AR26" i="86"/>
  <c r="AS26" i="86"/>
  <c r="AT26" i="86"/>
  <c r="AU26" i="86"/>
  <c r="AV26" i="86"/>
  <c r="AW26" i="86"/>
  <c r="AX26" i="86"/>
  <c r="AY26" i="86"/>
  <c r="AZ26" i="86"/>
  <c r="BA26" i="86"/>
  <c r="BB26" i="86"/>
  <c r="BC26" i="86"/>
  <c r="BD26" i="86"/>
  <c r="BE26" i="86"/>
  <c r="BF26" i="86"/>
  <c r="BG26" i="86"/>
  <c r="BH26" i="86"/>
  <c r="BI26" i="86"/>
  <c r="BJ26" i="86"/>
  <c r="BK26" i="86"/>
  <c r="BL26" i="86"/>
  <c r="BM26" i="86"/>
  <c r="BN26" i="86"/>
  <c r="BO26" i="86"/>
  <c r="BP26" i="86"/>
  <c r="BQ26" i="86"/>
  <c r="BR26" i="86"/>
  <c r="BS26" i="86"/>
  <c r="BT26" i="86"/>
  <c r="BU26" i="86"/>
  <c r="BV26" i="86"/>
  <c r="BW26" i="86"/>
  <c r="BX26" i="86"/>
  <c r="BY26" i="86"/>
  <c r="BZ26" i="86"/>
  <c r="CA26" i="86"/>
  <c r="CB26" i="86"/>
  <c r="CC26" i="86"/>
  <c r="CD26" i="86"/>
  <c r="CE26" i="86"/>
  <c r="CF26" i="86"/>
  <c r="D27" i="86"/>
  <c r="E27" i="86"/>
  <c r="F27" i="86"/>
  <c r="G27" i="86"/>
  <c r="H27" i="86"/>
  <c r="I27" i="86"/>
  <c r="J27" i="86"/>
  <c r="K27" i="86"/>
  <c r="L27" i="86"/>
  <c r="M27" i="86"/>
  <c r="N27" i="86"/>
  <c r="O27" i="86"/>
  <c r="P27" i="86"/>
  <c r="U27" i="86"/>
  <c r="V27" i="86"/>
  <c r="W27" i="86"/>
  <c r="X27" i="86"/>
  <c r="Y27" i="86"/>
  <c r="Z27" i="86"/>
  <c r="AA27" i="86"/>
  <c r="AB27" i="86"/>
  <c r="AC27" i="86"/>
  <c r="AD27" i="86"/>
  <c r="AE27" i="86"/>
  <c r="AF27" i="86"/>
  <c r="AG27" i="86"/>
  <c r="AH27" i="86"/>
  <c r="AI27" i="86"/>
  <c r="AJ27" i="86"/>
  <c r="AK27" i="86"/>
  <c r="AL27" i="86"/>
  <c r="AM27" i="86"/>
  <c r="AN27" i="86"/>
  <c r="AO27" i="86"/>
  <c r="AP27" i="86"/>
  <c r="AQ27" i="86"/>
  <c r="AR27" i="86"/>
  <c r="AS27" i="86"/>
  <c r="AT27" i="86"/>
  <c r="AU27" i="86"/>
  <c r="AV27" i="86"/>
  <c r="AW27" i="86"/>
  <c r="AX27" i="86"/>
  <c r="AY27" i="86"/>
  <c r="AZ27" i="86"/>
  <c r="BA27" i="86"/>
  <c r="BB27" i="86"/>
  <c r="BC27" i="86"/>
  <c r="BD27" i="86"/>
  <c r="BE27" i="86"/>
  <c r="BF27" i="86"/>
  <c r="BG27" i="86"/>
  <c r="BH27" i="86"/>
  <c r="BI27" i="86"/>
  <c r="BJ27" i="86"/>
  <c r="BK27" i="86"/>
  <c r="BL27" i="86"/>
  <c r="BM27" i="86"/>
  <c r="BN27" i="86"/>
  <c r="BO27" i="86"/>
  <c r="BP27" i="86"/>
  <c r="BQ27" i="86"/>
  <c r="BR27" i="86"/>
  <c r="BS27" i="86"/>
  <c r="BT27" i="86"/>
  <c r="BU27" i="86"/>
  <c r="BV27" i="86"/>
  <c r="BW27" i="86"/>
  <c r="BX27" i="86"/>
  <c r="BY27" i="86"/>
  <c r="BZ27" i="86"/>
  <c r="CA27" i="86"/>
  <c r="CB27" i="86"/>
  <c r="CC27" i="86"/>
  <c r="CD27" i="86"/>
  <c r="CE27" i="86"/>
  <c r="CF27" i="86"/>
  <c r="D28" i="86"/>
  <c r="E28" i="86"/>
  <c r="F28" i="86"/>
  <c r="G28" i="86"/>
  <c r="H28" i="86"/>
  <c r="I28" i="86"/>
  <c r="J28" i="86"/>
  <c r="K28" i="86"/>
  <c r="L28" i="86"/>
  <c r="M28" i="86"/>
  <c r="N28" i="86"/>
  <c r="O28" i="86"/>
  <c r="P28" i="86"/>
  <c r="U28" i="86"/>
  <c r="V28" i="86"/>
  <c r="W28" i="86"/>
  <c r="X28" i="86"/>
  <c r="Y28" i="86"/>
  <c r="Z28" i="86"/>
  <c r="AA28" i="86"/>
  <c r="AB28" i="86"/>
  <c r="AC28" i="86"/>
  <c r="AD28" i="86"/>
  <c r="AE28" i="86"/>
  <c r="AF28" i="86"/>
  <c r="AG28" i="86"/>
  <c r="AH28" i="86"/>
  <c r="AI28" i="86"/>
  <c r="AJ28" i="86"/>
  <c r="AK28" i="86"/>
  <c r="AL28" i="86"/>
  <c r="AM28" i="86"/>
  <c r="AN28" i="86"/>
  <c r="AO28" i="86"/>
  <c r="AP28" i="86"/>
  <c r="AQ28" i="86"/>
  <c r="AR28" i="86"/>
  <c r="AS28" i="86"/>
  <c r="AT28" i="86"/>
  <c r="AU28" i="86"/>
  <c r="AV28" i="86"/>
  <c r="AW28" i="86"/>
  <c r="AX28" i="86"/>
  <c r="AY28" i="86"/>
  <c r="AZ28" i="86"/>
  <c r="BA28" i="86"/>
  <c r="BB28" i="86"/>
  <c r="BC28" i="86"/>
  <c r="BD28" i="86"/>
  <c r="BE28" i="86"/>
  <c r="BF28" i="86"/>
  <c r="BG28" i="86"/>
  <c r="BH28" i="86"/>
  <c r="BI28" i="86"/>
  <c r="BJ28" i="86"/>
  <c r="BK28" i="86"/>
  <c r="BL28" i="86"/>
  <c r="BM28" i="86"/>
  <c r="BN28" i="86"/>
  <c r="BO28" i="86"/>
  <c r="BP28" i="86"/>
  <c r="BQ28" i="86"/>
  <c r="BR28" i="86"/>
  <c r="BS28" i="86"/>
  <c r="BT28" i="86"/>
  <c r="BU28" i="86"/>
  <c r="BV28" i="86"/>
  <c r="BW28" i="86"/>
  <c r="BX28" i="86"/>
  <c r="BY28" i="86"/>
  <c r="BZ28" i="86"/>
  <c r="CA28" i="86"/>
  <c r="CB28" i="86"/>
  <c r="CC28" i="86"/>
  <c r="CD28" i="86"/>
  <c r="CE28" i="86"/>
  <c r="CF28" i="86"/>
  <c r="D29" i="86"/>
  <c r="E29" i="86"/>
  <c r="F29" i="86"/>
  <c r="G29" i="86"/>
  <c r="H29" i="86"/>
  <c r="I29" i="86"/>
  <c r="J29" i="86"/>
  <c r="K29" i="86"/>
  <c r="L29" i="86"/>
  <c r="M29" i="86"/>
  <c r="N29" i="86"/>
  <c r="O29" i="86"/>
  <c r="P29" i="86"/>
  <c r="U29" i="86"/>
  <c r="V29" i="86"/>
  <c r="W29" i="86"/>
  <c r="X29" i="86"/>
  <c r="Y29" i="86"/>
  <c r="Z29" i="86"/>
  <c r="AA29" i="86"/>
  <c r="AB29" i="86"/>
  <c r="AC29" i="86"/>
  <c r="AD29" i="86"/>
  <c r="AE29" i="86"/>
  <c r="AF29" i="86"/>
  <c r="AG29" i="86"/>
  <c r="AH29" i="86"/>
  <c r="AI29" i="86"/>
  <c r="AJ29" i="86"/>
  <c r="AK29" i="86"/>
  <c r="AL29" i="86"/>
  <c r="AM29" i="86"/>
  <c r="AN29" i="86"/>
  <c r="AO29" i="86"/>
  <c r="AP29" i="86"/>
  <c r="AQ29" i="86"/>
  <c r="AR29" i="86"/>
  <c r="AS29" i="86"/>
  <c r="AT29" i="86"/>
  <c r="AU29" i="86"/>
  <c r="AV29" i="86"/>
  <c r="AW29" i="86"/>
  <c r="AX29" i="86"/>
  <c r="AY29" i="86"/>
  <c r="AZ29" i="86"/>
  <c r="BA29" i="86"/>
  <c r="BB29" i="86"/>
  <c r="BC29" i="86"/>
  <c r="BD29" i="86"/>
  <c r="BE29" i="86"/>
  <c r="BF29" i="86"/>
  <c r="BG29" i="86"/>
  <c r="BH29" i="86"/>
  <c r="BI29" i="86"/>
  <c r="BJ29" i="86"/>
  <c r="BK29" i="86"/>
  <c r="BL29" i="86"/>
  <c r="BM29" i="86"/>
  <c r="BN29" i="86"/>
  <c r="BO29" i="86"/>
  <c r="BP29" i="86"/>
  <c r="BQ29" i="86"/>
  <c r="BR29" i="86"/>
  <c r="BS29" i="86"/>
  <c r="BT29" i="86"/>
  <c r="BU29" i="86"/>
  <c r="BV29" i="86"/>
  <c r="BW29" i="86"/>
  <c r="BX29" i="86"/>
  <c r="BY29" i="86"/>
  <c r="BZ29" i="86"/>
  <c r="CA29" i="86"/>
  <c r="CB29" i="86"/>
  <c r="CC29" i="86"/>
  <c r="CD29" i="86"/>
  <c r="CE29" i="86"/>
  <c r="CF29" i="86"/>
  <c r="D30" i="86"/>
  <c r="E30" i="86"/>
  <c r="F30" i="86"/>
  <c r="G30" i="86"/>
  <c r="H30" i="86"/>
  <c r="I30" i="86"/>
  <c r="J30" i="86"/>
  <c r="K30" i="86"/>
  <c r="L30" i="86"/>
  <c r="M30" i="86"/>
  <c r="N30" i="86"/>
  <c r="O30" i="86"/>
  <c r="P30" i="86"/>
  <c r="U30" i="86"/>
  <c r="V30" i="86"/>
  <c r="W30" i="86"/>
  <c r="X30" i="86"/>
  <c r="Y30" i="86"/>
  <c r="Z30" i="86"/>
  <c r="AA30" i="86"/>
  <c r="AB30" i="86"/>
  <c r="AC30" i="86"/>
  <c r="AD30" i="86"/>
  <c r="AE30" i="86"/>
  <c r="AF30" i="86"/>
  <c r="AG30" i="86"/>
  <c r="AH30" i="86"/>
  <c r="AI30" i="86"/>
  <c r="AJ30" i="86"/>
  <c r="AK30" i="86"/>
  <c r="AL30" i="86"/>
  <c r="AM30" i="86"/>
  <c r="AN30" i="86"/>
  <c r="AO30" i="86"/>
  <c r="AP30" i="86"/>
  <c r="AQ30" i="86"/>
  <c r="AR30" i="86"/>
  <c r="AS30" i="86"/>
  <c r="AT30" i="86"/>
  <c r="AU30" i="86"/>
  <c r="AV30" i="86"/>
  <c r="AW30" i="86"/>
  <c r="AX30" i="86"/>
  <c r="AY30" i="86"/>
  <c r="AZ30" i="86"/>
  <c r="BA30" i="86"/>
  <c r="BB30" i="86"/>
  <c r="BC30" i="86"/>
  <c r="BD30" i="86"/>
  <c r="BE30" i="86"/>
  <c r="BF30" i="86"/>
  <c r="BG30" i="86"/>
  <c r="BH30" i="86"/>
  <c r="BI30" i="86"/>
  <c r="BJ30" i="86"/>
  <c r="BK30" i="86"/>
  <c r="BL30" i="86"/>
  <c r="BM30" i="86"/>
  <c r="BN30" i="86"/>
  <c r="BO30" i="86"/>
  <c r="BP30" i="86"/>
  <c r="BQ30" i="86"/>
  <c r="BR30" i="86"/>
  <c r="BS30" i="86"/>
  <c r="BT30" i="86"/>
  <c r="BU30" i="86"/>
  <c r="BV30" i="86"/>
  <c r="BW30" i="86"/>
  <c r="BX30" i="86"/>
  <c r="BY30" i="86"/>
  <c r="BZ30" i="86"/>
  <c r="CA30" i="86"/>
  <c r="CB30" i="86"/>
  <c r="CC30" i="86"/>
  <c r="CD30" i="86"/>
  <c r="CE30" i="86"/>
  <c r="CF30" i="86"/>
  <c r="D31" i="86"/>
  <c r="E31" i="86"/>
  <c r="F31" i="86"/>
  <c r="G31" i="86"/>
  <c r="H31" i="86"/>
  <c r="I31" i="86"/>
  <c r="J31" i="86"/>
  <c r="K31" i="86"/>
  <c r="L31" i="86"/>
  <c r="M31" i="86"/>
  <c r="N31" i="86"/>
  <c r="O31" i="86"/>
  <c r="P31" i="86"/>
  <c r="U31" i="86"/>
  <c r="V31" i="86"/>
  <c r="W31" i="86"/>
  <c r="X31" i="86"/>
  <c r="Y31" i="86"/>
  <c r="Z31" i="86"/>
  <c r="AA31" i="86"/>
  <c r="AB31" i="86"/>
  <c r="AC31" i="86"/>
  <c r="AD31" i="86"/>
  <c r="AE31" i="86"/>
  <c r="AF31" i="86"/>
  <c r="AG31" i="86"/>
  <c r="AH31" i="86"/>
  <c r="AI31" i="86"/>
  <c r="AJ31" i="86"/>
  <c r="AK31" i="86"/>
  <c r="AL31" i="86"/>
  <c r="AM31" i="86"/>
  <c r="AN31" i="86"/>
  <c r="AO31" i="86"/>
  <c r="AP31" i="86"/>
  <c r="AQ31" i="86"/>
  <c r="AR31" i="86"/>
  <c r="AS31" i="86"/>
  <c r="AT31" i="86"/>
  <c r="AU31" i="86"/>
  <c r="AV31" i="86"/>
  <c r="AW31" i="86"/>
  <c r="AX31" i="86"/>
  <c r="AY31" i="86"/>
  <c r="AZ31" i="86"/>
  <c r="BA31" i="86"/>
  <c r="BB31" i="86"/>
  <c r="BC31" i="86"/>
  <c r="BD31" i="86"/>
  <c r="BE31" i="86"/>
  <c r="BF31" i="86"/>
  <c r="BG31" i="86"/>
  <c r="BH31" i="86"/>
  <c r="BI31" i="86"/>
  <c r="BJ31" i="86"/>
  <c r="BK31" i="86"/>
  <c r="BL31" i="86"/>
  <c r="BM31" i="86"/>
  <c r="BN31" i="86"/>
  <c r="BO31" i="86"/>
  <c r="BP31" i="86"/>
  <c r="BQ31" i="86"/>
  <c r="BR31" i="86"/>
  <c r="BS31" i="86"/>
  <c r="BT31" i="86"/>
  <c r="BU31" i="86"/>
  <c r="BV31" i="86"/>
  <c r="BW31" i="86"/>
  <c r="BX31" i="86"/>
  <c r="BY31" i="86"/>
  <c r="BZ31" i="86"/>
  <c r="CA31" i="86"/>
  <c r="CB31" i="86"/>
  <c r="CC31" i="86"/>
  <c r="CD31" i="86"/>
  <c r="CE31" i="86"/>
  <c r="CF31" i="86"/>
  <c r="D32" i="86"/>
  <c r="E32" i="86"/>
  <c r="F32" i="86"/>
  <c r="G32" i="86"/>
  <c r="H32" i="86"/>
  <c r="I32" i="86"/>
  <c r="J32" i="86"/>
  <c r="K32" i="86"/>
  <c r="L32" i="86"/>
  <c r="M32" i="86"/>
  <c r="N32" i="86"/>
  <c r="O32" i="86"/>
  <c r="P32" i="86"/>
  <c r="U32" i="86"/>
  <c r="V32" i="86"/>
  <c r="W32" i="86"/>
  <c r="X32" i="86"/>
  <c r="Y32" i="86"/>
  <c r="Z32" i="86"/>
  <c r="AA32" i="86"/>
  <c r="AB32" i="86"/>
  <c r="AC32" i="86"/>
  <c r="AD32" i="86"/>
  <c r="AE32" i="86"/>
  <c r="AF32" i="86"/>
  <c r="AG32" i="86"/>
  <c r="AH32" i="86"/>
  <c r="AI32" i="86"/>
  <c r="AJ32" i="86"/>
  <c r="AK32" i="86"/>
  <c r="AL32" i="86"/>
  <c r="AM32" i="86"/>
  <c r="AN32" i="86"/>
  <c r="AO32" i="86"/>
  <c r="AP32" i="86"/>
  <c r="AQ32" i="86"/>
  <c r="AR32" i="86"/>
  <c r="AS32" i="86"/>
  <c r="AT32" i="86"/>
  <c r="AU32" i="86"/>
  <c r="AV32" i="86"/>
  <c r="AW32" i="86"/>
  <c r="AX32" i="86"/>
  <c r="AY32" i="86"/>
  <c r="AZ32" i="86"/>
  <c r="BA32" i="86"/>
  <c r="BB32" i="86"/>
  <c r="BC32" i="86"/>
  <c r="BD32" i="86"/>
  <c r="BE32" i="86"/>
  <c r="BF32" i="86"/>
  <c r="BG32" i="86"/>
  <c r="BH32" i="86"/>
  <c r="BI32" i="86"/>
  <c r="BJ32" i="86"/>
  <c r="BK32" i="86"/>
  <c r="BL32" i="86"/>
  <c r="BM32" i="86"/>
  <c r="BN32" i="86"/>
  <c r="BO32" i="86"/>
  <c r="BP32" i="86"/>
  <c r="BQ32" i="86"/>
  <c r="BR32" i="86"/>
  <c r="BS32" i="86"/>
  <c r="BT32" i="86"/>
  <c r="BU32" i="86"/>
  <c r="BV32" i="86"/>
  <c r="BW32" i="86"/>
  <c r="BX32" i="86"/>
  <c r="BY32" i="86"/>
  <c r="BZ32" i="86"/>
  <c r="CA32" i="86"/>
  <c r="CB32" i="86"/>
  <c r="CC32" i="86"/>
  <c r="CD32" i="86"/>
  <c r="CE32" i="86"/>
  <c r="CF32" i="86"/>
  <c r="D33" i="86"/>
  <c r="E33" i="86"/>
  <c r="F33" i="86"/>
  <c r="G33" i="86"/>
  <c r="H33" i="86"/>
  <c r="I33" i="86"/>
  <c r="J33" i="86"/>
  <c r="K33" i="86"/>
  <c r="L33" i="86"/>
  <c r="M33" i="86"/>
  <c r="N33" i="86"/>
  <c r="O33" i="86"/>
  <c r="P33" i="86"/>
  <c r="U33" i="86"/>
  <c r="V33" i="86"/>
  <c r="W33" i="86"/>
  <c r="X33" i="86"/>
  <c r="Y33" i="86"/>
  <c r="Z33" i="86"/>
  <c r="AA33" i="86"/>
  <c r="AB33" i="86"/>
  <c r="AC33" i="86"/>
  <c r="AD33" i="86"/>
  <c r="AE33" i="86"/>
  <c r="AF33" i="86"/>
  <c r="AG33" i="86"/>
  <c r="AH33" i="86"/>
  <c r="AI33" i="86"/>
  <c r="AJ33" i="86"/>
  <c r="AK33" i="86"/>
  <c r="AL33" i="86"/>
  <c r="AM33" i="86"/>
  <c r="AN33" i="86"/>
  <c r="AO33" i="86"/>
  <c r="AP33" i="86"/>
  <c r="AQ33" i="86"/>
  <c r="AR33" i="86"/>
  <c r="AS33" i="86"/>
  <c r="AT33" i="86"/>
  <c r="AU33" i="86"/>
  <c r="AV33" i="86"/>
  <c r="AW33" i="86"/>
  <c r="AX33" i="86"/>
  <c r="AY33" i="86"/>
  <c r="AZ33" i="86"/>
  <c r="BA33" i="86"/>
  <c r="BB33" i="86"/>
  <c r="BC33" i="86"/>
  <c r="BD33" i="86"/>
  <c r="BE33" i="86"/>
  <c r="BF33" i="86"/>
  <c r="BG33" i="86"/>
  <c r="BH33" i="86"/>
  <c r="BI33" i="86"/>
  <c r="BJ33" i="86"/>
  <c r="BK33" i="86"/>
  <c r="BL33" i="86"/>
  <c r="BM33" i="86"/>
  <c r="BN33" i="86"/>
  <c r="BO33" i="86"/>
  <c r="BP33" i="86"/>
  <c r="BQ33" i="86"/>
  <c r="BR33" i="86"/>
  <c r="BS33" i="86"/>
  <c r="BT33" i="86"/>
  <c r="BU33" i="86"/>
  <c r="BV33" i="86"/>
  <c r="BW33" i="86"/>
  <c r="BX33" i="86"/>
  <c r="BY33" i="86"/>
  <c r="BZ33" i="86"/>
  <c r="CA33" i="86"/>
  <c r="CB33" i="86"/>
  <c r="CC33" i="86"/>
  <c r="CD33" i="86"/>
  <c r="CE33" i="86"/>
  <c r="CF33" i="86"/>
  <c r="D34" i="86"/>
  <c r="E34" i="86"/>
  <c r="F34" i="86"/>
  <c r="G34" i="86"/>
  <c r="H34" i="86"/>
  <c r="I34" i="86"/>
  <c r="J34" i="86"/>
  <c r="K34" i="86"/>
  <c r="L34" i="86"/>
  <c r="M34" i="86"/>
  <c r="N34" i="86"/>
  <c r="O34" i="86"/>
  <c r="P34" i="86"/>
  <c r="U34" i="86"/>
  <c r="V34" i="86"/>
  <c r="W34" i="86"/>
  <c r="X34" i="86"/>
  <c r="Y34" i="86"/>
  <c r="Z34" i="86"/>
  <c r="AA34" i="86"/>
  <c r="AB34" i="86"/>
  <c r="AC34" i="86"/>
  <c r="AD34" i="86"/>
  <c r="AE34" i="86"/>
  <c r="AF34" i="86"/>
  <c r="AG34" i="86"/>
  <c r="AH34" i="86"/>
  <c r="AI34" i="86"/>
  <c r="AJ34" i="86"/>
  <c r="AK34" i="86"/>
  <c r="AL34" i="86"/>
  <c r="AM34" i="86"/>
  <c r="AN34" i="86"/>
  <c r="AO34" i="86"/>
  <c r="AP34" i="86"/>
  <c r="AQ34" i="86"/>
  <c r="AR34" i="86"/>
  <c r="AS34" i="86"/>
  <c r="AT34" i="86"/>
  <c r="AU34" i="86"/>
  <c r="AV34" i="86"/>
  <c r="AW34" i="86"/>
  <c r="AX34" i="86"/>
  <c r="AY34" i="86"/>
  <c r="AZ34" i="86"/>
  <c r="BA34" i="86"/>
  <c r="BB34" i="86"/>
  <c r="BC34" i="86"/>
  <c r="BD34" i="86"/>
  <c r="BE34" i="86"/>
  <c r="BF34" i="86"/>
  <c r="BG34" i="86"/>
  <c r="BH34" i="86"/>
  <c r="BI34" i="86"/>
  <c r="BJ34" i="86"/>
  <c r="BK34" i="86"/>
  <c r="BL34" i="86"/>
  <c r="BM34" i="86"/>
  <c r="BN34" i="86"/>
  <c r="BO34" i="86"/>
  <c r="BP34" i="86"/>
  <c r="BQ34" i="86"/>
  <c r="BR34" i="86"/>
  <c r="BS34" i="86"/>
  <c r="BT34" i="86"/>
  <c r="BU34" i="86"/>
  <c r="BV34" i="86"/>
  <c r="BW34" i="86"/>
  <c r="BX34" i="86"/>
  <c r="BY34" i="86"/>
  <c r="BZ34" i="86"/>
  <c r="CA34" i="86"/>
  <c r="CB34" i="86"/>
  <c r="CC34" i="86"/>
  <c r="CD34" i="86"/>
  <c r="CE34" i="86"/>
  <c r="CF34" i="86"/>
  <c r="D35" i="86"/>
  <c r="E35" i="86"/>
  <c r="F35" i="86"/>
  <c r="G35" i="86"/>
  <c r="H35" i="86"/>
  <c r="I35" i="86"/>
  <c r="J35" i="86"/>
  <c r="K35" i="86"/>
  <c r="L35" i="86"/>
  <c r="M35" i="86"/>
  <c r="N35" i="86"/>
  <c r="O35" i="86"/>
  <c r="P35" i="86"/>
  <c r="U35" i="86"/>
  <c r="V35" i="86"/>
  <c r="W35" i="86"/>
  <c r="X35" i="86"/>
  <c r="Y35" i="86"/>
  <c r="Z35" i="86"/>
  <c r="AA35" i="86"/>
  <c r="AB35" i="86"/>
  <c r="AC35" i="86"/>
  <c r="AD35" i="86"/>
  <c r="AE35" i="86"/>
  <c r="AF35" i="86"/>
  <c r="AG35" i="86"/>
  <c r="AH35" i="86"/>
  <c r="AI35" i="86"/>
  <c r="AJ35" i="86"/>
  <c r="AK35" i="86"/>
  <c r="AL35" i="86"/>
  <c r="AM35" i="86"/>
  <c r="AN35" i="86"/>
  <c r="AO35" i="86"/>
  <c r="AP35" i="86"/>
  <c r="AQ35" i="86"/>
  <c r="AR35" i="86"/>
  <c r="AS35" i="86"/>
  <c r="AT35" i="86"/>
  <c r="AU35" i="86"/>
  <c r="AV35" i="86"/>
  <c r="AW35" i="86"/>
  <c r="AX35" i="86"/>
  <c r="AY35" i="86"/>
  <c r="AZ35" i="86"/>
  <c r="BA35" i="86"/>
  <c r="BB35" i="86"/>
  <c r="BC35" i="86"/>
  <c r="BD35" i="86"/>
  <c r="BE35" i="86"/>
  <c r="BF35" i="86"/>
  <c r="BG35" i="86"/>
  <c r="BH35" i="86"/>
  <c r="BI35" i="86"/>
  <c r="BJ35" i="86"/>
  <c r="BK35" i="86"/>
  <c r="BL35" i="86"/>
  <c r="BM35" i="86"/>
  <c r="BN35" i="86"/>
  <c r="BO35" i="86"/>
  <c r="BP35" i="86"/>
  <c r="BQ35" i="86"/>
  <c r="BR35" i="86"/>
  <c r="BS35" i="86"/>
  <c r="BT35" i="86"/>
  <c r="BU35" i="86"/>
  <c r="BV35" i="86"/>
  <c r="BW35" i="86"/>
  <c r="BX35" i="86"/>
  <c r="BY35" i="86"/>
  <c r="BZ35" i="86"/>
  <c r="CA35" i="86"/>
  <c r="CB35" i="86"/>
  <c r="CC35" i="86"/>
  <c r="CD35" i="86"/>
  <c r="CE35" i="86"/>
  <c r="CF35" i="86"/>
  <c r="D36" i="86"/>
  <c r="E36" i="86"/>
  <c r="F36" i="86"/>
  <c r="G36" i="86"/>
  <c r="H36" i="86"/>
  <c r="I36" i="86"/>
  <c r="J36" i="86"/>
  <c r="K36" i="86"/>
  <c r="L36" i="86"/>
  <c r="M36" i="86"/>
  <c r="N36" i="86"/>
  <c r="O36" i="86"/>
  <c r="P36" i="86"/>
  <c r="U36" i="86"/>
  <c r="V36" i="86"/>
  <c r="W36" i="86"/>
  <c r="X36" i="86"/>
  <c r="Y36" i="86"/>
  <c r="Z36" i="86"/>
  <c r="AA36" i="86"/>
  <c r="AB36" i="86"/>
  <c r="AC36" i="86"/>
  <c r="AD36" i="86"/>
  <c r="AE36" i="86"/>
  <c r="AF36" i="86"/>
  <c r="AG36" i="86"/>
  <c r="AH36" i="86"/>
  <c r="AI36" i="86"/>
  <c r="AJ36" i="86"/>
  <c r="AK36" i="86"/>
  <c r="AL36" i="86"/>
  <c r="AM36" i="86"/>
  <c r="AN36" i="86"/>
  <c r="AO36" i="86"/>
  <c r="AP36" i="86"/>
  <c r="AQ36" i="86"/>
  <c r="AR36" i="86"/>
  <c r="AS36" i="86"/>
  <c r="AT36" i="86"/>
  <c r="AU36" i="86"/>
  <c r="AV36" i="86"/>
  <c r="AW36" i="86"/>
  <c r="AX36" i="86"/>
  <c r="AY36" i="86"/>
  <c r="AZ36" i="86"/>
  <c r="BA36" i="86"/>
  <c r="BB36" i="86"/>
  <c r="BC36" i="86"/>
  <c r="BD36" i="86"/>
  <c r="BE36" i="86"/>
  <c r="BF36" i="86"/>
  <c r="BG36" i="86"/>
  <c r="BH36" i="86"/>
  <c r="BI36" i="86"/>
  <c r="BJ36" i="86"/>
  <c r="BK36" i="86"/>
  <c r="BL36" i="86"/>
  <c r="BM36" i="86"/>
  <c r="BN36" i="86"/>
  <c r="BO36" i="86"/>
  <c r="BP36" i="86"/>
  <c r="BQ36" i="86"/>
  <c r="BR36" i="86"/>
  <c r="BS36" i="86"/>
  <c r="BT36" i="86"/>
  <c r="BU36" i="86"/>
  <c r="BV36" i="86"/>
  <c r="BW36" i="86"/>
  <c r="BX36" i="86"/>
  <c r="BY36" i="86"/>
  <c r="BZ36" i="86"/>
  <c r="CA36" i="86"/>
  <c r="CB36" i="86"/>
  <c r="CC36" i="86"/>
  <c r="CD36" i="86"/>
  <c r="CE36" i="86"/>
  <c r="CF36" i="86"/>
  <c r="Z4" i="86"/>
  <c r="Y4" i="86"/>
  <c r="CG32" i="86" l="1"/>
  <c r="CH32" i="86" s="1"/>
  <c r="CJ28" i="86"/>
  <c r="CJ20" i="86"/>
  <c r="CJ12" i="86"/>
  <c r="CG33" i="86"/>
  <c r="CH33" i="86" s="1"/>
  <c r="CJ29" i="86"/>
  <c r="CG25" i="86"/>
  <c r="CH25" i="86" s="1"/>
  <c r="CJ21" i="86"/>
  <c r="CG17" i="86"/>
  <c r="CH17" i="86" s="1"/>
  <c r="CJ13" i="86"/>
  <c r="CG9" i="86"/>
  <c r="CH9" i="86" s="1"/>
  <c r="CJ5" i="86"/>
  <c r="CJ36" i="86"/>
  <c r="CG24" i="86"/>
  <c r="CH24" i="86" s="1"/>
  <c r="CG8" i="86"/>
  <c r="CH8" i="86" s="1"/>
  <c r="CG34" i="86"/>
  <c r="CH34" i="86" s="1"/>
  <c r="CI30" i="86"/>
  <c r="CG26" i="86"/>
  <c r="CH26" i="86" s="1"/>
  <c r="CI22" i="86"/>
  <c r="CG18" i="86"/>
  <c r="CH18" i="86" s="1"/>
  <c r="CI14" i="86"/>
  <c r="CG10" i="86"/>
  <c r="CH10" i="86" s="1"/>
  <c r="CI6" i="86"/>
  <c r="CG16" i="86"/>
  <c r="CH16" i="86" s="1"/>
  <c r="CJ35" i="86"/>
  <c r="CI31" i="86"/>
  <c r="CJ27" i="86"/>
  <c r="CI23" i="86"/>
  <c r="CJ19" i="86"/>
  <c r="CI15" i="86"/>
  <c r="CJ11" i="86"/>
  <c r="CI7" i="86"/>
  <c r="CI36" i="86"/>
  <c r="CI35" i="86"/>
  <c r="CJ34" i="86"/>
  <c r="CK33" i="86"/>
  <c r="CK32" i="86"/>
  <c r="CK31" i="86"/>
  <c r="CG31" i="86"/>
  <c r="CH31" i="86" s="1"/>
  <c r="CI29" i="86"/>
  <c r="CI28" i="86"/>
  <c r="CI27" i="86"/>
  <c r="CJ26" i="86"/>
  <c r="CK25" i="86"/>
  <c r="CK24" i="86"/>
  <c r="CK23" i="86"/>
  <c r="CG23" i="86"/>
  <c r="CH23" i="86" s="1"/>
  <c r="CI21" i="86"/>
  <c r="CI20" i="86"/>
  <c r="CI19" i="86"/>
  <c r="CJ18" i="86"/>
  <c r="CK17" i="86"/>
  <c r="CK16" i="86"/>
  <c r="CK15" i="86"/>
  <c r="CG15" i="86"/>
  <c r="CH15" i="86" s="1"/>
  <c r="CI13" i="86"/>
  <c r="CI12" i="86"/>
  <c r="CI11" i="86"/>
  <c r="CJ10" i="86"/>
  <c r="CK9" i="86"/>
  <c r="CK8" i="86"/>
  <c r="CK7" i="86"/>
  <c r="CG7" i="86"/>
  <c r="CH7" i="86" s="1"/>
  <c r="CI5" i="86"/>
  <c r="CG36" i="86"/>
  <c r="CH36" i="86" s="1"/>
  <c r="CI34" i="86"/>
  <c r="CJ33" i="86"/>
  <c r="CJ32" i="86"/>
  <c r="CJ31" i="86"/>
  <c r="CK30" i="86"/>
  <c r="CG30" i="86"/>
  <c r="CH30" i="86" s="1"/>
  <c r="CG29" i="86"/>
  <c r="CH29" i="86" s="1"/>
  <c r="CG28" i="86"/>
  <c r="CH28" i="86" s="1"/>
  <c r="CI26" i="86"/>
  <c r="CJ25" i="86"/>
  <c r="CJ24" i="86"/>
  <c r="CJ23" i="86"/>
  <c r="CK22" i="86"/>
  <c r="CG22" i="86"/>
  <c r="CH22" i="86" s="1"/>
  <c r="CG21" i="86"/>
  <c r="CH21" i="86" s="1"/>
  <c r="CG20" i="86"/>
  <c r="CH20" i="86" s="1"/>
  <c r="CI18" i="86"/>
  <c r="CJ17" i="86"/>
  <c r="CJ16" i="86"/>
  <c r="CJ15" i="86"/>
  <c r="CK14" i="86"/>
  <c r="CG14" i="86"/>
  <c r="CH14" i="86" s="1"/>
  <c r="CG13" i="86"/>
  <c r="CH13" i="86" s="1"/>
  <c r="CG12" i="86"/>
  <c r="CH12" i="86" s="1"/>
  <c r="CI10" i="86"/>
  <c r="CJ9" i="86"/>
  <c r="CJ8" i="86"/>
  <c r="CJ7" i="86"/>
  <c r="CK6" i="86"/>
  <c r="CG6" i="86"/>
  <c r="CH6" i="86" s="1"/>
  <c r="CG5" i="86"/>
  <c r="CH5" i="86" s="1"/>
  <c r="CK36" i="86"/>
  <c r="CK35" i="86"/>
  <c r="CG35" i="86"/>
  <c r="CH35" i="86" s="1"/>
  <c r="CI33" i="86"/>
  <c r="CI32" i="86"/>
  <c r="CJ30" i="86"/>
  <c r="CK29" i="86"/>
  <c r="CK28" i="86"/>
  <c r="CK27" i="86"/>
  <c r="CG27" i="86"/>
  <c r="CH27" i="86" s="1"/>
  <c r="CI25" i="86"/>
  <c r="CI24" i="86"/>
  <c r="CJ22" i="86"/>
  <c r="CK21" i="86"/>
  <c r="CK20" i="86"/>
  <c r="CK19" i="86"/>
  <c r="CG19" i="86"/>
  <c r="CH19" i="86" s="1"/>
  <c r="CI17" i="86"/>
  <c r="CI16" i="86"/>
  <c r="CJ14" i="86"/>
  <c r="CK13" i="86"/>
  <c r="CK12" i="86"/>
  <c r="CK11" i="86"/>
  <c r="CG11" i="86"/>
  <c r="CH11" i="86" s="1"/>
  <c r="CI9" i="86"/>
  <c r="CI8" i="86"/>
  <c r="CJ6" i="86"/>
  <c r="CK5" i="86"/>
  <c r="CK34" i="86"/>
  <c r="CK26" i="86"/>
  <c r="CK18" i="86"/>
  <c r="CK10" i="86"/>
  <c r="D5" i="3"/>
  <c r="E5" i="3" s="1"/>
  <c r="D6" i="3"/>
  <c r="E6" i="3" s="1"/>
  <c r="D7" i="3"/>
  <c r="E7" i="3" s="1"/>
  <c r="D8" i="3"/>
  <c r="E8" i="3" s="1"/>
  <c r="D9" i="3"/>
  <c r="E9" i="3" s="1"/>
  <c r="D10" i="3"/>
  <c r="E10" i="3" s="1"/>
  <c r="D11" i="3"/>
  <c r="E11" i="3" s="1"/>
  <c r="D12" i="3"/>
  <c r="E12" i="3" s="1"/>
  <c r="D13" i="3"/>
  <c r="E13" i="3" s="1"/>
  <c r="D14" i="3"/>
  <c r="E14" i="3" s="1"/>
  <c r="D15" i="3"/>
  <c r="E15" i="3" s="1"/>
  <c r="D16" i="3"/>
  <c r="E16" i="3" s="1"/>
  <c r="D17" i="3"/>
  <c r="E17" i="3" s="1"/>
  <c r="D18" i="3"/>
  <c r="E18" i="3" s="1"/>
  <c r="D19" i="3"/>
  <c r="E19" i="3" s="1"/>
  <c r="D20" i="3"/>
  <c r="E20" i="3" s="1"/>
  <c r="D21" i="3"/>
  <c r="E21" i="3" s="1"/>
  <c r="D22" i="3"/>
  <c r="E22" i="3" s="1"/>
  <c r="D23" i="3"/>
  <c r="E23" i="3" s="1"/>
  <c r="D24" i="3"/>
  <c r="E24" i="3" s="1"/>
  <c r="D25" i="3"/>
  <c r="E25" i="3" s="1"/>
  <c r="D26" i="3"/>
  <c r="E26" i="3" s="1"/>
  <c r="D27" i="3"/>
  <c r="E27" i="3" s="1"/>
  <c r="D28" i="3"/>
  <c r="E28" i="3" s="1"/>
  <c r="D29" i="3"/>
  <c r="E29" i="3" s="1"/>
  <c r="D30" i="3"/>
  <c r="E30" i="3" s="1"/>
  <c r="D31" i="3"/>
  <c r="E31" i="3" s="1"/>
  <c r="D32" i="3"/>
  <c r="E32" i="3" s="1"/>
  <c r="D33" i="3"/>
  <c r="E33" i="3" s="1"/>
  <c r="D34" i="3"/>
  <c r="E34" i="3" s="1"/>
  <c r="D35" i="3"/>
  <c r="E35" i="3" s="1"/>
  <c r="D36" i="3"/>
  <c r="E36" i="3" s="1"/>
  <c r="D4" i="3"/>
  <c r="E4" i="3" s="1"/>
  <c r="M4" i="87"/>
  <c r="N4" i="87"/>
  <c r="O4" i="87"/>
  <c r="P4" i="87"/>
  <c r="Q4" i="87"/>
  <c r="R4" i="87"/>
  <c r="S4" i="87"/>
  <c r="T4" i="87"/>
  <c r="U4" i="87"/>
  <c r="V4" i="87"/>
  <c r="W4" i="87"/>
  <c r="Y4" i="87"/>
  <c r="Z4" i="87"/>
  <c r="AA4" i="87"/>
  <c r="AB4" i="87"/>
  <c r="AC4" i="87"/>
  <c r="AD4" i="87"/>
  <c r="AE4" i="87"/>
  <c r="AF4" i="87"/>
  <c r="AG4" i="87"/>
  <c r="AH4" i="87"/>
  <c r="AI4" i="87"/>
  <c r="AJ4" i="87"/>
  <c r="AK4" i="87"/>
  <c r="AL4" i="87"/>
  <c r="AM4" i="87"/>
  <c r="AN4" i="87"/>
  <c r="AO4" i="87"/>
  <c r="AP4" i="87"/>
  <c r="AQ4" i="87"/>
  <c r="AR4" i="87"/>
  <c r="AS4" i="87"/>
  <c r="AT4" i="87"/>
  <c r="AU4" i="87"/>
  <c r="AV4" i="87"/>
  <c r="AW4" i="87"/>
  <c r="AX4" i="87"/>
  <c r="AY4" i="87"/>
  <c r="AZ4" i="87"/>
  <c r="BA4" i="87"/>
  <c r="BB4" i="87"/>
  <c r="BC4" i="87"/>
  <c r="BD4" i="87"/>
  <c r="BE4" i="87"/>
  <c r="BF4" i="87"/>
  <c r="BG4" i="87"/>
  <c r="BH4" i="87"/>
  <c r="BI4" i="87"/>
  <c r="BJ4" i="87"/>
  <c r="BK4" i="87"/>
  <c r="BL4" i="87"/>
  <c r="BM4" i="87"/>
  <c r="BN4" i="87"/>
  <c r="BO4" i="87"/>
  <c r="BP4" i="87"/>
  <c r="BQ4" i="87"/>
  <c r="BR4" i="87"/>
  <c r="BS4" i="87"/>
  <c r="BT4" i="87"/>
  <c r="BU4" i="87"/>
  <c r="BV4" i="87"/>
  <c r="BW4" i="87"/>
  <c r="BX4" i="87"/>
  <c r="BY4" i="87"/>
  <c r="BZ4" i="87"/>
  <c r="CA4" i="87"/>
  <c r="CB4" i="87"/>
  <c r="CC4" i="87"/>
  <c r="CD4" i="87"/>
  <c r="CE4" i="87"/>
  <c r="CF4" i="87"/>
  <c r="W4" i="75" l="1"/>
  <c r="K4" i="87" l="1"/>
  <c r="A7" i="5" l="1"/>
  <c r="A8" i="5"/>
  <c r="A15" i="5"/>
  <c r="A16" i="5"/>
  <c r="A17" i="5"/>
  <c r="A20" i="5"/>
  <c r="A23" i="5"/>
  <c r="A25" i="5"/>
  <c r="A31" i="5"/>
  <c r="A32" i="5"/>
  <c r="A33" i="5"/>
  <c r="A35" i="5"/>
  <c r="A9" i="5"/>
  <c r="A14" i="5"/>
  <c r="A19" i="5"/>
  <c r="A21" i="5"/>
  <c r="A24" i="5"/>
  <c r="A26" i="5"/>
  <c r="A27" i="5"/>
  <c r="A28" i="5"/>
  <c r="A6" i="5"/>
  <c r="A10" i="5"/>
  <c r="A11" i="5"/>
  <c r="A12" i="5"/>
  <c r="A13" i="5"/>
  <c r="A18" i="5"/>
  <c r="A22" i="5"/>
  <c r="A29" i="5"/>
  <c r="A30" i="5"/>
  <c r="A34" i="5"/>
  <c r="A36" i="5"/>
  <c r="A37" i="5"/>
  <c r="A5" i="5"/>
  <c r="E4" i="87" l="1"/>
  <c r="F4" i="87"/>
  <c r="G4" i="87"/>
  <c r="H4" i="87"/>
  <c r="I4" i="87"/>
  <c r="J4" i="87"/>
  <c r="L4" i="87"/>
  <c r="D4" i="87"/>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A10" i="87"/>
  <c r="A9" i="87"/>
  <c r="A8" i="87"/>
  <c r="A7" i="87"/>
  <c r="A6" i="87"/>
  <c r="A5" i="87"/>
  <c r="A4" i="87"/>
  <c r="CF4" i="86"/>
  <c r="CE4" i="86"/>
  <c r="CD4" i="86"/>
  <c r="CC4" i="86"/>
  <c r="CB4" i="86"/>
  <c r="CA4" i="86"/>
  <c r="BZ4" i="86"/>
  <c r="BY4" i="86"/>
  <c r="BX4" i="86"/>
  <c r="BW4" i="86"/>
  <c r="BV4" i="86"/>
  <c r="BU4" i="86"/>
  <c r="BT4" i="86"/>
  <c r="BS4" i="86"/>
  <c r="BR4" i="86"/>
  <c r="BQ4" i="86"/>
  <c r="BP4" i="86"/>
  <c r="BO4" i="86"/>
  <c r="BN4" i="86"/>
  <c r="BM4" i="86"/>
  <c r="BL4" i="86"/>
  <c r="BK4" i="86"/>
  <c r="BJ4" i="86"/>
  <c r="BI4" i="86"/>
  <c r="BH4" i="86"/>
  <c r="BG4" i="86"/>
  <c r="BF4" i="86"/>
  <c r="BE4" i="86"/>
  <c r="BD4" i="86"/>
  <c r="BC4" i="86"/>
  <c r="BB4" i="86"/>
  <c r="BA4" i="86"/>
  <c r="AZ4" i="86"/>
  <c r="AY4" i="86"/>
  <c r="AX4" i="86"/>
  <c r="AW4" i="86"/>
  <c r="AV4" i="86"/>
  <c r="AU4" i="86"/>
  <c r="AT4" i="86"/>
  <c r="AS4" i="86"/>
  <c r="AR4" i="86"/>
  <c r="AQ4" i="86"/>
  <c r="AP4" i="86"/>
  <c r="AO4" i="86"/>
  <c r="AN4" i="86"/>
  <c r="AM4" i="86"/>
  <c r="AL4" i="86"/>
  <c r="AK4" i="86"/>
  <c r="AJ4" i="86"/>
  <c r="AI4" i="86"/>
  <c r="AH4" i="86"/>
  <c r="AG4" i="86"/>
  <c r="AF4" i="86"/>
  <c r="AE4" i="86"/>
  <c r="AD4" i="86"/>
  <c r="AC4" i="86"/>
  <c r="AB4" i="86"/>
  <c r="AA4" i="86"/>
  <c r="X4" i="86"/>
  <c r="W4" i="86"/>
  <c r="V4" i="86"/>
  <c r="U4" i="86"/>
  <c r="P4" i="86"/>
  <c r="O4" i="86"/>
  <c r="N4" i="86"/>
  <c r="M4" i="86"/>
  <c r="L4" i="86"/>
  <c r="K4" i="86"/>
  <c r="J4" i="86"/>
  <c r="I4" i="86"/>
  <c r="H4" i="86"/>
  <c r="G4" i="86"/>
  <c r="F4" i="86"/>
  <c r="E4" i="86"/>
  <c r="AR36" i="5"/>
  <c r="D4" i="86"/>
  <c r="A36" i="86"/>
  <c r="A35" i="86"/>
  <c r="A34" i="86"/>
  <c r="A33" i="86"/>
  <c r="A32" i="86"/>
  <c r="A31" i="86"/>
  <c r="A30" i="86"/>
  <c r="A29" i="86"/>
  <c r="A28" i="86"/>
  <c r="A27" i="86"/>
  <c r="A26" i="86"/>
  <c r="A25" i="86"/>
  <c r="A24" i="86"/>
  <c r="A23" i="86"/>
  <c r="A22" i="86"/>
  <c r="A21" i="86"/>
  <c r="A20" i="86"/>
  <c r="A19" i="86"/>
  <c r="A18" i="86"/>
  <c r="A17" i="86"/>
  <c r="A16" i="86"/>
  <c r="A15" i="86"/>
  <c r="A14" i="86"/>
  <c r="A13" i="86"/>
  <c r="A12" i="86"/>
  <c r="A11" i="86"/>
  <c r="A10" i="86"/>
  <c r="A9" i="86"/>
  <c r="A8" i="86"/>
  <c r="A7" i="86"/>
  <c r="A6" i="86"/>
  <c r="A5" i="86"/>
  <c r="A4" i="86"/>
  <c r="A36" i="85"/>
  <c r="A35" i="85"/>
  <c r="A34" i="85"/>
  <c r="A33" i="85"/>
  <c r="A32" i="85"/>
  <c r="A31" i="85"/>
  <c r="A30" i="85"/>
  <c r="A29" i="85"/>
  <c r="A28" i="85"/>
  <c r="A27" i="85"/>
  <c r="A26" i="85"/>
  <c r="A25" i="85"/>
  <c r="A24" i="85"/>
  <c r="A23" i="85"/>
  <c r="A22" i="85"/>
  <c r="A21" i="85"/>
  <c r="A20" i="85"/>
  <c r="A19" i="85"/>
  <c r="A18" i="85"/>
  <c r="A17" i="85"/>
  <c r="A16" i="85"/>
  <c r="A15" i="85"/>
  <c r="A14" i="85"/>
  <c r="A13" i="85"/>
  <c r="A12" i="85"/>
  <c r="A11" i="85"/>
  <c r="A10" i="85"/>
  <c r="A9" i="85"/>
  <c r="A8" i="85"/>
  <c r="A7" i="85"/>
  <c r="A6" i="85"/>
  <c r="A5" i="85"/>
  <c r="A4" i="85"/>
  <c r="CG4" i="86" l="1"/>
  <c r="CH4" i="86"/>
  <c r="AR5" i="5" s="1"/>
  <c r="CK4" i="86"/>
  <c r="CJ4" i="86"/>
  <c r="AR34" i="5"/>
  <c r="AR26" i="5"/>
  <c r="AR32" i="5"/>
  <c r="CI4" i="86"/>
  <c r="AR30" i="5"/>
  <c r="E31" i="88"/>
  <c r="G31" i="88" s="1"/>
  <c r="AR22" i="5"/>
  <c r="E19" i="88"/>
  <c r="G19" i="88" s="1"/>
  <c r="AR6" i="5"/>
  <c r="E12" i="88"/>
  <c r="G12" i="88" s="1"/>
  <c r="E23" i="88"/>
  <c r="G23" i="88" s="1"/>
  <c r="E11" i="88"/>
  <c r="G11" i="88" s="1"/>
  <c r="E9" i="88"/>
  <c r="G9" i="88" s="1"/>
  <c r="AR18" i="5"/>
  <c r="E27" i="88"/>
  <c r="G27" i="88" s="1"/>
  <c r="AR19" i="5"/>
  <c r="AR14" i="5"/>
  <c r="AR17" i="5"/>
  <c r="E7" i="88"/>
  <c r="G7" i="88" s="1"/>
  <c r="E6" i="88"/>
  <c r="G6" i="88" s="1"/>
  <c r="AR23" i="5"/>
  <c r="E35" i="88"/>
  <c r="G35" i="88" s="1"/>
  <c r="AR11" i="5"/>
  <c r="AR10" i="5"/>
  <c r="AR9" i="5"/>
  <c r="E15" i="88"/>
  <c r="G15" i="88" s="1"/>
  <c r="AR33" i="5"/>
  <c r="AR8" i="5"/>
  <c r="E4" i="88"/>
  <c r="G4" i="88" s="1"/>
  <c r="AR13" i="5"/>
  <c r="E28" i="88"/>
  <c r="G28" i="88" s="1"/>
  <c r="AR15" i="5"/>
  <c r="E25" i="88"/>
  <c r="G25" i="88" s="1"/>
  <c r="AR27" i="5"/>
  <c r="E22" i="88"/>
  <c r="G22" i="88" s="1"/>
  <c r="AR31" i="5"/>
  <c r="E30" i="88"/>
  <c r="G30" i="88" s="1"/>
  <c r="AR24" i="5"/>
  <c r="E20" i="88"/>
  <c r="G20" i="88" s="1"/>
  <c r="E34" i="88"/>
  <c r="G34" i="88" s="1"/>
  <c r="AR37" i="5"/>
  <c r="AR29" i="5"/>
  <c r="AR16" i="5"/>
  <c r="E13" i="88"/>
  <c r="G13" i="88" s="1"/>
  <c r="E5" i="88"/>
  <c r="G5" i="88" s="1"/>
  <c r="E16" i="88"/>
  <c r="G16" i="88" s="1"/>
  <c r="E8" i="88"/>
  <c r="G8" i="88" s="1"/>
  <c r="E33" i="88" l="1"/>
  <c r="G33" i="88" s="1"/>
  <c r="AR21" i="5"/>
  <c r="E10" i="88"/>
  <c r="G10" i="88" s="1"/>
  <c r="AR20" i="5"/>
  <c r="E24" i="88"/>
  <c r="G24" i="88" s="1"/>
  <c r="AR25" i="5"/>
  <c r="AR12" i="5"/>
  <c r="E18" i="88"/>
  <c r="G18" i="88" s="1"/>
  <c r="E14" i="88"/>
  <c r="G14" i="88" s="1"/>
  <c r="AR7" i="5"/>
  <c r="E26" i="88"/>
  <c r="G26" i="88" s="1"/>
  <c r="E32" i="88"/>
  <c r="G32" i="88" s="1"/>
  <c r="E21" i="88"/>
  <c r="G21" i="88" s="1"/>
  <c r="AR28" i="5"/>
  <c r="E17" i="88"/>
  <c r="G17" i="88" s="1"/>
  <c r="E3" i="88"/>
  <c r="G3" i="88" s="1"/>
  <c r="AR35" i="5"/>
  <c r="E29" i="88"/>
  <c r="G29" i="88" s="1"/>
  <c r="BJ5" i="75"/>
  <c r="BJ6" i="75"/>
  <c r="BJ7" i="75"/>
  <c r="BJ8" i="75"/>
  <c r="BJ9" i="75"/>
  <c r="BJ10" i="75"/>
  <c r="BJ11" i="75"/>
  <c r="BJ12" i="75"/>
  <c r="BJ13" i="75"/>
  <c r="BJ14" i="75"/>
  <c r="BJ15" i="75"/>
  <c r="BJ16" i="75"/>
  <c r="BJ17" i="75"/>
  <c r="BJ18" i="75"/>
  <c r="BJ19" i="75"/>
  <c r="BJ20" i="75"/>
  <c r="BJ21" i="75"/>
  <c r="BJ22" i="75"/>
  <c r="BJ23" i="75"/>
  <c r="BJ24" i="75"/>
  <c r="BJ25" i="75"/>
  <c r="BJ26" i="75"/>
  <c r="BJ27" i="75"/>
  <c r="BJ28" i="75"/>
  <c r="BJ29" i="75"/>
  <c r="BJ30" i="75"/>
  <c r="BJ31" i="75"/>
  <c r="BJ32" i="75"/>
  <c r="BJ33" i="75"/>
  <c r="BJ34" i="75"/>
  <c r="BJ35" i="75"/>
  <c r="BJ36" i="75"/>
  <c r="BJ4" i="75"/>
  <c r="BL5" i="75"/>
  <c r="BM5" i="75"/>
  <c r="BL6" i="75"/>
  <c r="BM6" i="75"/>
  <c r="BL7" i="75"/>
  <c r="BM7" i="75"/>
  <c r="BL8" i="75"/>
  <c r="BM8" i="75"/>
  <c r="BL9" i="75"/>
  <c r="BM9" i="75"/>
  <c r="BL10" i="75"/>
  <c r="BM10" i="75"/>
  <c r="BL11" i="75"/>
  <c r="BM11" i="75"/>
  <c r="BL12" i="75"/>
  <c r="BM12" i="75"/>
  <c r="BL13" i="75"/>
  <c r="BM13" i="75"/>
  <c r="BL14" i="75"/>
  <c r="BM14" i="75"/>
  <c r="BL15" i="75"/>
  <c r="BM15" i="75"/>
  <c r="BL16" i="75"/>
  <c r="BM16" i="75"/>
  <c r="BL17" i="75"/>
  <c r="BM17" i="75"/>
  <c r="BL18" i="75"/>
  <c r="BM18" i="75"/>
  <c r="BL19" i="75"/>
  <c r="BM19" i="75"/>
  <c r="BL20" i="75"/>
  <c r="BM20" i="75"/>
  <c r="BL21" i="75"/>
  <c r="BM21" i="75"/>
  <c r="BL22" i="75"/>
  <c r="BM22" i="75"/>
  <c r="BL23" i="75"/>
  <c r="BM23" i="75"/>
  <c r="BL24" i="75"/>
  <c r="BM24" i="75"/>
  <c r="BL25" i="75"/>
  <c r="BM25" i="75"/>
  <c r="BL26" i="75"/>
  <c r="BM26" i="75"/>
  <c r="BL27" i="75"/>
  <c r="BM27" i="75"/>
  <c r="BL28" i="75"/>
  <c r="BM28" i="75"/>
  <c r="BL29" i="75"/>
  <c r="BM29" i="75"/>
  <c r="BL30" i="75"/>
  <c r="BM30" i="75"/>
  <c r="BL31" i="75"/>
  <c r="BM31" i="75"/>
  <c r="BL32" i="75"/>
  <c r="BM32" i="75"/>
  <c r="BL33" i="75"/>
  <c r="BM33" i="75"/>
  <c r="BL34" i="75"/>
  <c r="BM34" i="75"/>
  <c r="BL35" i="75"/>
  <c r="BM35" i="75"/>
  <c r="BL36" i="75"/>
  <c r="BM36" i="75"/>
  <c r="BM4" i="75"/>
  <c r="BL4" i="75"/>
  <c r="BI5" i="75"/>
  <c r="BI6" i="75"/>
  <c r="BI7" i="75"/>
  <c r="BI8" i="75"/>
  <c r="BI9" i="75"/>
  <c r="BI10" i="75"/>
  <c r="BI11" i="75"/>
  <c r="BI12" i="75"/>
  <c r="BI13" i="75"/>
  <c r="BI14" i="75"/>
  <c r="BI15" i="75"/>
  <c r="BI16" i="75"/>
  <c r="BI17" i="75"/>
  <c r="BI18" i="75"/>
  <c r="BI19" i="75"/>
  <c r="BI20" i="75"/>
  <c r="BI21" i="75"/>
  <c r="BI22" i="75"/>
  <c r="BI23" i="75"/>
  <c r="BI24" i="75"/>
  <c r="BI25" i="75"/>
  <c r="BI26" i="75"/>
  <c r="BI27" i="75"/>
  <c r="BI28" i="75"/>
  <c r="BI29" i="75"/>
  <c r="BI30" i="75"/>
  <c r="BI31" i="75"/>
  <c r="BI32" i="75"/>
  <c r="BI33" i="75"/>
  <c r="BI34" i="75"/>
  <c r="BI35" i="75"/>
  <c r="BI36" i="75"/>
  <c r="BI4" i="75"/>
  <c r="E38" i="88" l="1"/>
  <c r="E37" i="88"/>
  <c r="BN35" i="75"/>
  <c r="D34" i="88" s="1"/>
  <c r="BN31" i="75"/>
  <c r="D30" i="88" s="1"/>
  <c r="BN27" i="75"/>
  <c r="D26" i="88" s="1"/>
  <c r="BN23" i="75"/>
  <c r="D22" i="88" s="1"/>
  <c r="BN19" i="75"/>
  <c r="BN15" i="75"/>
  <c r="D14" i="88" s="1"/>
  <c r="BN11" i="75"/>
  <c r="D10" i="88" s="1"/>
  <c r="BN7" i="75"/>
  <c r="D6" i="88" s="1"/>
  <c r="BN12" i="75"/>
  <c r="D11" i="88" s="1"/>
  <c r="BN4" i="75"/>
  <c r="D3" i="88" s="1"/>
  <c r="BK34" i="75"/>
  <c r="BK30" i="75"/>
  <c r="BK26" i="75"/>
  <c r="BK22" i="75"/>
  <c r="BK18" i="75"/>
  <c r="BK14" i="75"/>
  <c r="BK10" i="75"/>
  <c r="BK6" i="75"/>
  <c r="BN36" i="75"/>
  <c r="D35" i="88" s="1"/>
  <c r="BN32" i="75"/>
  <c r="D31" i="88" s="1"/>
  <c r="BN28" i="75"/>
  <c r="D27" i="88" s="1"/>
  <c r="BN24" i="75"/>
  <c r="D23" i="88" s="1"/>
  <c r="BN20" i="75"/>
  <c r="D19" i="88" s="1"/>
  <c r="BN16" i="75"/>
  <c r="D15" i="88" s="1"/>
  <c r="BN8" i="75"/>
  <c r="D7" i="88" s="1"/>
  <c r="BK36" i="75"/>
  <c r="BK32" i="75"/>
  <c r="BK28" i="75"/>
  <c r="BK24" i="75"/>
  <c r="BK20" i="75"/>
  <c r="BK16" i="75"/>
  <c r="BK12" i="75"/>
  <c r="BK8" i="75"/>
  <c r="BO8" i="75" s="1"/>
  <c r="BN13" i="75"/>
  <c r="D12" i="88" s="1"/>
  <c r="BN5" i="75"/>
  <c r="D4" i="88" s="1"/>
  <c r="BN29" i="75"/>
  <c r="D28" i="88" s="1"/>
  <c r="BN25" i="75"/>
  <c r="D24" i="88" s="1"/>
  <c r="BN17" i="75"/>
  <c r="D16" i="88" s="1"/>
  <c r="BN9" i="75"/>
  <c r="D8" i="88" s="1"/>
  <c r="BN33" i="75"/>
  <c r="D32" i="88" s="1"/>
  <c r="BN21" i="75"/>
  <c r="D20" i="88" s="1"/>
  <c r="BN34" i="75"/>
  <c r="D33" i="88" s="1"/>
  <c r="BN30" i="75"/>
  <c r="D29" i="88" s="1"/>
  <c r="BN26" i="75"/>
  <c r="D25" i="88" s="1"/>
  <c r="BN22" i="75"/>
  <c r="D21" i="88" s="1"/>
  <c r="BN18" i="75"/>
  <c r="D17" i="88" s="1"/>
  <c r="BN14" i="75"/>
  <c r="D13" i="88" s="1"/>
  <c r="BN10" i="75"/>
  <c r="D9" i="88" s="1"/>
  <c r="BN6" i="75"/>
  <c r="D5" i="88" s="1"/>
  <c r="BK35" i="75"/>
  <c r="BO35" i="75" s="1"/>
  <c r="BK31" i="75"/>
  <c r="BK27" i="75"/>
  <c r="BO27" i="75" s="1"/>
  <c r="BK23" i="75"/>
  <c r="BK19" i="75"/>
  <c r="BK15" i="75"/>
  <c r="BK11" i="75"/>
  <c r="BO11" i="75" s="1"/>
  <c r="BK7" i="75"/>
  <c r="BK33" i="75"/>
  <c r="BK29" i="75"/>
  <c r="BK25" i="75"/>
  <c r="BK21" i="75"/>
  <c r="BO21" i="75" s="1"/>
  <c r="BK17" i="75"/>
  <c r="BK13" i="75"/>
  <c r="BK9" i="75"/>
  <c r="BK5" i="75"/>
  <c r="BK4" i="75"/>
  <c r="BO12" i="75" l="1"/>
  <c r="BO25" i="75"/>
  <c r="I16" i="5"/>
  <c r="H7" i="89"/>
  <c r="I36" i="5"/>
  <c r="H34" i="89"/>
  <c r="I25" i="5"/>
  <c r="H11" i="89"/>
  <c r="BO5" i="75"/>
  <c r="I24" i="5"/>
  <c r="H20" i="89"/>
  <c r="BO19" i="75"/>
  <c r="D18" i="88"/>
  <c r="D38" i="88" s="1"/>
  <c r="I6" i="5"/>
  <c r="H24" i="89"/>
  <c r="I23" i="5"/>
  <c r="H10" i="89"/>
  <c r="I11" i="5"/>
  <c r="H26" i="89"/>
  <c r="BO28" i="75"/>
  <c r="BO15" i="75"/>
  <c r="BO31" i="75"/>
  <c r="BO32" i="75"/>
  <c r="BO33" i="75"/>
  <c r="BO7" i="75"/>
  <c r="BO23" i="75"/>
  <c r="BO16" i="75"/>
  <c r="BO20" i="75"/>
  <c r="BO4" i="75"/>
  <c r="BO22" i="75"/>
  <c r="BO10" i="75"/>
  <c r="BO26" i="75"/>
  <c r="BO24" i="75"/>
  <c r="BO6" i="75"/>
  <c r="BO14" i="75"/>
  <c r="BO30" i="75"/>
  <c r="BO29" i="75"/>
  <c r="BO17" i="75"/>
  <c r="BO36" i="75"/>
  <c r="BO9" i="75"/>
  <c r="BO13" i="75"/>
  <c r="BO18" i="75"/>
  <c r="BO34" i="75"/>
  <c r="D37" i="88" l="1"/>
  <c r="I34" i="5"/>
  <c r="H33" i="89"/>
  <c r="I32" i="5"/>
  <c r="H13" i="89"/>
  <c r="I35" i="5"/>
  <c r="H15" i="89"/>
  <c r="I29" i="5"/>
  <c r="H31" i="89"/>
  <c r="I14" i="5"/>
  <c r="H17" i="89"/>
  <c r="I26" i="5"/>
  <c r="H21" i="89"/>
  <c r="I27" i="5"/>
  <c r="H22" i="89"/>
  <c r="I22" i="5"/>
  <c r="H30" i="89"/>
  <c r="I31" i="5"/>
  <c r="H12" i="89"/>
  <c r="I13" i="5"/>
  <c r="H28" i="89"/>
  <c r="I28" i="5"/>
  <c r="H23" i="89"/>
  <c r="I5" i="5"/>
  <c r="H3" i="89"/>
  <c r="I15" i="5"/>
  <c r="H6" i="89"/>
  <c r="I33" i="5"/>
  <c r="H14" i="89"/>
  <c r="I19" i="5"/>
  <c r="H18" i="89"/>
  <c r="I37" i="5"/>
  <c r="H35" i="89"/>
  <c r="I20" i="5"/>
  <c r="H9" i="89"/>
  <c r="I9" i="5"/>
  <c r="H16" i="89"/>
  <c r="I8" i="5"/>
  <c r="H5" i="89"/>
  <c r="I7" i="5"/>
  <c r="H4" i="89"/>
  <c r="I17" i="5"/>
  <c r="H8" i="89"/>
  <c r="I18" i="5"/>
  <c r="H29" i="89"/>
  <c r="I10" i="5"/>
  <c r="H25" i="89"/>
  <c r="I21" i="5"/>
  <c r="H19" i="89"/>
  <c r="I30" i="5"/>
  <c r="H32" i="89"/>
  <c r="I12" i="5"/>
  <c r="H27" i="89"/>
  <c r="AN5" i="4"/>
  <c r="AN6" i="4"/>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6" i="4"/>
  <c r="AN4" i="4"/>
  <c r="AP5" i="4"/>
  <c r="AP6" i="4"/>
  <c r="AP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4" i="4"/>
  <c r="AM5" i="4"/>
  <c r="AM6" i="4"/>
  <c r="AM7"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4" i="4"/>
  <c r="AS5" i="4"/>
  <c r="AS6"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6" i="4"/>
  <c r="AS4" i="4"/>
  <c r="AO34" i="4" l="1"/>
  <c r="AQ34" i="4" s="1"/>
  <c r="AO30" i="4"/>
  <c r="AO26" i="4"/>
  <c r="AQ26" i="4" s="1"/>
  <c r="AO22" i="4"/>
  <c r="AQ22" i="4" s="1"/>
  <c r="AO18" i="4"/>
  <c r="AQ18" i="4" s="1"/>
  <c r="AO14" i="4"/>
  <c r="AO10" i="4"/>
  <c r="AQ10" i="4" s="1"/>
  <c r="AO6" i="4"/>
  <c r="AQ6" i="4" s="1"/>
  <c r="H36" i="89"/>
  <c r="AO36" i="4"/>
  <c r="AQ36" i="4" s="1"/>
  <c r="AO32" i="4"/>
  <c r="AQ32" i="4" s="1"/>
  <c r="AO28" i="4"/>
  <c r="AQ28" i="4" s="1"/>
  <c r="AO24" i="4"/>
  <c r="AQ24" i="4" s="1"/>
  <c r="AO20" i="4"/>
  <c r="AQ20" i="4" s="1"/>
  <c r="AO16" i="4"/>
  <c r="AQ16" i="4" s="1"/>
  <c r="AO12" i="4"/>
  <c r="AQ12" i="4" s="1"/>
  <c r="AO8" i="4"/>
  <c r="AQ8" i="4" s="1"/>
  <c r="AQ14" i="4"/>
  <c r="AQ30" i="4"/>
  <c r="AO35" i="4"/>
  <c r="AQ35" i="4" s="1"/>
  <c r="AO31" i="4"/>
  <c r="AQ31" i="4" s="1"/>
  <c r="AO27" i="4"/>
  <c r="AQ27" i="4" s="1"/>
  <c r="AO23" i="4"/>
  <c r="AQ23" i="4" s="1"/>
  <c r="AO19" i="4"/>
  <c r="AQ19" i="4" s="1"/>
  <c r="AO15" i="4"/>
  <c r="AQ15" i="4" s="1"/>
  <c r="AO11" i="4"/>
  <c r="AQ11" i="4" s="1"/>
  <c r="AO7" i="4"/>
  <c r="AQ7" i="4" s="1"/>
  <c r="AO4" i="4"/>
  <c r="AO33" i="4"/>
  <c r="AQ33" i="4" s="1"/>
  <c r="AO29" i="4"/>
  <c r="AQ29" i="4" s="1"/>
  <c r="AO25" i="4"/>
  <c r="AQ25" i="4" s="1"/>
  <c r="AO21" i="4"/>
  <c r="AQ21" i="4" s="1"/>
  <c r="AO17" i="4"/>
  <c r="AQ17" i="4" s="1"/>
  <c r="AO13" i="4"/>
  <c r="AQ13" i="4" s="1"/>
  <c r="AO9" i="4"/>
  <c r="AQ9" i="4" s="1"/>
  <c r="AO5" i="4"/>
  <c r="AQ5" i="4" s="1"/>
  <c r="AR5" i="4"/>
  <c r="AT5" i="4" s="1"/>
  <c r="AR6" i="4"/>
  <c r="AT6" i="4" s="1"/>
  <c r="AR7" i="4"/>
  <c r="AT7" i="4" s="1"/>
  <c r="AU7" i="4" s="1"/>
  <c r="AR8" i="4"/>
  <c r="AT8" i="4" s="1"/>
  <c r="AR9" i="4"/>
  <c r="AT9" i="4" s="1"/>
  <c r="AR10" i="4"/>
  <c r="AT10" i="4" s="1"/>
  <c r="AR11" i="4"/>
  <c r="AT11" i="4" s="1"/>
  <c r="AR12" i="4"/>
  <c r="AT12" i="4" s="1"/>
  <c r="AU12" i="4" s="1"/>
  <c r="AR13" i="4"/>
  <c r="AT13" i="4" s="1"/>
  <c r="AR14" i="4"/>
  <c r="AT14" i="4" s="1"/>
  <c r="AU14" i="4" s="1"/>
  <c r="AR15" i="4"/>
  <c r="AT15" i="4" s="1"/>
  <c r="AR16" i="4"/>
  <c r="AT16" i="4" s="1"/>
  <c r="AR17" i="4"/>
  <c r="AT17" i="4" s="1"/>
  <c r="AR18" i="4"/>
  <c r="AT18" i="4" s="1"/>
  <c r="AR19" i="4"/>
  <c r="AT19" i="4" s="1"/>
  <c r="AR20" i="4"/>
  <c r="AT20" i="4" s="1"/>
  <c r="AR21" i="4"/>
  <c r="AT21" i="4" s="1"/>
  <c r="AR22" i="4"/>
  <c r="AT22" i="4" s="1"/>
  <c r="AR23" i="4"/>
  <c r="AT23" i="4" s="1"/>
  <c r="AU23" i="4" s="1"/>
  <c r="AR24" i="4"/>
  <c r="AT24" i="4" s="1"/>
  <c r="AR25" i="4"/>
  <c r="AT25" i="4" s="1"/>
  <c r="AR26" i="4"/>
  <c r="AT26" i="4" s="1"/>
  <c r="AR27" i="4"/>
  <c r="AT27" i="4" s="1"/>
  <c r="AR28" i="4"/>
  <c r="AT28" i="4" s="1"/>
  <c r="AU28" i="4" s="1"/>
  <c r="AR29" i="4"/>
  <c r="AT29" i="4" s="1"/>
  <c r="AR30" i="4"/>
  <c r="AT30" i="4" s="1"/>
  <c r="AR31" i="4"/>
  <c r="AT31" i="4" s="1"/>
  <c r="AR32" i="4"/>
  <c r="AT32" i="4" s="1"/>
  <c r="AR33" i="4"/>
  <c r="AT33" i="4" s="1"/>
  <c r="AR34" i="4"/>
  <c r="AT34" i="4" s="1"/>
  <c r="AR35" i="4"/>
  <c r="AT35" i="4" s="1"/>
  <c r="AR36" i="4"/>
  <c r="AT36" i="4" s="1"/>
  <c r="AR4" i="4"/>
  <c r="AT4" i="4" s="1"/>
  <c r="AU35" i="4" l="1"/>
  <c r="AU21" i="4"/>
  <c r="AU5" i="4"/>
  <c r="AI7" i="5" s="1"/>
  <c r="AU34" i="4"/>
  <c r="AI34" i="5" s="1"/>
  <c r="AU30" i="4"/>
  <c r="AU18" i="4"/>
  <c r="AI14" i="5" s="1"/>
  <c r="AU32" i="4"/>
  <c r="AI29" i="5" s="1"/>
  <c r="AU16" i="4"/>
  <c r="AI35" i="5" s="1"/>
  <c r="AU26" i="4"/>
  <c r="AU10" i="4"/>
  <c r="AI20" i="5" s="1"/>
  <c r="AU22" i="4"/>
  <c r="AA21" i="89" s="1"/>
  <c r="AU6" i="4"/>
  <c r="AA5" i="89" s="1"/>
  <c r="AU19" i="4"/>
  <c r="AI12" i="5"/>
  <c r="AA27" i="89"/>
  <c r="AI25" i="5"/>
  <c r="AA11" i="89"/>
  <c r="AI24" i="5"/>
  <c r="AA20" i="89"/>
  <c r="AI36" i="5"/>
  <c r="AA34" i="89"/>
  <c r="AI27" i="5"/>
  <c r="AA22" i="89"/>
  <c r="AI19" i="5"/>
  <c r="AA18" i="89"/>
  <c r="AI15" i="5"/>
  <c r="AA6" i="89"/>
  <c r="AI18" i="5"/>
  <c r="AA29" i="89"/>
  <c r="AI10" i="5"/>
  <c r="AA25" i="89"/>
  <c r="AA17" i="89"/>
  <c r="AI32" i="5"/>
  <c r="AA13" i="89"/>
  <c r="AA9" i="89"/>
  <c r="AU29" i="4"/>
  <c r="AU13" i="4"/>
  <c r="AU36" i="4"/>
  <c r="AU20" i="4"/>
  <c r="AU27" i="4"/>
  <c r="AU11" i="4"/>
  <c r="AU24" i="4"/>
  <c r="AU8" i="4"/>
  <c r="AQ4" i="4"/>
  <c r="AU4" i="4" s="1"/>
  <c r="AA3" i="89" s="1"/>
  <c r="AU31" i="4"/>
  <c r="AU15" i="4"/>
  <c r="AU33" i="4"/>
  <c r="AU17" i="4"/>
  <c r="AU25" i="4"/>
  <c r="AU9" i="4"/>
  <c r="AA4" i="89" l="1"/>
  <c r="AA31" i="89"/>
  <c r="AA33" i="89"/>
  <c r="AA15" i="89"/>
  <c r="AI26" i="5"/>
  <c r="AI8" i="5"/>
  <c r="AI30" i="5"/>
  <c r="AA32" i="89"/>
  <c r="AI21" i="5"/>
  <c r="AA19" i="89"/>
  <c r="AI17" i="5"/>
  <c r="AA8" i="89"/>
  <c r="AI33" i="5"/>
  <c r="AA14" i="89"/>
  <c r="AI28" i="5"/>
  <c r="AA23" i="89"/>
  <c r="AI37" i="5"/>
  <c r="AA35" i="89"/>
  <c r="AI16" i="5"/>
  <c r="AA7" i="89"/>
  <c r="AI6" i="5"/>
  <c r="AA24" i="89"/>
  <c r="AI22" i="5"/>
  <c r="AA30" i="89"/>
  <c r="AI23" i="5"/>
  <c r="AA10" i="89"/>
  <c r="AI31" i="5"/>
  <c r="AA12" i="89"/>
  <c r="AI9" i="5"/>
  <c r="AA16" i="89"/>
  <c r="AI11" i="5"/>
  <c r="AA26" i="89"/>
  <c r="AI13" i="5"/>
  <c r="AA28" i="89"/>
  <c r="AI5" i="5"/>
  <c r="AH5" i="4"/>
  <c r="AH6" i="4"/>
  <c r="AH7"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H36" i="4"/>
  <c r="AH4" i="4"/>
  <c r="AI5" i="4"/>
  <c r="AI6" i="4"/>
  <c r="AI7" i="4"/>
  <c r="AI8" i="4"/>
  <c r="AI9" i="4"/>
  <c r="AI10" i="4"/>
  <c r="AI11" i="4"/>
  <c r="AI12" i="4"/>
  <c r="AI13" i="4"/>
  <c r="AI14" i="4"/>
  <c r="AI15" i="4"/>
  <c r="AI16" i="4"/>
  <c r="AI17" i="4"/>
  <c r="AI18" i="4"/>
  <c r="AI19" i="4"/>
  <c r="AI20" i="4"/>
  <c r="AI21" i="4"/>
  <c r="AI22" i="4"/>
  <c r="AI23" i="4"/>
  <c r="AI24" i="4"/>
  <c r="AI25" i="4"/>
  <c r="AI26" i="4"/>
  <c r="AI27" i="4"/>
  <c r="AI28" i="4"/>
  <c r="AI29" i="4"/>
  <c r="AI30" i="4"/>
  <c r="AI31" i="4"/>
  <c r="AI32" i="4"/>
  <c r="AI33" i="4"/>
  <c r="AI34" i="4"/>
  <c r="AI35" i="4"/>
  <c r="AI36" i="4"/>
  <c r="AI4" i="4"/>
  <c r="AA36" i="89" l="1"/>
  <c r="AE5" i="4" l="1"/>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4" i="4"/>
  <c r="Y5" i="4" l="1"/>
  <c r="Z5" i="4"/>
  <c r="Y6" i="4"/>
  <c r="Z6" i="4"/>
  <c r="Y7" i="4"/>
  <c r="Z7" i="4"/>
  <c r="Y8" i="4"/>
  <c r="Z8" i="4"/>
  <c r="Y9" i="4"/>
  <c r="Z9" i="4"/>
  <c r="Y10" i="4"/>
  <c r="Z10" i="4"/>
  <c r="Y11" i="4"/>
  <c r="Z11" i="4"/>
  <c r="Y12" i="4"/>
  <c r="Z12" i="4"/>
  <c r="Y13" i="4"/>
  <c r="Z13" i="4"/>
  <c r="Y14" i="4"/>
  <c r="Z14" i="4"/>
  <c r="Y15" i="4"/>
  <c r="Z15" i="4"/>
  <c r="Y16" i="4"/>
  <c r="Z16" i="4"/>
  <c r="Y17" i="4"/>
  <c r="Z17" i="4"/>
  <c r="Y18" i="4"/>
  <c r="Z18" i="4"/>
  <c r="Y19" i="4"/>
  <c r="Z19" i="4"/>
  <c r="Y20" i="4"/>
  <c r="Z20" i="4"/>
  <c r="Y21" i="4"/>
  <c r="Z21" i="4"/>
  <c r="Y22" i="4"/>
  <c r="Z22" i="4"/>
  <c r="Y23" i="4"/>
  <c r="Z23" i="4"/>
  <c r="Y24" i="4"/>
  <c r="Z24" i="4"/>
  <c r="Y25" i="4"/>
  <c r="Z25" i="4"/>
  <c r="Y26" i="4"/>
  <c r="Z26" i="4"/>
  <c r="Y27" i="4"/>
  <c r="Z27" i="4"/>
  <c r="Y28" i="4"/>
  <c r="Z28" i="4"/>
  <c r="Y29" i="4"/>
  <c r="Z29" i="4"/>
  <c r="Y30" i="4"/>
  <c r="Z30" i="4"/>
  <c r="Y31" i="4"/>
  <c r="Z31" i="4"/>
  <c r="Y32" i="4"/>
  <c r="Z32" i="4"/>
  <c r="Y33" i="4"/>
  <c r="Z33" i="4"/>
  <c r="Y34" i="4"/>
  <c r="Z34" i="4"/>
  <c r="Y35" i="4"/>
  <c r="Z35" i="4"/>
  <c r="Y36" i="4"/>
  <c r="Z36" i="4"/>
  <c r="Z4" i="4"/>
  <c r="Y4" i="4"/>
  <c r="AA33" i="4" l="1"/>
  <c r="AA9" i="4"/>
  <c r="AA7" i="4"/>
  <c r="AA5" i="4"/>
  <c r="AA24" i="4"/>
  <c r="AA16" i="4"/>
  <c r="AA12" i="4"/>
  <c r="AA10" i="4"/>
  <c r="AA4" i="4"/>
  <c r="AA25" i="4"/>
  <c r="AA23" i="4"/>
  <c r="AA21" i="4"/>
  <c r="AA17" i="4"/>
  <c r="AA8" i="4"/>
  <c r="AA32" i="4"/>
  <c r="AA28" i="4"/>
  <c r="AA26" i="4"/>
  <c r="AA31" i="4"/>
  <c r="AA36" i="4"/>
  <c r="AA34" i="4"/>
  <c r="AA29" i="4"/>
  <c r="AA20" i="4"/>
  <c r="AA18" i="4"/>
  <c r="AA15" i="4"/>
  <c r="AA13" i="4"/>
  <c r="AA35" i="4"/>
  <c r="AA30" i="4"/>
  <c r="AA27" i="4"/>
  <c r="AA22" i="4"/>
  <c r="AA19" i="4"/>
  <c r="AA14" i="4"/>
  <c r="AA11" i="4"/>
  <c r="AA6" i="4"/>
  <c r="N5" i="4" l="1"/>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4" i="4"/>
  <c r="L5" i="4" l="1"/>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4" i="4"/>
  <c r="M36" i="4" l="1"/>
  <c r="O36" i="4" s="1"/>
  <c r="W35" i="89" s="1"/>
  <c r="M33" i="4"/>
  <c r="O33" i="4" s="1"/>
  <c r="M29" i="4"/>
  <c r="O29" i="4" s="1"/>
  <c r="M25" i="4"/>
  <c r="O25" i="4" s="1"/>
  <c r="M21" i="4"/>
  <c r="O21" i="4" s="1"/>
  <c r="M17" i="4"/>
  <c r="O17" i="4" s="1"/>
  <c r="M9" i="4"/>
  <c r="O9" i="4" s="1"/>
  <c r="M5" i="4"/>
  <c r="O5" i="4" s="1"/>
  <c r="M13" i="4"/>
  <c r="O13" i="4" s="1"/>
  <c r="M4" i="4"/>
  <c r="M35" i="4"/>
  <c r="O35" i="4" s="1"/>
  <c r="M31" i="4"/>
  <c r="O31" i="4" s="1"/>
  <c r="M27" i="4"/>
  <c r="O27" i="4" s="1"/>
  <c r="M23" i="4"/>
  <c r="O23" i="4" s="1"/>
  <c r="M19" i="4"/>
  <c r="O19" i="4" s="1"/>
  <c r="M15" i="4"/>
  <c r="O15" i="4" s="1"/>
  <c r="M11" i="4"/>
  <c r="O11" i="4" s="1"/>
  <c r="M7" i="4"/>
  <c r="O7" i="4" s="1"/>
  <c r="AD37" i="5"/>
  <c r="M32" i="4"/>
  <c r="O32" i="4" s="1"/>
  <c r="M28" i="4"/>
  <c r="O28" i="4" s="1"/>
  <c r="M24" i="4"/>
  <c r="O24" i="4" s="1"/>
  <c r="M20" i="4"/>
  <c r="O20" i="4" s="1"/>
  <c r="M16" i="4"/>
  <c r="O16" i="4" s="1"/>
  <c r="M12" i="4"/>
  <c r="O12" i="4" s="1"/>
  <c r="M8" i="4"/>
  <c r="O8" i="4" s="1"/>
  <c r="M34" i="4"/>
  <c r="O34" i="4" s="1"/>
  <c r="M30" i="4"/>
  <c r="O30" i="4" s="1"/>
  <c r="M26" i="4"/>
  <c r="O26" i="4" s="1"/>
  <c r="M22" i="4"/>
  <c r="O22" i="4" s="1"/>
  <c r="M18" i="4"/>
  <c r="O18" i="4" s="1"/>
  <c r="M14" i="4"/>
  <c r="O14" i="4" s="1"/>
  <c r="M10" i="4"/>
  <c r="O10" i="4" s="1"/>
  <c r="M6" i="4"/>
  <c r="O6" i="4" s="1"/>
  <c r="I5" i="4"/>
  <c r="J5" i="4" s="1"/>
  <c r="I6" i="4"/>
  <c r="J6" i="4" s="1"/>
  <c r="I7" i="4"/>
  <c r="J7" i="4" s="1"/>
  <c r="I8" i="4"/>
  <c r="J8" i="4" s="1"/>
  <c r="I9" i="4"/>
  <c r="J9" i="4" s="1"/>
  <c r="I10" i="4"/>
  <c r="J10" i="4" s="1"/>
  <c r="I11" i="4"/>
  <c r="J11" i="4" s="1"/>
  <c r="I12" i="4"/>
  <c r="J12" i="4" s="1"/>
  <c r="I13" i="4"/>
  <c r="J13" i="4" s="1"/>
  <c r="I14" i="4"/>
  <c r="J14" i="4" s="1"/>
  <c r="I15" i="4"/>
  <c r="J15" i="4" s="1"/>
  <c r="I16" i="4"/>
  <c r="J16" i="4" s="1"/>
  <c r="I17" i="4"/>
  <c r="J17" i="4" s="1"/>
  <c r="I18" i="4"/>
  <c r="J18" i="4" s="1"/>
  <c r="I19" i="4"/>
  <c r="J19" i="4" s="1"/>
  <c r="I20" i="4"/>
  <c r="J20" i="4" s="1"/>
  <c r="I21" i="4"/>
  <c r="J21" i="4" s="1"/>
  <c r="I22" i="4"/>
  <c r="J22" i="4" s="1"/>
  <c r="I23" i="4"/>
  <c r="J23" i="4" s="1"/>
  <c r="I24" i="4"/>
  <c r="J24" i="4" s="1"/>
  <c r="I25" i="4"/>
  <c r="J25" i="4" s="1"/>
  <c r="I26" i="4"/>
  <c r="J26" i="4" s="1"/>
  <c r="I27" i="4"/>
  <c r="J27" i="4" s="1"/>
  <c r="I28" i="4"/>
  <c r="J28" i="4" s="1"/>
  <c r="I29" i="4"/>
  <c r="J29" i="4" s="1"/>
  <c r="I30" i="4"/>
  <c r="J30" i="4" s="1"/>
  <c r="I31" i="4"/>
  <c r="J31" i="4" s="1"/>
  <c r="I32" i="4"/>
  <c r="J32" i="4" s="1"/>
  <c r="I33" i="4"/>
  <c r="J33" i="4" s="1"/>
  <c r="I34" i="4"/>
  <c r="J34" i="4" s="1"/>
  <c r="I35" i="4"/>
  <c r="J35" i="4" s="1"/>
  <c r="I36" i="4"/>
  <c r="J36" i="4" s="1"/>
  <c r="I4" i="4"/>
  <c r="J4" i="4" s="1"/>
  <c r="AC11" i="5" l="1"/>
  <c r="V26" i="89"/>
  <c r="AC33" i="5"/>
  <c r="V14" i="89"/>
  <c r="AD25" i="5"/>
  <c r="W11" i="89"/>
  <c r="AD11" i="5"/>
  <c r="W26" i="89"/>
  <c r="AD24" i="5"/>
  <c r="W20" i="89"/>
  <c r="AC34" i="5"/>
  <c r="V33" i="89"/>
  <c r="AC18" i="5"/>
  <c r="V29" i="89"/>
  <c r="AC10" i="5"/>
  <c r="V25" i="89"/>
  <c r="AC26" i="5"/>
  <c r="V21" i="89"/>
  <c r="AC14" i="5"/>
  <c r="V17" i="89"/>
  <c r="AC32" i="5"/>
  <c r="V13" i="89"/>
  <c r="AC20" i="5"/>
  <c r="V9" i="89"/>
  <c r="AC8" i="5"/>
  <c r="V5" i="89"/>
  <c r="AD14" i="5"/>
  <c r="W17" i="89"/>
  <c r="AD34" i="5"/>
  <c r="W33" i="89"/>
  <c r="AD35" i="5"/>
  <c r="W15" i="89"/>
  <c r="AD29" i="5"/>
  <c r="W31" i="89"/>
  <c r="AD33" i="5"/>
  <c r="W14" i="89"/>
  <c r="AD22" i="5"/>
  <c r="W30" i="89"/>
  <c r="AD7" i="5"/>
  <c r="W4" i="89"/>
  <c r="AD6" i="5"/>
  <c r="W24" i="89"/>
  <c r="AC36" i="5"/>
  <c r="V34" i="89"/>
  <c r="AC19" i="5"/>
  <c r="V18" i="89"/>
  <c r="AC23" i="5"/>
  <c r="V10" i="89"/>
  <c r="AD32" i="5"/>
  <c r="W13" i="89"/>
  <c r="AD12" i="5"/>
  <c r="W27" i="89"/>
  <c r="AD31" i="5"/>
  <c r="W12" i="89"/>
  <c r="AC30" i="5"/>
  <c r="V32" i="89"/>
  <c r="AC13" i="5"/>
  <c r="V28" i="89"/>
  <c r="AC6" i="5"/>
  <c r="V24" i="89"/>
  <c r="AC24" i="5"/>
  <c r="V20" i="89"/>
  <c r="AC9" i="5"/>
  <c r="V16" i="89"/>
  <c r="AC31" i="5"/>
  <c r="V12" i="89"/>
  <c r="AC17" i="5"/>
  <c r="V8" i="89"/>
  <c r="AC7" i="5"/>
  <c r="V4" i="89"/>
  <c r="AD8" i="5"/>
  <c r="W5" i="89"/>
  <c r="AD26" i="5"/>
  <c r="W21" i="89"/>
  <c r="AD21" i="5"/>
  <c r="W19" i="89"/>
  <c r="AD19" i="5"/>
  <c r="W18" i="89"/>
  <c r="AD36" i="5"/>
  <c r="W34" i="89"/>
  <c r="AD17" i="5"/>
  <c r="W8" i="89"/>
  <c r="AD13" i="5"/>
  <c r="W28" i="89"/>
  <c r="AC22" i="5"/>
  <c r="V30" i="89"/>
  <c r="AC27" i="5"/>
  <c r="V22" i="89"/>
  <c r="AC15" i="5"/>
  <c r="V6" i="89"/>
  <c r="AD18" i="5"/>
  <c r="W29" i="89"/>
  <c r="AD23" i="5"/>
  <c r="W10" i="89"/>
  <c r="AC5" i="5"/>
  <c r="V3" i="89"/>
  <c r="AC37" i="5"/>
  <c r="V35" i="89"/>
  <c r="AC29" i="5"/>
  <c r="V31" i="89"/>
  <c r="AC12" i="5"/>
  <c r="V27" i="89"/>
  <c r="AC28" i="5"/>
  <c r="V23" i="89"/>
  <c r="AC21" i="5"/>
  <c r="V19" i="89"/>
  <c r="AC35" i="5"/>
  <c r="V15" i="89"/>
  <c r="AC25" i="5"/>
  <c r="V11" i="89"/>
  <c r="AC16" i="5"/>
  <c r="V7" i="89"/>
  <c r="AD20" i="5"/>
  <c r="W9" i="89"/>
  <c r="AD10" i="5"/>
  <c r="W25" i="89"/>
  <c r="AD16" i="5"/>
  <c r="W7" i="89"/>
  <c r="AD28" i="5"/>
  <c r="W23" i="89"/>
  <c r="AD15" i="5"/>
  <c r="W6" i="89"/>
  <c r="AD27" i="5"/>
  <c r="W22" i="89"/>
  <c r="AD9" i="5"/>
  <c r="W16" i="89"/>
  <c r="AD30" i="5"/>
  <c r="W32" i="89"/>
  <c r="O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4" i="4"/>
  <c r="V36" i="89" l="1"/>
  <c r="W3" i="89"/>
  <c r="W36" i="89" s="1"/>
  <c r="AD5" i="5"/>
  <c r="AG5" i="3" l="1"/>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4" i="3"/>
  <c r="AF5" i="3"/>
  <c r="AH5" i="3" s="1"/>
  <c r="AF6" i="3"/>
  <c r="AF7" i="3"/>
  <c r="AF8" i="3"/>
  <c r="AF9" i="3"/>
  <c r="AF10" i="3"/>
  <c r="AF11" i="3"/>
  <c r="AH11" i="3" s="1"/>
  <c r="AF12" i="3"/>
  <c r="AF13" i="3"/>
  <c r="AH13" i="3" s="1"/>
  <c r="AF14" i="3"/>
  <c r="AF15" i="3"/>
  <c r="AH15" i="3" s="1"/>
  <c r="AF16" i="3"/>
  <c r="AF17" i="3"/>
  <c r="AH17" i="3" s="1"/>
  <c r="AF18" i="3"/>
  <c r="AF19" i="3"/>
  <c r="AH19" i="3" s="1"/>
  <c r="AF20" i="3"/>
  <c r="AF21" i="3"/>
  <c r="AH21" i="3" s="1"/>
  <c r="AF22" i="3"/>
  <c r="AF23" i="3"/>
  <c r="AH23" i="3" s="1"/>
  <c r="AF24" i="3"/>
  <c r="AF25" i="3"/>
  <c r="AF26" i="3"/>
  <c r="AF27" i="3"/>
  <c r="AH27" i="3" s="1"/>
  <c r="AF28" i="3"/>
  <c r="AF29" i="3"/>
  <c r="AH29" i="3" s="1"/>
  <c r="AF30" i="3"/>
  <c r="AF31" i="3"/>
  <c r="AH31" i="3" s="1"/>
  <c r="AF32" i="3"/>
  <c r="AF33" i="3"/>
  <c r="AH33" i="3" s="1"/>
  <c r="AF34" i="3"/>
  <c r="AF35" i="3"/>
  <c r="AH35" i="3" s="1"/>
  <c r="AF36" i="3"/>
  <c r="AF4" i="3"/>
  <c r="AH7" i="3" l="1"/>
  <c r="U15" i="5" s="1"/>
  <c r="U11" i="5"/>
  <c r="Q26" i="89"/>
  <c r="U36" i="5"/>
  <c r="Q34" i="89"/>
  <c r="U27" i="5"/>
  <c r="Q22" i="89"/>
  <c r="U33" i="5"/>
  <c r="Q14" i="89"/>
  <c r="U30" i="5"/>
  <c r="Q32" i="89"/>
  <c r="U24" i="5"/>
  <c r="Q20" i="89"/>
  <c r="U31" i="5"/>
  <c r="Q12" i="89"/>
  <c r="U7" i="5"/>
  <c r="Q4" i="89"/>
  <c r="U22" i="5"/>
  <c r="Q30" i="89"/>
  <c r="U19" i="5"/>
  <c r="Q18" i="89"/>
  <c r="U23" i="5"/>
  <c r="Q10" i="89"/>
  <c r="U13" i="5"/>
  <c r="Q28" i="89"/>
  <c r="U9" i="5"/>
  <c r="Q16" i="89"/>
  <c r="AH4" i="3"/>
  <c r="AH36" i="3"/>
  <c r="AH32" i="3"/>
  <c r="AH28" i="3"/>
  <c r="AH24" i="3"/>
  <c r="AH20" i="3"/>
  <c r="AH16" i="3"/>
  <c r="AH12" i="3"/>
  <c r="AH8" i="3"/>
  <c r="AH25" i="3"/>
  <c r="AH9" i="3"/>
  <c r="AH34" i="3"/>
  <c r="AH30" i="3"/>
  <c r="AH26" i="3"/>
  <c r="AH22" i="3"/>
  <c r="AH18" i="3"/>
  <c r="AH14" i="3"/>
  <c r="AH10" i="3"/>
  <c r="AH6" i="3"/>
  <c r="Q6" i="89" l="1"/>
  <c r="U14" i="5"/>
  <c r="Q17" i="89"/>
  <c r="U25" i="5"/>
  <c r="Q11" i="89"/>
  <c r="U12" i="5"/>
  <c r="Q27" i="89"/>
  <c r="U8" i="5"/>
  <c r="Q5" i="89"/>
  <c r="U26" i="5"/>
  <c r="Q21" i="89"/>
  <c r="U17" i="5"/>
  <c r="Q8" i="89"/>
  <c r="U35" i="5"/>
  <c r="Q15" i="89"/>
  <c r="U29" i="5"/>
  <c r="Q31" i="89"/>
  <c r="U34" i="5"/>
  <c r="Q33" i="89"/>
  <c r="U20" i="5"/>
  <c r="Q9" i="89"/>
  <c r="U10" i="5"/>
  <c r="Q25" i="89"/>
  <c r="U6" i="5"/>
  <c r="Q24" i="89"/>
  <c r="U21" i="5"/>
  <c r="Q19" i="89"/>
  <c r="U37" i="5"/>
  <c r="Q35" i="89"/>
  <c r="U32" i="5"/>
  <c r="Q13" i="89"/>
  <c r="U18" i="5"/>
  <c r="Q29" i="89"/>
  <c r="U16" i="5"/>
  <c r="Q7" i="89"/>
  <c r="U28" i="5"/>
  <c r="Q23" i="89"/>
  <c r="U5" i="5"/>
  <c r="Q3" i="89"/>
  <c r="AP5" i="3"/>
  <c r="AP6" i="3"/>
  <c r="AP7" i="3"/>
  <c r="AP8" i="3"/>
  <c r="AP9" i="3"/>
  <c r="AP10" i="3"/>
  <c r="AP11"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4" i="3"/>
  <c r="AO13" i="3"/>
  <c r="AQ13" i="3" l="1"/>
  <c r="Q36" i="89"/>
  <c r="AO5" i="3"/>
  <c r="AQ5" i="3" s="1"/>
  <c r="AO6" i="3"/>
  <c r="AQ6" i="3" s="1"/>
  <c r="AO7" i="3"/>
  <c r="AQ7" i="3" s="1"/>
  <c r="AO8" i="3"/>
  <c r="AQ8" i="3" s="1"/>
  <c r="AO9" i="3"/>
  <c r="AQ9" i="3" s="1"/>
  <c r="AO10" i="3"/>
  <c r="AQ10" i="3" s="1"/>
  <c r="AO11" i="3"/>
  <c r="AQ11" i="3" s="1"/>
  <c r="AO12" i="3"/>
  <c r="AQ12" i="3" s="1"/>
  <c r="AO14" i="3"/>
  <c r="AQ14" i="3" s="1"/>
  <c r="AO15" i="3"/>
  <c r="AQ15" i="3" s="1"/>
  <c r="AO16" i="3"/>
  <c r="AQ16" i="3" s="1"/>
  <c r="AO17" i="3"/>
  <c r="AQ17" i="3" s="1"/>
  <c r="AO18" i="3"/>
  <c r="AQ18" i="3" s="1"/>
  <c r="AO19" i="3"/>
  <c r="AQ19" i="3" s="1"/>
  <c r="AO20" i="3"/>
  <c r="AQ20" i="3" s="1"/>
  <c r="AO21" i="3"/>
  <c r="AQ21" i="3" s="1"/>
  <c r="AO22" i="3"/>
  <c r="AQ22" i="3" s="1"/>
  <c r="AO23" i="3"/>
  <c r="AQ23" i="3" s="1"/>
  <c r="AO24" i="3"/>
  <c r="AQ24" i="3" s="1"/>
  <c r="AO25" i="3"/>
  <c r="AQ25" i="3" s="1"/>
  <c r="AO26" i="3"/>
  <c r="AQ26" i="3" s="1"/>
  <c r="AO27" i="3"/>
  <c r="AQ27" i="3" s="1"/>
  <c r="AO28" i="3"/>
  <c r="AQ28" i="3" s="1"/>
  <c r="AO29" i="3"/>
  <c r="AQ29" i="3" s="1"/>
  <c r="AO30" i="3"/>
  <c r="AQ30" i="3" s="1"/>
  <c r="AO31" i="3"/>
  <c r="AQ31" i="3" s="1"/>
  <c r="AO32" i="3"/>
  <c r="AQ32" i="3" s="1"/>
  <c r="AO33" i="3"/>
  <c r="AQ33" i="3" s="1"/>
  <c r="AO34" i="3"/>
  <c r="AQ34" i="3" s="1"/>
  <c r="AO35" i="3"/>
  <c r="AQ35" i="3" s="1"/>
  <c r="AO36" i="3"/>
  <c r="AQ36" i="3" s="1"/>
  <c r="AO4" i="3"/>
  <c r="AQ4" i="3" l="1"/>
  <c r="AC5" i="3" l="1"/>
  <c r="AC6" i="3"/>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4" i="3"/>
  <c r="AB5" i="3"/>
  <c r="AD5" i="3" s="1"/>
  <c r="AB6" i="3"/>
  <c r="AD6" i="3" s="1"/>
  <c r="AB7" i="3"/>
  <c r="AB8" i="3"/>
  <c r="AB9" i="3"/>
  <c r="AD9" i="3" s="1"/>
  <c r="AB10" i="3"/>
  <c r="AD10" i="3" s="1"/>
  <c r="AB11" i="3"/>
  <c r="AB12" i="3"/>
  <c r="AB13" i="3"/>
  <c r="AD13" i="3" s="1"/>
  <c r="AB14" i="3"/>
  <c r="AD14" i="3" s="1"/>
  <c r="AB15" i="3"/>
  <c r="AB16" i="3"/>
  <c r="AB17" i="3"/>
  <c r="AD17" i="3" s="1"/>
  <c r="AB18" i="3"/>
  <c r="AD18" i="3" s="1"/>
  <c r="AB19" i="3"/>
  <c r="AB20" i="3"/>
  <c r="AB21" i="3"/>
  <c r="AD21" i="3" s="1"/>
  <c r="AB22" i="3"/>
  <c r="AD22" i="3" s="1"/>
  <c r="AB23" i="3"/>
  <c r="AB24" i="3"/>
  <c r="AB25" i="3"/>
  <c r="AD25" i="3" s="1"/>
  <c r="AB26" i="3"/>
  <c r="AD26" i="3" s="1"/>
  <c r="AB27" i="3"/>
  <c r="AB28" i="3"/>
  <c r="AB29" i="3"/>
  <c r="AD29" i="3" s="1"/>
  <c r="AB30" i="3"/>
  <c r="AD30" i="3" s="1"/>
  <c r="AB31" i="3"/>
  <c r="AB32" i="3"/>
  <c r="AB33" i="3"/>
  <c r="AD33" i="3" s="1"/>
  <c r="AB34" i="3"/>
  <c r="AD34" i="3" s="1"/>
  <c r="AB35" i="3"/>
  <c r="AB36" i="3"/>
  <c r="AB4" i="3"/>
  <c r="AD4" i="3" s="1"/>
  <c r="AD35" i="3" l="1"/>
  <c r="AD31" i="3"/>
  <c r="AD27" i="3"/>
  <c r="AD23" i="3"/>
  <c r="AD19" i="3"/>
  <c r="AD15" i="3"/>
  <c r="AD11" i="3"/>
  <c r="AD36" i="3"/>
  <c r="AD32" i="3"/>
  <c r="AD28" i="3"/>
  <c r="AD24" i="3"/>
  <c r="AD20" i="3"/>
  <c r="AD16" i="3"/>
  <c r="AD12" i="3"/>
  <c r="AD8" i="3"/>
  <c r="AD7" i="3"/>
  <c r="Y5" i="3" l="1"/>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4" i="3"/>
  <c r="O5" i="3" l="1"/>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4" i="3"/>
  <c r="N5" i="3" l="1"/>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4" i="3"/>
  <c r="P20" i="3" l="1"/>
  <c r="M19" i="89" s="1"/>
  <c r="P32" i="3"/>
  <c r="M31" i="89" s="1"/>
  <c r="P24" i="3"/>
  <c r="M23" i="89" s="1"/>
  <c r="P12" i="3"/>
  <c r="M11" i="89" s="1"/>
  <c r="P35" i="3"/>
  <c r="M34" i="89" s="1"/>
  <c r="P31" i="3"/>
  <c r="M30" i="89" s="1"/>
  <c r="P27" i="3"/>
  <c r="M26" i="89" s="1"/>
  <c r="P23" i="3"/>
  <c r="M22" i="89" s="1"/>
  <c r="P19" i="3"/>
  <c r="M18" i="89" s="1"/>
  <c r="P15" i="3"/>
  <c r="M14" i="89" s="1"/>
  <c r="P11" i="3"/>
  <c r="M10" i="89" s="1"/>
  <c r="P7" i="3"/>
  <c r="M6" i="89" s="1"/>
  <c r="P8" i="3"/>
  <c r="M7" i="89" s="1"/>
  <c r="P34" i="3"/>
  <c r="M33" i="89" s="1"/>
  <c r="P30" i="3"/>
  <c r="M29" i="89" s="1"/>
  <c r="P26" i="3"/>
  <c r="M25" i="89" s="1"/>
  <c r="P22" i="3"/>
  <c r="M21" i="89" s="1"/>
  <c r="P18" i="3"/>
  <c r="M17" i="89" s="1"/>
  <c r="P14" i="3"/>
  <c r="M13" i="89" s="1"/>
  <c r="P10" i="3"/>
  <c r="M9" i="89" s="1"/>
  <c r="P6" i="3"/>
  <c r="M5" i="89" s="1"/>
  <c r="P36" i="3"/>
  <c r="M35" i="89" s="1"/>
  <c r="P28" i="3"/>
  <c r="M27" i="89" s="1"/>
  <c r="P16" i="3"/>
  <c r="M15" i="89" s="1"/>
  <c r="P4" i="3"/>
  <c r="M3" i="89" s="1"/>
  <c r="P33" i="3"/>
  <c r="M32" i="89" s="1"/>
  <c r="P29" i="3"/>
  <c r="M28" i="89" s="1"/>
  <c r="P25" i="3"/>
  <c r="M24" i="89" s="1"/>
  <c r="P21" i="3"/>
  <c r="M20" i="89" s="1"/>
  <c r="P17" i="3"/>
  <c r="M16" i="89" s="1"/>
  <c r="P13" i="3"/>
  <c r="M12" i="89" s="1"/>
  <c r="P9" i="3"/>
  <c r="M8" i="89" s="1"/>
  <c r="P5" i="3"/>
  <c r="M4" i="89" s="1"/>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4" i="3"/>
  <c r="M36" i="89" l="1"/>
  <c r="F5" i="3" l="1"/>
  <c r="G5" i="3" s="1"/>
  <c r="F6" i="3"/>
  <c r="G6" i="3" s="1"/>
  <c r="F7" i="3"/>
  <c r="G7" i="3" s="1"/>
  <c r="F8" i="3"/>
  <c r="G8" i="3" s="1"/>
  <c r="F9" i="3"/>
  <c r="G9" i="3" s="1"/>
  <c r="F10" i="3"/>
  <c r="G10" i="3" s="1"/>
  <c r="F11" i="3"/>
  <c r="G11" i="3" s="1"/>
  <c r="F12" i="3"/>
  <c r="G12" i="3" s="1"/>
  <c r="F13" i="3"/>
  <c r="G13" i="3" s="1"/>
  <c r="F14" i="3"/>
  <c r="G14" i="3" s="1"/>
  <c r="F15" i="3"/>
  <c r="G15" i="3" s="1"/>
  <c r="F16" i="3"/>
  <c r="G16" i="3" s="1"/>
  <c r="F17" i="3"/>
  <c r="G17" i="3" s="1"/>
  <c r="F18" i="3"/>
  <c r="G18" i="3" s="1"/>
  <c r="F19" i="3"/>
  <c r="G19" i="3" s="1"/>
  <c r="F20" i="3"/>
  <c r="G20" i="3" s="1"/>
  <c r="F21" i="3"/>
  <c r="G21" i="3" s="1"/>
  <c r="F22" i="3"/>
  <c r="G22" i="3" s="1"/>
  <c r="F23" i="3"/>
  <c r="G23" i="3" s="1"/>
  <c r="F24" i="3"/>
  <c r="G24" i="3" s="1"/>
  <c r="F25" i="3"/>
  <c r="G25" i="3" s="1"/>
  <c r="F26" i="3"/>
  <c r="G26" i="3" s="1"/>
  <c r="F27" i="3"/>
  <c r="G27" i="3" s="1"/>
  <c r="F28" i="3"/>
  <c r="G28" i="3" s="1"/>
  <c r="F29" i="3"/>
  <c r="G29" i="3" s="1"/>
  <c r="F30" i="3"/>
  <c r="G30" i="3" s="1"/>
  <c r="F31" i="3"/>
  <c r="G31" i="3" s="1"/>
  <c r="F32" i="3"/>
  <c r="G32" i="3" s="1"/>
  <c r="F33" i="3"/>
  <c r="G33" i="3" s="1"/>
  <c r="F34" i="3"/>
  <c r="G34" i="3" s="1"/>
  <c r="F35" i="3"/>
  <c r="G35" i="3" s="1"/>
  <c r="F36" i="3"/>
  <c r="G36" i="3" s="1"/>
  <c r="F4" i="3"/>
  <c r="G4" i="3" l="1"/>
  <c r="BS5" i="75" l="1"/>
  <c r="BT5" i="75" s="1"/>
  <c r="BS6" i="75"/>
  <c r="BT6" i="75" s="1"/>
  <c r="BS7" i="75"/>
  <c r="BT7" i="75" s="1"/>
  <c r="BS8" i="75"/>
  <c r="BT8" i="75" s="1"/>
  <c r="BS9" i="75"/>
  <c r="BT9" i="75" s="1"/>
  <c r="BS10" i="75"/>
  <c r="BT10" i="75" s="1"/>
  <c r="BS11" i="75"/>
  <c r="BT11" i="75" s="1"/>
  <c r="BS12" i="75"/>
  <c r="BT12" i="75" s="1"/>
  <c r="BS13" i="75"/>
  <c r="BT13" i="75" s="1"/>
  <c r="BS14" i="75"/>
  <c r="BT14" i="75" s="1"/>
  <c r="BS15" i="75"/>
  <c r="BT15" i="75" s="1"/>
  <c r="BS16" i="75"/>
  <c r="BT16" i="75" s="1"/>
  <c r="BS17" i="75"/>
  <c r="BT17" i="75" s="1"/>
  <c r="BS18" i="75"/>
  <c r="BT18" i="75" s="1"/>
  <c r="BS19" i="75"/>
  <c r="BT19" i="75" s="1"/>
  <c r="BS20" i="75"/>
  <c r="BT20" i="75" s="1"/>
  <c r="BS21" i="75"/>
  <c r="BT21" i="75" s="1"/>
  <c r="BS22" i="75"/>
  <c r="BT22" i="75" s="1"/>
  <c r="BS23" i="75"/>
  <c r="BT23" i="75" s="1"/>
  <c r="BS24" i="75"/>
  <c r="BT24" i="75" s="1"/>
  <c r="BS25" i="75"/>
  <c r="BT25" i="75" s="1"/>
  <c r="BS26" i="75"/>
  <c r="BT26" i="75" s="1"/>
  <c r="BS27" i="75"/>
  <c r="BT27" i="75" s="1"/>
  <c r="BS28" i="75"/>
  <c r="BT28" i="75" s="1"/>
  <c r="BS29" i="75"/>
  <c r="BT29" i="75" s="1"/>
  <c r="BS30" i="75"/>
  <c r="BT30" i="75" s="1"/>
  <c r="BS31" i="75"/>
  <c r="BT31" i="75" s="1"/>
  <c r="BS32" i="75"/>
  <c r="BT32" i="75" s="1"/>
  <c r="BS33" i="75"/>
  <c r="BT33" i="75" s="1"/>
  <c r="BS34" i="75"/>
  <c r="BT34" i="75" s="1"/>
  <c r="BS35" i="75"/>
  <c r="BT35" i="75" s="1"/>
  <c r="BS36" i="75"/>
  <c r="BT36" i="75" s="1"/>
  <c r="BS4" i="75"/>
  <c r="BT4" i="75" s="1"/>
  <c r="BU5" i="75"/>
  <c r="BU6" i="75"/>
  <c r="BU7" i="75"/>
  <c r="BU8" i="75"/>
  <c r="BU9" i="75"/>
  <c r="BU10" i="75"/>
  <c r="BU11" i="75"/>
  <c r="BU12" i="75"/>
  <c r="BU13" i="75"/>
  <c r="BU14" i="75"/>
  <c r="BU15" i="75"/>
  <c r="BU16" i="75"/>
  <c r="BU17" i="75"/>
  <c r="BU18" i="75"/>
  <c r="BU19" i="75"/>
  <c r="BU20" i="75"/>
  <c r="BU21" i="75"/>
  <c r="BU22" i="75"/>
  <c r="BU23" i="75"/>
  <c r="BU24" i="75"/>
  <c r="BU25" i="75"/>
  <c r="BU26" i="75"/>
  <c r="BU27" i="75"/>
  <c r="BU28" i="75"/>
  <c r="BU29" i="75"/>
  <c r="BU30" i="75"/>
  <c r="BU31" i="75"/>
  <c r="BU32" i="75"/>
  <c r="BU33" i="75"/>
  <c r="BU34" i="75"/>
  <c r="BU35" i="75"/>
  <c r="BU36" i="75"/>
  <c r="BU4" i="75"/>
  <c r="BV36" i="75" l="1"/>
  <c r="J35" i="89" s="1"/>
  <c r="BV32" i="75"/>
  <c r="J31" i="89" s="1"/>
  <c r="BV28" i="75"/>
  <c r="J27" i="89" s="1"/>
  <c r="BV24" i="75"/>
  <c r="J23" i="89" s="1"/>
  <c r="BV20" i="75"/>
  <c r="J19" i="89" s="1"/>
  <c r="BV16" i="75"/>
  <c r="J15" i="89" s="1"/>
  <c r="BV12" i="75"/>
  <c r="J11" i="89" s="1"/>
  <c r="BV8" i="75"/>
  <c r="J7" i="89" s="1"/>
  <c r="BV35" i="75"/>
  <c r="J34" i="89" s="1"/>
  <c r="BV31" i="75"/>
  <c r="J30" i="89" s="1"/>
  <c r="BV27" i="75"/>
  <c r="J26" i="89" s="1"/>
  <c r="BV23" i="75"/>
  <c r="J22" i="89" s="1"/>
  <c r="BV19" i="75"/>
  <c r="J18" i="89" s="1"/>
  <c r="BV15" i="75"/>
  <c r="J14" i="89" s="1"/>
  <c r="BV11" i="75"/>
  <c r="J10" i="89" s="1"/>
  <c r="BV7" i="75"/>
  <c r="J6" i="89" s="1"/>
  <c r="BV34" i="75"/>
  <c r="J33" i="89" s="1"/>
  <c r="BV30" i="75"/>
  <c r="J29" i="89" s="1"/>
  <c r="BV26" i="75"/>
  <c r="J25" i="89" s="1"/>
  <c r="BV22" i="75"/>
  <c r="J21" i="89" s="1"/>
  <c r="BV18" i="75"/>
  <c r="J17" i="89" s="1"/>
  <c r="BV14" i="75"/>
  <c r="J13" i="89" s="1"/>
  <c r="BV10" i="75"/>
  <c r="J9" i="89" s="1"/>
  <c r="BV6" i="75"/>
  <c r="J5" i="89" s="1"/>
  <c r="BV4" i="75"/>
  <c r="J3" i="89" s="1"/>
  <c r="BV33" i="75"/>
  <c r="J32" i="89" s="1"/>
  <c r="BV29" i="75"/>
  <c r="J28" i="89" s="1"/>
  <c r="BV25" i="75"/>
  <c r="J24" i="89" s="1"/>
  <c r="BV21" i="75"/>
  <c r="J20" i="89" s="1"/>
  <c r="BV17" i="75"/>
  <c r="J16" i="89" s="1"/>
  <c r="BV13" i="75"/>
  <c r="J12" i="89" s="1"/>
  <c r="BV9" i="75"/>
  <c r="J8" i="89" s="1"/>
  <c r="BV5" i="75"/>
  <c r="J4" i="89" s="1"/>
  <c r="J36" i="89" l="1"/>
  <c r="K8" i="5"/>
  <c r="K35" i="5"/>
  <c r="K33" i="5"/>
  <c r="K31" i="5"/>
  <c r="K13" i="5"/>
  <c r="K20" i="5"/>
  <c r="K10" i="5"/>
  <c r="K36" i="5"/>
  <c r="K21" i="5"/>
  <c r="K37" i="5"/>
  <c r="K27" i="5"/>
  <c r="K17" i="5"/>
  <c r="K26" i="5"/>
  <c r="K29" i="5"/>
  <c r="K9" i="5"/>
  <c r="K30" i="5"/>
  <c r="K32" i="5"/>
  <c r="K18" i="5"/>
  <c r="K16" i="5"/>
  <c r="K28" i="5"/>
  <c r="K15" i="5"/>
  <c r="K11" i="5"/>
  <c r="K6" i="5"/>
  <c r="K19" i="5"/>
  <c r="K7" i="5"/>
  <c r="K24" i="5"/>
  <c r="K5" i="5"/>
  <c r="K14" i="5"/>
  <c r="K34" i="5"/>
  <c r="K25" i="5"/>
  <c r="K12" i="5"/>
  <c r="K23" i="5"/>
  <c r="K22" i="5"/>
  <c r="BQ5" i="75"/>
  <c r="BQ6" i="75"/>
  <c r="BQ7" i="75"/>
  <c r="BQ8" i="75"/>
  <c r="BQ9" i="75"/>
  <c r="BQ10" i="75"/>
  <c r="BQ11" i="75"/>
  <c r="BQ12" i="75"/>
  <c r="BQ13" i="75"/>
  <c r="BQ14" i="75"/>
  <c r="BQ15" i="75"/>
  <c r="BQ16" i="75"/>
  <c r="BQ17" i="75"/>
  <c r="BQ18" i="75"/>
  <c r="BQ19" i="75"/>
  <c r="BQ20" i="75"/>
  <c r="BQ21" i="75"/>
  <c r="BQ22" i="75"/>
  <c r="BQ23" i="75"/>
  <c r="BQ24" i="75"/>
  <c r="BQ25" i="75"/>
  <c r="BQ26" i="75"/>
  <c r="BQ27" i="75"/>
  <c r="BQ28" i="75"/>
  <c r="BQ29" i="75"/>
  <c r="BQ30" i="75"/>
  <c r="BQ31" i="75"/>
  <c r="BQ32" i="75"/>
  <c r="BQ33" i="75"/>
  <c r="BQ34" i="75"/>
  <c r="BQ35" i="75"/>
  <c r="BQ36" i="75"/>
  <c r="BQ4" i="75"/>
  <c r="BP5" i="75"/>
  <c r="BR5" i="75" s="1"/>
  <c r="BP6" i="75"/>
  <c r="BP7" i="75"/>
  <c r="BP8" i="75"/>
  <c r="BP9" i="75"/>
  <c r="BR9" i="75" s="1"/>
  <c r="BP10" i="75"/>
  <c r="BP11" i="75"/>
  <c r="BP12" i="75"/>
  <c r="BP13" i="75"/>
  <c r="BP14" i="75"/>
  <c r="BP15" i="75"/>
  <c r="BP16" i="75"/>
  <c r="BP17" i="75"/>
  <c r="BP18" i="75"/>
  <c r="BP19" i="75"/>
  <c r="BP20" i="75"/>
  <c r="BP21" i="75"/>
  <c r="BP22" i="75"/>
  <c r="BP23" i="75"/>
  <c r="BP24" i="75"/>
  <c r="BP25" i="75"/>
  <c r="BP26" i="75"/>
  <c r="BP27" i="75"/>
  <c r="BP28" i="75"/>
  <c r="BR28" i="75" s="1"/>
  <c r="I27" i="89" s="1"/>
  <c r="BP29" i="75"/>
  <c r="BP30" i="75"/>
  <c r="BP31" i="75"/>
  <c r="BP32" i="75"/>
  <c r="BP33" i="75"/>
  <c r="BP34" i="75"/>
  <c r="BP35" i="75"/>
  <c r="BP36" i="75"/>
  <c r="BR36" i="75" s="1"/>
  <c r="I35" i="89" s="1"/>
  <c r="BP4" i="75"/>
  <c r="BR4" i="75" s="1"/>
  <c r="I3" i="89" s="1"/>
  <c r="BR32" i="75" l="1"/>
  <c r="I31" i="89" s="1"/>
  <c r="BR24" i="75"/>
  <c r="I23" i="89" s="1"/>
  <c r="BR16" i="75"/>
  <c r="I15" i="89" s="1"/>
  <c r="BR8" i="75"/>
  <c r="I7" i="89" s="1"/>
  <c r="BR20" i="75"/>
  <c r="I19" i="89" s="1"/>
  <c r="BR12" i="75"/>
  <c r="I11" i="89" s="1"/>
  <c r="BR34" i="75"/>
  <c r="I33" i="89" s="1"/>
  <c r="BR30" i="75"/>
  <c r="I29" i="89" s="1"/>
  <c r="BR26" i="75"/>
  <c r="I25" i="89" s="1"/>
  <c r="BR22" i="75"/>
  <c r="I21" i="89" s="1"/>
  <c r="BR18" i="75"/>
  <c r="I17" i="89" s="1"/>
  <c r="BR14" i="75"/>
  <c r="I13" i="89" s="1"/>
  <c r="BR10" i="75"/>
  <c r="I9" i="89" s="1"/>
  <c r="BR6" i="75"/>
  <c r="I5" i="89" s="1"/>
  <c r="BW9" i="75"/>
  <c r="I8" i="89"/>
  <c r="BW5" i="75"/>
  <c r="I4" i="89"/>
  <c r="BR35" i="75"/>
  <c r="I34" i="89" s="1"/>
  <c r="BR31" i="75"/>
  <c r="I30" i="89" s="1"/>
  <c r="BR27" i="75"/>
  <c r="I26" i="89" s="1"/>
  <c r="BR23" i="75"/>
  <c r="BR19" i="75"/>
  <c r="I18" i="89" s="1"/>
  <c r="BR15" i="75"/>
  <c r="I14" i="89" s="1"/>
  <c r="BR11" i="75"/>
  <c r="I10" i="89" s="1"/>
  <c r="BR7" i="75"/>
  <c r="BR33" i="75"/>
  <c r="BR29" i="75"/>
  <c r="J13" i="5" s="1"/>
  <c r="BR25" i="75"/>
  <c r="J6" i="5" s="1"/>
  <c r="BR21" i="75"/>
  <c r="BR17" i="75"/>
  <c r="J9" i="5" s="1"/>
  <c r="BR13" i="75"/>
  <c r="J31" i="5" s="1"/>
  <c r="BW34" i="75"/>
  <c r="BW22" i="75"/>
  <c r="BW10" i="75"/>
  <c r="BW28" i="75"/>
  <c r="BW24" i="75"/>
  <c r="BW16" i="75"/>
  <c r="BW12" i="75"/>
  <c r="BW18" i="75"/>
  <c r="BW36" i="75"/>
  <c r="BW35" i="75"/>
  <c r="BW19" i="75"/>
  <c r="J30" i="5"/>
  <c r="J7" i="5"/>
  <c r="J17" i="5"/>
  <c r="BW32" i="75" l="1"/>
  <c r="BW11" i="75"/>
  <c r="BW20" i="75"/>
  <c r="BW26" i="75"/>
  <c r="BW27" i="75"/>
  <c r="BW31" i="75"/>
  <c r="BW8" i="75"/>
  <c r="BW14" i="75"/>
  <c r="BW30" i="75"/>
  <c r="BW15" i="75"/>
  <c r="BW6" i="75"/>
  <c r="BW25" i="75"/>
  <c r="I24" i="89"/>
  <c r="BW13" i="75"/>
  <c r="L31" i="5" s="1"/>
  <c r="I12" i="89"/>
  <c r="BW29" i="75"/>
  <c r="L13" i="5" s="1"/>
  <c r="I28" i="89"/>
  <c r="BW17" i="75"/>
  <c r="L9" i="5" s="1"/>
  <c r="I16" i="89"/>
  <c r="BW33" i="75"/>
  <c r="L30" i="5" s="1"/>
  <c r="I32" i="89"/>
  <c r="BW21" i="75"/>
  <c r="L24" i="5" s="1"/>
  <c r="I20" i="89"/>
  <c r="BW7" i="75"/>
  <c r="I6" i="89"/>
  <c r="BW23" i="75"/>
  <c r="I22" i="89"/>
  <c r="J24" i="5"/>
  <c r="L17" i="5"/>
  <c r="L6" i="5"/>
  <c r="L7" i="5"/>
  <c r="J33" i="5"/>
  <c r="J28" i="5"/>
  <c r="J32" i="5"/>
  <c r="J18" i="5"/>
  <c r="J19" i="5"/>
  <c r="J36" i="5"/>
  <c r="J12" i="5"/>
  <c r="J25" i="5"/>
  <c r="J14" i="5"/>
  <c r="J34" i="5"/>
  <c r="J22" i="5"/>
  <c r="J16" i="5"/>
  <c r="J15" i="5"/>
  <c r="J27" i="5"/>
  <c r="J35" i="5"/>
  <c r="J29" i="5"/>
  <c r="J8" i="5"/>
  <c r="J26" i="5"/>
  <c r="J23" i="5"/>
  <c r="J11" i="5"/>
  <c r="J21" i="5"/>
  <c r="J37" i="5"/>
  <c r="J20" i="5"/>
  <c r="J10" i="5"/>
  <c r="I36" i="89" l="1"/>
  <c r="L20" i="5"/>
  <c r="L8" i="5"/>
  <c r="L22" i="5"/>
  <c r="L19" i="5"/>
  <c r="L32" i="5"/>
  <c r="L33" i="5"/>
  <c r="L21" i="5"/>
  <c r="L35" i="5"/>
  <c r="L14" i="5"/>
  <c r="L10" i="5"/>
  <c r="L11" i="5"/>
  <c r="L29" i="5"/>
  <c r="L16" i="5"/>
  <c r="L25" i="5"/>
  <c r="L36" i="5"/>
  <c r="L18" i="5"/>
  <c r="L28" i="5"/>
  <c r="L23" i="5"/>
  <c r="L15" i="5"/>
  <c r="L12" i="5"/>
  <c r="L37" i="5"/>
  <c r="L26" i="5"/>
  <c r="L27" i="5"/>
  <c r="L34" i="5"/>
  <c r="N5" i="75"/>
  <c r="O5" i="75"/>
  <c r="N6" i="75"/>
  <c r="O6" i="75"/>
  <c r="N7" i="75"/>
  <c r="O7" i="75"/>
  <c r="N8" i="75"/>
  <c r="O8" i="75"/>
  <c r="N9" i="75"/>
  <c r="O9" i="75"/>
  <c r="N10" i="75"/>
  <c r="O10" i="75"/>
  <c r="N11" i="75"/>
  <c r="O11" i="75"/>
  <c r="N12" i="75"/>
  <c r="O12" i="75"/>
  <c r="N13" i="75"/>
  <c r="O13" i="75"/>
  <c r="N14" i="75"/>
  <c r="O14" i="75"/>
  <c r="N15" i="75"/>
  <c r="O15" i="75"/>
  <c r="N16" i="75"/>
  <c r="O16" i="75"/>
  <c r="N17" i="75"/>
  <c r="O17" i="75"/>
  <c r="N18" i="75"/>
  <c r="O18" i="75"/>
  <c r="N19" i="75"/>
  <c r="O19" i="75"/>
  <c r="N20" i="75"/>
  <c r="O20" i="75"/>
  <c r="N21" i="75"/>
  <c r="O21" i="75"/>
  <c r="N22" i="75"/>
  <c r="O22" i="75"/>
  <c r="N23" i="75"/>
  <c r="O23" i="75"/>
  <c r="N24" i="75"/>
  <c r="O24" i="75"/>
  <c r="N25" i="75"/>
  <c r="O25" i="75"/>
  <c r="N26" i="75"/>
  <c r="O26" i="75"/>
  <c r="N27" i="75"/>
  <c r="O27" i="75"/>
  <c r="N28" i="75"/>
  <c r="O28" i="75"/>
  <c r="N29" i="75"/>
  <c r="O29" i="75"/>
  <c r="N30" i="75"/>
  <c r="O30" i="75"/>
  <c r="N31" i="75"/>
  <c r="O31" i="75"/>
  <c r="N32" i="75"/>
  <c r="O32" i="75"/>
  <c r="N33" i="75"/>
  <c r="O33" i="75"/>
  <c r="N34" i="75"/>
  <c r="O34" i="75"/>
  <c r="N35" i="75"/>
  <c r="O35" i="75"/>
  <c r="N36" i="75"/>
  <c r="O36" i="75"/>
  <c r="O4" i="75"/>
  <c r="N4" i="75"/>
  <c r="BC5" i="75"/>
  <c r="BC6" i="75"/>
  <c r="BC7" i="75"/>
  <c r="BC8" i="75"/>
  <c r="BC9" i="75"/>
  <c r="BC10" i="75"/>
  <c r="BC11" i="75"/>
  <c r="BC12" i="75"/>
  <c r="BC13" i="75"/>
  <c r="BC14" i="75"/>
  <c r="BC15" i="75"/>
  <c r="BC16" i="75"/>
  <c r="BC17" i="75"/>
  <c r="BC18" i="75"/>
  <c r="BC19" i="75"/>
  <c r="BC20" i="75"/>
  <c r="BC21" i="75"/>
  <c r="BC22" i="75"/>
  <c r="BC23" i="75"/>
  <c r="BC24" i="75"/>
  <c r="BC25" i="75"/>
  <c r="BC26" i="75"/>
  <c r="BC27" i="75"/>
  <c r="BC28" i="75"/>
  <c r="BC29" i="75"/>
  <c r="BC30" i="75"/>
  <c r="BC31" i="75"/>
  <c r="BC32" i="75"/>
  <c r="BC33" i="75"/>
  <c r="BC34" i="75"/>
  <c r="BC35" i="75"/>
  <c r="BC36" i="75"/>
  <c r="BC4" i="75"/>
  <c r="BF5" i="75"/>
  <c r="BF6" i="75"/>
  <c r="BF7" i="75"/>
  <c r="BF8" i="75"/>
  <c r="BF9" i="75"/>
  <c r="BF10" i="75"/>
  <c r="BF11" i="75"/>
  <c r="BF12" i="75"/>
  <c r="BF13" i="75"/>
  <c r="BF14" i="75"/>
  <c r="BF15" i="75"/>
  <c r="BF16" i="75"/>
  <c r="BF17" i="75"/>
  <c r="BF18" i="75"/>
  <c r="BF19" i="75"/>
  <c r="BF20" i="75"/>
  <c r="BF21" i="75"/>
  <c r="BF22" i="75"/>
  <c r="BF23" i="75"/>
  <c r="BF24" i="75"/>
  <c r="BF25" i="75"/>
  <c r="BF26" i="75"/>
  <c r="BF27" i="75"/>
  <c r="BF28" i="75"/>
  <c r="BF29" i="75"/>
  <c r="BF30" i="75"/>
  <c r="BF31" i="75"/>
  <c r="BF32" i="75"/>
  <c r="BF33" i="75"/>
  <c r="BF34" i="75"/>
  <c r="BF35" i="75"/>
  <c r="BF36" i="75"/>
  <c r="BF4" i="75"/>
  <c r="Y5" i="75" l="1"/>
  <c r="Z5" i="75"/>
  <c r="AN5" i="75" s="1"/>
  <c r="Y6" i="75"/>
  <c r="AM6" i="75" s="1"/>
  <c r="Z6" i="75"/>
  <c r="AN6" i="75" s="1"/>
  <c r="Y7" i="75"/>
  <c r="Z7" i="75"/>
  <c r="AN7" i="75" s="1"/>
  <c r="Y8" i="75"/>
  <c r="AM8" i="75" s="1"/>
  <c r="Z8" i="75"/>
  <c r="AN8" i="75" s="1"/>
  <c r="Y9" i="75"/>
  <c r="Z9" i="75"/>
  <c r="AN9" i="75" s="1"/>
  <c r="Y10" i="75"/>
  <c r="AM10" i="75" s="1"/>
  <c r="Z10" i="75"/>
  <c r="AN10" i="75" s="1"/>
  <c r="Y11" i="75"/>
  <c r="Z11" i="75"/>
  <c r="AN11" i="75" s="1"/>
  <c r="Y12" i="75"/>
  <c r="AM12" i="75" s="1"/>
  <c r="Z12" i="75"/>
  <c r="AN12" i="75" s="1"/>
  <c r="Y13" i="75"/>
  <c r="Z13" i="75"/>
  <c r="AN13" i="75" s="1"/>
  <c r="Y14" i="75"/>
  <c r="AM14" i="75" s="1"/>
  <c r="Z14" i="75"/>
  <c r="AN14" i="75" s="1"/>
  <c r="Y15" i="75"/>
  <c r="Z15" i="75"/>
  <c r="AN15" i="75" s="1"/>
  <c r="Y16" i="75"/>
  <c r="AM16" i="75" s="1"/>
  <c r="Z16" i="75"/>
  <c r="AN16" i="75" s="1"/>
  <c r="Y17" i="75"/>
  <c r="Z17" i="75"/>
  <c r="AN17" i="75" s="1"/>
  <c r="Y18" i="75"/>
  <c r="AM18" i="75" s="1"/>
  <c r="Z18" i="75"/>
  <c r="AN18" i="75" s="1"/>
  <c r="Y19" i="75"/>
  <c r="Z19" i="75"/>
  <c r="AN19" i="75" s="1"/>
  <c r="Y20" i="75"/>
  <c r="AM20" i="75" s="1"/>
  <c r="Z20" i="75"/>
  <c r="AN20" i="75" s="1"/>
  <c r="Y21" i="75"/>
  <c r="Z21" i="75"/>
  <c r="AN21" i="75" s="1"/>
  <c r="Y22" i="75"/>
  <c r="AM22" i="75" s="1"/>
  <c r="Z22" i="75"/>
  <c r="AN22" i="75" s="1"/>
  <c r="Y23" i="75"/>
  <c r="Z23" i="75"/>
  <c r="AN23" i="75" s="1"/>
  <c r="Y24" i="75"/>
  <c r="AM24" i="75" s="1"/>
  <c r="Z24" i="75"/>
  <c r="AN24" i="75" s="1"/>
  <c r="Y25" i="75"/>
  <c r="Z25" i="75"/>
  <c r="AN25" i="75" s="1"/>
  <c r="Y26" i="75"/>
  <c r="AM26" i="75" s="1"/>
  <c r="Z26" i="75"/>
  <c r="AN26" i="75" s="1"/>
  <c r="Y27" i="75"/>
  <c r="Z27" i="75"/>
  <c r="AN27" i="75" s="1"/>
  <c r="Y28" i="75"/>
  <c r="AM28" i="75" s="1"/>
  <c r="Z28" i="75"/>
  <c r="AN28" i="75" s="1"/>
  <c r="Y29" i="75"/>
  <c r="Z29" i="75"/>
  <c r="AN29" i="75" s="1"/>
  <c r="Y30" i="75"/>
  <c r="AM30" i="75" s="1"/>
  <c r="Z30" i="75"/>
  <c r="AN30" i="75" s="1"/>
  <c r="Y31" i="75"/>
  <c r="Z31" i="75"/>
  <c r="AN31" i="75" s="1"/>
  <c r="Y32" i="75"/>
  <c r="AM32" i="75" s="1"/>
  <c r="Z32" i="75"/>
  <c r="AN32" i="75" s="1"/>
  <c r="Y33" i="75"/>
  <c r="Z33" i="75"/>
  <c r="AN33" i="75" s="1"/>
  <c r="Y34" i="75"/>
  <c r="AM34" i="75" s="1"/>
  <c r="Z34" i="75"/>
  <c r="AN34" i="75" s="1"/>
  <c r="Y35" i="75"/>
  <c r="Z35" i="75"/>
  <c r="AN35" i="75" s="1"/>
  <c r="Y36" i="75"/>
  <c r="AM36" i="75" s="1"/>
  <c r="Z36" i="75"/>
  <c r="AN36" i="75" s="1"/>
  <c r="Z4" i="75"/>
  <c r="AN4" i="75" s="1"/>
  <c r="Y4" i="75"/>
  <c r="AM4" i="75" s="1"/>
  <c r="P5" i="75"/>
  <c r="P6" i="75"/>
  <c r="P7" i="75"/>
  <c r="P8" i="75"/>
  <c r="P9" i="75"/>
  <c r="P10" i="75"/>
  <c r="P11" i="75"/>
  <c r="P12" i="75"/>
  <c r="P13" i="75"/>
  <c r="P14" i="75"/>
  <c r="P15" i="75"/>
  <c r="P16" i="75"/>
  <c r="P17" i="75"/>
  <c r="P18" i="75"/>
  <c r="P19" i="75"/>
  <c r="P20" i="75"/>
  <c r="P21" i="75"/>
  <c r="P22" i="75"/>
  <c r="P23" i="75"/>
  <c r="P24" i="75"/>
  <c r="P25" i="75"/>
  <c r="P26" i="75"/>
  <c r="P27" i="75"/>
  <c r="P28" i="75"/>
  <c r="P29" i="75"/>
  <c r="P30" i="75"/>
  <c r="P31" i="75"/>
  <c r="P32" i="75"/>
  <c r="P33" i="75"/>
  <c r="P34" i="75"/>
  <c r="P35" i="75"/>
  <c r="P36" i="75"/>
  <c r="P4" i="75"/>
  <c r="AM35" i="75" l="1"/>
  <c r="AO35" i="75" s="1"/>
  <c r="BE35" i="75" s="1"/>
  <c r="AM33" i="75"/>
  <c r="AO33" i="75" s="1"/>
  <c r="BE33" i="75" s="1"/>
  <c r="AM31" i="75"/>
  <c r="AO31" i="75" s="1"/>
  <c r="BE31" i="75" s="1"/>
  <c r="AM29" i="75"/>
  <c r="AO29" i="75" s="1"/>
  <c r="BE29" i="75" s="1"/>
  <c r="AM27" i="75"/>
  <c r="AO27" i="75" s="1"/>
  <c r="BE27" i="75" s="1"/>
  <c r="AM25" i="75"/>
  <c r="AO25" i="75" s="1"/>
  <c r="BE25" i="75" s="1"/>
  <c r="AM23" i="75"/>
  <c r="AO23" i="75" s="1"/>
  <c r="BE23" i="75" s="1"/>
  <c r="AM21" i="75"/>
  <c r="AO21" i="75" s="1"/>
  <c r="BE21" i="75" s="1"/>
  <c r="AM19" i="75"/>
  <c r="AO19" i="75" s="1"/>
  <c r="BE19" i="75" s="1"/>
  <c r="AM17" i="75"/>
  <c r="AO17" i="75" s="1"/>
  <c r="BE17" i="75" s="1"/>
  <c r="AM15" i="75"/>
  <c r="AO15" i="75" s="1"/>
  <c r="BE15" i="75" s="1"/>
  <c r="AM13" i="75"/>
  <c r="AO13" i="75" s="1"/>
  <c r="BE13" i="75" s="1"/>
  <c r="AM11" i="75"/>
  <c r="AO11" i="75" s="1"/>
  <c r="BE11" i="75" s="1"/>
  <c r="AM9" i="75"/>
  <c r="AO9" i="75" s="1"/>
  <c r="BE9" i="75" s="1"/>
  <c r="AM7" i="75"/>
  <c r="AO7" i="75" s="1"/>
  <c r="BE7" i="75" s="1"/>
  <c r="AM5" i="75"/>
  <c r="AO5" i="75" s="1"/>
  <c r="BE5" i="75" s="1"/>
  <c r="AO36" i="75"/>
  <c r="BE36" i="75" s="1"/>
  <c r="AO34" i="75"/>
  <c r="BE34" i="75" s="1"/>
  <c r="AO32" i="75"/>
  <c r="BE32" i="75" s="1"/>
  <c r="AO30" i="75"/>
  <c r="BE30" i="75" s="1"/>
  <c r="AO28" i="75"/>
  <c r="BE28" i="75" s="1"/>
  <c r="AO26" i="75"/>
  <c r="BE26" i="75" s="1"/>
  <c r="AO24" i="75"/>
  <c r="BE24" i="75" s="1"/>
  <c r="AO22" i="75"/>
  <c r="BE22" i="75" s="1"/>
  <c r="AO20" i="75"/>
  <c r="BE20" i="75" s="1"/>
  <c r="AO18" i="75"/>
  <c r="BE18" i="75" s="1"/>
  <c r="AO16" i="75"/>
  <c r="BE16" i="75" s="1"/>
  <c r="AO14" i="75"/>
  <c r="BE14" i="75" s="1"/>
  <c r="AO12" i="75"/>
  <c r="BE12" i="75" s="1"/>
  <c r="AO10" i="75"/>
  <c r="BE10" i="75" s="1"/>
  <c r="AO8" i="75"/>
  <c r="BE8" i="75" s="1"/>
  <c r="AO6" i="75"/>
  <c r="BE6" i="75" s="1"/>
  <c r="AO4" i="75"/>
  <c r="BE4" i="75" s="1"/>
  <c r="F5" i="4" l="1"/>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C5" i="4"/>
  <c r="E5" i="4" s="1"/>
  <c r="T4" i="89" s="1"/>
  <c r="C6" i="4"/>
  <c r="E6" i="4" s="1"/>
  <c r="T5" i="89" s="1"/>
  <c r="C7" i="4"/>
  <c r="E7" i="4" s="1"/>
  <c r="T6" i="89" s="1"/>
  <c r="C8" i="4"/>
  <c r="C9" i="4"/>
  <c r="E9" i="4" s="1"/>
  <c r="T8" i="89" s="1"/>
  <c r="C10" i="4"/>
  <c r="E10" i="4" s="1"/>
  <c r="T9" i="89" s="1"/>
  <c r="C11" i="4"/>
  <c r="C12" i="4"/>
  <c r="C13" i="4"/>
  <c r="E13" i="4" s="1"/>
  <c r="T12" i="89" s="1"/>
  <c r="C14" i="4"/>
  <c r="E14" i="4" s="1"/>
  <c r="T13" i="89" s="1"/>
  <c r="C15" i="4"/>
  <c r="C16" i="4"/>
  <c r="C17" i="4"/>
  <c r="E17" i="4" s="1"/>
  <c r="T16" i="89" s="1"/>
  <c r="C18" i="4"/>
  <c r="E18" i="4" s="1"/>
  <c r="T17" i="89" s="1"/>
  <c r="C19" i="4"/>
  <c r="E19" i="4" s="1"/>
  <c r="T18" i="89" s="1"/>
  <c r="C20" i="4"/>
  <c r="C21" i="4"/>
  <c r="E21" i="4" s="1"/>
  <c r="T20" i="89" s="1"/>
  <c r="C22" i="4"/>
  <c r="E22" i="4" s="1"/>
  <c r="T21" i="89" s="1"/>
  <c r="C23" i="4"/>
  <c r="C24" i="4"/>
  <c r="C25" i="4"/>
  <c r="E25" i="4" s="1"/>
  <c r="T24" i="89" s="1"/>
  <c r="C26" i="4"/>
  <c r="E26" i="4" s="1"/>
  <c r="T25" i="89" s="1"/>
  <c r="C27" i="4"/>
  <c r="E27" i="4" s="1"/>
  <c r="T26" i="89" s="1"/>
  <c r="C28" i="4"/>
  <c r="C29" i="4"/>
  <c r="E29" i="4" s="1"/>
  <c r="T28" i="89" s="1"/>
  <c r="C30" i="4"/>
  <c r="E30" i="4" s="1"/>
  <c r="T29" i="89" s="1"/>
  <c r="C31" i="4"/>
  <c r="C32" i="4"/>
  <c r="C33" i="4"/>
  <c r="E33" i="4" s="1"/>
  <c r="T32" i="89" s="1"/>
  <c r="C34" i="4"/>
  <c r="E34" i="4" s="1"/>
  <c r="T33" i="89" s="1"/>
  <c r="C35" i="4"/>
  <c r="C36" i="4"/>
  <c r="C4" i="4"/>
  <c r="F4" i="4"/>
  <c r="AL4" i="75"/>
  <c r="AL5" i="75"/>
  <c r="AL6" i="75"/>
  <c r="AL7" i="75"/>
  <c r="AL8" i="75"/>
  <c r="AL9" i="75"/>
  <c r="AL10" i="75"/>
  <c r="AL11" i="75"/>
  <c r="AL12" i="75"/>
  <c r="AL13" i="75"/>
  <c r="AL14" i="75"/>
  <c r="AL15" i="75"/>
  <c r="AL16" i="75"/>
  <c r="AL17" i="75"/>
  <c r="AL18" i="75"/>
  <c r="AL19" i="75"/>
  <c r="AL20" i="75"/>
  <c r="AL21" i="75"/>
  <c r="AL22" i="75"/>
  <c r="AL23" i="75"/>
  <c r="AL24" i="75"/>
  <c r="AL25" i="75"/>
  <c r="AL26" i="75"/>
  <c r="AL27" i="75"/>
  <c r="AL28" i="75"/>
  <c r="AL29" i="75"/>
  <c r="AL30" i="75"/>
  <c r="AL31" i="75"/>
  <c r="AL32" i="75"/>
  <c r="AL33" i="75"/>
  <c r="AL34" i="75"/>
  <c r="AL35" i="75"/>
  <c r="AL36" i="75"/>
  <c r="A7" i="79"/>
  <c r="A28" i="79"/>
  <c r="A8" i="79"/>
  <c r="A9" i="79"/>
  <c r="A20" i="79"/>
  <c r="A29" i="79"/>
  <c r="A30" i="79"/>
  <c r="A31" i="79"/>
  <c r="A32" i="79"/>
  <c r="A21" i="79"/>
  <c r="A10" i="79"/>
  <c r="A11" i="79"/>
  <c r="A12" i="79"/>
  <c r="A33" i="79"/>
  <c r="A22" i="79"/>
  <c r="A13" i="79"/>
  <c r="A23" i="79"/>
  <c r="A34" i="79"/>
  <c r="A14" i="79"/>
  <c r="A24" i="79"/>
  <c r="A15" i="79"/>
  <c r="A25" i="79"/>
  <c r="A26" i="79"/>
  <c r="A27" i="79"/>
  <c r="A35" i="79"/>
  <c r="A36" i="79"/>
  <c r="A16" i="79"/>
  <c r="A17" i="79"/>
  <c r="A18" i="79"/>
  <c r="A37" i="79"/>
  <c r="A19" i="79"/>
  <c r="A38" i="79"/>
  <c r="A39" i="79"/>
  <c r="A7" i="80"/>
  <c r="A28" i="80"/>
  <c r="A8" i="80"/>
  <c r="A9" i="80"/>
  <c r="A20" i="80"/>
  <c r="A29" i="80"/>
  <c r="A30" i="80"/>
  <c r="A31" i="80"/>
  <c r="A32" i="80"/>
  <c r="A21" i="80"/>
  <c r="A10" i="80"/>
  <c r="A11" i="80"/>
  <c r="A12" i="80"/>
  <c r="A33" i="80"/>
  <c r="A22" i="80"/>
  <c r="A13" i="80"/>
  <c r="A23" i="80"/>
  <c r="A34" i="80"/>
  <c r="A14" i="80"/>
  <c r="A24" i="80"/>
  <c r="A15" i="80"/>
  <c r="A25" i="80"/>
  <c r="A26" i="80"/>
  <c r="A27" i="80"/>
  <c r="A35" i="80"/>
  <c r="A36" i="80"/>
  <c r="A16" i="80"/>
  <c r="A17" i="80"/>
  <c r="A18" i="80"/>
  <c r="A37" i="80"/>
  <c r="A19" i="80"/>
  <c r="A38" i="80"/>
  <c r="A39" i="80"/>
  <c r="A5" i="78"/>
  <c r="A26" i="78"/>
  <c r="A6" i="78"/>
  <c r="A7" i="78"/>
  <c r="A18" i="78"/>
  <c r="A27" i="78"/>
  <c r="A28" i="78"/>
  <c r="A29" i="78"/>
  <c r="A30" i="78"/>
  <c r="A19" i="78"/>
  <c r="A8" i="78"/>
  <c r="A9" i="78"/>
  <c r="A10" i="78"/>
  <c r="A31" i="78"/>
  <c r="A20" i="78"/>
  <c r="A11" i="78"/>
  <c r="A21" i="78"/>
  <c r="A32" i="78"/>
  <c r="A12" i="78"/>
  <c r="A22" i="78"/>
  <c r="A13" i="78"/>
  <c r="A23" i="78"/>
  <c r="A24" i="78"/>
  <c r="A25" i="78"/>
  <c r="A33" i="78"/>
  <c r="A34" i="78"/>
  <c r="A14" i="78"/>
  <c r="A15" i="78"/>
  <c r="A16" i="78"/>
  <c r="A35" i="78"/>
  <c r="A17" i="78"/>
  <c r="A36" i="78"/>
  <c r="A37" i="78"/>
  <c r="A39" i="74"/>
  <c r="A38" i="74"/>
  <c r="A37" i="74"/>
  <c r="A36" i="74"/>
  <c r="A35" i="74"/>
  <c r="A34" i="74"/>
  <c r="A33" i="74"/>
  <c r="A32" i="74"/>
  <c r="A31" i="74"/>
  <c r="A30" i="74"/>
  <c r="A29" i="74"/>
  <c r="A28" i="74"/>
  <c r="A27" i="74"/>
  <c r="A26" i="74"/>
  <c r="A25" i="74"/>
  <c r="A24" i="74"/>
  <c r="A23" i="74"/>
  <c r="A22" i="74"/>
  <c r="A21" i="74"/>
  <c r="A20" i="74"/>
  <c r="A19" i="74"/>
  <c r="A18" i="74"/>
  <c r="A17" i="74"/>
  <c r="A16" i="74"/>
  <c r="A15" i="74"/>
  <c r="A14" i="74"/>
  <c r="A13" i="74"/>
  <c r="A12" i="74"/>
  <c r="A11" i="74"/>
  <c r="A10" i="74"/>
  <c r="A9" i="74"/>
  <c r="A8" i="74"/>
  <c r="A7" i="74"/>
  <c r="F18" i="75"/>
  <c r="S18" i="75" s="1"/>
  <c r="AD18" i="75" s="1"/>
  <c r="AX18" i="75" s="1"/>
  <c r="C18" i="75"/>
  <c r="D18" i="75"/>
  <c r="Q18" i="75"/>
  <c r="AA18" i="75" s="1"/>
  <c r="R18" i="75"/>
  <c r="AB18" i="75" s="1"/>
  <c r="G18" i="75"/>
  <c r="T18" i="75"/>
  <c r="H18" i="75"/>
  <c r="I18" i="75"/>
  <c r="K18" i="75"/>
  <c r="U18" i="75"/>
  <c r="AF18" i="75" s="1"/>
  <c r="V18" i="75"/>
  <c r="AG18" i="75" s="1"/>
  <c r="W18" i="75"/>
  <c r="AI18" i="75" s="1"/>
  <c r="M18" i="75"/>
  <c r="X18" i="75"/>
  <c r="AK18" i="75" s="1"/>
  <c r="X5" i="87"/>
  <c r="CG5" i="87" s="1"/>
  <c r="X12" i="87"/>
  <c r="CG12" i="87" s="1"/>
  <c r="X4" i="87"/>
  <c r="CG4" i="87" s="1"/>
  <c r="X6" i="87"/>
  <c r="CG6" i="87" s="1"/>
  <c r="X15" i="87"/>
  <c r="CG15" i="87" s="1"/>
  <c r="X25" i="87"/>
  <c r="CG25" i="87" s="1"/>
  <c r="X7" i="87"/>
  <c r="CG7" i="87" s="1"/>
  <c r="X8" i="87"/>
  <c r="CG8" i="87" s="1"/>
  <c r="X9" i="87"/>
  <c r="CG9" i="87" s="1"/>
  <c r="X10" i="87"/>
  <c r="CG10" i="87" s="1"/>
  <c r="X11" i="87"/>
  <c r="CG11" i="87" s="1"/>
  <c r="X13" i="87"/>
  <c r="CG13" i="87" s="1"/>
  <c r="X14" i="87"/>
  <c r="CG14" i="87" s="1"/>
  <c r="X17" i="87"/>
  <c r="CG17" i="87" s="1"/>
  <c r="X18" i="87"/>
  <c r="CG18" i="87" s="1"/>
  <c r="X16" i="87"/>
  <c r="CG16" i="87" s="1"/>
  <c r="X19" i="87"/>
  <c r="CG19" i="87" s="1"/>
  <c r="X20" i="87"/>
  <c r="CG20" i="87" s="1"/>
  <c r="X26" i="87"/>
  <c r="CG26" i="87" s="1"/>
  <c r="X21" i="87"/>
  <c r="CG21" i="87" s="1"/>
  <c r="X22" i="87"/>
  <c r="CG22" i="87" s="1"/>
  <c r="X23" i="87"/>
  <c r="CG23" i="87" s="1"/>
  <c r="X27" i="87"/>
  <c r="CG27" i="87" s="1"/>
  <c r="X24" i="87"/>
  <c r="CG24" i="87" s="1"/>
  <c r="X28" i="87"/>
  <c r="CG28" i="87" s="1"/>
  <c r="X29" i="87"/>
  <c r="CG29" i="87" s="1"/>
  <c r="X30" i="87"/>
  <c r="CG30" i="87" s="1"/>
  <c r="X31" i="87"/>
  <c r="CG31" i="87" s="1"/>
  <c r="X32" i="87"/>
  <c r="CG32" i="87" s="1"/>
  <c r="X33" i="87"/>
  <c r="CG33" i="87" s="1"/>
  <c r="X34" i="87"/>
  <c r="CG34" i="87" s="1"/>
  <c r="X35" i="87"/>
  <c r="CG35" i="87" s="1"/>
  <c r="X36" i="87"/>
  <c r="CG36" i="87" s="1"/>
  <c r="AK5" i="4"/>
  <c r="AK6" i="4"/>
  <c r="AK7" i="4"/>
  <c r="AK8" i="4"/>
  <c r="AK9" i="4"/>
  <c r="AK10" i="4"/>
  <c r="AK11" i="4"/>
  <c r="AK12" i="4"/>
  <c r="AK13" i="4"/>
  <c r="AK14" i="4"/>
  <c r="AK15" i="4"/>
  <c r="AK16" i="4"/>
  <c r="AK17" i="4"/>
  <c r="AK18" i="4"/>
  <c r="AK19" i="4"/>
  <c r="AK20" i="4"/>
  <c r="AK21" i="4"/>
  <c r="AK22" i="4"/>
  <c r="AK23" i="4"/>
  <c r="AK24" i="4"/>
  <c r="AK25" i="4"/>
  <c r="AK26" i="4"/>
  <c r="AK27" i="4"/>
  <c r="AK28" i="4"/>
  <c r="AK29" i="4"/>
  <c r="AK30" i="4"/>
  <c r="AK31" i="4"/>
  <c r="AK32" i="4"/>
  <c r="AK33" i="4"/>
  <c r="AK34" i="4"/>
  <c r="AK35" i="4"/>
  <c r="AK36" i="4"/>
  <c r="AK4" i="4"/>
  <c r="D5" i="75"/>
  <c r="H5" i="75"/>
  <c r="I5" i="75"/>
  <c r="K5" i="75"/>
  <c r="Q5" i="75"/>
  <c r="AA5" i="75" s="1"/>
  <c r="R5" i="75"/>
  <c r="AB5" i="75" s="1"/>
  <c r="T5" i="75"/>
  <c r="U5" i="75"/>
  <c r="AF5" i="75" s="1"/>
  <c r="V5" i="75"/>
  <c r="AG5" i="75" s="1"/>
  <c r="W5" i="75"/>
  <c r="AI5" i="75" s="1"/>
  <c r="X5" i="75"/>
  <c r="AK5" i="75" s="1"/>
  <c r="D6" i="75"/>
  <c r="H6" i="75"/>
  <c r="I6" i="75"/>
  <c r="K6" i="75"/>
  <c r="M6" i="75"/>
  <c r="Q6" i="75"/>
  <c r="AA6" i="75" s="1"/>
  <c r="R6" i="75"/>
  <c r="AB6" i="75" s="1"/>
  <c r="T6" i="75"/>
  <c r="U6" i="75"/>
  <c r="AF6" i="75" s="1"/>
  <c r="V6" i="75"/>
  <c r="AG6" i="75" s="1"/>
  <c r="W6" i="75"/>
  <c r="AI6" i="75" s="1"/>
  <c r="X6" i="75"/>
  <c r="AK6" i="75" s="1"/>
  <c r="C7" i="75"/>
  <c r="D7" i="75"/>
  <c r="G7" i="75"/>
  <c r="H7" i="75"/>
  <c r="I7" i="75"/>
  <c r="K7" i="75"/>
  <c r="Q7" i="75"/>
  <c r="AA7" i="75" s="1"/>
  <c r="R7" i="75"/>
  <c r="AB7" i="75" s="1"/>
  <c r="T7" i="75"/>
  <c r="U7" i="75"/>
  <c r="AF7" i="75" s="1"/>
  <c r="V7" i="75"/>
  <c r="AG7" i="75" s="1"/>
  <c r="W7" i="75"/>
  <c r="AI7" i="75" s="1"/>
  <c r="X7" i="75"/>
  <c r="AK7" i="75" s="1"/>
  <c r="F8" i="75"/>
  <c r="S8" i="75" s="1"/>
  <c r="AD8" i="75" s="1"/>
  <c r="AX8" i="75" s="1"/>
  <c r="G8" i="75"/>
  <c r="M8" i="75"/>
  <c r="Q8" i="75"/>
  <c r="AA8" i="75" s="1"/>
  <c r="R8" i="75"/>
  <c r="AB8" i="75" s="1"/>
  <c r="T8" i="75"/>
  <c r="U8" i="75"/>
  <c r="AF8" i="75" s="1"/>
  <c r="V8" i="75"/>
  <c r="AG8" i="75" s="1"/>
  <c r="W8" i="75"/>
  <c r="AI8" i="75" s="1"/>
  <c r="X8" i="75"/>
  <c r="AK8" i="75" s="1"/>
  <c r="G9" i="75"/>
  <c r="H9" i="75"/>
  <c r="I9" i="75"/>
  <c r="K9" i="75"/>
  <c r="M9" i="75"/>
  <c r="Q9" i="75"/>
  <c r="AA9" i="75" s="1"/>
  <c r="R9" i="75"/>
  <c r="AB9" i="75" s="1"/>
  <c r="T9" i="75"/>
  <c r="U9" i="75"/>
  <c r="AF9" i="75" s="1"/>
  <c r="V9" i="75"/>
  <c r="AG9" i="75" s="1"/>
  <c r="W9" i="75"/>
  <c r="AI9" i="75" s="1"/>
  <c r="X9" i="75"/>
  <c r="AK9" i="75" s="1"/>
  <c r="G10" i="75"/>
  <c r="H10" i="75"/>
  <c r="I10" i="75"/>
  <c r="K10" i="75"/>
  <c r="Q10" i="75"/>
  <c r="AA10" i="75" s="1"/>
  <c r="R10" i="75"/>
  <c r="AB10" i="75" s="1"/>
  <c r="T10" i="75"/>
  <c r="U10" i="75"/>
  <c r="AF10" i="75" s="1"/>
  <c r="V10" i="75"/>
  <c r="AG10" i="75" s="1"/>
  <c r="W10" i="75"/>
  <c r="AI10" i="75" s="1"/>
  <c r="X10" i="75"/>
  <c r="AK10" i="75" s="1"/>
  <c r="D11" i="75"/>
  <c r="Q11" i="75"/>
  <c r="AA11" i="75" s="1"/>
  <c r="R11" i="75"/>
  <c r="AB11" i="75" s="1"/>
  <c r="T11" i="75"/>
  <c r="U11" i="75"/>
  <c r="AF11" i="75" s="1"/>
  <c r="V11" i="75"/>
  <c r="AG11" i="75" s="1"/>
  <c r="W11" i="75"/>
  <c r="AI11" i="75" s="1"/>
  <c r="X11" i="75"/>
  <c r="AK11" i="75" s="1"/>
  <c r="D12" i="75"/>
  <c r="G12" i="75"/>
  <c r="H12" i="75"/>
  <c r="I12" i="75"/>
  <c r="K12" i="75"/>
  <c r="M12" i="75"/>
  <c r="Q12" i="75"/>
  <c r="AA12" i="75" s="1"/>
  <c r="R12" i="75"/>
  <c r="AB12" i="75" s="1"/>
  <c r="T12" i="75"/>
  <c r="U12" i="75"/>
  <c r="AF12" i="75" s="1"/>
  <c r="V12" i="75"/>
  <c r="AG12" i="75" s="1"/>
  <c r="W12" i="75"/>
  <c r="AI12" i="75" s="1"/>
  <c r="X12" i="75"/>
  <c r="AK12" i="75" s="1"/>
  <c r="G13" i="75"/>
  <c r="H13" i="75"/>
  <c r="I13" i="75"/>
  <c r="K13" i="75"/>
  <c r="M13" i="75"/>
  <c r="Q13" i="75"/>
  <c r="AA13" i="75" s="1"/>
  <c r="R13" i="75"/>
  <c r="AB13" i="75" s="1"/>
  <c r="T13" i="75"/>
  <c r="U13" i="75"/>
  <c r="AF13" i="75" s="1"/>
  <c r="V13" i="75"/>
  <c r="AG13" i="75" s="1"/>
  <c r="W13" i="75"/>
  <c r="X13" i="75"/>
  <c r="AK13" i="75" s="1"/>
  <c r="C14" i="75"/>
  <c r="D14" i="75"/>
  <c r="F14" i="75"/>
  <c r="S14" i="75" s="1"/>
  <c r="AD14" i="75" s="1"/>
  <c r="AX14" i="75" s="1"/>
  <c r="G14" i="75"/>
  <c r="M14" i="75"/>
  <c r="Q14" i="75"/>
  <c r="AA14" i="75" s="1"/>
  <c r="R14" i="75"/>
  <c r="AB14" i="75" s="1"/>
  <c r="T14" i="75"/>
  <c r="U14" i="75"/>
  <c r="AF14" i="75" s="1"/>
  <c r="V14" i="75"/>
  <c r="AG14" i="75" s="1"/>
  <c r="W14" i="75"/>
  <c r="AI14" i="75" s="1"/>
  <c r="X14" i="75"/>
  <c r="AK14" i="75" s="1"/>
  <c r="C15" i="75"/>
  <c r="D15" i="75"/>
  <c r="F15" i="75"/>
  <c r="S15" i="75" s="1"/>
  <c r="AD15" i="75" s="1"/>
  <c r="AX15" i="75" s="1"/>
  <c r="G15" i="75"/>
  <c r="H15" i="75"/>
  <c r="I15" i="75"/>
  <c r="K15" i="75"/>
  <c r="M15" i="75"/>
  <c r="Q15" i="75"/>
  <c r="AA15" i="75" s="1"/>
  <c r="R15" i="75"/>
  <c r="AB15" i="75" s="1"/>
  <c r="AQ15" i="75" s="1"/>
  <c r="T15" i="75"/>
  <c r="U15" i="75"/>
  <c r="AF15" i="75" s="1"/>
  <c r="V15" i="75"/>
  <c r="AG15" i="75" s="1"/>
  <c r="W15" i="75"/>
  <c r="AI15" i="75" s="1"/>
  <c r="X15" i="75"/>
  <c r="AK15" i="75" s="1"/>
  <c r="Q16" i="75"/>
  <c r="AA16" i="75" s="1"/>
  <c r="R16" i="75"/>
  <c r="AB16" i="75" s="1"/>
  <c r="T16" i="75"/>
  <c r="U16" i="75"/>
  <c r="AF16" i="75" s="1"/>
  <c r="V16" i="75"/>
  <c r="AG16" i="75" s="1"/>
  <c r="W16" i="75"/>
  <c r="AI16" i="75" s="1"/>
  <c r="X16" i="75"/>
  <c r="AK16" i="75" s="1"/>
  <c r="C17" i="75"/>
  <c r="D17" i="75"/>
  <c r="F17" i="75"/>
  <c r="S17" i="75" s="1"/>
  <c r="AD17" i="75" s="1"/>
  <c r="AX17" i="75" s="1"/>
  <c r="H17" i="75"/>
  <c r="M17" i="75"/>
  <c r="Q17" i="75"/>
  <c r="AA17" i="75" s="1"/>
  <c r="R17" i="75"/>
  <c r="AB17" i="75" s="1"/>
  <c r="T17" i="75"/>
  <c r="U17" i="75"/>
  <c r="AF17" i="75" s="1"/>
  <c r="V17" i="75"/>
  <c r="AG17" i="75" s="1"/>
  <c r="W17" i="75"/>
  <c r="AI17" i="75" s="1"/>
  <c r="X17" i="75"/>
  <c r="AK17" i="75" s="1"/>
  <c r="D19" i="75"/>
  <c r="G19" i="75"/>
  <c r="H19" i="75"/>
  <c r="I19" i="75"/>
  <c r="K19" i="75"/>
  <c r="M19" i="75"/>
  <c r="Q19" i="75"/>
  <c r="AA19" i="75" s="1"/>
  <c r="R19" i="75"/>
  <c r="AB19" i="75" s="1"/>
  <c r="T19" i="75"/>
  <c r="U19" i="75"/>
  <c r="AF19" i="75" s="1"/>
  <c r="V19" i="75"/>
  <c r="AG19" i="75" s="1"/>
  <c r="W19" i="75"/>
  <c r="AI19" i="75" s="1"/>
  <c r="X19" i="75"/>
  <c r="AK19" i="75" s="1"/>
  <c r="D20" i="75"/>
  <c r="M20" i="75"/>
  <c r="Q20" i="75"/>
  <c r="AA20" i="75" s="1"/>
  <c r="R20" i="75"/>
  <c r="AB20" i="75" s="1"/>
  <c r="T20" i="75"/>
  <c r="U20" i="75"/>
  <c r="AF20" i="75" s="1"/>
  <c r="V20" i="75"/>
  <c r="AG20" i="75" s="1"/>
  <c r="W20" i="75"/>
  <c r="AI20" i="75" s="1"/>
  <c r="X20" i="75"/>
  <c r="AK20" i="75" s="1"/>
  <c r="C21" i="75"/>
  <c r="D21" i="75"/>
  <c r="G21" i="75"/>
  <c r="H21" i="75"/>
  <c r="I21" i="75"/>
  <c r="K21" i="75"/>
  <c r="M21" i="75"/>
  <c r="Q21" i="75"/>
  <c r="AA21" i="75" s="1"/>
  <c r="R21" i="75"/>
  <c r="AB21" i="75" s="1"/>
  <c r="T21" i="75"/>
  <c r="U21" i="75"/>
  <c r="AF21" i="75" s="1"/>
  <c r="V21" i="75"/>
  <c r="AG21" i="75" s="1"/>
  <c r="W21" i="75"/>
  <c r="AI21" i="75" s="1"/>
  <c r="X21" i="75"/>
  <c r="AK21" i="75" s="1"/>
  <c r="G22" i="75"/>
  <c r="H22" i="75"/>
  <c r="I22" i="75"/>
  <c r="K22" i="75"/>
  <c r="M22" i="75"/>
  <c r="Q22" i="75"/>
  <c r="AA22" i="75" s="1"/>
  <c r="R22" i="75"/>
  <c r="AB22" i="75" s="1"/>
  <c r="T22" i="75"/>
  <c r="U22" i="75"/>
  <c r="AF22" i="75" s="1"/>
  <c r="V22" i="75"/>
  <c r="AG22" i="75" s="1"/>
  <c r="W22" i="75"/>
  <c r="AI22" i="75" s="1"/>
  <c r="X22" i="75"/>
  <c r="AK22" i="75" s="1"/>
  <c r="D23" i="75"/>
  <c r="G23" i="75"/>
  <c r="H23" i="75"/>
  <c r="I23" i="75"/>
  <c r="K23" i="75"/>
  <c r="Q23" i="75"/>
  <c r="AA23" i="75" s="1"/>
  <c r="R23" i="75"/>
  <c r="AB23" i="75" s="1"/>
  <c r="T23" i="75"/>
  <c r="U23" i="75"/>
  <c r="AF23" i="75" s="1"/>
  <c r="V23" i="75"/>
  <c r="AG23" i="75" s="1"/>
  <c r="W23" i="75"/>
  <c r="AI23" i="75" s="1"/>
  <c r="X23" i="75"/>
  <c r="AK23" i="75" s="1"/>
  <c r="D24" i="75"/>
  <c r="H24" i="75"/>
  <c r="I24" i="75"/>
  <c r="K24" i="75"/>
  <c r="Q24" i="75"/>
  <c r="AA24" i="75" s="1"/>
  <c r="R24" i="75"/>
  <c r="AB24" i="75" s="1"/>
  <c r="T24" i="75"/>
  <c r="U24" i="75"/>
  <c r="AF24" i="75" s="1"/>
  <c r="V24" i="75"/>
  <c r="AG24" i="75" s="1"/>
  <c r="W24" i="75"/>
  <c r="AI24" i="75" s="1"/>
  <c r="X24" i="75"/>
  <c r="AK24" i="75" s="1"/>
  <c r="C25" i="75"/>
  <c r="D25" i="75"/>
  <c r="G25" i="75"/>
  <c r="H25" i="75"/>
  <c r="I25" i="75"/>
  <c r="K25" i="75"/>
  <c r="Q25" i="75"/>
  <c r="AA25" i="75" s="1"/>
  <c r="R25" i="75"/>
  <c r="AB25" i="75" s="1"/>
  <c r="T25" i="75"/>
  <c r="U25" i="75"/>
  <c r="AF25" i="75" s="1"/>
  <c r="V25" i="75"/>
  <c r="AG25" i="75" s="1"/>
  <c r="W25" i="75"/>
  <c r="AI25" i="75" s="1"/>
  <c r="X25" i="75"/>
  <c r="AK25" i="75" s="1"/>
  <c r="D26" i="75"/>
  <c r="G26" i="75"/>
  <c r="H26" i="75"/>
  <c r="I26" i="75"/>
  <c r="K26" i="75"/>
  <c r="Q26" i="75"/>
  <c r="AA26" i="75" s="1"/>
  <c r="R26" i="75"/>
  <c r="AB26" i="75" s="1"/>
  <c r="T26" i="75"/>
  <c r="U26" i="75"/>
  <c r="AF26" i="75" s="1"/>
  <c r="V26" i="75"/>
  <c r="AG26" i="75" s="1"/>
  <c r="W26" i="75"/>
  <c r="AI26" i="75" s="1"/>
  <c r="X26" i="75"/>
  <c r="AK26" i="75" s="1"/>
  <c r="C27" i="75"/>
  <c r="D27" i="75"/>
  <c r="I27" i="75"/>
  <c r="M27" i="75"/>
  <c r="Q27" i="75"/>
  <c r="AA27" i="75" s="1"/>
  <c r="R27" i="75"/>
  <c r="AB27" i="75" s="1"/>
  <c r="T27" i="75"/>
  <c r="U27" i="75"/>
  <c r="AF27" i="75" s="1"/>
  <c r="V27" i="75"/>
  <c r="AG27" i="75" s="1"/>
  <c r="W27" i="75"/>
  <c r="AI27" i="75" s="1"/>
  <c r="X27" i="75"/>
  <c r="AK27" i="75" s="1"/>
  <c r="G28" i="75"/>
  <c r="H28" i="75"/>
  <c r="I28" i="75"/>
  <c r="K28" i="75"/>
  <c r="M28" i="75"/>
  <c r="Q28" i="75"/>
  <c r="AA28" i="75" s="1"/>
  <c r="R28" i="75"/>
  <c r="AB28" i="75" s="1"/>
  <c r="T28" i="75"/>
  <c r="U28" i="75"/>
  <c r="AF28" i="75" s="1"/>
  <c r="V28" i="75"/>
  <c r="AG28" i="75" s="1"/>
  <c r="W28" i="75"/>
  <c r="AI28" i="75" s="1"/>
  <c r="X28" i="75"/>
  <c r="AK28" i="75" s="1"/>
  <c r="C29" i="75"/>
  <c r="D29" i="75"/>
  <c r="G29" i="75"/>
  <c r="H29" i="75"/>
  <c r="I29" i="75"/>
  <c r="K29" i="75"/>
  <c r="Q29" i="75"/>
  <c r="AA29" i="75" s="1"/>
  <c r="R29" i="75"/>
  <c r="AB29" i="75" s="1"/>
  <c r="T29" i="75"/>
  <c r="U29" i="75"/>
  <c r="AF29" i="75" s="1"/>
  <c r="V29" i="75"/>
  <c r="AG29" i="75" s="1"/>
  <c r="W29" i="75"/>
  <c r="AI29" i="75" s="1"/>
  <c r="X29" i="75"/>
  <c r="AK29" i="75" s="1"/>
  <c r="D30" i="75"/>
  <c r="G30" i="75"/>
  <c r="H30" i="75"/>
  <c r="I30" i="75"/>
  <c r="K30" i="75"/>
  <c r="Q30" i="75"/>
  <c r="AA30" i="75" s="1"/>
  <c r="R30" i="75"/>
  <c r="AB30" i="75" s="1"/>
  <c r="T30" i="75"/>
  <c r="U30" i="75"/>
  <c r="AF30" i="75" s="1"/>
  <c r="V30" i="75"/>
  <c r="AG30" i="75" s="1"/>
  <c r="W30" i="75"/>
  <c r="AI30" i="75" s="1"/>
  <c r="X30" i="75"/>
  <c r="AK30" i="75" s="1"/>
  <c r="C31" i="75"/>
  <c r="D31" i="75"/>
  <c r="F31" i="75"/>
  <c r="S31" i="75" s="1"/>
  <c r="AD31" i="75" s="1"/>
  <c r="AX31" i="75" s="1"/>
  <c r="G31" i="75"/>
  <c r="H31" i="75"/>
  <c r="I31" i="75"/>
  <c r="K31" i="75"/>
  <c r="M31" i="75"/>
  <c r="Q31" i="75"/>
  <c r="AA31" i="75" s="1"/>
  <c r="AP31" i="75" s="1"/>
  <c r="R31" i="75"/>
  <c r="AB31" i="75" s="1"/>
  <c r="T31" i="75"/>
  <c r="U31" i="75"/>
  <c r="AF31" i="75" s="1"/>
  <c r="V31" i="75"/>
  <c r="AG31" i="75" s="1"/>
  <c r="W31" i="75"/>
  <c r="AI31" i="75" s="1"/>
  <c r="X31" i="75"/>
  <c r="AK31" i="75" s="1"/>
  <c r="C32" i="75"/>
  <c r="D32" i="75"/>
  <c r="Q32" i="75"/>
  <c r="AA32" i="75" s="1"/>
  <c r="R32" i="75"/>
  <c r="AB32" i="75" s="1"/>
  <c r="T32" i="75"/>
  <c r="U32" i="75"/>
  <c r="AF32" i="75" s="1"/>
  <c r="V32" i="75"/>
  <c r="AG32" i="75" s="1"/>
  <c r="W32" i="75"/>
  <c r="AI32" i="75" s="1"/>
  <c r="X32" i="75"/>
  <c r="AK32" i="75" s="1"/>
  <c r="D33" i="75"/>
  <c r="G33" i="75"/>
  <c r="H33" i="75"/>
  <c r="I33" i="75"/>
  <c r="K33" i="75"/>
  <c r="Q33" i="75"/>
  <c r="AA33" i="75" s="1"/>
  <c r="R33" i="75"/>
  <c r="AB33" i="75" s="1"/>
  <c r="T33" i="75"/>
  <c r="U33" i="75"/>
  <c r="AF33" i="75" s="1"/>
  <c r="V33" i="75"/>
  <c r="AG33" i="75" s="1"/>
  <c r="W33" i="75"/>
  <c r="AI33" i="75" s="1"/>
  <c r="X33" i="75"/>
  <c r="AK33" i="75" s="1"/>
  <c r="Q34" i="75"/>
  <c r="AA34" i="75" s="1"/>
  <c r="R34" i="75"/>
  <c r="AB34" i="75" s="1"/>
  <c r="T34" i="75"/>
  <c r="U34" i="75"/>
  <c r="AF34" i="75" s="1"/>
  <c r="V34" i="75"/>
  <c r="AG34" i="75" s="1"/>
  <c r="W34" i="75"/>
  <c r="AI34" i="75" s="1"/>
  <c r="X34" i="75"/>
  <c r="AK34" i="75" s="1"/>
  <c r="D35" i="75"/>
  <c r="G35" i="75"/>
  <c r="H35" i="75"/>
  <c r="I35" i="75"/>
  <c r="K35" i="75"/>
  <c r="M35" i="75"/>
  <c r="Q35" i="75"/>
  <c r="AA35" i="75" s="1"/>
  <c r="R35" i="75"/>
  <c r="AB35" i="75" s="1"/>
  <c r="T35" i="75"/>
  <c r="U35" i="75"/>
  <c r="AF35" i="75" s="1"/>
  <c r="V35" i="75"/>
  <c r="AG35" i="75" s="1"/>
  <c r="W35" i="75"/>
  <c r="AI35" i="75" s="1"/>
  <c r="X35" i="75"/>
  <c r="AK35" i="75" s="1"/>
  <c r="C36" i="75"/>
  <c r="D36" i="75"/>
  <c r="G36" i="75"/>
  <c r="H36" i="75"/>
  <c r="I36" i="75"/>
  <c r="K36" i="75"/>
  <c r="Q36" i="75"/>
  <c r="AA36" i="75" s="1"/>
  <c r="R36" i="75"/>
  <c r="AB36" i="75" s="1"/>
  <c r="T36" i="75"/>
  <c r="U36" i="75"/>
  <c r="AF36" i="75" s="1"/>
  <c r="V36" i="75"/>
  <c r="AG36" i="75" s="1"/>
  <c r="W36" i="75"/>
  <c r="AI36" i="75" s="1"/>
  <c r="X36" i="75"/>
  <c r="AK36" i="75" s="1"/>
  <c r="H11" i="75"/>
  <c r="I8" i="75"/>
  <c r="K17" i="75"/>
  <c r="M33" i="75"/>
  <c r="C5" i="3"/>
  <c r="H5" i="3" s="1"/>
  <c r="I5" i="3"/>
  <c r="J5" i="3"/>
  <c r="R5" i="3"/>
  <c r="T5" i="3" s="1"/>
  <c r="U5" i="3" s="1"/>
  <c r="W5" i="3"/>
  <c r="X5" i="3"/>
  <c r="AA5" i="3"/>
  <c r="AE5" i="3" s="1"/>
  <c r="P4" i="89" s="1"/>
  <c r="AI5" i="3"/>
  <c r="AN5" i="3"/>
  <c r="AR5" i="3"/>
  <c r="AS5" i="3"/>
  <c r="C6" i="3"/>
  <c r="H6" i="3" s="1"/>
  <c r="I6" i="3"/>
  <c r="J6" i="3"/>
  <c r="R6" i="3"/>
  <c r="T6" i="3" s="1"/>
  <c r="U6" i="3" s="1"/>
  <c r="W6" i="3"/>
  <c r="X6" i="3"/>
  <c r="AA6" i="3"/>
  <c r="AE6" i="3" s="1"/>
  <c r="P5" i="89" s="1"/>
  <c r="AI6" i="3"/>
  <c r="AN6" i="3"/>
  <c r="AR6" i="3"/>
  <c r="AS6" i="3"/>
  <c r="C7" i="3"/>
  <c r="H7" i="3" s="1"/>
  <c r="I7" i="3"/>
  <c r="J7" i="3"/>
  <c r="R7" i="3"/>
  <c r="S7" i="3" s="1"/>
  <c r="W7" i="3"/>
  <c r="X7" i="3"/>
  <c r="AA7" i="3"/>
  <c r="AE7" i="3" s="1"/>
  <c r="P6" i="89" s="1"/>
  <c r="AI7" i="3"/>
  <c r="AN7" i="3"/>
  <c r="AR7" i="3"/>
  <c r="AT7" i="3" s="1"/>
  <c r="AS7" i="3"/>
  <c r="C8" i="3"/>
  <c r="H8" i="3" s="1"/>
  <c r="I8" i="3"/>
  <c r="J8" i="3"/>
  <c r="R8" i="3"/>
  <c r="S8" i="3" s="1"/>
  <c r="W8" i="3"/>
  <c r="Z8" i="3" s="1"/>
  <c r="O7" i="89" s="1"/>
  <c r="X8" i="3"/>
  <c r="AA8" i="3"/>
  <c r="AE8" i="3" s="1"/>
  <c r="P7" i="89" s="1"/>
  <c r="AI8" i="3"/>
  <c r="AN8" i="3"/>
  <c r="AR8" i="3"/>
  <c r="AT8" i="3" s="1"/>
  <c r="AS8" i="3"/>
  <c r="C9" i="3"/>
  <c r="H9" i="3" s="1"/>
  <c r="I9" i="3"/>
  <c r="J9" i="3"/>
  <c r="R9" i="3"/>
  <c r="S9" i="3" s="1"/>
  <c r="W9" i="3"/>
  <c r="X9" i="3"/>
  <c r="AA9" i="3"/>
  <c r="AE9" i="3" s="1"/>
  <c r="P8" i="89" s="1"/>
  <c r="AI9" i="3"/>
  <c r="AN9" i="3"/>
  <c r="AR9" i="3"/>
  <c r="AS9" i="3"/>
  <c r="C10" i="3"/>
  <c r="H10" i="3" s="1"/>
  <c r="I10" i="3"/>
  <c r="J10" i="3"/>
  <c r="R10" i="3"/>
  <c r="S10" i="3" s="1"/>
  <c r="W10" i="3"/>
  <c r="X10" i="3"/>
  <c r="AA10" i="3"/>
  <c r="AE10" i="3" s="1"/>
  <c r="P9" i="89" s="1"/>
  <c r="AI10" i="3"/>
  <c r="AN10" i="3"/>
  <c r="AR10" i="3"/>
  <c r="AS10" i="3"/>
  <c r="C11" i="3"/>
  <c r="H11" i="3" s="1"/>
  <c r="I11" i="3"/>
  <c r="J11" i="3"/>
  <c r="R11" i="3"/>
  <c r="T11" i="3" s="1"/>
  <c r="U11" i="3" s="1"/>
  <c r="W11" i="3"/>
  <c r="X11" i="3"/>
  <c r="AA11" i="3"/>
  <c r="AE11" i="3" s="1"/>
  <c r="P10" i="89" s="1"/>
  <c r="AI11" i="3"/>
  <c r="AN11" i="3"/>
  <c r="AR11" i="3"/>
  <c r="AS11" i="3"/>
  <c r="C12" i="3"/>
  <c r="H12" i="3" s="1"/>
  <c r="I12" i="3"/>
  <c r="J12" i="3"/>
  <c r="R12" i="3"/>
  <c r="S12" i="3" s="1"/>
  <c r="W12" i="3"/>
  <c r="X12" i="3"/>
  <c r="AA12" i="3"/>
  <c r="AE12" i="3" s="1"/>
  <c r="P11" i="89" s="1"/>
  <c r="AI12" i="3"/>
  <c r="AN12" i="3"/>
  <c r="AR12" i="3"/>
  <c r="AS12" i="3"/>
  <c r="C13" i="3"/>
  <c r="H13" i="3" s="1"/>
  <c r="I13" i="3"/>
  <c r="J13" i="3"/>
  <c r="R13" i="3"/>
  <c r="T13" i="3" s="1"/>
  <c r="U13" i="3" s="1"/>
  <c r="W13" i="3"/>
  <c r="Z13" i="3" s="1"/>
  <c r="O12" i="89" s="1"/>
  <c r="X13" i="3"/>
  <c r="AA13" i="3"/>
  <c r="AE13" i="3" s="1"/>
  <c r="P12" i="89" s="1"/>
  <c r="AI13" i="3"/>
  <c r="AN13" i="3"/>
  <c r="AR13" i="3"/>
  <c r="AS13" i="3"/>
  <c r="C14" i="3"/>
  <c r="H14" i="3" s="1"/>
  <c r="I14" i="3"/>
  <c r="J14" i="3"/>
  <c r="R14" i="3"/>
  <c r="S14" i="3" s="1"/>
  <c r="W14" i="3"/>
  <c r="X14" i="3"/>
  <c r="AA14" i="3"/>
  <c r="AE14" i="3" s="1"/>
  <c r="P13" i="89" s="1"/>
  <c r="AI14" i="3"/>
  <c r="AN14" i="3"/>
  <c r="AR14" i="3"/>
  <c r="AS14" i="3"/>
  <c r="C15" i="3"/>
  <c r="I15" i="3"/>
  <c r="J15" i="3"/>
  <c r="R15" i="3"/>
  <c r="S15" i="3" s="1"/>
  <c r="W15" i="3"/>
  <c r="X15" i="3"/>
  <c r="AA15" i="3"/>
  <c r="AE15" i="3" s="1"/>
  <c r="P14" i="89" s="1"/>
  <c r="AI15" i="3"/>
  <c r="AN15" i="3"/>
  <c r="AR15" i="3"/>
  <c r="AS15" i="3"/>
  <c r="C16" i="3"/>
  <c r="H16" i="3" s="1"/>
  <c r="I16" i="3"/>
  <c r="J16" i="3"/>
  <c r="R16" i="3"/>
  <c r="S16" i="3" s="1"/>
  <c r="W16" i="3"/>
  <c r="X16" i="3"/>
  <c r="AA16" i="3"/>
  <c r="AE16" i="3" s="1"/>
  <c r="P15" i="89" s="1"/>
  <c r="AI16" i="3"/>
  <c r="AN16" i="3"/>
  <c r="AR16" i="3"/>
  <c r="AS16" i="3"/>
  <c r="C17" i="3"/>
  <c r="H17" i="3" s="1"/>
  <c r="I17" i="3"/>
  <c r="J17" i="3"/>
  <c r="R17" i="3"/>
  <c r="S17" i="3" s="1"/>
  <c r="W17" i="3"/>
  <c r="X17" i="3"/>
  <c r="AA17" i="3"/>
  <c r="AE17" i="3" s="1"/>
  <c r="P16" i="89" s="1"/>
  <c r="AI17" i="3"/>
  <c r="AN17" i="3"/>
  <c r="AR17" i="3"/>
  <c r="AS17" i="3"/>
  <c r="C18" i="3"/>
  <c r="H18" i="3" s="1"/>
  <c r="I18" i="3"/>
  <c r="J18" i="3"/>
  <c r="R18" i="3"/>
  <c r="S18" i="3" s="1"/>
  <c r="W18" i="3"/>
  <c r="X18" i="3"/>
  <c r="AA18" i="3"/>
  <c r="AE18" i="3" s="1"/>
  <c r="P17" i="89" s="1"/>
  <c r="AI18" i="3"/>
  <c r="AN18" i="3"/>
  <c r="AR18" i="3"/>
  <c r="AS18" i="3"/>
  <c r="C19" i="3"/>
  <c r="H19" i="3" s="1"/>
  <c r="I19" i="3"/>
  <c r="J19" i="3"/>
  <c r="R19" i="3"/>
  <c r="T19" i="3" s="1"/>
  <c r="U19" i="3" s="1"/>
  <c r="W19" i="3"/>
  <c r="X19" i="3"/>
  <c r="AA19" i="3"/>
  <c r="AE19" i="3" s="1"/>
  <c r="P18" i="89" s="1"/>
  <c r="AI19" i="3"/>
  <c r="AN19" i="3"/>
  <c r="AR19" i="3"/>
  <c r="AS19" i="3"/>
  <c r="C20" i="3"/>
  <c r="H20" i="3" s="1"/>
  <c r="I20" i="3"/>
  <c r="J20" i="3"/>
  <c r="R20" i="3"/>
  <c r="W20" i="3"/>
  <c r="X20" i="3"/>
  <c r="AA20" i="3"/>
  <c r="AE20" i="3" s="1"/>
  <c r="P19" i="89" s="1"/>
  <c r="AI20" i="3"/>
  <c r="AN20" i="3"/>
  <c r="AR20" i="3"/>
  <c r="AS20" i="3"/>
  <c r="C21" i="3"/>
  <c r="H21" i="3" s="1"/>
  <c r="I21" i="3"/>
  <c r="J21" i="3"/>
  <c r="R21" i="3"/>
  <c r="S21" i="3" s="1"/>
  <c r="W21" i="3"/>
  <c r="X21" i="3"/>
  <c r="AA21" i="3"/>
  <c r="AE21" i="3" s="1"/>
  <c r="P20" i="89" s="1"/>
  <c r="AI21" i="3"/>
  <c r="AN21" i="3"/>
  <c r="AR21" i="3"/>
  <c r="AS21" i="3"/>
  <c r="C22" i="3"/>
  <c r="H22" i="3" s="1"/>
  <c r="I22" i="3"/>
  <c r="J22" i="3"/>
  <c r="R22" i="3"/>
  <c r="T22" i="3" s="1"/>
  <c r="U22" i="3" s="1"/>
  <c r="W22" i="3"/>
  <c r="X22" i="3"/>
  <c r="AA22" i="3"/>
  <c r="AE22" i="3" s="1"/>
  <c r="P21" i="89" s="1"/>
  <c r="AI22" i="3"/>
  <c r="AN22" i="3"/>
  <c r="AR22" i="3"/>
  <c r="AS22" i="3"/>
  <c r="C23" i="3"/>
  <c r="H23" i="3" s="1"/>
  <c r="I23" i="3"/>
  <c r="J23" i="3"/>
  <c r="R23" i="3"/>
  <c r="T23" i="3" s="1"/>
  <c r="U23" i="3" s="1"/>
  <c r="W23" i="3"/>
  <c r="X23" i="3"/>
  <c r="AA23" i="3"/>
  <c r="AE23" i="3" s="1"/>
  <c r="P22" i="89" s="1"/>
  <c r="AI23" i="3"/>
  <c r="AN23" i="3"/>
  <c r="AR23" i="3"/>
  <c r="AS23" i="3"/>
  <c r="C24" i="3"/>
  <c r="H24" i="3" s="1"/>
  <c r="I24" i="3"/>
  <c r="J24" i="3"/>
  <c r="R24" i="3"/>
  <c r="S24" i="3" s="1"/>
  <c r="W24" i="3"/>
  <c r="X24" i="3"/>
  <c r="AA24" i="3"/>
  <c r="AE24" i="3" s="1"/>
  <c r="P23" i="89" s="1"/>
  <c r="AI24" i="3"/>
  <c r="AN24" i="3"/>
  <c r="AR24" i="3"/>
  <c r="AS24" i="3"/>
  <c r="C25" i="3"/>
  <c r="H25" i="3" s="1"/>
  <c r="I25" i="3"/>
  <c r="J25" i="3"/>
  <c r="R25" i="3"/>
  <c r="S25" i="3" s="1"/>
  <c r="W25" i="3"/>
  <c r="X25" i="3"/>
  <c r="AA25" i="3"/>
  <c r="AE25" i="3" s="1"/>
  <c r="P24" i="89" s="1"/>
  <c r="AI25" i="3"/>
  <c r="AN25" i="3"/>
  <c r="AR25" i="3"/>
  <c r="AT25" i="3" s="1"/>
  <c r="AS25" i="3"/>
  <c r="C26" i="3"/>
  <c r="H26" i="3" s="1"/>
  <c r="I26" i="3"/>
  <c r="J26" i="3"/>
  <c r="R26" i="3"/>
  <c r="S26" i="3" s="1"/>
  <c r="W26" i="3"/>
  <c r="X26" i="3"/>
  <c r="AA26" i="3"/>
  <c r="AE26" i="3" s="1"/>
  <c r="P25" i="89" s="1"/>
  <c r="AI26" i="3"/>
  <c r="AN26" i="3"/>
  <c r="AR26" i="3"/>
  <c r="AS26" i="3"/>
  <c r="C27" i="3"/>
  <c r="H27" i="3" s="1"/>
  <c r="I27" i="3"/>
  <c r="J27" i="3"/>
  <c r="R27" i="3"/>
  <c r="T27" i="3" s="1"/>
  <c r="U27" i="3" s="1"/>
  <c r="W27" i="3"/>
  <c r="X27" i="3"/>
  <c r="AA27" i="3"/>
  <c r="AE27" i="3" s="1"/>
  <c r="P26" i="89" s="1"/>
  <c r="AI27" i="3"/>
  <c r="AN27" i="3"/>
  <c r="AR27" i="3"/>
  <c r="AS27" i="3"/>
  <c r="C28" i="3"/>
  <c r="H28" i="3" s="1"/>
  <c r="I28" i="3"/>
  <c r="J28" i="3"/>
  <c r="R28" i="3"/>
  <c r="S28" i="3" s="1"/>
  <c r="W28" i="3"/>
  <c r="X28" i="3"/>
  <c r="AA28" i="3"/>
  <c r="AE28" i="3" s="1"/>
  <c r="P27" i="89" s="1"/>
  <c r="AI28" i="3"/>
  <c r="AN28" i="3"/>
  <c r="AR28" i="3"/>
  <c r="AS28" i="3"/>
  <c r="C29" i="3"/>
  <c r="H29" i="3" s="1"/>
  <c r="I29" i="3"/>
  <c r="J29" i="3"/>
  <c r="R29" i="3"/>
  <c r="T29" i="3" s="1"/>
  <c r="U29" i="3" s="1"/>
  <c r="W29" i="3"/>
  <c r="X29" i="3"/>
  <c r="AA29" i="3"/>
  <c r="AE29" i="3" s="1"/>
  <c r="P28" i="89" s="1"/>
  <c r="AI29" i="3"/>
  <c r="AN29" i="3"/>
  <c r="AR29" i="3"/>
  <c r="AS29" i="3"/>
  <c r="C30" i="3"/>
  <c r="H30" i="3" s="1"/>
  <c r="I30" i="3"/>
  <c r="J30" i="3"/>
  <c r="R30" i="3"/>
  <c r="S30" i="3" s="1"/>
  <c r="W30" i="3"/>
  <c r="X30" i="3"/>
  <c r="AA30" i="3"/>
  <c r="AE30" i="3" s="1"/>
  <c r="P29" i="89" s="1"/>
  <c r="AI30" i="3"/>
  <c r="AN30" i="3"/>
  <c r="AR30" i="3"/>
  <c r="AS30" i="3"/>
  <c r="C31" i="3"/>
  <c r="H31" i="3" s="1"/>
  <c r="I31" i="3"/>
  <c r="J31" i="3"/>
  <c r="R31" i="3"/>
  <c r="T31" i="3" s="1"/>
  <c r="U31" i="3" s="1"/>
  <c r="W31" i="3"/>
  <c r="X31" i="3"/>
  <c r="AA31" i="3"/>
  <c r="AE31" i="3" s="1"/>
  <c r="P30" i="89" s="1"/>
  <c r="AI31" i="3"/>
  <c r="AN31" i="3"/>
  <c r="AR31" i="3"/>
  <c r="AT31" i="3" s="1"/>
  <c r="AS31" i="3"/>
  <c r="C32" i="3"/>
  <c r="H32" i="3" s="1"/>
  <c r="I32" i="3"/>
  <c r="J32" i="3"/>
  <c r="R32" i="3"/>
  <c r="S32" i="3" s="1"/>
  <c r="W32" i="3"/>
  <c r="X32" i="3"/>
  <c r="AA32" i="3"/>
  <c r="AE32" i="3" s="1"/>
  <c r="P31" i="89" s="1"/>
  <c r="AI32" i="3"/>
  <c r="AN32" i="3"/>
  <c r="AR32" i="3"/>
  <c r="AS32" i="3"/>
  <c r="C33" i="3"/>
  <c r="H33" i="3" s="1"/>
  <c r="I33" i="3"/>
  <c r="J33" i="3"/>
  <c r="R33" i="3"/>
  <c r="S33" i="3" s="1"/>
  <c r="W33" i="3"/>
  <c r="X33" i="3"/>
  <c r="AA33" i="3"/>
  <c r="AE33" i="3" s="1"/>
  <c r="P32" i="89" s="1"/>
  <c r="AI33" i="3"/>
  <c r="AN33" i="3"/>
  <c r="AR33" i="3"/>
  <c r="AS33" i="3"/>
  <c r="C34" i="3"/>
  <c r="H34" i="3" s="1"/>
  <c r="I34" i="3"/>
  <c r="J34" i="3"/>
  <c r="R34" i="3"/>
  <c r="T34" i="3" s="1"/>
  <c r="U34" i="3" s="1"/>
  <c r="W34" i="3"/>
  <c r="X34" i="3"/>
  <c r="AA34" i="3"/>
  <c r="AE34" i="3" s="1"/>
  <c r="P33" i="89" s="1"/>
  <c r="AI34" i="3"/>
  <c r="AN34" i="3"/>
  <c r="AR34" i="3"/>
  <c r="AS34" i="3"/>
  <c r="C35" i="3"/>
  <c r="H35" i="3" s="1"/>
  <c r="I35" i="3"/>
  <c r="J35" i="3"/>
  <c r="R35" i="3"/>
  <c r="T35" i="3" s="1"/>
  <c r="U35" i="3" s="1"/>
  <c r="W35" i="3"/>
  <c r="X35" i="3"/>
  <c r="AA35" i="3"/>
  <c r="AE35" i="3" s="1"/>
  <c r="P34" i="89" s="1"/>
  <c r="AI35" i="3"/>
  <c r="AN35" i="3"/>
  <c r="AR35" i="3"/>
  <c r="AS35" i="3"/>
  <c r="C36" i="3"/>
  <c r="H36" i="3" s="1"/>
  <c r="I36" i="3"/>
  <c r="J36" i="3"/>
  <c r="R36" i="3"/>
  <c r="T36" i="3" s="1"/>
  <c r="U36" i="3" s="1"/>
  <c r="W36" i="3"/>
  <c r="X36" i="3"/>
  <c r="AA36" i="3"/>
  <c r="AE36" i="3" s="1"/>
  <c r="P35" i="89" s="1"/>
  <c r="AI36" i="3"/>
  <c r="AN36" i="3"/>
  <c r="AR36" i="3"/>
  <c r="AS36" i="3"/>
  <c r="AA7" i="5"/>
  <c r="G5" i="4"/>
  <c r="Q5" i="4"/>
  <c r="R5" i="4"/>
  <c r="S5" i="4"/>
  <c r="U5" i="4"/>
  <c r="V5" i="4" s="1"/>
  <c r="W5" i="4"/>
  <c r="X5" i="4"/>
  <c r="AC5" i="4"/>
  <c r="AD5" i="4"/>
  <c r="AF5" i="4" s="1"/>
  <c r="AG5" i="4"/>
  <c r="G6" i="4"/>
  <c r="H6" i="4" s="1"/>
  <c r="Q6" i="4"/>
  <c r="R6" i="4"/>
  <c r="S6" i="4"/>
  <c r="U6" i="4"/>
  <c r="V6" i="4" s="1"/>
  <c r="W6" i="4"/>
  <c r="X6" i="4"/>
  <c r="AC6" i="4"/>
  <c r="AD6" i="4"/>
  <c r="AF6" i="4" s="1"/>
  <c r="AG6" i="4"/>
  <c r="AJ6" i="4" s="1"/>
  <c r="G7" i="4"/>
  <c r="Q7" i="4"/>
  <c r="R7" i="4"/>
  <c r="S7" i="4"/>
  <c r="U7" i="4"/>
  <c r="V7" i="4" s="1"/>
  <c r="W7" i="4"/>
  <c r="X7" i="4"/>
  <c r="AC7" i="4"/>
  <c r="AD7" i="4"/>
  <c r="AF7" i="4" s="1"/>
  <c r="AG7" i="4"/>
  <c r="AJ7" i="4" s="1"/>
  <c r="G8" i="4"/>
  <c r="Q8" i="4"/>
  <c r="R8" i="4"/>
  <c r="S8" i="4"/>
  <c r="U8" i="4"/>
  <c r="V8" i="4" s="1"/>
  <c r="W8" i="4"/>
  <c r="X8" i="4"/>
  <c r="AC8" i="4"/>
  <c r="AD8" i="4"/>
  <c r="AF8" i="4" s="1"/>
  <c r="AG8" i="4"/>
  <c r="AJ8" i="4" s="1"/>
  <c r="AA17" i="5"/>
  <c r="G9" i="4"/>
  <c r="Q9" i="4"/>
  <c r="R9" i="4"/>
  <c r="S9" i="4"/>
  <c r="U9" i="4"/>
  <c r="V9" i="4" s="1"/>
  <c r="W9" i="4"/>
  <c r="X9" i="4"/>
  <c r="AC9" i="4"/>
  <c r="AD9" i="4"/>
  <c r="AF9" i="4" s="1"/>
  <c r="AG9" i="4"/>
  <c r="AJ9" i="4" s="1"/>
  <c r="AA20" i="5"/>
  <c r="G10" i="4"/>
  <c r="H10" i="4" s="1"/>
  <c r="Q10" i="4"/>
  <c r="R10" i="4"/>
  <c r="S10" i="4"/>
  <c r="U10" i="4"/>
  <c r="V10" i="4" s="1"/>
  <c r="W10" i="4"/>
  <c r="X10" i="4"/>
  <c r="AC10" i="4"/>
  <c r="AD10" i="4"/>
  <c r="AF10" i="4" s="1"/>
  <c r="AG10" i="4"/>
  <c r="AJ10" i="4" s="1"/>
  <c r="G11" i="4"/>
  <c r="Q11" i="4"/>
  <c r="R11" i="4"/>
  <c r="S11" i="4"/>
  <c r="U11" i="4"/>
  <c r="V11" i="4" s="1"/>
  <c r="W11" i="4"/>
  <c r="X11" i="4"/>
  <c r="AC11" i="4"/>
  <c r="AD11" i="4"/>
  <c r="AF11" i="4" s="1"/>
  <c r="AG11" i="4"/>
  <c r="AJ11" i="4" s="1"/>
  <c r="G12" i="4"/>
  <c r="Q12" i="4"/>
  <c r="R12" i="4"/>
  <c r="S12" i="4"/>
  <c r="U12" i="4"/>
  <c r="V12" i="4" s="1"/>
  <c r="W12" i="4"/>
  <c r="X12" i="4"/>
  <c r="AC12" i="4"/>
  <c r="AD12" i="4"/>
  <c r="AF12" i="4" s="1"/>
  <c r="AG12" i="4"/>
  <c r="AJ12" i="4" s="1"/>
  <c r="G13" i="4"/>
  <c r="Q13" i="4"/>
  <c r="R13" i="4"/>
  <c r="S13" i="4"/>
  <c r="U13" i="4"/>
  <c r="V13" i="4" s="1"/>
  <c r="W13" i="4"/>
  <c r="X13" i="4"/>
  <c r="AC13" i="4"/>
  <c r="AD13" i="4"/>
  <c r="AF13" i="4" s="1"/>
  <c r="AG13" i="4"/>
  <c r="AJ13" i="4" s="1"/>
  <c r="G14" i="4"/>
  <c r="H14" i="4" s="1"/>
  <c r="Q14" i="4"/>
  <c r="R14" i="4"/>
  <c r="S14" i="4"/>
  <c r="U14" i="4"/>
  <c r="V14" i="4" s="1"/>
  <c r="W14" i="4"/>
  <c r="X14" i="4"/>
  <c r="AC14" i="4"/>
  <c r="AD14" i="4"/>
  <c r="AF14" i="4" s="1"/>
  <c r="AG14" i="4"/>
  <c r="AJ14" i="4" s="1"/>
  <c r="G15" i="4"/>
  <c r="Q15" i="4"/>
  <c r="R15" i="4"/>
  <c r="S15" i="4"/>
  <c r="U15" i="4"/>
  <c r="V15" i="4" s="1"/>
  <c r="W15" i="4"/>
  <c r="X15" i="4"/>
  <c r="AC15" i="4"/>
  <c r="AD15" i="4"/>
  <c r="AF15" i="4" s="1"/>
  <c r="AG15" i="4"/>
  <c r="AJ15" i="4" s="1"/>
  <c r="G16" i="4"/>
  <c r="Q16" i="4"/>
  <c r="R16" i="4"/>
  <c r="S16" i="4"/>
  <c r="U16" i="4"/>
  <c r="V16" i="4" s="1"/>
  <c r="W16" i="4"/>
  <c r="X16" i="4"/>
  <c r="AC16" i="4"/>
  <c r="AD16" i="4"/>
  <c r="AF16" i="4" s="1"/>
  <c r="AG16" i="4"/>
  <c r="AJ16" i="4" s="1"/>
  <c r="AA9" i="5"/>
  <c r="G17" i="4"/>
  <c r="Q17" i="4"/>
  <c r="R17" i="4"/>
  <c r="S17" i="4"/>
  <c r="U17" i="4"/>
  <c r="V17" i="4" s="1"/>
  <c r="W17" i="4"/>
  <c r="X17" i="4"/>
  <c r="AC17" i="4"/>
  <c r="AD17" i="4"/>
  <c r="AF17" i="4" s="1"/>
  <c r="AG17" i="4"/>
  <c r="AJ17" i="4" s="1"/>
  <c r="AA14" i="5"/>
  <c r="G18" i="4"/>
  <c r="H18" i="4" s="1"/>
  <c r="Q18" i="4"/>
  <c r="R18" i="4"/>
  <c r="S18" i="4"/>
  <c r="U18" i="4"/>
  <c r="V18" i="4" s="1"/>
  <c r="W18" i="4"/>
  <c r="X18" i="4"/>
  <c r="AC18" i="4"/>
  <c r="AD18" i="4"/>
  <c r="AF18" i="4" s="1"/>
  <c r="AG18" i="4"/>
  <c r="AJ18" i="4" s="1"/>
  <c r="G19" i="4"/>
  <c r="Q19" i="4"/>
  <c r="R19" i="4"/>
  <c r="S19" i="4"/>
  <c r="U19" i="4"/>
  <c r="V19" i="4" s="1"/>
  <c r="W19" i="4"/>
  <c r="X19" i="4"/>
  <c r="AC19" i="4"/>
  <c r="AD19" i="4"/>
  <c r="AF19" i="4" s="1"/>
  <c r="AG19" i="4"/>
  <c r="AJ19" i="4" s="1"/>
  <c r="G20" i="4"/>
  <c r="Q20" i="4"/>
  <c r="R20" i="4"/>
  <c r="S20" i="4"/>
  <c r="U20" i="4"/>
  <c r="V20" i="4" s="1"/>
  <c r="W20" i="4"/>
  <c r="X20" i="4"/>
  <c r="AC20" i="4"/>
  <c r="AD20" i="4"/>
  <c r="AF20" i="4" s="1"/>
  <c r="AG20" i="4"/>
  <c r="AJ20" i="4" s="1"/>
  <c r="G21" i="4"/>
  <c r="Q21" i="4"/>
  <c r="R21" i="4"/>
  <c r="S21" i="4"/>
  <c r="U21" i="4"/>
  <c r="V21" i="4" s="1"/>
  <c r="W21" i="4"/>
  <c r="X21" i="4"/>
  <c r="AC21" i="4"/>
  <c r="AD21" i="4"/>
  <c r="AF21" i="4" s="1"/>
  <c r="AG21" i="4"/>
  <c r="AJ21" i="4" s="1"/>
  <c r="AA26" i="5"/>
  <c r="G22" i="4"/>
  <c r="H22" i="4" s="1"/>
  <c r="Q22" i="4"/>
  <c r="R22" i="4"/>
  <c r="S22" i="4"/>
  <c r="U22" i="4"/>
  <c r="V22" i="4" s="1"/>
  <c r="W22" i="4"/>
  <c r="X22" i="4"/>
  <c r="AC22" i="4"/>
  <c r="AD22" i="4"/>
  <c r="AF22" i="4" s="1"/>
  <c r="AG22" i="4"/>
  <c r="AJ22" i="4" s="1"/>
  <c r="G23" i="4"/>
  <c r="Q23" i="4"/>
  <c r="R23" i="4"/>
  <c r="S23" i="4"/>
  <c r="U23" i="4"/>
  <c r="V23" i="4" s="1"/>
  <c r="W23" i="4"/>
  <c r="X23" i="4"/>
  <c r="AC23" i="4"/>
  <c r="AD23" i="4"/>
  <c r="AF23" i="4" s="1"/>
  <c r="AG23" i="4"/>
  <c r="AJ23" i="4" s="1"/>
  <c r="G24" i="4"/>
  <c r="Q24" i="4"/>
  <c r="R24" i="4"/>
  <c r="S24" i="4"/>
  <c r="U24" i="4"/>
  <c r="V24" i="4" s="1"/>
  <c r="W24" i="4"/>
  <c r="X24" i="4"/>
  <c r="AC24" i="4"/>
  <c r="AD24" i="4"/>
  <c r="AF24" i="4" s="1"/>
  <c r="AG24" i="4"/>
  <c r="AJ24" i="4" s="1"/>
  <c r="AA6" i="5"/>
  <c r="G25" i="4"/>
  <c r="Q25" i="4"/>
  <c r="R25" i="4"/>
  <c r="S25" i="4"/>
  <c r="U25" i="4"/>
  <c r="V25" i="4" s="1"/>
  <c r="W25" i="4"/>
  <c r="X25" i="4"/>
  <c r="AC25" i="4"/>
  <c r="AD25" i="4"/>
  <c r="AF25" i="4" s="1"/>
  <c r="AG25" i="4"/>
  <c r="AJ25" i="4" s="1"/>
  <c r="AA10" i="5"/>
  <c r="G26" i="4"/>
  <c r="H26" i="4" s="1"/>
  <c r="Q26" i="4"/>
  <c r="R26" i="4"/>
  <c r="S26" i="4"/>
  <c r="U26" i="4"/>
  <c r="V26" i="4" s="1"/>
  <c r="W26" i="4"/>
  <c r="X26" i="4"/>
  <c r="AC26" i="4"/>
  <c r="AD26" i="4"/>
  <c r="AF26" i="4" s="1"/>
  <c r="AG26" i="4"/>
  <c r="AJ26" i="4" s="1"/>
  <c r="G27" i="4"/>
  <c r="Q27" i="4"/>
  <c r="R27" i="4"/>
  <c r="S27" i="4"/>
  <c r="U27" i="4"/>
  <c r="V27" i="4" s="1"/>
  <c r="W27" i="4"/>
  <c r="X27" i="4"/>
  <c r="AC27" i="4"/>
  <c r="AD27" i="4"/>
  <c r="AF27" i="4" s="1"/>
  <c r="AG27" i="4"/>
  <c r="AJ27" i="4" s="1"/>
  <c r="G28" i="4"/>
  <c r="Q28" i="4"/>
  <c r="R28" i="4"/>
  <c r="S28" i="4"/>
  <c r="U28" i="4"/>
  <c r="V28" i="4" s="1"/>
  <c r="W28" i="4"/>
  <c r="X28" i="4"/>
  <c r="AC28" i="4"/>
  <c r="AD28" i="4"/>
  <c r="AF28" i="4" s="1"/>
  <c r="AG28" i="4"/>
  <c r="AJ28" i="4" s="1"/>
  <c r="G29" i="4"/>
  <c r="Q29" i="4"/>
  <c r="R29" i="4"/>
  <c r="S29" i="4"/>
  <c r="U29" i="4"/>
  <c r="V29" i="4" s="1"/>
  <c r="W29" i="4"/>
  <c r="X29" i="4"/>
  <c r="AC29" i="4"/>
  <c r="AD29" i="4"/>
  <c r="AF29" i="4" s="1"/>
  <c r="AG29" i="4"/>
  <c r="AJ29" i="4" s="1"/>
  <c r="G30" i="4"/>
  <c r="H30" i="4" s="1"/>
  <c r="Q30" i="4"/>
  <c r="R30" i="4"/>
  <c r="S30" i="4"/>
  <c r="U30" i="4"/>
  <c r="V30" i="4" s="1"/>
  <c r="W30" i="4"/>
  <c r="X30" i="4"/>
  <c r="AC30" i="4"/>
  <c r="AD30" i="4"/>
  <c r="AF30" i="4" s="1"/>
  <c r="AG30" i="4"/>
  <c r="AJ30" i="4" s="1"/>
  <c r="G31" i="4"/>
  <c r="Q31" i="4"/>
  <c r="R31" i="4"/>
  <c r="S31" i="4"/>
  <c r="U31" i="4"/>
  <c r="V31" i="4" s="1"/>
  <c r="W31" i="4"/>
  <c r="X31" i="4"/>
  <c r="AC31" i="4"/>
  <c r="AD31" i="4"/>
  <c r="AF31" i="4" s="1"/>
  <c r="AG31" i="4"/>
  <c r="AJ31" i="4" s="1"/>
  <c r="G32" i="4"/>
  <c r="Q32" i="4"/>
  <c r="R32" i="4"/>
  <c r="S32" i="4"/>
  <c r="U32" i="4"/>
  <c r="V32" i="4" s="1"/>
  <c r="W32" i="4"/>
  <c r="X32" i="4"/>
  <c r="AC32" i="4"/>
  <c r="AD32" i="4"/>
  <c r="AF32" i="4" s="1"/>
  <c r="AG32" i="4"/>
  <c r="AJ32" i="4" s="1"/>
  <c r="AA30" i="5"/>
  <c r="G33" i="4"/>
  <c r="Q33" i="4"/>
  <c r="R33" i="4"/>
  <c r="S33" i="4"/>
  <c r="U33" i="4"/>
  <c r="V33" i="4" s="1"/>
  <c r="W33" i="4"/>
  <c r="X33" i="4"/>
  <c r="AC33" i="4"/>
  <c r="AD33" i="4"/>
  <c r="AF33" i="4" s="1"/>
  <c r="AG33" i="4"/>
  <c r="AJ33" i="4" s="1"/>
  <c r="AA34" i="5"/>
  <c r="G34" i="4"/>
  <c r="H34" i="4" s="1"/>
  <c r="Q34" i="4"/>
  <c r="R34" i="4"/>
  <c r="S34" i="4"/>
  <c r="U34" i="4"/>
  <c r="V34" i="4" s="1"/>
  <c r="W34" i="4"/>
  <c r="X34" i="4"/>
  <c r="AC34" i="4"/>
  <c r="AD34" i="4"/>
  <c r="AF34" i="4" s="1"/>
  <c r="AG34" i="4"/>
  <c r="AJ34" i="4" s="1"/>
  <c r="G35" i="4"/>
  <c r="Q35" i="4"/>
  <c r="R35" i="4"/>
  <c r="S35" i="4"/>
  <c r="U35" i="4"/>
  <c r="V35" i="4" s="1"/>
  <c r="W35" i="4"/>
  <c r="X35" i="4"/>
  <c r="AC35" i="4"/>
  <c r="AD35" i="4"/>
  <c r="AF35" i="4" s="1"/>
  <c r="AG35" i="4"/>
  <c r="AJ35" i="4" s="1"/>
  <c r="G36" i="4"/>
  <c r="Q36" i="4"/>
  <c r="R36" i="4"/>
  <c r="S36" i="4"/>
  <c r="U36" i="4"/>
  <c r="V36" i="4" s="1"/>
  <c r="W36" i="4"/>
  <c r="X36" i="4"/>
  <c r="AC36" i="4"/>
  <c r="AD36" i="4"/>
  <c r="AF36" i="4" s="1"/>
  <c r="AG36" i="4"/>
  <c r="AJ36" i="4" s="1"/>
  <c r="I20" i="75"/>
  <c r="I14" i="75"/>
  <c r="I11" i="75"/>
  <c r="I32" i="75"/>
  <c r="I16" i="75"/>
  <c r="I34" i="75"/>
  <c r="I17" i="75"/>
  <c r="M30" i="75"/>
  <c r="M26" i="75"/>
  <c r="M23" i="75"/>
  <c r="K20" i="75"/>
  <c r="H14" i="75"/>
  <c r="K8" i="75"/>
  <c r="M34" i="75"/>
  <c r="M24" i="75"/>
  <c r="H20" i="75"/>
  <c r="H8" i="75"/>
  <c r="M5" i="75"/>
  <c r="K34" i="75"/>
  <c r="M16" i="75"/>
  <c r="M10" i="75"/>
  <c r="M32" i="75"/>
  <c r="K27" i="75"/>
  <c r="K16" i="75"/>
  <c r="AI13" i="75"/>
  <c r="M11" i="75"/>
  <c r="M7" i="75"/>
  <c r="H34" i="75"/>
  <c r="K32" i="75"/>
  <c r="M25" i="75"/>
  <c r="K11" i="75"/>
  <c r="M29" i="75"/>
  <c r="H27" i="75"/>
  <c r="H16" i="75"/>
  <c r="K14" i="75"/>
  <c r="M36" i="75"/>
  <c r="H32" i="75"/>
  <c r="AA31" i="5"/>
  <c r="AA13" i="5"/>
  <c r="AA19" i="5"/>
  <c r="AA15" i="5"/>
  <c r="AA18" i="5"/>
  <c r="AA24" i="5"/>
  <c r="AA11" i="5"/>
  <c r="G4" i="75"/>
  <c r="K4" i="75"/>
  <c r="I4" i="75"/>
  <c r="H4" i="75"/>
  <c r="AG4" i="4"/>
  <c r="AD4" i="4"/>
  <c r="AF4" i="4" s="1"/>
  <c r="AC4" i="4"/>
  <c r="X4" i="4"/>
  <c r="W4" i="4"/>
  <c r="S4" i="4"/>
  <c r="R4" i="4"/>
  <c r="Q4" i="4"/>
  <c r="G4" i="4"/>
  <c r="AS4" i="3"/>
  <c r="AR4" i="3"/>
  <c r="AN4" i="3"/>
  <c r="AA4" i="3"/>
  <c r="X4" i="3"/>
  <c r="W4" i="3"/>
  <c r="J4" i="3"/>
  <c r="I4" i="3"/>
  <c r="C4" i="3"/>
  <c r="H4" i="3" s="1"/>
  <c r="M4" i="75"/>
  <c r="X4" i="75"/>
  <c r="AK4" i="75" s="1"/>
  <c r="AI4" i="75"/>
  <c r="V4" i="75"/>
  <c r="AG4" i="75" s="1"/>
  <c r="U4" i="75"/>
  <c r="AF4" i="75" s="1"/>
  <c r="T4" i="75"/>
  <c r="R4" i="75"/>
  <c r="AB4" i="75" s="1"/>
  <c r="Q4" i="75"/>
  <c r="AA4" i="75" s="1"/>
  <c r="AI4" i="3"/>
  <c r="AJ4" i="3" s="1"/>
  <c r="U4" i="4"/>
  <c r="R4" i="3"/>
  <c r="S4" i="3" s="1"/>
  <c r="G16" i="75"/>
  <c r="G20" i="75"/>
  <c r="C10" i="75"/>
  <c r="C5" i="75"/>
  <c r="C33" i="75"/>
  <c r="C20" i="75"/>
  <c r="C23" i="75"/>
  <c r="C19" i="75"/>
  <c r="C26" i="75"/>
  <c r="C11" i="75"/>
  <c r="C24" i="75"/>
  <c r="C22" i="75"/>
  <c r="C8" i="75"/>
  <c r="C34" i="75"/>
  <c r="C28" i="75"/>
  <c r="C12" i="75"/>
  <c r="C35" i="75"/>
  <c r="C4" i="75"/>
  <c r="G32" i="75"/>
  <c r="C16" i="75"/>
  <c r="G34" i="75"/>
  <c r="D13" i="75"/>
  <c r="C9" i="75"/>
  <c r="C30" i="75"/>
  <c r="D28" i="75"/>
  <c r="G11" i="75"/>
  <c r="G24" i="75"/>
  <c r="C13" i="75"/>
  <c r="C6" i="75"/>
  <c r="D8" i="75"/>
  <c r="D16" i="75"/>
  <c r="D9" i="75"/>
  <c r="G5" i="75"/>
  <c r="G17" i="75"/>
  <c r="D22" i="75"/>
  <c r="F12" i="75"/>
  <c r="S12" i="75" s="1"/>
  <c r="AD12" i="75" s="1"/>
  <c r="AX12" i="75" s="1"/>
  <c r="F28" i="75"/>
  <c r="S28" i="75" s="1"/>
  <c r="AD28" i="75" s="1"/>
  <c r="AX28" i="75" s="1"/>
  <c r="F7" i="75"/>
  <c r="S7" i="75" s="1"/>
  <c r="AD7" i="75" s="1"/>
  <c r="AX7" i="75" s="1"/>
  <c r="F33" i="75"/>
  <c r="S33" i="75" s="1"/>
  <c r="AD33" i="75" s="1"/>
  <c r="AX33" i="75" s="1"/>
  <c r="F26" i="75"/>
  <c r="S26" i="75" s="1"/>
  <c r="AD26" i="75" s="1"/>
  <c r="AX26" i="75" s="1"/>
  <c r="F21" i="75"/>
  <c r="S21" i="75" s="1"/>
  <c r="AD21" i="75" s="1"/>
  <c r="AX21" i="75" s="1"/>
  <c r="D34" i="75"/>
  <c r="F32" i="75"/>
  <c r="S32" i="75" s="1"/>
  <c r="AD32" i="75" s="1"/>
  <c r="AX32" i="75" s="1"/>
  <c r="F36" i="75"/>
  <c r="S36" i="75" s="1"/>
  <c r="AD36" i="75" s="1"/>
  <c r="AX36" i="75" s="1"/>
  <c r="F29" i="75"/>
  <c r="S29" i="75" s="1"/>
  <c r="AD29" i="75" s="1"/>
  <c r="AX29" i="75" s="1"/>
  <c r="D10" i="75"/>
  <c r="F4" i="75"/>
  <c r="F11" i="75"/>
  <c r="S11" i="75" s="1"/>
  <c r="AD11" i="75" s="1"/>
  <c r="AX11" i="75" s="1"/>
  <c r="G6" i="75"/>
  <c r="G27" i="75"/>
  <c r="F19" i="75"/>
  <c r="S19" i="75" s="1"/>
  <c r="AD19" i="75" s="1"/>
  <c r="AX19" i="75" s="1"/>
  <c r="F5" i="75"/>
  <c r="S5" i="75" s="1"/>
  <c r="AD5" i="75" s="1"/>
  <c r="AX5" i="75" s="1"/>
  <c r="F22" i="75"/>
  <c r="S22" i="75" s="1"/>
  <c r="AD22" i="75" s="1"/>
  <c r="AX22" i="75" s="1"/>
  <c r="F13" i="75"/>
  <c r="S13" i="75" s="1"/>
  <c r="AD13" i="75" s="1"/>
  <c r="AX13" i="75" s="1"/>
  <c r="F20" i="75"/>
  <c r="S20" i="75" s="1"/>
  <c r="AD20" i="75" s="1"/>
  <c r="AX20" i="75" s="1"/>
  <c r="F35" i="75"/>
  <c r="S35" i="75" s="1"/>
  <c r="AD35" i="75" s="1"/>
  <c r="AX35" i="75" s="1"/>
  <c r="F30" i="75"/>
  <c r="S30" i="75" s="1"/>
  <c r="AD30" i="75" s="1"/>
  <c r="AX30" i="75" s="1"/>
  <c r="F6" i="75"/>
  <c r="S6" i="75" s="1"/>
  <c r="AD6" i="75" s="1"/>
  <c r="AX6" i="75" s="1"/>
  <c r="F10" i="75"/>
  <c r="S10" i="75" s="1"/>
  <c r="AD10" i="75" s="1"/>
  <c r="AX10" i="75" s="1"/>
  <c r="F16" i="75"/>
  <c r="S16" i="75" s="1"/>
  <c r="AD16" i="75" s="1"/>
  <c r="AX16" i="75" s="1"/>
  <c r="F24" i="75"/>
  <c r="S24" i="75" s="1"/>
  <c r="AD24" i="75" s="1"/>
  <c r="AX24" i="75" s="1"/>
  <c r="F25" i="75"/>
  <c r="S25" i="75" s="1"/>
  <c r="AD25" i="75" s="1"/>
  <c r="AX25" i="75" s="1"/>
  <c r="F27" i="75"/>
  <c r="S27" i="75" s="1"/>
  <c r="AD27" i="75" s="1"/>
  <c r="AX27" i="75" s="1"/>
  <c r="F23" i="75"/>
  <c r="S23" i="75" s="1"/>
  <c r="AD23" i="75" s="1"/>
  <c r="AX23" i="75" s="1"/>
  <c r="D4" i="75"/>
  <c r="F9" i="75"/>
  <c r="S9" i="75" s="1"/>
  <c r="AD9" i="75" s="1"/>
  <c r="AX9" i="75" s="1"/>
  <c r="F34" i="75"/>
  <c r="S34" i="75" s="1"/>
  <c r="AD34" i="75" s="1"/>
  <c r="AX34" i="75" s="1"/>
  <c r="AB33" i="4" l="1"/>
  <c r="AB21" i="4"/>
  <c r="AB19" i="4"/>
  <c r="AB16" i="4"/>
  <c r="AB14" i="4"/>
  <c r="AB12" i="4"/>
  <c r="AB10" i="4"/>
  <c r="AB7" i="4"/>
  <c r="AB5" i="4"/>
  <c r="AB34" i="4"/>
  <c r="AB31" i="4"/>
  <c r="AB36" i="4"/>
  <c r="AB27" i="4"/>
  <c r="AB25" i="4"/>
  <c r="AB20" i="4"/>
  <c r="AB18" i="4"/>
  <c r="AB15" i="4"/>
  <c r="AB13" i="4"/>
  <c r="AB11" i="4"/>
  <c r="AB8" i="4"/>
  <c r="AB6" i="4"/>
  <c r="AG8" i="5" s="1"/>
  <c r="AB29" i="4"/>
  <c r="AB24" i="4"/>
  <c r="AB22" i="4"/>
  <c r="AB17" i="4"/>
  <c r="AB35" i="4"/>
  <c r="AB32" i="4"/>
  <c r="AB30" i="4"/>
  <c r="AB28" i="4"/>
  <c r="AB26" i="4"/>
  <c r="AB23" i="4"/>
  <c r="AB9" i="4"/>
  <c r="AQ31" i="75"/>
  <c r="AE35" i="75"/>
  <c r="AE32" i="75"/>
  <c r="AE30" i="75"/>
  <c r="AY30" i="75" s="1"/>
  <c r="AE26" i="75"/>
  <c r="AE22" i="75"/>
  <c r="AE17" i="75"/>
  <c r="AY17" i="75" s="1"/>
  <c r="AE7" i="75"/>
  <c r="AY7" i="75" s="1"/>
  <c r="AE27" i="75"/>
  <c r="AE6" i="75"/>
  <c r="AE4" i="75"/>
  <c r="AE31" i="75"/>
  <c r="AY31" i="75" s="1"/>
  <c r="AE28" i="75"/>
  <c r="AE24" i="75"/>
  <c r="AE5" i="75"/>
  <c r="AE20" i="75"/>
  <c r="AY20" i="75" s="1"/>
  <c r="AE14" i="75"/>
  <c r="AY14" i="75" s="1"/>
  <c r="AE12" i="75"/>
  <c r="AE9" i="75"/>
  <c r="AE18" i="75"/>
  <c r="AY18" i="75" s="1"/>
  <c r="AE36" i="75"/>
  <c r="AE19" i="75"/>
  <c r="AE15" i="75"/>
  <c r="AY15" i="75" s="1"/>
  <c r="AE33" i="75"/>
  <c r="AY33" i="75" s="1"/>
  <c r="AE29" i="75"/>
  <c r="AE25" i="75"/>
  <c r="AE23" i="75"/>
  <c r="AE21" i="75"/>
  <c r="AY21" i="75" s="1"/>
  <c r="AE16" i="75"/>
  <c r="AE13" i="75"/>
  <c r="AE8" i="75"/>
  <c r="AY8" i="75" s="1"/>
  <c r="AE34" i="75"/>
  <c r="AY34" i="75" s="1"/>
  <c r="AE11" i="75"/>
  <c r="AE10" i="75"/>
  <c r="AP27" i="75"/>
  <c r="D22" i="89"/>
  <c r="D15" i="89"/>
  <c r="D34" i="89"/>
  <c r="D4" i="89"/>
  <c r="D10" i="89"/>
  <c r="D35" i="89"/>
  <c r="D25" i="89"/>
  <c r="D11" i="89"/>
  <c r="AJ4" i="4"/>
  <c r="AB18" i="5"/>
  <c r="U29" i="89"/>
  <c r="AB10" i="5"/>
  <c r="U25" i="89"/>
  <c r="AJ5" i="4"/>
  <c r="CH33" i="87"/>
  <c r="C32" i="88" s="1"/>
  <c r="AP30" i="5"/>
  <c r="AQ30" i="5" s="1"/>
  <c r="B32" i="88"/>
  <c r="F32" i="88" s="1"/>
  <c r="H32" i="88" s="1"/>
  <c r="AN30" i="5" s="1"/>
  <c r="CH29" i="87"/>
  <c r="C28" i="88" s="1"/>
  <c r="AP13" i="5"/>
  <c r="AQ13" i="5" s="1"/>
  <c r="B28" i="88"/>
  <c r="F28" i="88" s="1"/>
  <c r="H28" i="88" s="1"/>
  <c r="AN13" i="5" s="1"/>
  <c r="CH23" i="87"/>
  <c r="C22" i="88" s="1"/>
  <c r="AP27" i="5"/>
  <c r="AQ27" i="5" s="1"/>
  <c r="B22" i="88"/>
  <c r="F22" i="88" s="1"/>
  <c r="H22" i="88" s="1"/>
  <c r="AN27" i="5" s="1"/>
  <c r="CH20" i="87"/>
  <c r="C19" i="88" s="1"/>
  <c r="AP21" i="5"/>
  <c r="AQ21" i="5" s="1"/>
  <c r="B19" i="88"/>
  <c r="F19" i="88" s="1"/>
  <c r="H19" i="88" s="1"/>
  <c r="AN21" i="5" s="1"/>
  <c r="CH17" i="87"/>
  <c r="C16" i="88" s="1"/>
  <c r="AP9" i="5"/>
  <c r="AQ9" i="5" s="1"/>
  <c r="B16" i="88"/>
  <c r="F16" i="88" s="1"/>
  <c r="H16" i="88" s="1"/>
  <c r="AN9" i="5" s="1"/>
  <c r="CH10" i="87"/>
  <c r="C9" i="88" s="1"/>
  <c r="AP20" i="5"/>
  <c r="AQ20" i="5" s="1"/>
  <c r="B9" i="88"/>
  <c r="F9" i="88" s="1"/>
  <c r="H9" i="88" s="1"/>
  <c r="AN20" i="5" s="1"/>
  <c r="CH25" i="87"/>
  <c r="C24" i="88" s="1"/>
  <c r="B24" i="88"/>
  <c r="F24" i="88" s="1"/>
  <c r="H24" i="88" s="1"/>
  <c r="AN6" i="5" s="1"/>
  <c r="AP6" i="5"/>
  <c r="AQ6" i="5" s="1"/>
  <c r="CH12" i="87"/>
  <c r="C11" i="88" s="1"/>
  <c r="B11" i="88"/>
  <c r="F11" i="88" s="1"/>
  <c r="H11" i="88" s="1"/>
  <c r="AN25" i="5" s="1"/>
  <c r="AP25" i="5"/>
  <c r="AQ25" i="5" s="1"/>
  <c r="D17" i="89"/>
  <c r="D33" i="89"/>
  <c r="D9" i="89"/>
  <c r="D18" i="89"/>
  <c r="D31" i="89"/>
  <c r="AB32" i="5"/>
  <c r="U13" i="89"/>
  <c r="AB20" i="5"/>
  <c r="U9" i="89"/>
  <c r="CH32" i="87"/>
  <c r="C31" i="88" s="1"/>
  <c r="AP29" i="5"/>
  <c r="AQ29" i="5" s="1"/>
  <c r="B31" i="88"/>
  <c r="F31" i="88" s="1"/>
  <c r="H31" i="88" s="1"/>
  <c r="AN29" i="5" s="1"/>
  <c r="CH22" i="87"/>
  <c r="C21" i="88" s="1"/>
  <c r="AP26" i="5"/>
  <c r="AQ26" i="5" s="1"/>
  <c r="B21" i="88"/>
  <c r="F21" i="88" s="1"/>
  <c r="H21" i="88" s="1"/>
  <c r="AN26" i="5" s="1"/>
  <c r="CH14" i="87"/>
  <c r="C13" i="88" s="1"/>
  <c r="AP32" i="5"/>
  <c r="AQ32" i="5" s="1"/>
  <c r="B13" i="88"/>
  <c r="F13" i="88" s="1"/>
  <c r="H13" i="88" s="1"/>
  <c r="AN32" i="5" s="1"/>
  <c r="CH15" i="87"/>
  <c r="C14" i="88" s="1"/>
  <c r="AP33" i="5"/>
  <c r="AQ33" i="5" s="1"/>
  <c r="B14" i="88"/>
  <c r="F14" i="88" s="1"/>
  <c r="H14" i="88" s="1"/>
  <c r="AN33" i="5" s="1"/>
  <c r="D8" i="89"/>
  <c r="D24" i="89"/>
  <c r="D5" i="89"/>
  <c r="D12" i="89"/>
  <c r="D6" i="89"/>
  <c r="AB34" i="5"/>
  <c r="U33" i="89"/>
  <c r="AB26" i="5"/>
  <c r="U21" i="89"/>
  <c r="CH35" i="87"/>
  <c r="C34" i="88" s="1"/>
  <c r="B34" i="88"/>
  <c r="F34" i="88" s="1"/>
  <c r="H34" i="88" s="1"/>
  <c r="AN36" i="5" s="1"/>
  <c r="AP36" i="5"/>
  <c r="AQ36" i="5" s="1"/>
  <c r="CH31" i="87"/>
  <c r="C30" i="88" s="1"/>
  <c r="AP22" i="5"/>
  <c r="AQ22" i="5" s="1"/>
  <c r="B30" i="88"/>
  <c r="F30" i="88" s="1"/>
  <c r="H30" i="88" s="1"/>
  <c r="AN22" i="5" s="1"/>
  <c r="CH24" i="87"/>
  <c r="C23" i="88" s="1"/>
  <c r="AP28" i="5"/>
  <c r="AQ28" i="5" s="1"/>
  <c r="B23" i="88"/>
  <c r="F23" i="88" s="1"/>
  <c r="H23" i="88" s="1"/>
  <c r="AN28" i="5" s="1"/>
  <c r="CH21" i="87"/>
  <c r="C20" i="88" s="1"/>
  <c r="AP24" i="5"/>
  <c r="AQ24" i="5" s="1"/>
  <c r="B20" i="88"/>
  <c r="F20" i="88" s="1"/>
  <c r="H20" i="88" s="1"/>
  <c r="AN24" i="5" s="1"/>
  <c r="CH16" i="87"/>
  <c r="C15" i="88" s="1"/>
  <c r="B15" i="88"/>
  <c r="F15" i="88" s="1"/>
  <c r="H15" i="88" s="1"/>
  <c r="AN35" i="5" s="1"/>
  <c r="AP35" i="5"/>
  <c r="AQ35" i="5" s="1"/>
  <c r="CH13" i="87"/>
  <c r="C12" i="88" s="1"/>
  <c r="B12" i="88"/>
  <c r="F12" i="88" s="1"/>
  <c r="H12" i="88" s="1"/>
  <c r="AN31" i="5" s="1"/>
  <c r="AP31" i="5"/>
  <c r="AQ31" i="5" s="1"/>
  <c r="CH8" i="87"/>
  <c r="C7" i="88" s="1"/>
  <c r="B7" i="88"/>
  <c r="F7" i="88" s="1"/>
  <c r="H7" i="88" s="1"/>
  <c r="AN16" i="5" s="1"/>
  <c r="AP16" i="5"/>
  <c r="AQ16" i="5" s="1"/>
  <c r="CH6" i="87"/>
  <c r="C5" i="88" s="1"/>
  <c r="AP8" i="5"/>
  <c r="AQ8" i="5" s="1"/>
  <c r="B5" i="88"/>
  <c r="F5" i="88" s="1"/>
  <c r="H5" i="88" s="1"/>
  <c r="AN8" i="5" s="1"/>
  <c r="D26" i="89"/>
  <c r="D19" i="89"/>
  <c r="D32" i="89"/>
  <c r="D30" i="89"/>
  <c r="D16" i="89"/>
  <c r="CH36" i="87"/>
  <c r="C35" i="88" s="1"/>
  <c r="AP37" i="5"/>
  <c r="AQ37" i="5" s="1"/>
  <c r="B35" i="88"/>
  <c r="F35" i="88" s="1"/>
  <c r="H35" i="88" s="1"/>
  <c r="AN37" i="5" s="1"/>
  <c r="CH28" i="87"/>
  <c r="C27" i="88" s="1"/>
  <c r="B27" i="88"/>
  <c r="F27" i="88" s="1"/>
  <c r="H27" i="88" s="1"/>
  <c r="AN12" i="5" s="1"/>
  <c r="AP12" i="5"/>
  <c r="AQ12" i="5" s="1"/>
  <c r="CH19" i="87"/>
  <c r="C18" i="88" s="1"/>
  <c r="B18" i="88"/>
  <c r="F18" i="88" s="1"/>
  <c r="H18" i="88" s="1"/>
  <c r="AN19" i="5" s="1"/>
  <c r="AP19" i="5"/>
  <c r="AQ19" i="5" s="1"/>
  <c r="CH9" i="87"/>
  <c r="C8" i="88" s="1"/>
  <c r="B8" i="88"/>
  <c r="F8" i="88" s="1"/>
  <c r="H8" i="88" s="1"/>
  <c r="AN17" i="5" s="1"/>
  <c r="AP17" i="5"/>
  <c r="AQ17" i="5" s="1"/>
  <c r="CH5" i="87"/>
  <c r="C4" i="88" s="1"/>
  <c r="AP7" i="5"/>
  <c r="AQ7" i="5" s="1"/>
  <c r="B4" i="88"/>
  <c r="F4" i="88" s="1"/>
  <c r="H4" i="88" s="1"/>
  <c r="AN7" i="5" s="1"/>
  <c r="D23" i="89"/>
  <c r="D29" i="89"/>
  <c r="D21" i="89"/>
  <c r="D28" i="89"/>
  <c r="D20" i="89"/>
  <c r="D27" i="89"/>
  <c r="AB14" i="5"/>
  <c r="U17" i="89"/>
  <c r="AB8" i="5"/>
  <c r="U5" i="89"/>
  <c r="D14" i="89"/>
  <c r="D13" i="89"/>
  <c r="D7" i="89"/>
  <c r="CH34" i="87"/>
  <c r="C33" i="88" s="1"/>
  <c r="B33" i="88"/>
  <c r="F33" i="88" s="1"/>
  <c r="H33" i="88" s="1"/>
  <c r="AN34" i="5" s="1"/>
  <c r="AP34" i="5"/>
  <c r="AQ34" i="5" s="1"/>
  <c r="CH30" i="87"/>
  <c r="C29" i="88" s="1"/>
  <c r="AP18" i="5"/>
  <c r="AQ18" i="5" s="1"/>
  <c r="B29" i="88"/>
  <c r="F29" i="88" s="1"/>
  <c r="H29" i="88" s="1"/>
  <c r="AN18" i="5" s="1"/>
  <c r="CH27" i="87"/>
  <c r="C26" i="88" s="1"/>
  <c r="B26" i="88"/>
  <c r="F26" i="88" s="1"/>
  <c r="H26" i="88" s="1"/>
  <c r="AN11" i="5" s="1"/>
  <c r="AP11" i="5"/>
  <c r="AQ11" i="5" s="1"/>
  <c r="CH26" i="87"/>
  <c r="C25" i="88" s="1"/>
  <c r="B25" i="88"/>
  <c r="F25" i="88" s="1"/>
  <c r="H25" i="88" s="1"/>
  <c r="AN10" i="5" s="1"/>
  <c r="AP10" i="5"/>
  <c r="AQ10" i="5" s="1"/>
  <c r="CH18" i="87"/>
  <c r="C17" i="88" s="1"/>
  <c r="AP14" i="5"/>
  <c r="AQ14" i="5" s="1"/>
  <c r="B17" i="88"/>
  <c r="F17" i="88" s="1"/>
  <c r="H17" i="88" s="1"/>
  <c r="AN14" i="5" s="1"/>
  <c r="CH11" i="87"/>
  <c r="C10" i="88" s="1"/>
  <c r="AP23" i="5"/>
  <c r="AQ23" i="5" s="1"/>
  <c r="B10" i="88"/>
  <c r="F10" i="88" s="1"/>
  <c r="H10" i="88" s="1"/>
  <c r="AN23" i="5" s="1"/>
  <c r="CH7" i="87"/>
  <c r="C6" i="88" s="1"/>
  <c r="B6" i="88"/>
  <c r="F6" i="88" s="1"/>
  <c r="H6" i="88" s="1"/>
  <c r="AN15" i="5" s="1"/>
  <c r="AP15" i="5"/>
  <c r="AQ15" i="5" s="1"/>
  <c r="CH4" i="87"/>
  <c r="C3" i="88" s="1"/>
  <c r="B3" i="88"/>
  <c r="AP5" i="5"/>
  <c r="AQ5" i="5" s="1"/>
  <c r="K30" i="89"/>
  <c r="K22" i="89"/>
  <c r="K10" i="89"/>
  <c r="K35" i="89"/>
  <c r="K31" i="89"/>
  <c r="K27" i="89"/>
  <c r="K23" i="89"/>
  <c r="K19" i="89"/>
  <c r="K15" i="89"/>
  <c r="K11" i="89"/>
  <c r="K7" i="89"/>
  <c r="K34" i="89"/>
  <c r="H15" i="3"/>
  <c r="K32" i="89"/>
  <c r="K28" i="89"/>
  <c r="K24" i="89"/>
  <c r="K20" i="89"/>
  <c r="K16" i="89"/>
  <c r="K12" i="89"/>
  <c r="K8" i="89"/>
  <c r="K4" i="89"/>
  <c r="K26" i="89"/>
  <c r="K18" i="89"/>
  <c r="K6" i="89"/>
  <c r="K3" i="89"/>
  <c r="K33" i="89"/>
  <c r="K29" i="89"/>
  <c r="K25" i="89"/>
  <c r="K21" i="89"/>
  <c r="K17" i="89"/>
  <c r="K13" i="89"/>
  <c r="K9" i="89"/>
  <c r="K5" i="89"/>
  <c r="AE4" i="3"/>
  <c r="AT28" i="3"/>
  <c r="AU28" i="3" s="1"/>
  <c r="S27" i="89" s="1"/>
  <c r="AL35" i="4"/>
  <c r="Z34" i="89" s="1"/>
  <c r="AL34" i="4"/>
  <c r="AL32" i="4"/>
  <c r="AL29" i="4"/>
  <c r="Z28" i="89" s="1"/>
  <c r="AL28" i="4"/>
  <c r="Z27" i="89" s="1"/>
  <c r="AL23" i="4"/>
  <c r="Z22" i="89" s="1"/>
  <c r="AL22" i="4"/>
  <c r="AL17" i="4"/>
  <c r="Z16" i="89" s="1"/>
  <c r="AK35" i="3"/>
  <c r="AJ35" i="3"/>
  <c r="AK31" i="3"/>
  <c r="AJ31" i="3"/>
  <c r="AK27" i="3"/>
  <c r="AJ27" i="3"/>
  <c r="AK23" i="3"/>
  <c r="AJ23" i="3"/>
  <c r="AK11" i="3"/>
  <c r="AJ11" i="3"/>
  <c r="AK36" i="3"/>
  <c r="AJ36" i="3"/>
  <c r="AK32" i="3"/>
  <c r="AJ32" i="3"/>
  <c r="AK28" i="3"/>
  <c r="AJ28" i="3"/>
  <c r="AK24" i="3"/>
  <c r="AJ24" i="3"/>
  <c r="AK20" i="3"/>
  <c r="AJ20" i="3"/>
  <c r="AK16" i="3"/>
  <c r="AJ16" i="3"/>
  <c r="AK12" i="3"/>
  <c r="AJ12" i="3"/>
  <c r="AK8" i="3"/>
  <c r="AJ8" i="3"/>
  <c r="AK19" i="3"/>
  <c r="AJ19" i="3"/>
  <c r="AK7" i="3"/>
  <c r="AJ7" i="3"/>
  <c r="AK33" i="3"/>
  <c r="AJ33" i="3"/>
  <c r="AK29" i="3"/>
  <c r="AJ29" i="3"/>
  <c r="AK25" i="3"/>
  <c r="AJ25" i="3"/>
  <c r="AK21" i="3"/>
  <c r="AJ21" i="3"/>
  <c r="AK17" i="3"/>
  <c r="AJ17" i="3"/>
  <c r="AK13" i="3"/>
  <c r="AJ13" i="3"/>
  <c r="AK9" i="3"/>
  <c r="AJ9" i="3"/>
  <c r="AK5" i="3"/>
  <c r="AJ5" i="3"/>
  <c r="AK15" i="3"/>
  <c r="AJ15" i="3"/>
  <c r="AK34" i="3"/>
  <c r="AJ34" i="3"/>
  <c r="AK30" i="3"/>
  <c r="AJ30" i="3"/>
  <c r="AK26" i="3"/>
  <c r="AJ26" i="3"/>
  <c r="AK22" i="3"/>
  <c r="AJ22" i="3"/>
  <c r="AK18" i="3"/>
  <c r="AJ18" i="3"/>
  <c r="AK14" i="3"/>
  <c r="AJ14" i="3"/>
  <c r="AK10" i="3"/>
  <c r="AJ10" i="3"/>
  <c r="AK6" i="3"/>
  <c r="AJ6" i="3"/>
  <c r="AL4" i="4"/>
  <c r="Z3" i="89" s="1"/>
  <c r="AL25" i="4"/>
  <c r="Z24" i="89" s="1"/>
  <c r="AL19" i="4"/>
  <c r="Z18" i="89" s="1"/>
  <c r="AL18" i="4"/>
  <c r="AL16" i="4"/>
  <c r="AL13" i="4"/>
  <c r="Z12" i="89" s="1"/>
  <c r="AL7" i="4"/>
  <c r="Z6" i="89" s="1"/>
  <c r="AL6" i="4"/>
  <c r="Z5" i="89" s="1"/>
  <c r="AL36" i="4"/>
  <c r="AL31" i="4"/>
  <c r="Z30" i="89" s="1"/>
  <c r="AL30" i="4"/>
  <c r="Z29" i="89" s="1"/>
  <c r="AL27" i="4"/>
  <c r="Z26" i="89" s="1"/>
  <c r="AL26" i="4"/>
  <c r="Z25" i="89" s="1"/>
  <c r="AL24" i="4"/>
  <c r="Z23" i="89" s="1"/>
  <c r="AL9" i="4"/>
  <c r="Z8" i="89" s="1"/>
  <c r="AL33" i="4"/>
  <c r="AL21" i="4"/>
  <c r="AL20" i="4"/>
  <c r="Z19" i="89" s="1"/>
  <c r="AL15" i="4"/>
  <c r="Z14" i="89" s="1"/>
  <c r="AL14" i="4"/>
  <c r="AL12" i="4"/>
  <c r="AL11" i="4"/>
  <c r="Z10" i="89" s="1"/>
  <c r="AL10" i="4"/>
  <c r="Z9" i="89" s="1"/>
  <c r="AL8" i="4"/>
  <c r="AL5" i="4"/>
  <c r="T35" i="4"/>
  <c r="T32" i="4"/>
  <c r="AV32" i="4" s="1"/>
  <c r="T30" i="4"/>
  <c r="X29" i="89" s="1"/>
  <c r="T28" i="4"/>
  <c r="T26" i="4"/>
  <c r="T23" i="4"/>
  <c r="T9" i="4"/>
  <c r="T33" i="4"/>
  <c r="T21" i="4"/>
  <c r="T19" i="4"/>
  <c r="T16" i="4"/>
  <c r="T14" i="4"/>
  <c r="T12" i="4"/>
  <c r="T10" i="4"/>
  <c r="X9" i="89" s="1"/>
  <c r="T7" i="4"/>
  <c r="T5" i="4"/>
  <c r="X4" i="89" s="1"/>
  <c r="T36" i="4"/>
  <c r="T34" i="4"/>
  <c r="T31" i="4"/>
  <c r="T29" i="4"/>
  <c r="T27" i="4"/>
  <c r="T24" i="4"/>
  <c r="T22" i="4"/>
  <c r="X21" i="89" s="1"/>
  <c r="T17" i="4"/>
  <c r="X16" i="89" s="1"/>
  <c r="T4" i="4"/>
  <c r="X3" i="89" s="1"/>
  <c r="T25" i="4"/>
  <c r="T20" i="4"/>
  <c r="T18" i="4"/>
  <c r="T15" i="4"/>
  <c r="T13" i="4"/>
  <c r="T11" i="4"/>
  <c r="T8" i="4"/>
  <c r="T6" i="4"/>
  <c r="P34" i="4"/>
  <c r="P30" i="4"/>
  <c r="P26" i="4"/>
  <c r="P22" i="4"/>
  <c r="P18" i="4"/>
  <c r="P14" i="4"/>
  <c r="P10" i="4"/>
  <c r="P6" i="4"/>
  <c r="E36" i="4"/>
  <c r="T35" i="89" s="1"/>
  <c r="E28" i="4"/>
  <c r="T27" i="89" s="1"/>
  <c r="E16" i="4"/>
  <c r="T15" i="89" s="1"/>
  <c r="E8" i="4"/>
  <c r="T7" i="89" s="1"/>
  <c r="E35" i="4"/>
  <c r="T34" i="89" s="1"/>
  <c r="E31" i="4"/>
  <c r="T30" i="89" s="1"/>
  <c r="E23" i="4"/>
  <c r="T22" i="89" s="1"/>
  <c r="E15" i="4"/>
  <c r="T14" i="89" s="1"/>
  <c r="E11" i="4"/>
  <c r="T10" i="89" s="1"/>
  <c r="E24" i="4"/>
  <c r="T23" i="89" s="1"/>
  <c r="E32" i="4"/>
  <c r="T31" i="89" s="1"/>
  <c r="E20" i="4"/>
  <c r="T19" i="89" s="1"/>
  <c r="E12" i="4"/>
  <c r="T11" i="89" s="1"/>
  <c r="E4" i="4"/>
  <c r="T3" i="89" s="1"/>
  <c r="L9" i="3"/>
  <c r="Q9" i="3" s="1"/>
  <c r="Z36" i="3"/>
  <c r="O35" i="89" s="1"/>
  <c r="Z32" i="3"/>
  <c r="O31" i="89" s="1"/>
  <c r="Z28" i="3"/>
  <c r="O27" i="89" s="1"/>
  <c r="Z24" i="3"/>
  <c r="O23" i="89" s="1"/>
  <c r="Z20" i="3"/>
  <c r="Z16" i="3"/>
  <c r="O15" i="89" s="1"/>
  <c r="Z9" i="3"/>
  <c r="O8" i="89" s="1"/>
  <c r="Z12" i="3"/>
  <c r="O11" i="89" s="1"/>
  <c r="Z18" i="3"/>
  <c r="O17" i="89" s="1"/>
  <c r="Z14" i="3"/>
  <c r="O13" i="89" s="1"/>
  <c r="Z33" i="3"/>
  <c r="O32" i="89" s="1"/>
  <c r="Z29" i="3"/>
  <c r="O28" i="89" s="1"/>
  <c r="Z25" i="3"/>
  <c r="O24" i="89" s="1"/>
  <c r="Z21" i="3"/>
  <c r="O20" i="89" s="1"/>
  <c r="Z17" i="3"/>
  <c r="O16" i="89" s="1"/>
  <c r="Z5" i="3"/>
  <c r="O4" i="89" s="1"/>
  <c r="Z34" i="3"/>
  <c r="O33" i="89" s="1"/>
  <c r="Z26" i="3"/>
  <c r="O25" i="89" s="1"/>
  <c r="Z6" i="3"/>
  <c r="O5" i="89" s="1"/>
  <c r="Z30" i="3"/>
  <c r="O29" i="89" s="1"/>
  <c r="Z22" i="3"/>
  <c r="O21" i="89" s="1"/>
  <c r="Z10" i="3"/>
  <c r="O9" i="89" s="1"/>
  <c r="Z4" i="3"/>
  <c r="O3" i="89" s="1"/>
  <c r="Z35" i="3"/>
  <c r="O34" i="89" s="1"/>
  <c r="Z31" i="3"/>
  <c r="O30" i="89" s="1"/>
  <c r="Z27" i="3"/>
  <c r="O26" i="89" s="1"/>
  <c r="Z23" i="3"/>
  <c r="O22" i="89" s="1"/>
  <c r="Z19" i="3"/>
  <c r="O18" i="89" s="1"/>
  <c r="Z15" i="3"/>
  <c r="O14" i="89" s="1"/>
  <c r="Z11" i="3"/>
  <c r="O10" i="89" s="1"/>
  <c r="Z7" i="3"/>
  <c r="O6" i="89" s="1"/>
  <c r="S6" i="3"/>
  <c r="V6" i="3" s="1"/>
  <c r="AT32" i="3"/>
  <c r="AU32" i="3" s="1"/>
  <c r="S31" i="89" s="1"/>
  <c r="L36" i="3"/>
  <c r="Q36" i="3" s="1"/>
  <c r="Q37" i="5" s="1"/>
  <c r="L32" i="3"/>
  <c r="L31" i="89" s="1"/>
  <c r="L28" i="3"/>
  <c r="L24" i="3"/>
  <c r="L23" i="89" s="1"/>
  <c r="L20" i="3"/>
  <c r="L19" i="89" s="1"/>
  <c r="L16" i="3"/>
  <c r="L15" i="89" s="1"/>
  <c r="L12" i="3"/>
  <c r="L11" i="89" s="1"/>
  <c r="L8" i="3"/>
  <c r="L7" i="89" s="1"/>
  <c r="T9" i="3"/>
  <c r="N14" i="5"/>
  <c r="T30" i="3"/>
  <c r="T17" i="3"/>
  <c r="AT23" i="3"/>
  <c r="AU23" i="3" s="1"/>
  <c r="S22" i="89" s="1"/>
  <c r="L33" i="3"/>
  <c r="L32" i="89" s="1"/>
  <c r="T33" i="3"/>
  <c r="L29" i="3"/>
  <c r="L28" i="89" s="1"/>
  <c r="L25" i="3"/>
  <c r="Q25" i="3" s="1"/>
  <c r="L21" i="3"/>
  <c r="L17" i="3"/>
  <c r="Q17" i="3" s="1"/>
  <c r="L13" i="3"/>
  <c r="Q13" i="3" s="1"/>
  <c r="L35" i="3"/>
  <c r="Q35" i="3" s="1"/>
  <c r="L31" i="3"/>
  <c r="L30" i="89" s="1"/>
  <c r="L27" i="3"/>
  <c r="L26" i="89" s="1"/>
  <c r="L23" i="3"/>
  <c r="Q23" i="3" s="1"/>
  <c r="T19" i="5"/>
  <c r="L19" i="3"/>
  <c r="AT18" i="3"/>
  <c r="AU18" i="3" s="1"/>
  <c r="S17" i="89" s="1"/>
  <c r="L15" i="3"/>
  <c r="L14" i="89" s="1"/>
  <c r="L11" i="3"/>
  <c r="L7" i="3"/>
  <c r="L6" i="89" s="1"/>
  <c r="L4" i="3"/>
  <c r="L3" i="89" s="1"/>
  <c r="L34" i="3"/>
  <c r="L30" i="3"/>
  <c r="L29" i="89" s="1"/>
  <c r="L26" i="3"/>
  <c r="L22" i="3"/>
  <c r="L21" i="89" s="1"/>
  <c r="L18" i="3"/>
  <c r="L14" i="3"/>
  <c r="L13" i="89" s="1"/>
  <c r="L10" i="3"/>
  <c r="L6" i="3"/>
  <c r="L5" i="89" s="1"/>
  <c r="J32" i="75"/>
  <c r="L32" i="75" s="1"/>
  <c r="L5" i="3"/>
  <c r="L4" i="89" s="1"/>
  <c r="AV5" i="75"/>
  <c r="BB5" i="75" s="1"/>
  <c r="AV34" i="75"/>
  <c r="BB34" i="75" s="1"/>
  <c r="AT24" i="3"/>
  <c r="AU24" i="3" s="1"/>
  <c r="S23" i="89" s="1"/>
  <c r="AT20" i="3"/>
  <c r="AU20" i="3" s="1"/>
  <c r="S19" i="89" s="1"/>
  <c r="T9" i="5"/>
  <c r="AT16" i="3"/>
  <c r="AU16" i="3" s="1"/>
  <c r="S15" i="89" s="1"/>
  <c r="T32" i="5"/>
  <c r="T20" i="5"/>
  <c r="T8" i="5"/>
  <c r="T18" i="5"/>
  <c r="P31" i="5"/>
  <c r="T15" i="5"/>
  <c r="N34" i="5"/>
  <c r="T29" i="5"/>
  <c r="S19" i="3"/>
  <c r="V19" i="3" s="1"/>
  <c r="N21" i="5"/>
  <c r="N31" i="5"/>
  <c r="N7" i="5"/>
  <c r="S31" i="3"/>
  <c r="V31" i="3" s="1"/>
  <c r="P11" i="5"/>
  <c r="N8" i="5"/>
  <c r="P13" i="5"/>
  <c r="N13" i="5"/>
  <c r="N12" i="5"/>
  <c r="T28" i="5"/>
  <c r="S22" i="3"/>
  <c r="V22" i="3" s="1"/>
  <c r="AT34" i="3"/>
  <c r="AU34" i="3" s="1"/>
  <c r="S33" i="89" s="1"/>
  <c r="N18" i="5"/>
  <c r="E30" i="75"/>
  <c r="AU8" i="3"/>
  <c r="S7" i="89" s="1"/>
  <c r="S29" i="3"/>
  <c r="V29" i="3" s="1"/>
  <c r="T7" i="3"/>
  <c r="S11" i="3"/>
  <c r="V11" i="3" s="1"/>
  <c r="S27" i="3"/>
  <c r="V27" i="3" s="1"/>
  <c r="T25" i="3"/>
  <c r="S36" i="3"/>
  <c r="V36" i="3" s="1"/>
  <c r="AT36" i="3"/>
  <c r="AU36" i="3" s="1"/>
  <c r="S35" i="89" s="1"/>
  <c r="T37" i="5"/>
  <c r="P36" i="5"/>
  <c r="P22" i="5"/>
  <c r="P18" i="5"/>
  <c r="T12" i="5"/>
  <c r="T11" i="5"/>
  <c r="AT26" i="3"/>
  <c r="AU26" i="3" s="1"/>
  <c r="S25" i="89" s="1"/>
  <c r="N10" i="5"/>
  <c r="P24" i="5"/>
  <c r="P9" i="5"/>
  <c r="N9" i="5"/>
  <c r="T35" i="5"/>
  <c r="AT15" i="3"/>
  <c r="AU15" i="3" s="1"/>
  <c r="S14" i="89" s="1"/>
  <c r="AT11" i="3"/>
  <c r="AU11" i="3" s="1"/>
  <c r="S10" i="89" s="1"/>
  <c r="AT10" i="3"/>
  <c r="AU10" i="3" s="1"/>
  <c r="S9" i="89" s="1"/>
  <c r="N20" i="5"/>
  <c r="E17" i="5"/>
  <c r="E6" i="5"/>
  <c r="E8" i="5"/>
  <c r="E31" i="5"/>
  <c r="E28" i="5"/>
  <c r="E18" i="5"/>
  <c r="E26" i="5"/>
  <c r="E13" i="5"/>
  <c r="E24" i="5"/>
  <c r="T32" i="3"/>
  <c r="S5" i="3"/>
  <c r="V5" i="3" s="1"/>
  <c r="S35" i="3"/>
  <c r="V35" i="3" s="1"/>
  <c r="T12" i="3"/>
  <c r="N30" i="5"/>
  <c r="P17" i="5"/>
  <c r="N17" i="5"/>
  <c r="T16" i="5"/>
  <c r="P8" i="5"/>
  <c r="E33" i="5"/>
  <c r="E32" i="5"/>
  <c r="E16" i="5"/>
  <c r="E27" i="5"/>
  <c r="E35" i="5"/>
  <c r="E36" i="5"/>
  <c r="E7" i="5"/>
  <c r="E23" i="5"/>
  <c r="E37" i="5"/>
  <c r="E10" i="5"/>
  <c r="E12" i="5"/>
  <c r="T24" i="3"/>
  <c r="H24" i="4"/>
  <c r="H16" i="4"/>
  <c r="H12" i="4"/>
  <c r="AT35" i="3"/>
  <c r="AU35" i="3" s="1"/>
  <c r="S34" i="89" s="1"/>
  <c r="T36" i="5"/>
  <c r="N36" i="5"/>
  <c r="T34" i="5"/>
  <c r="AT33" i="3"/>
  <c r="AU33" i="3" s="1"/>
  <c r="S32" i="89" s="1"/>
  <c r="T30" i="5"/>
  <c r="N29" i="5"/>
  <c r="T10" i="5"/>
  <c r="AT22" i="3"/>
  <c r="AU22" i="3" s="1"/>
  <c r="S21" i="89" s="1"/>
  <c r="T26" i="5"/>
  <c r="AT21" i="3"/>
  <c r="AU21" i="3" s="1"/>
  <c r="S20" i="89" s="1"/>
  <c r="P33" i="5"/>
  <c r="S31" i="5"/>
  <c r="N25" i="5"/>
  <c r="N23" i="5"/>
  <c r="S16" i="5"/>
  <c r="N16" i="5"/>
  <c r="AT5" i="3"/>
  <c r="AU5" i="3" s="1"/>
  <c r="S4" i="89" s="1"/>
  <c r="E15" i="5"/>
  <c r="E34" i="5"/>
  <c r="E11" i="5"/>
  <c r="E20" i="5"/>
  <c r="E21" i="5"/>
  <c r="E19" i="5"/>
  <c r="E29" i="5"/>
  <c r="E30" i="5"/>
  <c r="E25" i="5"/>
  <c r="T15" i="3"/>
  <c r="N37" i="5"/>
  <c r="AU25" i="3"/>
  <c r="S24" i="89" s="1"/>
  <c r="T6" i="5"/>
  <c r="T14" i="5"/>
  <c r="T33" i="5"/>
  <c r="AT14" i="3"/>
  <c r="AU14" i="3" s="1"/>
  <c r="S13" i="89" s="1"/>
  <c r="N32" i="5"/>
  <c r="E22" i="5"/>
  <c r="E9" i="5"/>
  <c r="E14" i="5"/>
  <c r="AU13" i="75"/>
  <c r="E36" i="75"/>
  <c r="AS31" i="75"/>
  <c r="AS28" i="75"/>
  <c r="J28" i="75"/>
  <c r="L28" i="75" s="1"/>
  <c r="AQ20" i="75"/>
  <c r="AU12" i="75"/>
  <c r="AU9" i="75"/>
  <c r="AS6" i="75"/>
  <c r="AU36" i="75"/>
  <c r="AY29" i="75"/>
  <c r="AY25" i="75"/>
  <c r="AR24" i="75"/>
  <c r="AY23" i="75"/>
  <c r="AU10" i="75"/>
  <c r="E11" i="75"/>
  <c r="E20" i="75"/>
  <c r="AV20" i="75"/>
  <c r="BB20" i="75" s="1"/>
  <c r="J5" i="75"/>
  <c r="L5" i="75" s="1"/>
  <c r="T14" i="3"/>
  <c r="T21" i="3"/>
  <c r="AG36" i="5"/>
  <c r="H32" i="4"/>
  <c r="H28" i="4"/>
  <c r="U27" i="89" s="1"/>
  <c r="AG33" i="5"/>
  <c r="AH20" i="5"/>
  <c r="P37" i="5"/>
  <c r="T22" i="5"/>
  <c r="T13" i="5"/>
  <c r="P19" i="5"/>
  <c r="N19" i="5"/>
  <c r="AT17" i="3"/>
  <c r="AU17" i="3" s="1"/>
  <c r="S16" i="89" s="1"/>
  <c r="T31" i="5"/>
  <c r="AT12" i="3"/>
  <c r="AU12" i="3" s="1"/>
  <c r="S11" i="89" s="1"/>
  <c r="T28" i="3"/>
  <c r="T16" i="3"/>
  <c r="S34" i="3"/>
  <c r="V34" i="3" s="1"/>
  <c r="H20" i="4"/>
  <c r="P30" i="5"/>
  <c r="P26" i="5"/>
  <c r="N26" i="5"/>
  <c r="T21" i="5"/>
  <c r="AT19" i="3"/>
  <c r="AU19" i="3" s="1"/>
  <c r="S18" i="89" s="1"/>
  <c r="P14" i="5"/>
  <c r="T23" i="5"/>
  <c r="S23" i="3"/>
  <c r="V23" i="3" s="1"/>
  <c r="H36" i="4"/>
  <c r="H8" i="4"/>
  <c r="AT27" i="3"/>
  <c r="AU27" i="3" s="1"/>
  <c r="S26" i="89" s="1"/>
  <c r="N11" i="5"/>
  <c r="P6" i="5"/>
  <c r="N28" i="5"/>
  <c r="T27" i="5"/>
  <c r="AU7" i="3"/>
  <c r="S6" i="89" s="1"/>
  <c r="AT6" i="3"/>
  <c r="AU6" i="3" s="1"/>
  <c r="S5" i="89" s="1"/>
  <c r="AU18" i="75"/>
  <c r="AS35" i="75"/>
  <c r="AS22" i="75"/>
  <c r="AP21" i="75"/>
  <c r="AS32" i="75"/>
  <c r="AP20" i="75"/>
  <c r="AU19" i="75"/>
  <c r="AP18" i="75"/>
  <c r="E34" i="75"/>
  <c r="AP22" i="75"/>
  <c r="AP12" i="75"/>
  <c r="AP11" i="75"/>
  <c r="AP32" i="75"/>
  <c r="AU14" i="75"/>
  <c r="AS17" i="75"/>
  <c r="J27" i="75"/>
  <c r="L27" i="75" s="1"/>
  <c r="N35" i="5"/>
  <c r="AC33" i="75"/>
  <c r="T8" i="3"/>
  <c r="T18" i="3"/>
  <c r="AU23" i="75"/>
  <c r="AF18" i="5"/>
  <c r="AT30" i="3"/>
  <c r="AU30" i="3" s="1"/>
  <c r="S29" i="89" s="1"/>
  <c r="P28" i="5"/>
  <c r="P35" i="5"/>
  <c r="P23" i="5"/>
  <c r="T7" i="5"/>
  <c r="P7" i="5"/>
  <c r="AQ28" i="75"/>
  <c r="E33" i="75"/>
  <c r="T26" i="3"/>
  <c r="S13" i="3"/>
  <c r="V13" i="3" s="1"/>
  <c r="AH33" i="5"/>
  <c r="P21" i="5"/>
  <c r="P20" i="5"/>
  <c r="T10" i="3"/>
  <c r="P12" i="5"/>
  <c r="P15" i="5"/>
  <c r="N15" i="5"/>
  <c r="E9" i="75"/>
  <c r="AU34" i="75"/>
  <c r="AR34" i="75"/>
  <c r="AG30" i="5"/>
  <c r="AH18" i="5"/>
  <c r="AH9" i="5"/>
  <c r="P29" i="5"/>
  <c r="AU31" i="3"/>
  <c r="S30" i="89" s="1"/>
  <c r="P27" i="5"/>
  <c r="P32" i="5"/>
  <c r="P25" i="5"/>
  <c r="AQ32" i="75"/>
  <c r="AU29" i="75"/>
  <c r="AC29" i="75"/>
  <c r="AR14" i="75"/>
  <c r="AR9" i="75"/>
  <c r="AU7" i="75"/>
  <c r="AG12" i="5"/>
  <c r="AH19" i="5"/>
  <c r="P34" i="5"/>
  <c r="AT29" i="3"/>
  <c r="AU29" i="3" s="1"/>
  <c r="S28" i="89" s="1"/>
  <c r="AT13" i="3"/>
  <c r="AU13" i="3" s="1"/>
  <c r="S12" i="89" s="1"/>
  <c r="T25" i="5"/>
  <c r="T17" i="5"/>
  <c r="P16" i="5"/>
  <c r="AP15" i="75"/>
  <c r="AR15" i="75"/>
  <c r="AC17" i="75"/>
  <c r="J8" i="75"/>
  <c r="L8" i="75" s="1"/>
  <c r="AV24" i="75"/>
  <c r="BB24" i="75" s="1"/>
  <c r="J16" i="75"/>
  <c r="L16" i="75" s="1"/>
  <c r="AS18" i="75"/>
  <c r="AR23" i="75"/>
  <c r="AP34" i="75"/>
  <c r="AR33" i="75"/>
  <c r="AR29" i="75"/>
  <c r="AR26" i="75"/>
  <c r="AR25" i="75"/>
  <c r="AS24" i="75"/>
  <c r="AR16" i="75"/>
  <c r="AR7" i="75"/>
  <c r="AS5" i="75"/>
  <c r="AC26" i="75"/>
  <c r="AS21" i="75"/>
  <c r="AS11" i="75"/>
  <c r="J33" i="75"/>
  <c r="L33" i="75" s="1"/>
  <c r="AV31" i="75"/>
  <c r="BB31" i="75" s="1"/>
  <c r="J30" i="75"/>
  <c r="L30" i="75" s="1"/>
  <c r="AV28" i="75"/>
  <c r="BB28" i="75" s="1"/>
  <c r="AV27" i="75"/>
  <c r="BB27" i="75" s="1"/>
  <c r="J23" i="75"/>
  <c r="L23" i="75" s="1"/>
  <c r="E21" i="75"/>
  <c r="E15" i="75"/>
  <c r="AP14" i="75"/>
  <c r="E14" i="75"/>
  <c r="J7" i="75"/>
  <c r="L7" i="75" s="1"/>
  <c r="AP5" i="75"/>
  <c r="AC5" i="75"/>
  <c r="AU27" i="75"/>
  <c r="AU33" i="75"/>
  <c r="AY35" i="75"/>
  <c r="AH28" i="75"/>
  <c r="AJ28" i="75" s="1"/>
  <c r="AR27" i="75"/>
  <c r="AY22" i="75"/>
  <c r="AC19" i="75"/>
  <c r="J17" i="75"/>
  <c r="L17" i="75" s="1"/>
  <c r="AU15" i="75"/>
  <c r="AC13" i="75"/>
  <c r="AC9" i="75"/>
  <c r="AS8" i="75"/>
  <c r="E7" i="75"/>
  <c r="AV6" i="75"/>
  <c r="BB6" i="75" s="1"/>
  <c r="AH33" i="75"/>
  <c r="AJ33" i="75" s="1"/>
  <c r="AH25" i="75"/>
  <c r="AJ25" i="75" s="1"/>
  <c r="AP16" i="75"/>
  <c r="AP24" i="75"/>
  <c r="AP10" i="75"/>
  <c r="AU25" i="75"/>
  <c r="AV11" i="75"/>
  <c r="BB11" i="75" s="1"/>
  <c r="AU26" i="75"/>
  <c r="AP30" i="75"/>
  <c r="AQ9" i="75"/>
  <c r="AC30" i="75"/>
  <c r="AQ5" i="75"/>
  <c r="AP36" i="75"/>
  <c r="AV36" i="75"/>
  <c r="BB36" i="75" s="1"/>
  <c r="AV10" i="75"/>
  <c r="BB10" i="75" s="1"/>
  <c r="AU30" i="75"/>
  <c r="AQ21" i="75"/>
  <c r="AR8" i="75"/>
  <c r="AH8" i="75"/>
  <c r="AJ8" i="75" s="1"/>
  <c r="AP13" i="75"/>
  <c r="AS4" i="75"/>
  <c r="AC12" i="75"/>
  <c r="AY5" i="75"/>
  <c r="AH23" i="75"/>
  <c r="AJ23" i="75" s="1"/>
  <c r="AC35" i="75"/>
  <c r="AP4" i="75"/>
  <c r="AR36" i="75"/>
  <c r="AU22" i="75"/>
  <c r="AV14" i="75"/>
  <c r="BB14" i="75" s="1"/>
  <c r="AV13" i="75"/>
  <c r="BB13" i="75" s="1"/>
  <c r="AV12" i="75"/>
  <c r="BB12" i="75" s="1"/>
  <c r="AV9" i="75"/>
  <c r="BB9" i="75" s="1"/>
  <c r="AV8" i="75"/>
  <c r="BB8" i="75" s="1"/>
  <c r="E18" i="75"/>
  <c r="E10" i="75"/>
  <c r="AR17" i="75"/>
  <c r="AP6" i="75"/>
  <c r="AR10" i="75"/>
  <c r="E28" i="75"/>
  <c r="AP8" i="75"/>
  <c r="AP26" i="75"/>
  <c r="AP33" i="75"/>
  <c r="AQ6" i="75"/>
  <c r="AR13" i="75"/>
  <c r="AC28" i="75"/>
  <c r="E16" i="75"/>
  <c r="AR12" i="75"/>
  <c r="AC24" i="75"/>
  <c r="AR32" i="75"/>
  <c r="AP7" i="75"/>
  <c r="AP35" i="75"/>
  <c r="AP19" i="75"/>
  <c r="AC21" i="75"/>
  <c r="AU5" i="75"/>
  <c r="AV16" i="75"/>
  <c r="BB16" i="75" s="1"/>
  <c r="AU20" i="75"/>
  <c r="AC4" i="75"/>
  <c r="AQ4" i="75"/>
  <c r="AK4" i="3"/>
  <c r="AL4" i="3" s="1"/>
  <c r="AM4" i="3" s="1"/>
  <c r="E26" i="75"/>
  <c r="AC31" i="75"/>
  <c r="AH14" i="75"/>
  <c r="AJ14" i="75" s="1"/>
  <c r="AH10" i="75"/>
  <c r="AJ10" i="75" s="1"/>
  <c r="AC7" i="75"/>
  <c r="AH9" i="75"/>
  <c r="AJ9" i="75" s="1"/>
  <c r="AC36" i="75"/>
  <c r="AP17" i="75"/>
  <c r="AT4" i="3"/>
  <c r="AC23" i="75"/>
  <c r="AP23" i="75"/>
  <c r="E8" i="75"/>
  <c r="E4" i="75"/>
  <c r="AC11" i="75"/>
  <c r="AC25" i="75"/>
  <c r="E6" i="75"/>
  <c r="AC8" i="75"/>
  <c r="AC22" i="75"/>
  <c r="AP28" i="75"/>
  <c r="V4" i="4"/>
  <c r="AB4" i="4" s="1"/>
  <c r="N22" i="5"/>
  <c r="N27" i="5"/>
  <c r="S20" i="3"/>
  <c r="T20" i="3"/>
  <c r="U20" i="3" s="1"/>
  <c r="AP9" i="75"/>
  <c r="AC15" i="75"/>
  <c r="AH27" i="75"/>
  <c r="AJ27" i="75" s="1"/>
  <c r="AS27" i="75"/>
  <c r="AH20" i="75"/>
  <c r="AJ20" i="75" s="1"/>
  <c r="AC34" i="75"/>
  <c r="AQ10" i="75"/>
  <c r="AH21" i="75"/>
  <c r="AJ21" i="75" s="1"/>
  <c r="T4" i="3"/>
  <c r="U4" i="3" s="1"/>
  <c r="V4" i="3" s="1"/>
  <c r="H4" i="4"/>
  <c r="U3" i="89" s="1"/>
  <c r="P10" i="5"/>
  <c r="AP29" i="75"/>
  <c r="AP25" i="75"/>
  <c r="AU35" i="75"/>
  <c r="AU32" i="75"/>
  <c r="AU21" i="75"/>
  <c r="AV32" i="75"/>
  <c r="BB32" i="75" s="1"/>
  <c r="AV26" i="75"/>
  <c r="BB26" i="75" s="1"/>
  <c r="J14" i="75"/>
  <c r="L14" i="75" s="1"/>
  <c r="AV25" i="75"/>
  <c r="BB25" i="75" s="1"/>
  <c r="AU17" i="75"/>
  <c r="AV30" i="75"/>
  <c r="BB30" i="75" s="1"/>
  <c r="AH17" i="5"/>
  <c r="AH35" i="75"/>
  <c r="AJ35" i="75" s="1"/>
  <c r="AC27" i="75"/>
  <c r="AC14" i="75"/>
  <c r="AC16" i="75"/>
  <c r="AH13" i="5"/>
  <c r="AH15" i="5"/>
  <c r="AT9" i="3"/>
  <c r="AU9" i="3" s="1"/>
  <c r="S8" i="89" s="1"/>
  <c r="H15" i="4"/>
  <c r="AV29" i="75"/>
  <c r="BB29" i="75" s="1"/>
  <c r="AV7" i="75"/>
  <c r="BB7" i="75" s="1"/>
  <c r="AU24" i="75"/>
  <c r="AU8" i="75"/>
  <c r="AV23" i="75"/>
  <c r="BB23" i="75" s="1"/>
  <c r="AV18" i="75"/>
  <c r="BB18" i="75" s="1"/>
  <c r="AH18" i="75"/>
  <c r="AJ18" i="75" s="1"/>
  <c r="AC18" i="75"/>
  <c r="H7" i="4"/>
  <c r="E31" i="75"/>
  <c r="E27" i="75"/>
  <c r="AV19" i="75"/>
  <c r="BB19" i="75" s="1"/>
  <c r="E17" i="75"/>
  <c r="AV15" i="75"/>
  <c r="BB15" i="75" s="1"/>
  <c r="E12" i="75"/>
  <c r="H31" i="4"/>
  <c r="AV33" i="75"/>
  <c r="BB33" i="75" s="1"/>
  <c r="J36" i="75"/>
  <c r="L36" i="75" s="1"/>
  <c r="AV35" i="75"/>
  <c r="BB35" i="75" s="1"/>
  <c r="E32" i="75"/>
  <c r="E29" i="75"/>
  <c r="E25" i="75"/>
  <c r="AV22" i="75"/>
  <c r="BB22" i="75" s="1"/>
  <c r="AV21" i="75"/>
  <c r="BB21" i="75" s="1"/>
  <c r="E19" i="75"/>
  <c r="AV17" i="75"/>
  <c r="BB17" i="75" s="1"/>
  <c r="J10" i="75"/>
  <c r="L10" i="75" s="1"/>
  <c r="J9" i="75"/>
  <c r="L9" i="75" s="1"/>
  <c r="E5" i="75"/>
  <c r="H23" i="4"/>
  <c r="H33" i="4"/>
  <c r="H25" i="4"/>
  <c r="H17" i="4"/>
  <c r="H9" i="4"/>
  <c r="H35" i="4"/>
  <c r="H27" i="4"/>
  <c r="H19" i="4"/>
  <c r="H11" i="4"/>
  <c r="H29" i="4"/>
  <c r="H21" i="4"/>
  <c r="H13" i="4"/>
  <c r="H5" i="4"/>
  <c r="AU16" i="75"/>
  <c r="AU4" i="75"/>
  <c r="AU11" i="75"/>
  <c r="AU31" i="75"/>
  <c r="AU28" i="75"/>
  <c r="AU6" i="75"/>
  <c r="AV4" i="75"/>
  <c r="AY19" i="75"/>
  <c r="AY26" i="75"/>
  <c r="AH30" i="75"/>
  <c r="AJ30" i="75" s="1"/>
  <c r="AH19" i="75"/>
  <c r="AJ19" i="75" s="1"/>
  <c r="AH5" i="75"/>
  <c r="AJ5" i="75" s="1"/>
  <c r="AH6" i="75"/>
  <c r="AJ6" i="75" s="1"/>
  <c r="AH4" i="75"/>
  <c r="AJ4" i="75" s="1"/>
  <c r="AH29" i="75"/>
  <c r="AJ29" i="75" s="1"/>
  <c r="AS34" i="75"/>
  <c r="AS13" i="75"/>
  <c r="AS12" i="75"/>
  <c r="AH22" i="75"/>
  <c r="AJ22" i="75" s="1"/>
  <c r="AH31" i="75"/>
  <c r="AJ31" i="75" s="1"/>
  <c r="AH11" i="75"/>
  <c r="AJ11" i="75" s="1"/>
  <c r="AS20" i="75"/>
  <c r="AS29" i="75"/>
  <c r="AS26" i="75"/>
  <c r="AS25" i="75"/>
  <c r="AS23" i="75"/>
  <c r="AS19" i="75"/>
  <c r="AS15" i="75"/>
  <c r="AH15" i="75"/>
  <c r="AJ15" i="75" s="1"/>
  <c r="AH16" i="75"/>
  <c r="AJ16" i="75" s="1"/>
  <c r="AH17" i="75"/>
  <c r="AJ17" i="75" s="1"/>
  <c r="AH24" i="75"/>
  <c r="AJ24" i="75" s="1"/>
  <c r="AH32" i="75"/>
  <c r="AJ32" i="75" s="1"/>
  <c r="AH26" i="75"/>
  <c r="AJ26" i="75" s="1"/>
  <c r="AH13" i="75"/>
  <c r="AJ13" i="75" s="1"/>
  <c r="AR30" i="75"/>
  <c r="AH34" i="75"/>
  <c r="AJ34" i="75" s="1"/>
  <c r="AR19" i="75"/>
  <c r="AH7" i="75"/>
  <c r="AJ7" i="75" s="1"/>
  <c r="AR31" i="75"/>
  <c r="AR6" i="75"/>
  <c r="AH12" i="75"/>
  <c r="AJ12" i="75" s="1"/>
  <c r="AH36" i="75"/>
  <c r="AJ36" i="75" s="1"/>
  <c r="AR22" i="75"/>
  <c r="AR21" i="75"/>
  <c r="AR5" i="75"/>
  <c r="AQ33" i="75"/>
  <c r="J20" i="75"/>
  <c r="L20" i="75" s="1"/>
  <c r="J29" i="75"/>
  <c r="L29" i="75" s="1"/>
  <c r="AS14" i="75"/>
  <c r="AS33" i="75"/>
  <c r="AS7" i="75"/>
  <c r="J25" i="75"/>
  <c r="L25" i="75" s="1"/>
  <c r="J18" i="75"/>
  <c r="L18" i="75" s="1"/>
  <c r="J4" i="75"/>
  <c r="L4" i="75" s="1"/>
  <c r="J13" i="75"/>
  <c r="L13" i="75" s="1"/>
  <c r="J19" i="75"/>
  <c r="L19" i="75" s="1"/>
  <c r="J15" i="75"/>
  <c r="L15" i="75" s="1"/>
  <c r="AS36" i="75"/>
  <c r="J34" i="75"/>
  <c r="L34" i="75" s="1"/>
  <c r="J12" i="75"/>
  <c r="L12" i="75" s="1"/>
  <c r="AS9" i="75"/>
  <c r="AS16" i="75"/>
  <c r="AS10" i="75"/>
  <c r="AS30" i="75"/>
  <c r="J26" i="75"/>
  <c r="L26" i="75" s="1"/>
  <c r="J11" i="75"/>
  <c r="L11" i="75" s="1"/>
  <c r="J35" i="75"/>
  <c r="L35" i="75" s="1"/>
  <c r="J24" i="75"/>
  <c r="L24" i="75" s="1"/>
  <c r="J21" i="75"/>
  <c r="L21" i="75" s="1"/>
  <c r="J6" i="75"/>
  <c r="L6" i="75" s="1"/>
  <c r="AR20" i="75"/>
  <c r="AR4" i="75"/>
  <c r="J31" i="75"/>
  <c r="L31" i="75" s="1"/>
  <c r="AR28" i="75"/>
  <c r="AR18" i="75"/>
  <c r="J22" i="75"/>
  <c r="L22" i="75" s="1"/>
  <c r="AR35" i="75"/>
  <c r="AR11" i="75"/>
  <c r="AY24" i="75"/>
  <c r="AY11" i="75"/>
  <c r="AY16" i="75"/>
  <c r="AY27" i="75"/>
  <c r="AY32" i="75"/>
  <c r="AY4" i="75"/>
  <c r="AY28" i="75"/>
  <c r="AY6" i="75"/>
  <c r="AY36" i="75"/>
  <c r="AY13" i="75"/>
  <c r="AY12" i="75"/>
  <c r="AY10" i="75"/>
  <c r="AY9" i="75"/>
  <c r="S4" i="75"/>
  <c r="AC6" i="75"/>
  <c r="AQ7" i="75"/>
  <c r="AQ22" i="75"/>
  <c r="AQ19" i="75"/>
  <c r="AQ36" i="75"/>
  <c r="AQ8" i="75"/>
  <c r="AC32" i="75"/>
  <c r="AC10" i="75"/>
  <c r="AQ35" i="75"/>
  <c r="AQ30" i="75"/>
  <c r="AQ26" i="75"/>
  <c r="AQ24" i="75"/>
  <c r="AQ23" i="75"/>
  <c r="AQ11" i="75"/>
  <c r="AQ14" i="75"/>
  <c r="AC20" i="75"/>
  <c r="AQ27" i="75"/>
  <c r="AQ34" i="75"/>
  <c r="AQ13" i="75"/>
  <c r="AQ12" i="75"/>
  <c r="E13" i="75"/>
  <c r="AW13" i="75" s="1"/>
  <c r="AQ16" i="75"/>
  <c r="AQ18" i="75"/>
  <c r="E24" i="75"/>
  <c r="E23" i="75"/>
  <c r="E22" i="75"/>
  <c r="AQ29" i="75"/>
  <c r="E35" i="75"/>
  <c r="AQ25" i="75"/>
  <c r="AQ17" i="75"/>
  <c r="AF26" i="5" l="1"/>
  <c r="AW25" i="75"/>
  <c r="AZ25" i="75" s="1"/>
  <c r="AW26" i="75"/>
  <c r="AH31" i="5"/>
  <c r="AF7" i="5"/>
  <c r="AH12" i="5"/>
  <c r="R3" i="89"/>
  <c r="AW31" i="75"/>
  <c r="AZ13" i="75"/>
  <c r="D31" i="5" s="1"/>
  <c r="AH28" i="5"/>
  <c r="AH6" i="5"/>
  <c r="AV17" i="4"/>
  <c r="AV29" i="4"/>
  <c r="AV5" i="4"/>
  <c r="AH22" i="5"/>
  <c r="AH23" i="5"/>
  <c r="AH21" i="5"/>
  <c r="AW23" i="75"/>
  <c r="AZ23" i="75" s="1"/>
  <c r="D27" i="5" s="1"/>
  <c r="AW28" i="75"/>
  <c r="AZ28" i="75" s="1"/>
  <c r="AW35" i="75"/>
  <c r="AZ35" i="75" s="1"/>
  <c r="E34" i="89" s="1"/>
  <c r="AW5" i="75"/>
  <c r="AZ5" i="75" s="1"/>
  <c r="AW19" i="75"/>
  <c r="AZ19" i="75" s="1"/>
  <c r="AW36" i="75"/>
  <c r="AZ36" i="75" s="1"/>
  <c r="AZ31" i="75"/>
  <c r="E30" i="89" s="1"/>
  <c r="AZ26" i="75"/>
  <c r="D10" i="5" s="1"/>
  <c r="AW21" i="75"/>
  <c r="AW9" i="75"/>
  <c r="AZ9" i="75" s="1"/>
  <c r="AV10" i="4"/>
  <c r="AV23" i="4"/>
  <c r="AV11" i="4"/>
  <c r="R5" i="5"/>
  <c r="AV27" i="4"/>
  <c r="AV36" i="4"/>
  <c r="AJ37" i="5" s="1"/>
  <c r="Y11" i="89"/>
  <c r="AV12" i="4"/>
  <c r="AV21" i="4"/>
  <c r="AV26" i="4"/>
  <c r="Y34" i="89"/>
  <c r="AV35" i="4"/>
  <c r="AV13" i="4"/>
  <c r="AV25" i="4"/>
  <c r="Y33" i="89"/>
  <c r="AV34" i="4"/>
  <c r="Y19" i="89"/>
  <c r="AV20" i="4"/>
  <c r="Y13" i="89"/>
  <c r="AV14" i="4"/>
  <c r="Y32" i="89"/>
  <c r="AV33" i="4"/>
  <c r="Y27" i="89"/>
  <c r="AV28" i="4"/>
  <c r="Y5" i="89"/>
  <c r="AV6" i="4"/>
  <c r="Y14" i="89"/>
  <c r="AV15" i="4"/>
  <c r="Y23" i="89"/>
  <c r="AV24" i="4"/>
  <c r="Y18" i="89"/>
  <c r="AV19" i="4"/>
  <c r="AW22" i="75"/>
  <c r="AZ22" i="75" s="1"/>
  <c r="E21" i="89" s="1"/>
  <c r="AW12" i="75"/>
  <c r="AZ12" i="75" s="1"/>
  <c r="E11" i="89" s="1"/>
  <c r="AW27" i="75"/>
  <c r="AZ27" i="75" s="1"/>
  <c r="AW8" i="75"/>
  <c r="AZ8" i="75" s="1"/>
  <c r="E7" i="89" s="1"/>
  <c r="AW15" i="75"/>
  <c r="AZ15" i="75" s="1"/>
  <c r="AW33" i="75"/>
  <c r="AZ33" i="75" s="1"/>
  <c r="E32" i="89" s="1"/>
  <c r="AH8" i="5"/>
  <c r="AH27" i="5"/>
  <c r="AV22" i="4"/>
  <c r="AV31" i="4"/>
  <c r="AV7" i="4"/>
  <c r="AV16" i="4"/>
  <c r="AV9" i="4"/>
  <c r="AV30" i="4"/>
  <c r="AV8" i="4"/>
  <c r="AV18" i="4"/>
  <c r="AB30" i="5"/>
  <c r="U32" i="89"/>
  <c r="AB23" i="5"/>
  <c r="U10" i="89"/>
  <c r="AB27" i="5"/>
  <c r="U22" i="89"/>
  <c r="AW10" i="75"/>
  <c r="AZ10" i="75" s="1"/>
  <c r="AW7" i="75"/>
  <c r="AZ7" i="75" s="1"/>
  <c r="AZ21" i="75"/>
  <c r="AB29" i="5"/>
  <c r="U31" i="89"/>
  <c r="AB35" i="5"/>
  <c r="U15" i="89"/>
  <c r="AW30" i="75"/>
  <c r="AZ30" i="75" s="1"/>
  <c r="AF8" i="5"/>
  <c r="X5" i="89"/>
  <c r="AF33" i="5"/>
  <c r="X14" i="89"/>
  <c r="AF11" i="5"/>
  <c r="X26" i="89"/>
  <c r="AF37" i="5"/>
  <c r="X35" i="89"/>
  <c r="AF25" i="5"/>
  <c r="X11" i="89"/>
  <c r="AF24" i="5"/>
  <c r="X20" i="89"/>
  <c r="AF10" i="5"/>
  <c r="X25" i="89"/>
  <c r="AG20" i="5"/>
  <c r="Y9" i="89"/>
  <c r="AF9" i="89" s="1"/>
  <c r="N9" i="88" s="1"/>
  <c r="AG27" i="5"/>
  <c r="Y22" i="89"/>
  <c r="AG29" i="5"/>
  <c r="Y31" i="89"/>
  <c r="AG23" i="5"/>
  <c r="Y10" i="89"/>
  <c r="AF36" i="5"/>
  <c r="X34" i="89"/>
  <c r="AH16" i="5"/>
  <c r="Z7" i="89"/>
  <c r="AH32" i="5"/>
  <c r="Z13" i="89"/>
  <c r="AH30" i="5"/>
  <c r="Z32" i="89"/>
  <c r="AH14" i="5"/>
  <c r="Z17" i="89"/>
  <c r="AH34" i="5"/>
  <c r="Z33" i="89"/>
  <c r="AB13" i="5"/>
  <c r="U28" i="89"/>
  <c r="E24" i="89"/>
  <c r="D6" i="5"/>
  <c r="AW24" i="75"/>
  <c r="AZ24" i="75" s="1"/>
  <c r="AB31" i="5"/>
  <c r="U12" i="89"/>
  <c r="AB19" i="5"/>
  <c r="U18" i="89"/>
  <c r="AB9" i="5"/>
  <c r="U16" i="89"/>
  <c r="AW29" i="75"/>
  <c r="AZ29" i="75" s="1"/>
  <c r="AW17" i="75"/>
  <c r="AZ17" i="75" s="1"/>
  <c r="AB15" i="5"/>
  <c r="U6" i="89"/>
  <c r="AW16" i="75"/>
  <c r="AZ16" i="75" s="1"/>
  <c r="AW18" i="75"/>
  <c r="AZ18" i="75" s="1"/>
  <c r="AW14" i="75"/>
  <c r="AZ14" i="75" s="1"/>
  <c r="AW34" i="75"/>
  <c r="AZ34" i="75" s="1"/>
  <c r="AB16" i="5"/>
  <c r="U7" i="89"/>
  <c r="AB28" i="5"/>
  <c r="U23" i="89"/>
  <c r="AF16" i="5"/>
  <c r="X7" i="89"/>
  <c r="AF14" i="5"/>
  <c r="X17" i="89"/>
  <c r="AF13" i="5"/>
  <c r="X28" i="89"/>
  <c r="AF32" i="5"/>
  <c r="X13" i="89"/>
  <c r="AF30" i="5"/>
  <c r="X32" i="89"/>
  <c r="AF12" i="5"/>
  <c r="X27" i="89"/>
  <c r="AG11" i="5"/>
  <c r="Y26" i="89"/>
  <c r="AG37" i="5"/>
  <c r="Y35" i="89"/>
  <c r="AG24" i="5"/>
  <c r="Y20" i="89"/>
  <c r="AG10" i="5"/>
  <c r="Y25" i="89"/>
  <c r="AG31" i="5"/>
  <c r="Y12" i="89"/>
  <c r="AG6" i="5"/>
  <c r="Y24" i="89"/>
  <c r="AB36" i="5"/>
  <c r="U34" i="89"/>
  <c r="AB7" i="5"/>
  <c r="U4" i="89"/>
  <c r="AB17" i="5"/>
  <c r="U8" i="89"/>
  <c r="AB24" i="5"/>
  <c r="U20" i="89"/>
  <c r="AB11" i="5"/>
  <c r="U26" i="89"/>
  <c r="AB6" i="5"/>
  <c r="U24" i="89"/>
  <c r="AW32" i="75"/>
  <c r="AZ32" i="75" s="1"/>
  <c r="AB22" i="5"/>
  <c r="U30" i="89"/>
  <c r="AB33" i="5"/>
  <c r="U14" i="89"/>
  <c r="AW6" i="75"/>
  <c r="AZ6" i="75" s="1"/>
  <c r="AB37" i="5"/>
  <c r="U35" i="89"/>
  <c r="AW20" i="75"/>
  <c r="AZ20" i="75" s="1"/>
  <c r="T36" i="89"/>
  <c r="AF23" i="5"/>
  <c r="X10" i="89"/>
  <c r="AF21" i="5"/>
  <c r="X19" i="89"/>
  <c r="AF22" i="5"/>
  <c r="X30" i="89"/>
  <c r="AF15" i="5"/>
  <c r="X6" i="89"/>
  <c r="AF35" i="5"/>
  <c r="X15" i="89"/>
  <c r="AF17" i="5"/>
  <c r="X8" i="89"/>
  <c r="AG9" i="5"/>
  <c r="Y16" i="89"/>
  <c r="AG13" i="5"/>
  <c r="Y28" i="89"/>
  <c r="AG7" i="5"/>
  <c r="Y4" i="89"/>
  <c r="Q7" i="3"/>
  <c r="Q33" i="3"/>
  <c r="Q20" i="3"/>
  <c r="B37" i="88"/>
  <c r="B38" i="88"/>
  <c r="F3" i="88"/>
  <c r="H3" i="88" s="1"/>
  <c r="AN5" i="5" s="1"/>
  <c r="AB21" i="5"/>
  <c r="U19" i="89"/>
  <c r="AW11" i="75"/>
  <c r="AZ11" i="75" s="1"/>
  <c r="AB25" i="5"/>
  <c r="U11" i="89"/>
  <c r="AF31" i="5"/>
  <c r="X12" i="89"/>
  <c r="AF6" i="5"/>
  <c r="X24" i="89"/>
  <c r="AF28" i="5"/>
  <c r="X23" i="89"/>
  <c r="AF34" i="5"/>
  <c r="X33" i="89"/>
  <c r="AF19" i="5"/>
  <c r="X18" i="89"/>
  <c r="AF27" i="5"/>
  <c r="X22" i="89"/>
  <c r="AG26" i="5"/>
  <c r="Y21" i="89"/>
  <c r="AG22" i="5"/>
  <c r="Y30" i="89"/>
  <c r="AG15" i="5"/>
  <c r="Y6" i="89"/>
  <c r="AG35" i="5"/>
  <c r="Y15" i="89"/>
  <c r="AG17" i="5"/>
  <c r="Y8" i="89"/>
  <c r="AG18" i="5"/>
  <c r="Y29" i="89"/>
  <c r="AF29" i="89" s="1"/>
  <c r="N29" i="88" s="1"/>
  <c r="AG16" i="5"/>
  <c r="Y7" i="89"/>
  <c r="AG14" i="5"/>
  <c r="Y17" i="89"/>
  <c r="AF29" i="5"/>
  <c r="X31" i="89"/>
  <c r="AH7" i="5"/>
  <c r="Z4" i="89"/>
  <c r="AH25" i="5"/>
  <c r="Z11" i="89"/>
  <c r="AH24" i="5"/>
  <c r="Z20" i="89"/>
  <c r="AH37" i="5"/>
  <c r="Z35" i="89"/>
  <c r="AH35" i="5"/>
  <c r="Z15" i="89"/>
  <c r="AH26" i="5"/>
  <c r="Z21" i="89"/>
  <c r="AH29" i="5"/>
  <c r="Z31" i="89"/>
  <c r="N22" i="89"/>
  <c r="N26" i="89"/>
  <c r="O34" i="5"/>
  <c r="L33" i="89"/>
  <c r="O12" i="5"/>
  <c r="L27" i="89"/>
  <c r="N5" i="89"/>
  <c r="Q12" i="3"/>
  <c r="Q25" i="5" s="1"/>
  <c r="Q28" i="3"/>
  <c r="N33" i="89"/>
  <c r="N34" i="89"/>
  <c r="N10" i="89"/>
  <c r="N21" i="89"/>
  <c r="O19" i="5"/>
  <c r="L18" i="89"/>
  <c r="O24" i="5"/>
  <c r="L20" i="89"/>
  <c r="Q6" i="3"/>
  <c r="Q8" i="5" s="1"/>
  <c r="Q14" i="3"/>
  <c r="Q32" i="5" s="1"/>
  <c r="Q22" i="3"/>
  <c r="Q30" i="3"/>
  <c r="Q18" i="5" s="1"/>
  <c r="N30" i="89"/>
  <c r="O14" i="5"/>
  <c r="L17" i="89"/>
  <c r="O17" i="5"/>
  <c r="L8" i="89"/>
  <c r="Q27" i="3"/>
  <c r="Q11" i="5" s="1"/>
  <c r="N3" i="89"/>
  <c r="N12" i="89"/>
  <c r="N4" i="89"/>
  <c r="N35" i="89"/>
  <c r="O20" i="5"/>
  <c r="L9" i="89"/>
  <c r="O10" i="5"/>
  <c r="L25" i="89"/>
  <c r="O23" i="5"/>
  <c r="L10" i="89"/>
  <c r="O36" i="5"/>
  <c r="L34" i="89"/>
  <c r="O6" i="5"/>
  <c r="L24" i="89"/>
  <c r="O37" i="5"/>
  <c r="L35" i="89"/>
  <c r="Q4" i="3"/>
  <c r="Q19" i="3"/>
  <c r="Q5" i="3"/>
  <c r="Q21" i="3"/>
  <c r="Q29" i="3"/>
  <c r="K14" i="89"/>
  <c r="K36" i="89" s="1"/>
  <c r="Q15" i="3"/>
  <c r="Q8" i="3"/>
  <c r="Q16" i="3"/>
  <c r="Q24" i="3"/>
  <c r="Q32" i="3"/>
  <c r="Q11" i="3"/>
  <c r="Q31" i="3"/>
  <c r="N18" i="89"/>
  <c r="O9" i="5"/>
  <c r="L16" i="89"/>
  <c r="P3" i="89"/>
  <c r="P36" i="89" s="1"/>
  <c r="N28" i="89"/>
  <c r="O27" i="5"/>
  <c r="L22" i="89"/>
  <c r="O31" i="5"/>
  <c r="L12" i="89"/>
  <c r="S21" i="5"/>
  <c r="O19" i="89"/>
  <c r="O36" i="89" s="1"/>
  <c r="Q10" i="3"/>
  <c r="Q18" i="3"/>
  <c r="Q26" i="3"/>
  <c r="Q34" i="3"/>
  <c r="N33" i="5"/>
  <c r="U14" i="3"/>
  <c r="V14" i="3" s="1"/>
  <c r="U12" i="3"/>
  <c r="V12" i="3" s="1"/>
  <c r="V20" i="3"/>
  <c r="R21" i="5" s="1"/>
  <c r="U17" i="3"/>
  <c r="V17" i="3" s="1"/>
  <c r="U9" i="3"/>
  <c r="V9" i="3" s="1"/>
  <c r="U10" i="3"/>
  <c r="V10" i="3" s="1"/>
  <c r="U18" i="3"/>
  <c r="V18" i="3" s="1"/>
  <c r="U16" i="3"/>
  <c r="V16" i="3" s="1"/>
  <c r="U15" i="3"/>
  <c r="V15" i="3" s="1"/>
  <c r="U7" i="3"/>
  <c r="V7" i="3" s="1"/>
  <c r="U33" i="3"/>
  <c r="V33" i="3" s="1"/>
  <c r="U30" i="3"/>
  <c r="V30" i="3" s="1"/>
  <c r="U26" i="3"/>
  <c r="V26" i="3" s="1"/>
  <c r="U28" i="3"/>
  <c r="V28" i="3" s="1"/>
  <c r="U21" i="3"/>
  <c r="V21" i="3" s="1"/>
  <c r="U24" i="3"/>
  <c r="V24" i="3" s="1"/>
  <c r="U32" i="3"/>
  <c r="V32" i="3" s="1"/>
  <c r="U25" i="3"/>
  <c r="V25" i="3" s="1"/>
  <c r="U8" i="3"/>
  <c r="V8" i="3" s="1"/>
  <c r="R31" i="5"/>
  <c r="R26" i="5"/>
  <c r="R27" i="5"/>
  <c r="W17" i="5"/>
  <c r="W22" i="5"/>
  <c r="W26" i="5"/>
  <c r="W30" i="5"/>
  <c r="W8" i="5"/>
  <c r="W20" i="5"/>
  <c r="W10" i="5"/>
  <c r="W21" i="5"/>
  <c r="AL6" i="3"/>
  <c r="AM6" i="3" s="1"/>
  <c r="AL14" i="3"/>
  <c r="AM14" i="3" s="1"/>
  <c r="AL22" i="3"/>
  <c r="AM22" i="3" s="1"/>
  <c r="AL30" i="3"/>
  <c r="AM30" i="3" s="1"/>
  <c r="AL15" i="3"/>
  <c r="AM15" i="3" s="1"/>
  <c r="AL9" i="3"/>
  <c r="AM9" i="3" s="1"/>
  <c r="AL17" i="3"/>
  <c r="AM17" i="3" s="1"/>
  <c r="AL25" i="3"/>
  <c r="AM25" i="3" s="1"/>
  <c r="AL33" i="3"/>
  <c r="AM33" i="3" s="1"/>
  <c r="AL19" i="3"/>
  <c r="AM19" i="3" s="1"/>
  <c r="AL12" i="3"/>
  <c r="AM12" i="3" s="1"/>
  <c r="AL20" i="3"/>
  <c r="AM20" i="3" s="1"/>
  <c r="AL28" i="3"/>
  <c r="AM28" i="3" s="1"/>
  <c r="AL36" i="3"/>
  <c r="AM36" i="3" s="1"/>
  <c r="AL23" i="3"/>
  <c r="AM23" i="3" s="1"/>
  <c r="AL31" i="3"/>
  <c r="AM31" i="3" s="1"/>
  <c r="W31" i="5"/>
  <c r="W36" i="5"/>
  <c r="W14" i="5"/>
  <c r="W29" i="5"/>
  <c r="W25" i="5"/>
  <c r="W37" i="5"/>
  <c r="W16" i="5"/>
  <c r="W18" i="5"/>
  <c r="W15" i="5"/>
  <c r="W19" i="5"/>
  <c r="W9" i="5"/>
  <c r="W32" i="5"/>
  <c r="W6" i="5"/>
  <c r="W7" i="5"/>
  <c r="W24" i="5"/>
  <c r="W23" i="5"/>
  <c r="W28" i="5"/>
  <c r="W11" i="5"/>
  <c r="W33" i="5"/>
  <c r="W34" i="5"/>
  <c r="W35" i="5"/>
  <c r="AL10" i="3"/>
  <c r="AM10" i="3" s="1"/>
  <c r="AL18" i="3"/>
  <c r="AM18" i="3" s="1"/>
  <c r="AL26" i="3"/>
  <c r="AM26" i="3" s="1"/>
  <c r="AL34" i="3"/>
  <c r="AM34" i="3" s="1"/>
  <c r="AL5" i="3"/>
  <c r="AM5" i="3" s="1"/>
  <c r="AL13" i="3"/>
  <c r="AM13" i="3" s="1"/>
  <c r="AL21" i="3"/>
  <c r="AM21" i="3" s="1"/>
  <c r="AL29" i="3"/>
  <c r="AM29" i="3" s="1"/>
  <c r="AL7" i="3"/>
  <c r="AM7" i="3" s="1"/>
  <c r="AL8" i="3"/>
  <c r="AM8" i="3" s="1"/>
  <c r="AL16" i="3"/>
  <c r="AM16" i="3" s="1"/>
  <c r="AL24" i="3"/>
  <c r="AM24" i="3" s="1"/>
  <c r="AL32" i="3"/>
  <c r="AM32" i="3" s="1"/>
  <c r="AL11" i="3"/>
  <c r="AM11" i="3" s="1"/>
  <c r="AL27" i="3"/>
  <c r="AM27" i="3" s="1"/>
  <c r="AL35" i="3"/>
  <c r="AM35" i="3" s="1"/>
  <c r="AA25" i="5"/>
  <c r="P12" i="4"/>
  <c r="AA23" i="5"/>
  <c r="P11" i="4"/>
  <c r="AA36" i="5"/>
  <c r="P35" i="4"/>
  <c r="AA37" i="5"/>
  <c r="P36" i="4"/>
  <c r="P17" i="4"/>
  <c r="P33" i="4"/>
  <c r="P19" i="4"/>
  <c r="AA21" i="5"/>
  <c r="P20" i="4"/>
  <c r="AA33" i="5"/>
  <c r="P15" i="4"/>
  <c r="AA16" i="5"/>
  <c r="P8" i="4"/>
  <c r="P5" i="4"/>
  <c r="P21" i="4"/>
  <c r="P27" i="4"/>
  <c r="AA29" i="5"/>
  <c r="P32" i="4"/>
  <c r="AA27" i="5"/>
  <c r="P23" i="4"/>
  <c r="AA35" i="5"/>
  <c r="P16" i="4"/>
  <c r="P9" i="4"/>
  <c r="P25" i="4"/>
  <c r="P4" i="4"/>
  <c r="AE5" i="5" s="1"/>
  <c r="AA28" i="5"/>
  <c r="P24" i="4"/>
  <c r="AA22" i="5"/>
  <c r="P31" i="4"/>
  <c r="AA12" i="5"/>
  <c r="P28" i="4"/>
  <c r="P13" i="4"/>
  <c r="P29" i="4"/>
  <c r="P7" i="4"/>
  <c r="AA5" i="5"/>
  <c r="AF5" i="5"/>
  <c r="S26" i="5"/>
  <c r="S22" i="5"/>
  <c r="S14" i="5"/>
  <c r="S19" i="5"/>
  <c r="S36" i="5"/>
  <c r="S18" i="5"/>
  <c r="S7" i="5"/>
  <c r="S13" i="5"/>
  <c r="S25" i="5"/>
  <c r="S28" i="5"/>
  <c r="S6" i="5"/>
  <c r="S37" i="5"/>
  <c r="S15" i="5"/>
  <c r="S27" i="5"/>
  <c r="S8" i="5"/>
  <c r="S9" i="5"/>
  <c r="S30" i="5"/>
  <c r="S17" i="5"/>
  <c r="S12" i="5"/>
  <c r="S34" i="5"/>
  <c r="S23" i="5"/>
  <c r="S11" i="5"/>
  <c r="S20" i="5"/>
  <c r="S10" i="5"/>
  <c r="S24" i="5"/>
  <c r="S32" i="5"/>
  <c r="S29" i="5"/>
  <c r="O21" i="5"/>
  <c r="O18" i="5"/>
  <c r="O32" i="5"/>
  <c r="O26" i="5"/>
  <c r="O29" i="5"/>
  <c r="O35" i="5"/>
  <c r="O16" i="5"/>
  <c r="O30" i="5"/>
  <c r="BD34" i="75"/>
  <c r="BG34" i="75" s="1"/>
  <c r="O22" i="5"/>
  <c r="O15" i="5"/>
  <c r="O11" i="5"/>
  <c r="O8" i="5"/>
  <c r="O25" i="5"/>
  <c r="O28" i="5"/>
  <c r="O33" i="5"/>
  <c r="O13" i="5"/>
  <c r="N6" i="5"/>
  <c r="N24" i="5"/>
  <c r="AT31" i="75"/>
  <c r="AB12" i="5"/>
  <c r="AT22" i="75"/>
  <c r="AU4" i="3"/>
  <c r="AV4" i="3" s="1"/>
  <c r="Q33" i="5"/>
  <c r="O7" i="5"/>
  <c r="Q17" i="5"/>
  <c r="S35" i="5"/>
  <c r="AT14" i="75"/>
  <c r="BD5" i="75"/>
  <c r="BG5" i="75" s="1"/>
  <c r="BD13" i="75"/>
  <c r="BG13" i="75" s="1"/>
  <c r="BD22" i="75"/>
  <c r="BG22" i="75" s="1"/>
  <c r="BD35" i="75"/>
  <c r="BG35" i="75" s="1"/>
  <c r="BD19" i="75"/>
  <c r="BG19" i="75" s="1"/>
  <c r="BD23" i="75"/>
  <c r="BG23" i="75" s="1"/>
  <c r="BD29" i="75"/>
  <c r="BG29" i="75" s="1"/>
  <c r="BD25" i="75"/>
  <c r="BG25" i="75" s="1"/>
  <c r="BD16" i="75"/>
  <c r="BG16" i="75" s="1"/>
  <c r="BD8" i="75"/>
  <c r="BG8" i="75" s="1"/>
  <c r="BD14" i="75"/>
  <c r="BG14" i="75" s="1"/>
  <c r="BD32" i="75"/>
  <c r="BG32" i="75" s="1"/>
  <c r="BD17" i="75"/>
  <c r="BG17" i="75" s="1"/>
  <c r="BD9" i="75"/>
  <c r="BG9" i="75" s="1"/>
  <c r="BD10" i="75"/>
  <c r="BG10" i="75" s="1"/>
  <c r="BD6" i="75"/>
  <c r="BG6" i="75" s="1"/>
  <c r="BD31" i="75"/>
  <c r="BG31" i="75" s="1"/>
  <c r="BD24" i="75"/>
  <c r="BG24" i="75" s="1"/>
  <c r="BD21" i="75"/>
  <c r="BG21" i="75" s="1"/>
  <c r="BD7" i="75"/>
  <c r="BG7" i="75" s="1"/>
  <c r="BD33" i="75"/>
  <c r="BG33" i="75" s="1"/>
  <c r="BD15" i="75"/>
  <c r="BG15" i="75" s="1"/>
  <c r="BD30" i="75"/>
  <c r="BG30" i="75" s="1"/>
  <c r="BD26" i="75"/>
  <c r="BG26" i="75" s="1"/>
  <c r="BD12" i="75"/>
  <c r="BG12" i="75" s="1"/>
  <c r="BD36" i="75"/>
  <c r="BG36" i="75" s="1"/>
  <c r="BD11" i="75"/>
  <c r="BG11" i="75" s="1"/>
  <c r="BD27" i="75"/>
  <c r="BG27" i="75" s="1"/>
  <c r="BD18" i="75"/>
  <c r="BG18" i="75" s="1"/>
  <c r="BD28" i="75"/>
  <c r="BG28" i="75" s="1"/>
  <c r="BD20" i="75"/>
  <c r="BG20" i="75" s="1"/>
  <c r="AT6" i="75"/>
  <c r="AT27" i="75"/>
  <c r="AT28" i="75"/>
  <c r="AT24" i="75"/>
  <c r="AG32" i="5"/>
  <c r="S33" i="5"/>
  <c r="BA21" i="75"/>
  <c r="AT32" i="75"/>
  <c r="AT35" i="75"/>
  <c r="BA36" i="75"/>
  <c r="BA9" i="75"/>
  <c r="AT7" i="75"/>
  <c r="AT13" i="75"/>
  <c r="AT17" i="75"/>
  <c r="AT9" i="75"/>
  <c r="AT34" i="75"/>
  <c r="AT16" i="75"/>
  <c r="AT29" i="75"/>
  <c r="BA27" i="75"/>
  <c r="AT15" i="75"/>
  <c r="AT26" i="75"/>
  <c r="BA7" i="75"/>
  <c r="AT23" i="75"/>
  <c r="AT11" i="75"/>
  <c r="AT5" i="75"/>
  <c r="BA5" i="75"/>
  <c r="AT18" i="75"/>
  <c r="BA20" i="75"/>
  <c r="BA32" i="75"/>
  <c r="AT25" i="75"/>
  <c r="AG25" i="5"/>
  <c r="W12" i="5"/>
  <c r="T24" i="5"/>
  <c r="BA10" i="75"/>
  <c r="AT21" i="75"/>
  <c r="W13" i="5"/>
  <c r="AT12" i="75"/>
  <c r="AG34" i="5"/>
  <c r="AF20" i="5"/>
  <c r="AG28" i="5"/>
  <c r="BA33" i="75"/>
  <c r="BA23" i="75"/>
  <c r="BA6" i="75"/>
  <c r="AT36" i="75"/>
  <c r="AT33" i="75"/>
  <c r="AW4" i="75"/>
  <c r="AZ4" i="75" s="1"/>
  <c r="AT8" i="75"/>
  <c r="BA17" i="75"/>
  <c r="BA8" i="75"/>
  <c r="BA14" i="75"/>
  <c r="BA16" i="75"/>
  <c r="BA35" i="75"/>
  <c r="BA26" i="75"/>
  <c r="BA15" i="75"/>
  <c r="AT20" i="75"/>
  <c r="AT10" i="75"/>
  <c r="BA11" i="75"/>
  <c r="BA18" i="75"/>
  <c r="AT19" i="75"/>
  <c r="BB4" i="75"/>
  <c r="AE26" i="5"/>
  <c r="AE34" i="5"/>
  <c r="AH5" i="5"/>
  <c r="T5" i="5"/>
  <c r="S5" i="5"/>
  <c r="N5" i="5"/>
  <c r="O5" i="5"/>
  <c r="AT30" i="75"/>
  <c r="BA13" i="75"/>
  <c r="BA25" i="75"/>
  <c r="AA8" i="5"/>
  <c r="AE14" i="5"/>
  <c r="AH36" i="5"/>
  <c r="AB5" i="5"/>
  <c r="BA31" i="75"/>
  <c r="AE10" i="5"/>
  <c r="AA32" i="5"/>
  <c r="AE18" i="5"/>
  <c r="AF9" i="5"/>
  <c r="AH10" i="5"/>
  <c r="W27" i="5"/>
  <c r="AG19" i="5"/>
  <c r="AT4" i="75"/>
  <c r="AE20" i="5"/>
  <c r="AH11" i="5"/>
  <c r="AG21" i="5"/>
  <c r="BA22" i="75"/>
  <c r="BA19" i="75"/>
  <c r="BA28" i="75"/>
  <c r="BA29" i="75"/>
  <c r="BA30" i="75"/>
  <c r="BA24" i="75"/>
  <c r="BA34" i="75"/>
  <c r="BA12" i="75"/>
  <c r="BA4" i="75"/>
  <c r="F3" i="89" s="1"/>
  <c r="AD4" i="75"/>
  <c r="E12" i="89" l="1"/>
  <c r="AF22" i="89"/>
  <c r="N22" i="88" s="1"/>
  <c r="AF33" i="89"/>
  <c r="N33" i="88" s="1"/>
  <c r="AF10" i="89"/>
  <c r="N10" i="88" s="1"/>
  <c r="E22" i="89"/>
  <c r="D25" i="5"/>
  <c r="R6" i="89"/>
  <c r="AV7" i="3"/>
  <c r="X15" i="5" s="1"/>
  <c r="R9" i="89"/>
  <c r="AV10" i="3"/>
  <c r="R35" i="89"/>
  <c r="AV36" i="3"/>
  <c r="R8" i="89"/>
  <c r="AV9" i="3"/>
  <c r="X17" i="5" s="1"/>
  <c r="R14" i="89"/>
  <c r="AV15" i="3"/>
  <c r="R19" i="89"/>
  <c r="AV20" i="3"/>
  <c r="R34" i="89"/>
  <c r="AV35" i="3"/>
  <c r="R20" i="89"/>
  <c r="AV21" i="3"/>
  <c r="AW21" i="3" s="1"/>
  <c r="R10" i="89"/>
  <c r="AV11" i="3"/>
  <c r="R12" i="89"/>
  <c r="AE12" i="89" s="1"/>
  <c r="M12" i="88" s="1"/>
  <c r="AV13" i="3"/>
  <c r="R11" i="89"/>
  <c r="AV12" i="3"/>
  <c r="AW12" i="3" s="1"/>
  <c r="R21" i="89"/>
  <c r="AE21" i="89" s="1"/>
  <c r="M21" i="88" s="1"/>
  <c r="AV22" i="3"/>
  <c r="AW22" i="3" s="1"/>
  <c r="R26" i="89"/>
  <c r="AV27" i="3"/>
  <c r="R31" i="89"/>
  <c r="AV32" i="3"/>
  <c r="R4" i="89"/>
  <c r="AV5" i="3"/>
  <c r="R18" i="89"/>
  <c r="AE18" i="89" s="1"/>
  <c r="M18" i="88" s="1"/>
  <c r="AV19" i="3"/>
  <c r="R13" i="89"/>
  <c r="AV14" i="3"/>
  <c r="R28" i="89"/>
  <c r="AV29" i="3"/>
  <c r="R29" i="89"/>
  <c r="AV30" i="3"/>
  <c r="R23" i="89"/>
  <c r="AV24" i="3"/>
  <c r="X28" i="5" s="1"/>
  <c r="R33" i="89"/>
  <c r="AV34" i="3"/>
  <c r="R32" i="89"/>
  <c r="AV33" i="3"/>
  <c r="AW33" i="3" s="1"/>
  <c r="R5" i="89"/>
  <c r="AE5" i="89" s="1"/>
  <c r="M5" i="88" s="1"/>
  <c r="AV6" i="3"/>
  <c r="AW6" i="3" s="1"/>
  <c r="R24" i="89"/>
  <c r="AV25" i="3"/>
  <c r="X6" i="5" s="1"/>
  <c r="R27" i="89"/>
  <c r="AV28" i="3"/>
  <c r="X12" i="5" s="1"/>
  <c r="R15" i="89"/>
  <c r="AV16" i="3"/>
  <c r="R25" i="89"/>
  <c r="AV26" i="3"/>
  <c r="X10" i="5" s="1"/>
  <c r="R30" i="89"/>
  <c r="AE30" i="89" s="1"/>
  <c r="M30" i="88" s="1"/>
  <c r="AV31" i="3"/>
  <c r="R7" i="89"/>
  <c r="AV8" i="3"/>
  <c r="X16" i="5" s="1"/>
  <c r="R17" i="89"/>
  <c r="AV18" i="3"/>
  <c r="R22" i="89"/>
  <c r="AV23" i="3"/>
  <c r="R16" i="89"/>
  <c r="AV17" i="3"/>
  <c r="X9" i="5" s="1"/>
  <c r="AF27" i="89"/>
  <c r="N27" i="88" s="1"/>
  <c r="D16" i="5"/>
  <c r="D36" i="5"/>
  <c r="D22" i="5"/>
  <c r="E27" i="89"/>
  <c r="D12" i="5"/>
  <c r="E25" i="89"/>
  <c r="AE4" i="89"/>
  <c r="M4" i="88" s="1"/>
  <c r="AF14" i="89"/>
  <c r="N14" i="88" s="1"/>
  <c r="AF26" i="89"/>
  <c r="N26" i="88" s="1"/>
  <c r="AF23" i="89"/>
  <c r="N23" i="88" s="1"/>
  <c r="AF5" i="89"/>
  <c r="N5" i="88" s="1"/>
  <c r="AF19" i="89"/>
  <c r="N19" i="88" s="1"/>
  <c r="D26" i="5"/>
  <c r="AF15" i="89"/>
  <c r="N15" i="88" s="1"/>
  <c r="AF34" i="89"/>
  <c r="N34" i="88" s="1"/>
  <c r="BH12" i="75"/>
  <c r="AF35" i="89"/>
  <c r="N35" i="88" s="1"/>
  <c r="AF31" i="89"/>
  <c r="N31" i="88" s="1"/>
  <c r="AF21" i="89"/>
  <c r="N21" i="88" s="1"/>
  <c r="AF11" i="89"/>
  <c r="N11" i="88" s="1"/>
  <c r="AF13" i="89"/>
  <c r="N13" i="88" s="1"/>
  <c r="D30" i="5"/>
  <c r="X36" i="89"/>
  <c r="BH25" i="75"/>
  <c r="Y3" i="89"/>
  <c r="Y36" i="89" s="1"/>
  <c r="AV4" i="4"/>
  <c r="Z36" i="89"/>
  <c r="AF30" i="89"/>
  <c r="N30" i="88" s="1"/>
  <c r="U36" i="89"/>
  <c r="AF7" i="89"/>
  <c r="N7" i="88" s="1"/>
  <c r="F34" i="5"/>
  <c r="F33" i="89"/>
  <c r="F12" i="5"/>
  <c r="F27" i="89"/>
  <c r="F31" i="5"/>
  <c r="F12" i="89"/>
  <c r="F23" i="5"/>
  <c r="F10" i="89"/>
  <c r="F10" i="5"/>
  <c r="F25" i="89"/>
  <c r="F32" i="5"/>
  <c r="F13" i="89"/>
  <c r="E3" i="89"/>
  <c r="D5" i="5"/>
  <c r="F27" i="5"/>
  <c r="F22" i="89"/>
  <c r="F29" i="5"/>
  <c r="F31" i="89"/>
  <c r="G11" i="5"/>
  <c r="G26" i="89"/>
  <c r="G30" i="5"/>
  <c r="G32" i="89"/>
  <c r="G22" i="5"/>
  <c r="G30" i="89"/>
  <c r="G9" i="5"/>
  <c r="G16" i="89"/>
  <c r="G35" i="5"/>
  <c r="G15" i="89"/>
  <c r="G13" i="5"/>
  <c r="G28" i="89"/>
  <c r="G26" i="5"/>
  <c r="G21" i="89"/>
  <c r="G34" i="5"/>
  <c r="G33" i="89"/>
  <c r="E5" i="89"/>
  <c r="D8" i="5"/>
  <c r="BH6" i="75"/>
  <c r="E17" i="89"/>
  <c r="D14" i="5"/>
  <c r="BH18" i="75"/>
  <c r="E16" i="89"/>
  <c r="D9" i="5"/>
  <c r="BH17" i="75"/>
  <c r="AF16" i="89"/>
  <c r="N16" i="88" s="1"/>
  <c r="AF12" i="89"/>
  <c r="N12" i="88" s="1"/>
  <c r="E35" i="89"/>
  <c r="D37" i="5"/>
  <c r="BH36" i="75"/>
  <c r="E20" i="89"/>
  <c r="D24" i="5"/>
  <c r="BH21" i="75"/>
  <c r="F13" i="5"/>
  <c r="F28" i="89"/>
  <c r="F19" i="5"/>
  <c r="F18" i="89"/>
  <c r="F36" i="5"/>
  <c r="F34" i="89"/>
  <c r="F16" i="5"/>
  <c r="F7" i="89"/>
  <c r="F30" i="5"/>
  <c r="F32" i="89"/>
  <c r="F20" i="5"/>
  <c r="F9" i="89"/>
  <c r="F21" i="5"/>
  <c r="F19" i="89"/>
  <c r="G21" i="5"/>
  <c r="G19" i="89"/>
  <c r="G23" i="5"/>
  <c r="G10" i="89"/>
  <c r="G10" i="5"/>
  <c r="G25" i="89"/>
  <c r="G15" i="5"/>
  <c r="G6" i="89"/>
  <c r="G8" i="5"/>
  <c r="G5" i="89"/>
  <c r="G29" i="5"/>
  <c r="G31" i="89"/>
  <c r="G27" i="5"/>
  <c r="G22" i="89"/>
  <c r="G31" i="5"/>
  <c r="G12" i="89"/>
  <c r="L36" i="89"/>
  <c r="BH23" i="75"/>
  <c r="E19" i="89"/>
  <c r="D21" i="5"/>
  <c r="BH20" i="75"/>
  <c r="E31" i="89"/>
  <c r="D29" i="5"/>
  <c r="BH32" i="75"/>
  <c r="AF4" i="89"/>
  <c r="N4" i="88" s="1"/>
  <c r="E15" i="89"/>
  <c r="D35" i="5"/>
  <c r="BH16" i="75"/>
  <c r="E28" i="89"/>
  <c r="D13" i="5"/>
  <c r="BH29" i="75"/>
  <c r="AF28" i="89"/>
  <c r="N28" i="88" s="1"/>
  <c r="E29" i="89"/>
  <c r="D18" i="5"/>
  <c r="BH30" i="75"/>
  <c r="E6" i="89"/>
  <c r="D15" i="5"/>
  <c r="BH7" i="75"/>
  <c r="AF32" i="89"/>
  <c r="N32" i="88" s="1"/>
  <c r="F28" i="5"/>
  <c r="F23" i="89"/>
  <c r="F25" i="5"/>
  <c r="F11" i="89"/>
  <c r="F18" i="5"/>
  <c r="F29" i="89"/>
  <c r="F26" i="5"/>
  <c r="F21" i="89"/>
  <c r="F9" i="5"/>
  <c r="F16" i="89"/>
  <c r="F11" i="5"/>
  <c r="F26" i="89"/>
  <c r="F17" i="5"/>
  <c r="F8" i="89"/>
  <c r="F24" i="5"/>
  <c r="F20" i="89"/>
  <c r="G12" i="5"/>
  <c r="G27" i="89"/>
  <c r="G37" i="5"/>
  <c r="G35" i="89"/>
  <c r="G18" i="5"/>
  <c r="G29" i="89"/>
  <c r="G24" i="5"/>
  <c r="G20" i="89"/>
  <c r="G20" i="5"/>
  <c r="G9" i="89"/>
  <c r="G32" i="5"/>
  <c r="G13" i="89"/>
  <c r="G6" i="5"/>
  <c r="G24" i="89"/>
  <c r="G19" i="5"/>
  <c r="G18" i="89"/>
  <c r="G7" i="5"/>
  <c r="G4" i="89"/>
  <c r="AE22" i="89"/>
  <c r="M22" i="88" s="1"/>
  <c r="AE10" i="89"/>
  <c r="M10" i="88" s="1"/>
  <c r="E10" i="89"/>
  <c r="D23" i="5"/>
  <c r="BH11" i="75"/>
  <c r="E26" i="89"/>
  <c r="D11" i="5"/>
  <c r="BH27" i="75"/>
  <c r="BH35" i="75"/>
  <c r="BH13" i="75"/>
  <c r="AF24" i="89"/>
  <c r="N24" i="88" s="1"/>
  <c r="AF20" i="89"/>
  <c r="N20" i="88" s="1"/>
  <c r="E33" i="89"/>
  <c r="D34" i="5"/>
  <c r="BH34" i="75"/>
  <c r="AF6" i="89"/>
  <c r="N6" i="88" s="1"/>
  <c r="E18" i="89"/>
  <c r="D19" i="5"/>
  <c r="BH19" i="75"/>
  <c r="AF18" i="89"/>
  <c r="N18" i="88" s="1"/>
  <c r="E23" i="89"/>
  <c r="D28" i="5"/>
  <c r="BH24" i="75"/>
  <c r="E9" i="89"/>
  <c r="D20" i="5"/>
  <c r="BH10" i="75"/>
  <c r="BH33" i="75"/>
  <c r="BH8" i="75"/>
  <c r="F22" i="5"/>
  <c r="F30" i="89"/>
  <c r="F6" i="5"/>
  <c r="F24" i="89"/>
  <c r="F14" i="5"/>
  <c r="F17" i="89"/>
  <c r="F33" i="5"/>
  <c r="F14" i="89"/>
  <c r="F35" i="5"/>
  <c r="F15" i="89"/>
  <c r="F8" i="5"/>
  <c r="F5" i="89"/>
  <c r="F7" i="5"/>
  <c r="F4" i="89"/>
  <c r="F15" i="5"/>
  <c r="F6" i="89"/>
  <c r="F37" i="5"/>
  <c r="F35" i="89"/>
  <c r="G14" i="5"/>
  <c r="G17" i="89"/>
  <c r="G25" i="5"/>
  <c r="G11" i="89"/>
  <c r="G33" i="5"/>
  <c r="G14" i="89"/>
  <c r="G28" i="5"/>
  <c r="G23" i="89"/>
  <c r="G17" i="5"/>
  <c r="G8" i="89"/>
  <c r="G16" i="5"/>
  <c r="G7" i="89"/>
  <c r="G36" i="5"/>
  <c r="G34" i="89"/>
  <c r="AE35" i="89"/>
  <c r="M35" i="88" s="1"/>
  <c r="BH28" i="75"/>
  <c r="E14" i="89"/>
  <c r="D33" i="5"/>
  <c r="BH15" i="75"/>
  <c r="BH26" i="75"/>
  <c r="AF8" i="89"/>
  <c r="N8" i="88" s="1"/>
  <c r="AF17" i="89"/>
  <c r="N17" i="88" s="1"/>
  <c r="E13" i="89"/>
  <c r="D32" i="5"/>
  <c r="BH14" i="75"/>
  <c r="E4" i="89"/>
  <c r="D7" i="5"/>
  <c r="BH5" i="75"/>
  <c r="AF25" i="89"/>
  <c r="N25" i="88" s="1"/>
  <c r="E8" i="89"/>
  <c r="D17" i="5"/>
  <c r="BH9" i="75"/>
  <c r="BH31" i="75"/>
  <c r="BH22" i="75"/>
  <c r="AW4" i="3"/>
  <c r="S3" i="89"/>
  <c r="R18" i="5"/>
  <c r="N29" i="89"/>
  <c r="AE26" i="89"/>
  <c r="M26" i="88" s="1"/>
  <c r="R16" i="5"/>
  <c r="N7" i="89"/>
  <c r="R24" i="5"/>
  <c r="N20" i="89"/>
  <c r="R30" i="5"/>
  <c r="N32" i="89"/>
  <c r="R14" i="5"/>
  <c r="N17" i="89"/>
  <c r="N19" i="89"/>
  <c r="AE33" i="89"/>
  <c r="M33" i="88" s="1"/>
  <c r="R35" i="5"/>
  <c r="N15" i="89"/>
  <c r="R6" i="5"/>
  <c r="N24" i="89"/>
  <c r="R12" i="5"/>
  <c r="N27" i="89"/>
  <c r="R15" i="5"/>
  <c r="N6" i="89"/>
  <c r="R20" i="5"/>
  <c r="N9" i="89"/>
  <c r="R25" i="5"/>
  <c r="N11" i="89"/>
  <c r="AE28" i="89"/>
  <c r="M28" i="88" s="1"/>
  <c r="AE34" i="89"/>
  <c r="M34" i="88" s="1"/>
  <c r="R28" i="5"/>
  <c r="N23" i="89"/>
  <c r="R9" i="5"/>
  <c r="N16" i="89"/>
  <c r="R29" i="5"/>
  <c r="N31" i="89"/>
  <c r="R10" i="5"/>
  <c r="N25" i="89"/>
  <c r="R33" i="5"/>
  <c r="N14" i="89"/>
  <c r="R17" i="5"/>
  <c r="N8" i="89"/>
  <c r="R32" i="5"/>
  <c r="N13" i="89"/>
  <c r="V11" i="5"/>
  <c r="V33" i="5"/>
  <c r="AW32" i="3"/>
  <c r="R13" i="5"/>
  <c r="R34" i="5"/>
  <c r="R19" i="5"/>
  <c r="R8" i="5"/>
  <c r="R22" i="5"/>
  <c r="R11" i="5"/>
  <c r="R23" i="5"/>
  <c r="R36" i="5"/>
  <c r="R37" i="5"/>
  <c r="R7" i="5"/>
  <c r="AE36" i="5"/>
  <c r="AJ31" i="5"/>
  <c r="AE12" i="5"/>
  <c r="AJ33" i="5"/>
  <c r="AE16" i="5"/>
  <c r="AJ18" i="5"/>
  <c r="AK18" i="5" s="1"/>
  <c r="AJ27" i="5"/>
  <c r="AE27" i="5"/>
  <c r="Q14" i="5"/>
  <c r="Q31" i="5"/>
  <c r="V28" i="5"/>
  <c r="V34" i="5"/>
  <c r="V22" i="5"/>
  <c r="V6" i="5"/>
  <c r="V23" i="5"/>
  <c r="V16" i="5"/>
  <c r="V31" i="5"/>
  <c r="V14" i="5"/>
  <c r="X14" i="5"/>
  <c r="V19" i="5"/>
  <c r="V17" i="5"/>
  <c r="V32" i="5"/>
  <c r="X32" i="5"/>
  <c r="X20" i="5"/>
  <c r="V30" i="5"/>
  <c r="V8" i="5"/>
  <c r="X35" i="5"/>
  <c r="V25" i="5"/>
  <c r="V24" i="5"/>
  <c r="V7" i="5"/>
  <c r="AE37" i="5"/>
  <c r="AJ32" i="5"/>
  <c r="Q24" i="5"/>
  <c r="AE21" i="5"/>
  <c r="AJ25" i="5"/>
  <c r="AE13" i="5"/>
  <c r="AJ7" i="5"/>
  <c r="AE30" i="5"/>
  <c r="AE29" i="5"/>
  <c r="AJ30" i="5"/>
  <c r="AJ8" i="5"/>
  <c r="W5" i="5"/>
  <c r="AJ12" i="5"/>
  <c r="AJ35" i="5"/>
  <c r="AE35" i="5"/>
  <c r="AE9" i="5"/>
  <c r="AE25" i="5"/>
  <c r="AE19" i="5"/>
  <c r="AE28" i="5"/>
  <c r="Q36" i="5"/>
  <c r="Q29" i="5"/>
  <c r="AJ22" i="5"/>
  <c r="Q15" i="5"/>
  <c r="Q10" i="5"/>
  <c r="Q22" i="5"/>
  <c r="Q34" i="5"/>
  <c r="Q9" i="5"/>
  <c r="Q16" i="5"/>
  <c r="Q7" i="5"/>
  <c r="Q21" i="5"/>
  <c r="Q27" i="5"/>
  <c r="Q23" i="5"/>
  <c r="Q19" i="5"/>
  <c r="Q6" i="5"/>
  <c r="Q13" i="5"/>
  <c r="Q20" i="5"/>
  <c r="Q26" i="5"/>
  <c r="Q30" i="5"/>
  <c r="BD4" i="75"/>
  <c r="Q12" i="5"/>
  <c r="Q28" i="5"/>
  <c r="Q35" i="5"/>
  <c r="AJ20" i="5"/>
  <c r="AK20" i="5" s="1"/>
  <c r="AJ14" i="5"/>
  <c r="AK14" i="5" s="1"/>
  <c r="AJ23" i="5"/>
  <c r="AJ34" i="5"/>
  <c r="AK34" i="5" s="1"/>
  <c r="AJ28" i="5"/>
  <c r="AJ16" i="5"/>
  <c r="AJ15" i="5"/>
  <c r="AJ19" i="5"/>
  <c r="AE6" i="5"/>
  <c r="AE33" i="5"/>
  <c r="AE7" i="5"/>
  <c r="AJ17" i="5"/>
  <c r="AE22" i="5"/>
  <c r="AE24" i="5"/>
  <c r="AJ29" i="5"/>
  <c r="AE31" i="5"/>
  <c r="AJ13" i="5"/>
  <c r="AJ21" i="5"/>
  <c r="AE23" i="5"/>
  <c r="AJ10" i="5"/>
  <c r="AK10" i="5" s="1"/>
  <c r="AJ9" i="5"/>
  <c r="AE11" i="5"/>
  <c r="AG5" i="5"/>
  <c r="AJ26" i="5"/>
  <c r="AK26" i="5" s="1"/>
  <c r="AJ36" i="5"/>
  <c r="V5" i="5"/>
  <c r="F5" i="5"/>
  <c r="AE17" i="5"/>
  <c r="AE8" i="5"/>
  <c r="AJ24" i="5"/>
  <c r="AE32" i="5"/>
  <c r="AJ11" i="5"/>
  <c r="AJ6" i="5"/>
  <c r="AE15" i="5"/>
  <c r="AX4" i="75"/>
  <c r="AF3" i="89" l="1"/>
  <c r="N3" i="88" s="1"/>
  <c r="R36" i="89"/>
  <c r="AD13" i="89"/>
  <c r="L13" i="88" s="1"/>
  <c r="AD9" i="89"/>
  <c r="L9" i="88" s="1"/>
  <c r="AD24" i="89"/>
  <c r="L24" i="88" s="1"/>
  <c r="AK31" i="5"/>
  <c r="AB34" i="89"/>
  <c r="AD10" i="89"/>
  <c r="L10" i="88" s="1"/>
  <c r="AB35" i="89"/>
  <c r="J35" i="88" s="1"/>
  <c r="AB12" i="89"/>
  <c r="J12" i="88" s="1"/>
  <c r="AB21" i="89"/>
  <c r="J21" i="88" s="1"/>
  <c r="AB30" i="89"/>
  <c r="J30" i="88" s="1"/>
  <c r="AB26" i="89"/>
  <c r="J26" i="88" s="1"/>
  <c r="AB22" i="89"/>
  <c r="J22" i="88" s="1"/>
  <c r="AD30" i="89"/>
  <c r="L30" i="88" s="1"/>
  <c r="AD26" i="89"/>
  <c r="L26" i="88" s="1"/>
  <c r="AD21" i="89"/>
  <c r="L21" i="88" s="1"/>
  <c r="AB4" i="89"/>
  <c r="AC4" i="89" s="1"/>
  <c r="AB5" i="89"/>
  <c r="AC5" i="89" s="1"/>
  <c r="AD14" i="89"/>
  <c r="L14" i="88" s="1"/>
  <c r="AB25" i="89"/>
  <c r="AT10" i="5" s="1"/>
  <c r="AB16" i="89"/>
  <c r="J16" i="88" s="1"/>
  <c r="AB9" i="89"/>
  <c r="AC9" i="89" s="1"/>
  <c r="AB27" i="89"/>
  <c r="AC27" i="89" s="1"/>
  <c r="AD4" i="89"/>
  <c r="L4" i="88" s="1"/>
  <c r="AD18" i="89"/>
  <c r="L18" i="88" s="1"/>
  <c r="AB18" i="89"/>
  <c r="AB28" i="89"/>
  <c r="J28" i="88" s="1"/>
  <c r="AB10" i="89"/>
  <c r="AT23" i="5" s="1"/>
  <c r="AD8" i="89"/>
  <c r="L8" i="88" s="1"/>
  <c r="F36" i="89"/>
  <c r="AD11" i="89"/>
  <c r="L11" i="88" s="1"/>
  <c r="AD32" i="89"/>
  <c r="L32" i="88" s="1"/>
  <c r="AB14" i="89"/>
  <c r="AC14" i="89" s="1"/>
  <c r="AD33" i="89"/>
  <c r="L33" i="88" s="1"/>
  <c r="AD31" i="89"/>
  <c r="L31" i="88" s="1"/>
  <c r="AD29" i="89"/>
  <c r="L29" i="88" s="1"/>
  <c r="AD28" i="89"/>
  <c r="L28" i="88" s="1"/>
  <c r="AD7" i="89"/>
  <c r="L7" i="88" s="1"/>
  <c r="J34" i="88"/>
  <c r="AC34" i="89"/>
  <c r="AU36" i="5" s="1"/>
  <c r="AT36" i="5"/>
  <c r="AW18" i="3"/>
  <c r="AD5" i="89"/>
  <c r="L5" i="88" s="1"/>
  <c r="AD22" i="89"/>
  <c r="L22" i="88" s="1"/>
  <c r="AD25" i="89"/>
  <c r="L25" i="88" s="1"/>
  <c r="AD12" i="89"/>
  <c r="L12" i="88" s="1"/>
  <c r="D3" i="89"/>
  <c r="AD6" i="89"/>
  <c r="L6" i="88" s="1"/>
  <c r="AD35" i="89"/>
  <c r="L35" i="88" s="1"/>
  <c r="AD17" i="89"/>
  <c r="L17" i="88" s="1"/>
  <c r="AB33" i="89"/>
  <c r="E36" i="89"/>
  <c r="AW26" i="3"/>
  <c r="Y10" i="5" s="1"/>
  <c r="Z10" i="5" s="1"/>
  <c r="AW25" i="3"/>
  <c r="Y6" i="5" s="1"/>
  <c r="Z6" i="5" s="1"/>
  <c r="AD23" i="89"/>
  <c r="L23" i="88" s="1"/>
  <c r="AD19" i="89"/>
  <c r="L19" i="88" s="1"/>
  <c r="AD34" i="89"/>
  <c r="L34" i="88" s="1"/>
  <c r="AD20" i="89"/>
  <c r="L20" i="88" s="1"/>
  <c r="AD16" i="89"/>
  <c r="L16" i="88" s="1"/>
  <c r="AD27" i="89"/>
  <c r="L27" i="88" s="1"/>
  <c r="AD15" i="89"/>
  <c r="L15" i="88" s="1"/>
  <c r="AE23" i="89"/>
  <c r="M23" i="88" s="1"/>
  <c r="AB23" i="89"/>
  <c r="AE7" i="89"/>
  <c r="M7" i="88" s="1"/>
  <c r="AB7" i="89"/>
  <c r="S36" i="89"/>
  <c r="AE3" i="89"/>
  <c r="M3" i="88" s="1"/>
  <c r="X7" i="5"/>
  <c r="AW5" i="3"/>
  <c r="Y7" i="5" s="1"/>
  <c r="Z7" i="5" s="1"/>
  <c r="AB8" i="89"/>
  <c r="AE8" i="89"/>
  <c r="M8" i="88" s="1"/>
  <c r="AW24" i="3"/>
  <c r="Y28" i="5" s="1"/>
  <c r="Z28" i="5" s="1"/>
  <c r="AE14" i="89"/>
  <c r="M14" i="88" s="1"/>
  <c r="AB6" i="89"/>
  <c r="AE6" i="89"/>
  <c r="M6" i="88" s="1"/>
  <c r="AW28" i="3"/>
  <c r="AB19" i="89"/>
  <c r="AE19" i="89"/>
  <c r="M19" i="88" s="1"/>
  <c r="AE20" i="89"/>
  <c r="M20" i="88" s="1"/>
  <c r="AB20" i="89"/>
  <c r="AW8" i="3"/>
  <c r="Y16" i="5" s="1"/>
  <c r="Z16" i="5" s="1"/>
  <c r="AB29" i="89"/>
  <c r="AE29" i="89"/>
  <c r="M29" i="88" s="1"/>
  <c r="X19" i="5"/>
  <c r="AW19" i="3"/>
  <c r="Y19" i="5" s="1"/>
  <c r="Z19" i="5" s="1"/>
  <c r="X22" i="5"/>
  <c r="AW31" i="3"/>
  <c r="Y22" i="5" s="1"/>
  <c r="Z22" i="5" s="1"/>
  <c r="X27" i="5"/>
  <c r="AW23" i="3"/>
  <c r="Y27" i="5" s="1"/>
  <c r="Z27" i="5" s="1"/>
  <c r="X34" i="5"/>
  <c r="AW34" i="3"/>
  <c r="AB13" i="89"/>
  <c r="AE13" i="89"/>
  <c r="M13" i="88" s="1"/>
  <c r="AW9" i="3"/>
  <c r="AE31" i="89"/>
  <c r="M31" i="88" s="1"/>
  <c r="AB31" i="89"/>
  <c r="AW17" i="3"/>
  <c r="Y9" i="5" s="1"/>
  <c r="Z9" i="5" s="1"/>
  <c r="AW7" i="3"/>
  <c r="AE15" i="89"/>
  <c r="M15" i="88" s="1"/>
  <c r="AB15" i="89"/>
  <c r="AB32" i="89"/>
  <c r="AE32" i="89"/>
  <c r="M32" i="88" s="1"/>
  <c r="AE9" i="89"/>
  <c r="M9" i="88" s="1"/>
  <c r="X31" i="5"/>
  <c r="AW13" i="3"/>
  <c r="X23" i="5"/>
  <c r="AW11" i="3"/>
  <c r="Y23" i="5" s="1"/>
  <c r="Z23" i="5" s="1"/>
  <c r="AW14" i="3"/>
  <c r="Y32" i="5" s="1"/>
  <c r="Z32" i="5" s="1"/>
  <c r="N36" i="89"/>
  <c r="AB11" i="89"/>
  <c r="AE11" i="89"/>
  <c r="M11" i="88" s="1"/>
  <c r="AW10" i="3"/>
  <c r="Y20" i="5" s="1"/>
  <c r="Z20" i="5" s="1"/>
  <c r="AB24" i="89"/>
  <c r="AE24" i="89"/>
  <c r="M24" i="88" s="1"/>
  <c r="AW16" i="3"/>
  <c r="AB17" i="89"/>
  <c r="AE17" i="89"/>
  <c r="M17" i="88" s="1"/>
  <c r="AC35" i="89"/>
  <c r="AE27" i="89"/>
  <c r="M27" i="88" s="1"/>
  <c r="AE25" i="89"/>
  <c r="M25" i="88" s="1"/>
  <c r="AE16" i="89"/>
  <c r="M16" i="88" s="1"/>
  <c r="AK12" i="5"/>
  <c r="X29" i="5"/>
  <c r="X30" i="5"/>
  <c r="Y30" i="5"/>
  <c r="Z30" i="5" s="1"/>
  <c r="X24" i="5"/>
  <c r="X26" i="5"/>
  <c r="Y26" i="5"/>
  <c r="Z26" i="5" s="1"/>
  <c r="X25" i="5"/>
  <c r="Y8" i="5"/>
  <c r="Z8" i="5" s="1"/>
  <c r="X8" i="5"/>
  <c r="V26" i="5"/>
  <c r="V29" i="5"/>
  <c r="AW15" i="3"/>
  <c r="AK32" i="5"/>
  <c r="V9" i="5"/>
  <c r="AK16" i="5"/>
  <c r="V20" i="5"/>
  <c r="BG4" i="75"/>
  <c r="AK27" i="5"/>
  <c r="AK36" i="5"/>
  <c r="AK33" i="5"/>
  <c r="Y12" i="5"/>
  <c r="Z12" i="5" s="1"/>
  <c r="H11" i="5"/>
  <c r="M11" i="5" s="1"/>
  <c r="H19" i="5"/>
  <c r="M19" i="5" s="1"/>
  <c r="H30" i="5"/>
  <c r="M30" i="5" s="1"/>
  <c r="H16" i="5"/>
  <c r="M16" i="5" s="1"/>
  <c r="H36" i="5"/>
  <c r="M36" i="5" s="1"/>
  <c r="H32" i="5"/>
  <c r="M32" i="5" s="1"/>
  <c r="H26" i="5"/>
  <c r="M26" i="5" s="1"/>
  <c r="H18" i="5"/>
  <c r="M18" i="5" s="1"/>
  <c r="H10" i="5"/>
  <c r="M10" i="5" s="1"/>
  <c r="H34" i="5"/>
  <c r="M34" i="5" s="1"/>
  <c r="H9" i="5"/>
  <c r="M9" i="5" s="1"/>
  <c r="H17" i="5"/>
  <c r="M17" i="5" s="1"/>
  <c r="H8" i="5"/>
  <c r="M8" i="5" s="1"/>
  <c r="H20" i="5"/>
  <c r="M20" i="5" s="1"/>
  <c r="H27" i="5"/>
  <c r="M27" i="5" s="1"/>
  <c r="Y29" i="5"/>
  <c r="Z29" i="5" s="1"/>
  <c r="Y25" i="5"/>
  <c r="Z25" i="5" s="1"/>
  <c r="Y17" i="5"/>
  <c r="Z17" i="5" s="1"/>
  <c r="V35" i="5"/>
  <c r="H21" i="5"/>
  <c r="M21" i="5" s="1"/>
  <c r="AK25" i="5"/>
  <c r="AK37" i="5"/>
  <c r="V10" i="5"/>
  <c r="V15" i="5"/>
  <c r="AW20" i="3"/>
  <c r="V21" i="5"/>
  <c r="AW36" i="3"/>
  <c r="V37" i="5"/>
  <c r="AW29" i="3"/>
  <c r="V13" i="5"/>
  <c r="AW35" i="3"/>
  <c r="V36" i="5"/>
  <c r="V27" i="5"/>
  <c r="V18" i="5"/>
  <c r="AW30" i="3"/>
  <c r="V12" i="5"/>
  <c r="AK17" i="5"/>
  <c r="AK19" i="5"/>
  <c r="AK8" i="5"/>
  <c r="AK9" i="5"/>
  <c r="AK21" i="5"/>
  <c r="AK22" i="5"/>
  <c r="AK7" i="5"/>
  <c r="AK35" i="5"/>
  <c r="AK30" i="5"/>
  <c r="AK28" i="5"/>
  <c r="AK13" i="5"/>
  <c r="AK29" i="5"/>
  <c r="H37" i="5"/>
  <c r="M37" i="5" s="1"/>
  <c r="X5" i="5"/>
  <c r="P5" i="5"/>
  <c r="H22" i="5"/>
  <c r="M22" i="5" s="1"/>
  <c r="AK23" i="5"/>
  <c r="H29" i="5"/>
  <c r="M29" i="5" s="1"/>
  <c r="H33" i="5"/>
  <c r="M33" i="5" s="1"/>
  <c r="H15" i="5"/>
  <c r="M15" i="5" s="1"/>
  <c r="H24" i="5"/>
  <c r="M24" i="5" s="1"/>
  <c r="H28" i="5"/>
  <c r="M28" i="5" s="1"/>
  <c r="H35" i="5"/>
  <c r="M35" i="5" s="1"/>
  <c r="H14" i="5"/>
  <c r="M14" i="5" s="1"/>
  <c r="H23" i="5"/>
  <c r="M23" i="5" s="1"/>
  <c r="H7" i="5"/>
  <c r="M7" i="5" s="1"/>
  <c r="H6" i="5"/>
  <c r="M6" i="5" s="1"/>
  <c r="Y24" i="5"/>
  <c r="Z24" i="5" s="1"/>
  <c r="H13" i="5"/>
  <c r="M13" i="5" s="1"/>
  <c r="H31" i="5"/>
  <c r="M31" i="5" s="1"/>
  <c r="H12" i="5"/>
  <c r="M12" i="5" s="1"/>
  <c r="AJ5" i="5"/>
  <c r="AK5" i="5" s="1"/>
  <c r="AK24" i="5"/>
  <c r="AK15" i="5"/>
  <c r="AK6" i="5"/>
  <c r="AK11" i="5"/>
  <c r="H25" i="5"/>
  <c r="M25" i="5" s="1"/>
  <c r="E5" i="5"/>
  <c r="J27" i="88" l="1"/>
  <c r="AT12" i="5"/>
  <c r="AT37" i="5"/>
  <c r="J4" i="88"/>
  <c r="AT7" i="5"/>
  <c r="AT31" i="5"/>
  <c r="AT33" i="5"/>
  <c r="AC12" i="89"/>
  <c r="K12" i="88" s="1"/>
  <c r="J14" i="88"/>
  <c r="AT8" i="5"/>
  <c r="AC21" i="89"/>
  <c r="AU26" i="5" s="1"/>
  <c r="J5" i="88"/>
  <c r="AT26" i="5"/>
  <c r="AT22" i="5"/>
  <c r="AC30" i="89"/>
  <c r="K30" i="88" s="1"/>
  <c r="AC28" i="89"/>
  <c r="K28" i="88" s="1"/>
  <c r="AT9" i="5"/>
  <c r="J9" i="88"/>
  <c r="AT27" i="5"/>
  <c r="AC22" i="89"/>
  <c r="K22" i="88" s="1"/>
  <c r="AC16" i="89"/>
  <c r="AU9" i="5" s="1"/>
  <c r="AT11" i="5"/>
  <c r="K34" i="88"/>
  <c r="AC26" i="89"/>
  <c r="K26" i="88" s="1"/>
  <c r="AC25" i="89"/>
  <c r="K25" i="88" s="1"/>
  <c r="AT13" i="5"/>
  <c r="AC10" i="89"/>
  <c r="K10" i="88" s="1"/>
  <c r="J25" i="88"/>
  <c r="J10" i="88"/>
  <c r="AT20" i="5"/>
  <c r="AC18" i="89"/>
  <c r="J18" i="88"/>
  <c r="AT19" i="5"/>
  <c r="G3" i="89"/>
  <c r="AD3" i="89" s="1"/>
  <c r="L3" i="88" s="1"/>
  <c r="J33" i="88"/>
  <c r="AT34" i="5"/>
  <c r="AC33" i="89"/>
  <c r="BH4" i="75"/>
  <c r="H5" i="5" s="1"/>
  <c r="D36" i="89"/>
  <c r="J17" i="88"/>
  <c r="AT14" i="5"/>
  <c r="AC17" i="89"/>
  <c r="AU33" i="5"/>
  <c r="K14" i="88"/>
  <c r="AC32" i="89"/>
  <c r="AT30" i="5"/>
  <c r="J32" i="88"/>
  <c r="AT21" i="5"/>
  <c r="AC19" i="89"/>
  <c r="J19" i="88"/>
  <c r="K27" i="88"/>
  <c r="AU12" i="5"/>
  <c r="K35" i="88"/>
  <c r="AU37" i="5"/>
  <c r="AT25" i="5"/>
  <c r="J11" i="88"/>
  <c r="AC11" i="89"/>
  <c r="AU7" i="5"/>
  <c r="K4" i="88"/>
  <c r="J15" i="88"/>
  <c r="AT35" i="5"/>
  <c r="AC15" i="89"/>
  <c r="K9" i="88"/>
  <c r="AU20" i="5"/>
  <c r="AC20" i="89"/>
  <c r="AT24" i="5"/>
  <c r="J20" i="88"/>
  <c r="AU8" i="5"/>
  <c r="K5" i="88"/>
  <c r="AC24" i="89"/>
  <c r="AT6" i="5"/>
  <c r="J24" i="88"/>
  <c r="AU22" i="5"/>
  <c r="AC8" i="89"/>
  <c r="AT17" i="5"/>
  <c r="J8" i="88"/>
  <c r="J23" i="88"/>
  <c r="AC23" i="89"/>
  <c r="AT28" i="5"/>
  <c r="X11" i="5"/>
  <c r="AW27" i="3"/>
  <c r="Y11" i="5" s="1"/>
  <c r="Z11" i="5" s="1"/>
  <c r="AL11" i="5" s="1"/>
  <c r="J31" i="88"/>
  <c r="AT29" i="5"/>
  <c r="AC31" i="89"/>
  <c r="AT32" i="5"/>
  <c r="AC13" i="89"/>
  <c r="J13" i="88"/>
  <c r="AC29" i="89"/>
  <c r="J29" i="88"/>
  <c r="AT18" i="5"/>
  <c r="J6" i="88"/>
  <c r="AC6" i="89"/>
  <c r="AT15" i="5"/>
  <c r="J7" i="88"/>
  <c r="AT16" i="5"/>
  <c r="AC7" i="89"/>
  <c r="X33" i="5"/>
  <c r="Y33" i="5"/>
  <c r="Z33" i="5" s="1"/>
  <c r="AL33" i="5" s="1"/>
  <c r="G5" i="5"/>
  <c r="AL25" i="5"/>
  <c r="Y31" i="5"/>
  <c r="Z31" i="5" s="1"/>
  <c r="AL31" i="5" s="1"/>
  <c r="AL32" i="5"/>
  <c r="Y14" i="5"/>
  <c r="Z14" i="5" s="1"/>
  <c r="AL14" i="5" s="1"/>
  <c r="Y15" i="5"/>
  <c r="Z15" i="5" s="1"/>
  <c r="AL15" i="5" s="1"/>
  <c r="Y34" i="5"/>
  <c r="Z34" i="5" s="1"/>
  <c r="AL34" i="5" s="1"/>
  <c r="Y35" i="5"/>
  <c r="Z35" i="5" s="1"/>
  <c r="AL35" i="5" s="1"/>
  <c r="X18" i="5"/>
  <c r="X36" i="5"/>
  <c r="X37" i="5"/>
  <c r="X13" i="5"/>
  <c r="X21" i="5"/>
  <c r="AL17" i="5"/>
  <c r="AL30" i="5"/>
  <c r="AL20" i="5"/>
  <c r="AL7" i="5"/>
  <c r="AL10" i="5"/>
  <c r="AL29" i="5"/>
  <c r="AL16" i="5"/>
  <c r="AL28" i="5"/>
  <c r="AL9" i="5"/>
  <c r="Q5" i="5"/>
  <c r="AL8" i="5"/>
  <c r="AL19" i="5"/>
  <c r="AL23" i="5"/>
  <c r="AL27" i="5"/>
  <c r="AL12" i="5"/>
  <c r="AL26" i="5"/>
  <c r="AL22" i="5"/>
  <c r="AL6" i="5"/>
  <c r="AL24" i="5"/>
  <c r="AU31" i="5" l="1"/>
  <c r="AU13" i="5"/>
  <c r="K21" i="88"/>
  <c r="AU23" i="5"/>
  <c r="AU27" i="5"/>
  <c r="K16" i="88"/>
  <c r="AU10" i="5"/>
  <c r="AU11" i="5"/>
  <c r="AB3" i="89"/>
  <c r="K18" i="88"/>
  <c r="AU19" i="5"/>
  <c r="G36" i="89"/>
  <c r="AU34" i="5"/>
  <c r="K33" i="88"/>
  <c r="AU17" i="5"/>
  <c r="K8" i="88"/>
  <c r="K20" i="88"/>
  <c r="AU24" i="5"/>
  <c r="K11" i="88"/>
  <c r="AU25" i="5"/>
  <c r="AU6" i="5"/>
  <c r="K24" i="88"/>
  <c r="AU14" i="5"/>
  <c r="K17" i="88"/>
  <c r="AU28" i="5"/>
  <c r="K23" i="88"/>
  <c r="K19" i="88"/>
  <c r="AU21" i="5"/>
  <c r="AU30" i="5"/>
  <c r="K32" i="88"/>
  <c r="K6" i="88"/>
  <c r="AU15" i="5"/>
  <c r="AU18" i="5"/>
  <c r="K29" i="88"/>
  <c r="K31" i="88"/>
  <c r="AU29" i="5"/>
  <c r="AU32" i="5"/>
  <c r="K13" i="88"/>
  <c r="K7" i="88"/>
  <c r="AU16" i="5"/>
  <c r="K15" i="88"/>
  <c r="AU35" i="5"/>
  <c r="Y21" i="5"/>
  <c r="Z21" i="5" s="1"/>
  <c r="AL21" i="5" s="1"/>
  <c r="Y36" i="5"/>
  <c r="Z36" i="5" s="1"/>
  <c r="AL36" i="5" s="1"/>
  <c r="Y18" i="5"/>
  <c r="Z18" i="5" s="1"/>
  <c r="AL18" i="5" s="1"/>
  <c r="Y13" i="5"/>
  <c r="Z13" i="5" s="1"/>
  <c r="AL13" i="5" s="1"/>
  <c r="Y37" i="5"/>
  <c r="Z37" i="5" s="1"/>
  <c r="AL37" i="5" s="1"/>
  <c r="Y5" i="5"/>
  <c r="Z5" i="5" s="1"/>
  <c r="J3" i="88" l="1"/>
  <c r="AC3" i="89"/>
  <c r="AT5" i="5"/>
  <c r="J5" i="5"/>
  <c r="BW4" i="75"/>
  <c r="L5" i="5" s="1"/>
  <c r="M5" i="5" s="1"/>
  <c r="AL5" i="5" s="1"/>
  <c r="AU5" i="5" l="1"/>
  <c r="K3" i="88"/>
  <c r="AM6" i="5"/>
  <c r="AM32" i="5"/>
  <c r="AM17" i="5"/>
  <c r="AM34" i="5"/>
  <c r="AM13" i="5"/>
  <c r="AM33" i="5"/>
  <c r="AM36" i="5"/>
  <c r="AM15" i="5"/>
  <c r="AM27" i="5"/>
  <c r="AM37" i="5"/>
  <c r="AM29" i="5"/>
  <c r="AM35" i="5"/>
  <c r="AM5" i="5"/>
  <c r="AM12" i="5"/>
  <c r="AM18" i="5"/>
  <c r="AM25" i="5"/>
  <c r="AM24" i="5"/>
  <c r="AM21" i="5"/>
  <c r="AM19" i="5"/>
  <c r="AM26" i="5"/>
  <c r="AM8" i="5"/>
  <c r="AM9" i="5"/>
  <c r="AM14" i="5"/>
  <c r="AM22" i="5"/>
  <c r="AM30" i="5"/>
  <c r="AM31" i="5"/>
  <c r="AM11" i="5"/>
  <c r="AM7" i="5"/>
  <c r="AM23" i="5"/>
  <c r="AM10" i="5"/>
  <c r="AM16" i="5"/>
  <c r="AM28" i="5"/>
  <c r="AM20" i="5"/>
</calcChain>
</file>

<file path=xl/comments1.xml><?xml version="1.0" encoding="utf-8"?>
<comments xmlns="http://schemas.openxmlformats.org/spreadsheetml/2006/main">
  <authors>
    <author>Luca Vernaccini</author>
  </authors>
  <commentList>
    <comment ref="AW4" authorId="0" shapeId="0">
      <text>
        <r>
          <rPr>
            <b/>
            <sz val="9"/>
            <color indexed="81"/>
            <rFont val="Tahoma"/>
            <family val="2"/>
          </rPr>
          <t>Luca Vernaccini:</t>
        </r>
        <r>
          <rPr>
            <sz val="9"/>
            <color indexed="81"/>
            <rFont val="Tahoma"/>
            <family val="2"/>
          </rPr>
          <t xml:space="preserve">
As of 18 August 2016</t>
        </r>
      </text>
    </comment>
  </commentList>
</comments>
</file>

<file path=xl/comments2.xml><?xml version="1.0" encoding="utf-8"?>
<comments xmlns="http://schemas.openxmlformats.org/spreadsheetml/2006/main">
  <authors>
    <author>Luca Vernaccini</author>
  </authors>
  <commentList>
    <comment ref="AW4" authorId="0" shapeId="0">
      <text>
        <r>
          <rPr>
            <b/>
            <sz val="9"/>
            <color indexed="81"/>
            <rFont val="Tahoma"/>
            <family val="2"/>
          </rPr>
          <t>Luca Vernaccini:</t>
        </r>
        <r>
          <rPr>
            <sz val="9"/>
            <color indexed="81"/>
            <rFont val="Tahoma"/>
            <family val="2"/>
          </rPr>
          <t xml:space="preserve">
As of 18 August 2016</t>
        </r>
      </text>
    </comment>
  </commentList>
</comments>
</file>

<file path=xl/comments3.xml><?xml version="1.0" encoding="utf-8"?>
<comments xmlns="http://schemas.openxmlformats.org/spreadsheetml/2006/main">
  <authors>
    <author>Luca Vernaccini</author>
  </authors>
  <commentList>
    <comment ref="AW4" authorId="0" shapeId="0">
      <text>
        <r>
          <rPr>
            <b/>
            <sz val="9"/>
            <color indexed="81"/>
            <rFont val="Tahoma"/>
            <family val="2"/>
          </rPr>
          <t>Luca Vernaccini:</t>
        </r>
        <r>
          <rPr>
            <sz val="9"/>
            <color indexed="81"/>
            <rFont val="Tahoma"/>
            <family val="2"/>
          </rPr>
          <t xml:space="preserve">
As of 18 August 2016</t>
        </r>
      </text>
    </comment>
  </commentList>
</comments>
</file>

<file path=xl/comments4.xml><?xml version="1.0" encoding="utf-8"?>
<comments xmlns="http://schemas.openxmlformats.org/spreadsheetml/2006/main">
  <authors>
    <author>Luca Vernaccini</author>
    <author>Margreet</author>
  </authors>
  <commentList>
    <comment ref="AW3" authorId="0" shapeId="0">
      <text>
        <r>
          <rPr>
            <b/>
            <sz val="9"/>
            <color indexed="81"/>
            <rFont val="Tahoma"/>
            <family val="2"/>
          </rPr>
          <t>Luca Vernaccini:</t>
        </r>
        <r>
          <rPr>
            <sz val="9"/>
            <color indexed="81"/>
            <rFont val="Tahoma"/>
            <family val="2"/>
          </rPr>
          <t xml:space="preserve">
As of 18 August 2016</t>
        </r>
      </text>
    </comment>
    <comment ref="AF18" authorId="1" shapeId="0">
      <text>
        <r>
          <rPr>
            <b/>
            <sz val="9"/>
            <color indexed="81"/>
            <rFont val="Tahoma"/>
            <family val="2"/>
          </rPr>
          <t>Margreet:</t>
        </r>
        <r>
          <rPr>
            <sz val="9"/>
            <color indexed="81"/>
            <rFont val="Tahoma"/>
            <family val="2"/>
          </rPr>
          <t xml:space="preserve">
Latest year</t>
        </r>
      </text>
    </comment>
    <comment ref="AF20" authorId="1" shapeId="0">
      <text>
        <r>
          <rPr>
            <b/>
            <sz val="9"/>
            <color indexed="81"/>
            <rFont val="Tahoma"/>
            <family val="2"/>
          </rPr>
          <t>Margreet:</t>
        </r>
        <r>
          <rPr>
            <sz val="9"/>
            <color indexed="81"/>
            <rFont val="Tahoma"/>
            <family val="2"/>
          </rPr>
          <t xml:space="preserve">
Latest year</t>
        </r>
      </text>
    </comment>
    <comment ref="AG20" authorId="1" shapeId="0">
      <text>
        <r>
          <rPr>
            <b/>
            <sz val="9"/>
            <color indexed="81"/>
            <rFont val="Tahoma"/>
            <family val="2"/>
          </rPr>
          <t>Margreet:</t>
        </r>
        <r>
          <rPr>
            <sz val="9"/>
            <color indexed="81"/>
            <rFont val="Tahoma"/>
            <family val="2"/>
          </rPr>
          <t xml:space="preserve">
Latest year</t>
        </r>
      </text>
    </comment>
    <comment ref="AF21" authorId="1" shapeId="0">
      <text>
        <r>
          <rPr>
            <b/>
            <sz val="9"/>
            <color indexed="81"/>
            <rFont val="Tahoma"/>
            <family val="2"/>
          </rPr>
          <t>Margreet:</t>
        </r>
        <r>
          <rPr>
            <sz val="9"/>
            <color indexed="81"/>
            <rFont val="Tahoma"/>
            <family val="2"/>
          </rPr>
          <t xml:space="preserve">
Latest year</t>
        </r>
      </text>
    </comment>
    <comment ref="AG21" authorId="1" shapeId="0">
      <text>
        <r>
          <rPr>
            <b/>
            <sz val="9"/>
            <color indexed="81"/>
            <rFont val="Tahoma"/>
            <family val="2"/>
          </rPr>
          <t>Margreet:</t>
        </r>
        <r>
          <rPr>
            <sz val="9"/>
            <color indexed="81"/>
            <rFont val="Tahoma"/>
            <family val="2"/>
          </rPr>
          <t xml:space="preserve">
Latest year</t>
        </r>
      </text>
    </comment>
    <comment ref="AF22" authorId="1" shapeId="0">
      <text>
        <r>
          <rPr>
            <b/>
            <sz val="9"/>
            <color indexed="81"/>
            <rFont val="Tahoma"/>
            <family val="2"/>
          </rPr>
          <t>Margreet:</t>
        </r>
        <r>
          <rPr>
            <sz val="9"/>
            <color indexed="81"/>
            <rFont val="Tahoma"/>
            <family val="2"/>
          </rPr>
          <t xml:space="preserve">
Latest year
</t>
        </r>
      </text>
    </comment>
    <comment ref="AF23" authorId="1" shapeId="0">
      <text>
        <r>
          <rPr>
            <b/>
            <sz val="9"/>
            <color indexed="81"/>
            <rFont val="Tahoma"/>
            <family val="2"/>
          </rPr>
          <t>Margreet:</t>
        </r>
        <r>
          <rPr>
            <sz val="9"/>
            <color indexed="81"/>
            <rFont val="Tahoma"/>
            <family val="2"/>
          </rPr>
          <t xml:space="preserve">
Latest year</t>
        </r>
      </text>
    </comment>
    <comment ref="AF25" authorId="1" shapeId="0">
      <text>
        <r>
          <rPr>
            <b/>
            <sz val="9"/>
            <color indexed="81"/>
            <rFont val="Tahoma"/>
            <family val="2"/>
          </rPr>
          <t>Margreet:</t>
        </r>
        <r>
          <rPr>
            <sz val="9"/>
            <color indexed="81"/>
            <rFont val="Tahoma"/>
            <family val="2"/>
          </rPr>
          <t xml:space="preserve">
Latest year</t>
        </r>
      </text>
    </comment>
    <comment ref="BZ25" authorId="1" shapeId="0">
      <text>
        <r>
          <rPr>
            <b/>
            <sz val="9"/>
            <color indexed="81"/>
            <rFont val="Tahoma"/>
            <family val="2"/>
          </rPr>
          <t>Margreet:</t>
        </r>
        <r>
          <rPr>
            <sz val="9"/>
            <color indexed="81"/>
            <rFont val="Tahoma"/>
            <family val="2"/>
          </rPr>
          <t xml:space="preserve">
Latest value
</t>
        </r>
      </text>
    </comment>
    <comment ref="AF27" authorId="1" shapeId="0">
      <text>
        <r>
          <rPr>
            <b/>
            <sz val="9"/>
            <color indexed="81"/>
            <rFont val="Tahoma"/>
            <family val="2"/>
          </rPr>
          <t>Margreet:</t>
        </r>
        <r>
          <rPr>
            <sz val="9"/>
            <color indexed="81"/>
            <rFont val="Tahoma"/>
            <family val="2"/>
          </rPr>
          <t xml:space="preserve">
Latest year</t>
        </r>
      </text>
    </comment>
    <comment ref="AF29" authorId="1" shapeId="0">
      <text>
        <r>
          <rPr>
            <b/>
            <sz val="9"/>
            <color indexed="81"/>
            <rFont val="Tahoma"/>
            <family val="2"/>
          </rPr>
          <t>Margreet:</t>
        </r>
        <r>
          <rPr>
            <sz val="9"/>
            <color indexed="81"/>
            <rFont val="Tahoma"/>
            <family val="2"/>
          </rPr>
          <t xml:space="preserve">
Latest year</t>
        </r>
      </text>
    </comment>
    <comment ref="AF30" authorId="1" shapeId="0">
      <text>
        <r>
          <rPr>
            <b/>
            <sz val="9"/>
            <color indexed="81"/>
            <rFont val="Tahoma"/>
            <family val="2"/>
          </rPr>
          <t>Margreet:</t>
        </r>
        <r>
          <rPr>
            <sz val="9"/>
            <color indexed="81"/>
            <rFont val="Tahoma"/>
            <family val="2"/>
          </rPr>
          <t xml:space="preserve">
Latest year</t>
        </r>
      </text>
    </comment>
    <comment ref="AF32" authorId="1" shapeId="0">
      <text>
        <r>
          <rPr>
            <b/>
            <sz val="9"/>
            <color indexed="81"/>
            <rFont val="Tahoma"/>
            <family val="2"/>
          </rPr>
          <t>Margreet:</t>
        </r>
        <r>
          <rPr>
            <sz val="9"/>
            <color indexed="81"/>
            <rFont val="Tahoma"/>
            <family val="2"/>
          </rPr>
          <t xml:space="preserve">
Latest year</t>
        </r>
      </text>
    </comment>
  </commentList>
</comments>
</file>

<file path=xl/comments5.xml><?xml version="1.0" encoding="utf-8"?>
<comments xmlns="http://schemas.openxmlformats.org/spreadsheetml/2006/main">
  <authors>
    <author>Luca Vernaccini</author>
    <author>Margreet</author>
  </authors>
  <commentList>
    <comment ref="AW3" authorId="0" shapeId="0">
      <text>
        <r>
          <rPr>
            <b/>
            <sz val="9"/>
            <color indexed="81"/>
            <rFont val="Tahoma"/>
            <family val="2"/>
          </rPr>
          <t>Luca Vernaccini:</t>
        </r>
        <r>
          <rPr>
            <sz val="9"/>
            <color indexed="81"/>
            <rFont val="Tahoma"/>
            <family val="2"/>
          </rPr>
          <t xml:space="preserve">
As of 18 August 2016</t>
        </r>
      </text>
    </comment>
    <comment ref="CG3" authorId="1" shapeId="0">
      <text>
        <r>
          <rPr>
            <b/>
            <sz val="9"/>
            <color indexed="81"/>
            <rFont val="Tahoma"/>
            <family val="2"/>
          </rPr>
          <t>Margreet:</t>
        </r>
        <r>
          <rPr>
            <sz val="9"/>
            <color indexed="81"/>
            <rFont val="Tahoma"/>
            <family val="2"/>
          </rPr>
          <t xml:space="preserve">
Unaccompanied children indicators are not considered in the sum</t>
        </r>
      </text>
    </comment>
  </commentList>
</comments>
</file>

<file path=xl/comments6.xml><?xml version="1.0" encoding="utf-8"?>
<comments xmlns="http://schemas.openxmlformats.org/spreadsheetml/2006/main">
  <authors>
    <author>Luca Vernaccini</author>
  </authors>
  <commentList>
    <comment ref="AW4" authorId="0" shapeId="0">
      <text>
        <r>
          <rPr>
            <b/>
            <sz val="9"/>
            <color indexed="81"/>
            <rFont val="Tahoma"/>
            <family val="2"/>
          </rPr>
          <t>Luca Vernaccini:</t>
        </r>
        <r>
          <rPr>
            <sz val="9"/>
            <color indexed="81"/>
            <rFont val="Tahoma"/>
            <family val="2"/>
          </rPr>
          <t xml:space="preserve">
As of 18 August 2016</t>
        </r>
      </text>
    </comment>
  </commentList>
</comments>
</file>

<file path=xl/comments7.xml><?xml version="1.0" encoding="utf-8"?>
<comments xmlns="http://schemas.openxmlformats.org/spreadsheetml/2006/main">
  <authors>
    <author>Margreet</author>
    <author>Luca Vernaccini</author>
  </authors>
  <commentList>
    <comment ref="CG2" authorId="0" shapeId="0">
      <text>
        <r>
          <rPr>
            <b/>
            <sz val="9"/>
            <color indexed="81"/>
            <rFont val="Tahoma"/>
            <family val="2"/>
          </rPr>
          <t>Margreet:</t>
        </r>
        <r>
          <rPr>
            <sz val="9"/>
            <color indexed="81"/>
            <rFont val="Tahoma"/>
            <family val="2"/>
          </rPr>
          <t xml:space="preserve">
Excluding Unaccompanied minors indicators
</t>
        </r>
      </text>
    </comment>
    <comment ref="AW3" authorId="1" shapeId="0">
      <text>
        <r>
          <rPr>
            <b/>
            <sz val="9"/>
            <color indexed="81"/>
            <rFont val="Tahoma"/>
            <family val="2"/>
          </rPr>
          <t>Luca Vernaccini:</t>
        </r>
        <r>
          <rPr>
            <sz val="9"/>
            <color indexed="81"/>
            <rFont val="Tahoma"/>
            <family val="2"/>
          </rPr>
          <t xml:space="preserve">
As of 18 August 2016</t>
        </r>
      </text>
    </comment>
  </commentList>
</comments>
</file>

<file path=xl/connections.xml><?xml version="1.0" encoding="utf-8"?>
<connections xmlns="http://schemas.openxmlformats.org/spreadsheetml/2006/main">
  <connection id="1" name="2012.06.11 - GFM Indicator List1" type="6" refreshedVersion="4" deleted="1" background="1" saveData="1">
    <textPr sourceFile="C:\Users\kevin.wyjad\Dropbox\ODEP - GFM\2012.06.11 - GFM Indicator List.txt" tab="0" comma="1">
      <textFields count="4">
        <textField/>
        <textField/>
        <textField/>
        <textField/>
      </textFields>
    </textPr>
  </connection>
</connections>
</file>

<file path=xl/sharedStrings.xml><?xml version="1.0" encoding="utf-8"?>
<sst xmlns="http://schemas.openxmlformats.org/spreadsheetml/2006/main" count="8728" uniqueCount="1762">
  <si>
    <t>ATG</t>
  </si>
  <si>
    <t>Antigua and Barbuda</t>
  </si>
  <si>
    <t>ARG</t>
  </si>
  <si>
    <t>Argentina</t>
  </si>
  <si>
    <t>BHS</t>
  </si>
  <si>
    <t>Bahamas</t>
  </si>
  <si>
    <t>BRB</t>
  </si>
  <si>
    <t>Barbados</t>
  </si>
  <si>
    <t>BLZ</t>
  </si>
  <si>
    <t>Belize</t>
  </si>
  <si>
    <t>BOL</t>
  </si>
  <si>
    <t>BRA</t>
  </si>
  <si>
    <t>Brazil</t>
  </si>
  <si>
    <t>CHL</t>
  </si>
  <si>
    <t>Chile</t>
  </si>
  <si>
    <t>COL</t>
  </si>
  <si>
    <t>Colombia</t>
  </si>
  <si>
    <t>CRI</t>
  </si>
  <si>
    <t>Costa Rica</t>
  </si>
  <si>
    <t>CUB</t>
  </si>
  <si>
    <t>Cuba</t>
  </si>
  <si>
    <t>DMA</t>
  </si>
  <si>
    <t>Dominica</t>
  </si>
  <si>
    <t>DOM</t>
  </si>
  <si>
    <t>Dominican Republic</t>
  </si>
  <si>
    <t>ECU</t>
  </si>
  <si>
    <t>Ecuador</t>
  </si>
  <si>
    <t>SLV</t>
  </si>
  <si>
    <t>El Salvador</t>
  </si>
  <si>
    <t>GRD</t>
  </si>
  <si>
    <t>Grenada</t>
  </si>
  <si>
    <t>GTM</t>
  </si>
  <si>
    <t>Guatemala</t>
  </si>
  <si>
    <t>GUY</t>
  </si>
  <si>
    <t>Guyana</t>
  </si>
  <si>
    <t>HTI</t>
  </si>
  <si>
    <t>Haiti</t>
  </si>
  <si>
    <t>HND</t>
  </si>
  <si>
    <t>Honduras</t>
  </si>
  <si>
    <t>JAM</t>
  </si>
  <si>
    <t>Jamaica</t>
  </si>
  <si>
    <t>MEX</t>
  </si>
  <si>
    <t>Mexico</t>
  </si>
  <si>
    <t>NIC</t>
  </si>
  <si>
    <t>Nicaragua</t>
  </si>
  <si>
    <t>PAN</t>
  </si>
  <si>
    <t>Panama</t>
  </si>
  <si>
    <t>PRY</t>
  </si>
  <si>
    <t>Paraguay</t>
  </si>
  <si>
    <t>PER</t>
  </si>
  <si>
    <t>Peru</t>
  </si>
  <si>
    <t>KNA</t>
  </si>
  <si>
    <t>Saint Kitts and Nevis</t>
  </si>
  <si>
    <t>LCA</t>
  </si>
  <si>
    <t>Saint Lucia</t>
  </si>
  <si>
    <t>VCT</t>
  </si>
  <si>
    <t>Saint Vincent and the Grenadines</t>
  </si>
  <si>
    <t>SUR</t>
  </si>
  <si>
    <t>Suriname</t>
  </si>
  <si>
    <t>TTO</t>
  </si>
  <si>
    <t>Trinidad and Tobago</t>
  </si>
  <si>
    <t>URY</t>
  </si>
  <si>
    <t>Uruguay</t>
  </si>
  <si>
    <t>VEN</t>
  </si>
  <si>
    <t>ISO3</t>
  </si>
  <si>
    <t>Child Mortality</t>
  </si>
  <si>
    <t>Government Effectiveness</t>
  </si>
  <si>
    <t>Access to electricity</t>
  </si>
  <si>
    <t>Internet users</t>
  </si>
  <si>
    <t>Mobile cellular subscriptions</t>
  </si>
  <si>
    <t>Natural</t>
  </si>
  <si>
    <t>Human</t>
  </si>
  <si>
    <t>Institutional</t>
  </si>
  <si>
    <t>Infrastructure</t>
  </si>
  <si>
    <t>VULNERABILITY</t>
  </si>
  <si>
    <t>COUNTRY</t>
  </si>
  <si>
    <t>Communication</t>
  </si>
  <si>
    <t>Physical Connectivity</t>
  </si>
  <si>
    <t>Vulnerability</t>
  </si>
  <si>
    <t>Total/Pop</t>
  </si>
  <si>
    <t>Gender Inequality Index</t>
  </si>
  <si>
    <t>Human Development Index</t>
  </si>
  <si>
    <t>Improved water source (% of population with access)</t>
  </si>
  <si>
    <t>Improved sanitation facilities (% of population with access)</t>
  </si>
  <si>
    <t>MIN</t>
  </si>
  <si>
    <t>MAX</t>
  </si>
  <si>
    <t>Iso3</t>
  </si>
  <si>
    <t>Returned Refugees</t>
  </si>
  <si>
    <t>Uprooted people</t>
  </si>
  <si>
    <t>Inequality</t>
  </si>
  <si>
    <t>Gini Index</t>
  </si>
  <si>
    <t>Access to health care Index</t>
  </si>
  <si>
    <t>per capita public and private expenditure on health care</t>
  </si>
  <si>
    <t>Estimated number of people living with HIV - Adult (&gt;15) rate</t>
  </si>
  <si>
    <t>Corruption Perception Index</t>
  </si>
  <si>
    <t>Children U5</t>
  </si>
  <si>
    <t>Recent Shocks</t>
  </si>
  <si>
    <t>Food Security</t>
  </si>
  <si>
    <t>Vulnerable Groups</t>
  </si>
  <si>
    <t>DRR</t>
  </si>
  <si>
    <t>Governance</t>
  </si>
  <si>
    <t>Physical infrastructure</t>
  </si>
  <si>
    <t>Access to health care</t>
  </si>
  <si>
    <t>Average Dietary Energy Supply Adequacy</t>
  </si>
  <si>
    <t>Prevalence of Undernourishment</t>
  </si>
  <si>
    <t>Domestic Food Price Level Index</t>
  </si>
  <si>
    <t>Domestic Food Price Volatility Index</t>
  </si>
  <si>
    <t>Food Acces Score</t>
  </si>
  <si>
    <t>Other Vulnerable Groups</t>
  </si>
  <si>
    <t>Natural Disasters % of total pop</t>
  </si>
  <si>
    <t>Development &amp; Deprivation</t>
  </si>
  <si>
    <t>People affected by droughts (absolute)</t>
  </si>
  <si>
    <t>People affected by droughts (relative)</t>
  </si>
  <si>
    <t>Road density</t>
  </si>
  <si>
    <t>(table of contents)</t>
  </si>
  <si>
    <t xml:space="preserve">For further information: </t>
  </si>
  <si>
    <t>(home)</t>
  </si>
  <si>
    <t>Sheets</t>
  </si>
  <si>
    <t>Final table with the main dimensions</t>
  </si>
  <si>
    <t>Physical exposure to earthquake MMI VI</t>
  </si>
  <si>
    <t>Physical exposure to earthquake MMI VIII</t>
  </si>
  <si>
    <t>Unit of Measurament</t>
  </si>
  <si>
    <t>Number</t>
  </si>
  <si>
    <t>Index</t>
  </si>
  <si>
    <t>HFA Scores Last recent</t>
  </si>
  <si>
    <t>No data</t>
  </si>
  <si>
    <t>Physical exposure to earthquake (absolute)</t>
  </si>
  <si>
    <t>Physical exposure to flood (absolute)</t>
  </si>
  <si>
    <t>Physical exposure to earthquake (relative)</t>
  </si>
  <si>
    <t>Physical exposure to flood (relative)</t>
  </si>
  <si>
    <t>Physical exposure to tsunami (relative)</t>
  </si>
  <si>
    <t>Physical exposure to tropical cyclone of Saffir-Simpson category 1 (relative)</t>
  </si>
  <si>
    <t>Physical exposure to tropical cyclone of Saffir-Simpson category 3 (relative)</t>
  </si>
  <si>
    <t>Physical exposure to tropical cyclone wind (relative)</t>
  </si>
  <si>
    <t>Physical exposure to tropical cyclone (relative)</t>
  </si>
  <si>
    <t>Physical exposure to surge from tropical cyclone (relative)</t>
  </si>
  <si>
    <t>Physical exposure to surge from tropical cyclone (absolute)</t>
  </si>
  <si>
    <t xml:space="preserve">Physical exposure to earthquake </t>
  </si>
  <si>
    <t>Physical exposure to flood</t>
  </si>
  <si>
    <t>Physical exposure to tsunami</t>
  </si>
  <si>
    <t>Physical exposure to tropical cyclone of Saffir-Simpson category 1</t>
  </si>
  <si>
    <t>Physical exposure to tropical cyclone of Saffir-Simpson category 3</t>
  </si>
  <si>
    <t>Physical exposure to tropical cyclone wind</t>
  </si>
  <si>
    <t>Physical exposure to surge from tropical cyclone</t>
  </si>
  <si>
    <t>Physical exposure to tropical cyclone</t>
  </si>
  <si>
    <t>Total Uprooted people (percentage of the total population)</t>
  </si>
  <si>
    <t>Uprooted people (total population)</t>
  </si>
  <si>
    <t>Health Conditions</t>
  </si>
  <si>
    <t>Table of Contents</t>
  </si>
  <si>
    <t>Hazard &amp; Exposure</t>
  </si>
  <si>
    <t>Lack of Coping Capacity</t>
  </si>
  <si>
    <t>%</t>
  </si>
  <si>
    <t>per 100,000 people</t>
  </si>
  <si>
    <t>per 1,000 live births</t>
  </si>
  <si>
    <t>Measles immunization coverage</t>
  </si>
  <si>
    <t>Improved Sanitation Facilities</t>
  </si>
  <si>
    <t>Improved Water Source</t>
  </si>
  <si>
    <t>HFA Scores</t>
  </si>
  <si>
    <t>One-year-olds fully immunized against measles</t>
  </si>
  <si>
    <t>Health expenditure per capita</t>
  </si>
  <si>
    <t>Mortality rate, under-5</t>
  </si>
  <si>
    <t>Income Gini coefficient</t>
  </si>
  <si>
    <t>People affected by Natural Disasters</t>
  </si>
  <si>
    <t>Internally displaced persons (IDPs)</t>
  </si>
  <si>
    <t>Refugees by country of asylum</t>
  </si>
  <si>
    <t>current int USD PPP</t>
  </si>
  <si>
    <t>Socio-Economic Vulnerability</t>
  </si>
  <si>
    <t>CONCEPT AND METHODOLOGY</t>
  </si>
  <si>
    <t>Dimension</t>
  </si>
  <si>
    <t>Category</t>
  </si>
  <si>
    <t>Component</t>
  </si>
  <si>
    <t>Sub-Component</t>
  </si>
  <si>
    <t>Indicator Name</t>
  </si>
  <si>
    <t>Indicator Long Name</t>
  </si>
  <si>
    <t>Hazards &amp; Exposure</t>
  </si>
  <si>
    <t>Earthquake</t>
  </si>
  <si>
    <t>Tsunami</t>
  </si>
  <si>
    <t>HA.NAT.TS-ABS</t>
  </si>
  <si>
    <t>Physical exposure to tsunamis (absolute)</t>
  </si>
  <si>
    <t>HA.NAT.TS-REL</t>
  </si>
  <si>
    <t>Physical exposure to tsunamis (relative)</t>
  </si>
  <si>
    <t>Flood</t>
  </si>
  <si>
    <t>HA.NAT.FL-ABS</t>
  </si>
  <si>
    <t>HA.NAT.FL-REL</t>
  </si>
  <si>
    <t>Tropical Cyclone</t>
  </si>
  <si>
    <t>Storm Surge (absolute)</t>
  </si>
  <si>
    <t>HA.NAT.TC.CS-ABS</t>
  </si>
  <si>
    <t>Storm Surge (relative)</t>
  </si>
  <si>
    <t>HA.NAT.TC.CS-REL</t>
  </si>
  <si>
    <t>Drought</t>
  </si>
  <si>
    <t>EM-DAT, CRED</t>
  </si>
  <si>
    <t>http://www.emdat.be/</t>
  </si>
  <si>
    <t>Worldwide Governance Indicators World Bank</t>
  </si>
  <si>
    <t>http://info.worldbank.org/governance/wgi/index.asp</t>
  </si>
  <si>
    <t>Social-Economics Vulnerability</t>
  </si>
  <si>
    <t>Poverty &amp; Development</t>
  </si>
  <si>
    <t>VU.SEV.PD.HDI</t>
  </si>
  <si>
    <t>UNDP Human Development Report</t>
  </si>
  <si>
    <t>http://hdrstats.undp.org/en/indicators/103106.html</t>
  </si>
  <si>
    <t>VU.SEV.INQ.GII</t>
  </si>
  <si>
    <t>VU.SEV.INQ.GINI</t>
  </si>
  <si>
    <t>Income Gini coefficient - Inequality in income or consumption</t>
  </si>
  <si>
    <t>Health of children under 5</t>
  </si>
  <si>
    <t>Mortality rate, under-5 (per 1,000 live births)</t>
  </si>
  <si>
    <t>VU.VG.UP.REF-TOT</t>
  </si>
  <si>
    <t>Global Trends Report United Nations Refugee Agency</t>
  </si>
  <si>
    <t>http://www.unhcr.org</t>
  </si>
  <si>
    <t>VU.VG.UP.IDP-TOT</t>
  </si>
  <si>
    <t>Internal Displacement Monitoring Centre</t>
  </si>
  <si>
    <t>http://www.internal-displacement.org</t>
  </si>
  <si>
    <t>Returned refugees</t>
  </si>
  <si>
    <t>WHO Global Health Observatory Data Repository</t>
  </si>
  <si>
    <t>http://apps.who.int/ghodata</t>
  </si>
  <si>
    <t>Recent shocks</t>
  </si>
  <si>
    <t>Average dietary supply adequacy</t>
  </si>
  <si>
    <t>FAO</t>
  </si>
  <si>
    <t>http://www.fao.org/economic/ess/ess-fs/ess-fadata/en/</t>
  </si>
  <si>
    <t>Prevalence of undernourishment</t>
  </si>
  <si>
    <t xml:space="preserve">Domestic Food Price Volatility Index </t>
  </si>
  <si>
    <t>Capacity</t>
  </si>
  <si>
    <t>Government effectiveness</t>
  </si>
  <si>
    <t>Trasparency International</t>
  </si>
  <si>
    <t>http://cpi.transparency.org/cpi2012/</t>
  </si>
  <si>
    <t>DRR implementation</t>
  </si>
  <si>
    <t>Hyogo Framework for Action</t>
  </si>
  <si>
    <t>ISDR</t>
  </si>
  <si>
    <t>http://preventionweb.net/applications/hfa/qbnhfa/</t>
  </si>
  <si>
    <t>UNESCO</t>
  </si>
  <si>
    <t>Access to electricity (% of population)</t>
  </si>
  <si>
    <t>World Bank</t>
  </si>
  <si>
    <t>http://data.worldbank.org/indicator/EG.ELC.ACCS.ZS</t>
  </si>
  <si>
    <t>Internet Users (per 100 people)</t>
  </si>
  <si>
    <t>http://data.worldbank.org/indicator/IT.NET.USER.P2</t>
  </si>
  <si>
    <t>Mobile celluar subscriptions (per 100 people)</t>
  </si>
  <si>
    <t>http://data.worldbank.org/indicator/IT.CEL.SETS.P2</t>
  </si>
  <si>
    <t>Road density (km of road per 100 sq. km of land area)</t>
  </si>
  <si>
    <t>Physicians density</t>
  </si>
  <si>
    <t>Common</t>
  </si>
  <si>
    <t>Total population</t>
  </si>
  <si>
    <t>Data Provider</t>
  </si>
  <si>
    <t>URL</t>
  </si>
  <si>
    <t>Health conditions</t>
  </si>
  <si>
    <t>Food Security - Food Access</t>
  </si>
  <si>
    <t>Physical exposure to tsunamis - average annual population exposed (inhabitants)</t>
  </si>
  <si>
    <t>Physical exposure to tsunamis - average annual population exposed (percentage of the total population)</t>
  </si>
  <si>
    <t>Physical exposure to flood - average annual population exposed (inhabitants)</t>
  </si>
  <si>
    <t>Physical exposure to flood - average annual population exposed (percentage of the total population)</t>
  </si>
  <si>
    <t>Physical exposure to Storm Surges (absolute)</t>
  </si>
  <si>
    <t>Physical exposure to storm surges of Saffir-Simpson category 1 - average annual population exposed (inhabitants)</t>
  </si>
  <si>
    <t>Physical exposure to Storm Surge (relative)</t>
  </si>
  <si>
    <t>Physical exposure to storm surges of Saffir-Simpson category 1 - average annual population exposed (percentage of the total population)</t>
  </si>
  <si>
    <t>Physical exposure to tropical cyclones winds of SS1 - average annual population exposed (inhabitants)</t>
  </si>
  <si>
    <t>Physical exposure to tropical cyclones winds of SS1 - average annual population exposed (percentage of the total population)</t>
  </si>
  <si>
    <t>Physical exposure to tropical cyclones winds of SS3 - average annual population exposed (inhabitants)</t>
  </si>
  <si>
    <t>Physical exposure to tropical cyclones winds of SS3 - average annual population exposed (percentage of the total population)</t>
  </si>
  <si>
    <t>VU.VG.UP.RET-REF-TOT</t>
  </si>
  <si>
    <t>VU.VGR.OG.HE.HIV</t>
  </si>
  <si>
    <t>Adult Prevalence of HIV-AIDS</t>
  </si>
  <si>
    <t>HIV prevalence among adults aged 15-49 years (%)</t>
  </si>
  <si>
    <t>VU.VGR.OG.HE.TBC</t>
  </si>
  <si>
    <t>VU.VGR.OG.U5.CM</t>
  </si>
  <si>
    <t>VU.VGR.OG.NATDIS-REL</t>
  </si>
  <si>
    <t>Population affected by natural disasters in the last 3 years</t>
  </si>
  <si>
    <t>Percentage of population affected by natural disasters in the last 12, 24, 36 months</t>
  </si>
  <si>
    <t>VU.VGR.OG.FS.MA.ADSA</t>
  </si>
  <si>
    <t>VU.VGR.OG.FS.MA.PU</t>
  </si>
  <si>
    <t>Prevalence of undernourishment (% of population)</t>
  </si>
  <si>
    <t>VU.VGR.OG.FS.FA.DFPLI</t>
  </si>
  <si>
    <t>VU.VGR.OG.FS.FA.DFPVI</t>
  </si>
  <si>
    <t>CC.INS.GOV.GE</t>
  </si>
  <si>
    <t>CC.INS.GOV.CPI</t>
  </si>
  <si>
    <t>Corruption Perception Index CPI</t>
  </si>
  <si>
    <t>CC.INS.DRR</t>
  </si>
  <si>
    <t>Hyogo Framework for Action scores</t>
  </si>
  <si>
    <t>CC.INF.COM.ELACCS</t>
  </si>
  <si>
    <t>CC.INF.COM.NETUS</t>
  </si>
  <si>
    <t>Internet Users</t>
  </si>
  <si>
    <t>CC.INF.COM.CEL</t>
  </si>
  <si>
    <t>Mobile celluar subscriptions</t>
  </si>
  <si>
    <t>CC.INF.PHY.STA</t>
  </si>
  <si>
    <t>Improved sanitation facilities</t>
  </si>
  <si>
    <t>CC.INF.PHY.H2O</t>
  </si>
  <si>
    <t>Improved water source</t>
  </si>
  <si>
    <t>CC.INF.PHY.ROD</t>
  </si>
  <si>
    <t>CC.INF.AHC.HEALTH_EXP</t>
  </si>
  <si>
    <t>CC.INF.AHC.MEAS</t>
  </si>
  <si>
    <t>Measles Immunization Coverage</t>
  </si>
  <si>
    <t>Measles (MCV) immunization coverage among 1-year-olds (%)</t>
  </si>
  <si>
    <t>CC.INF.AHC.PHYS</t>
  </si>
  <si>
    <t>The indicator is based on the estimated number of people exposed to earthquakes of Modified Mercalli Intensity MMI 6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</si>
  <si>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6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</si>
  <si>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earthquakes of Modified Mercalli Intensity MMI 8 per year. It results from the combination of the hazard zones and the total population living in the spatial unit. It thus indicates the expected number of people exposed in the hazard zone in one year.</t>
  </si>
  <si>
    <t>The indicator is based on the estimated number of people exposed to earthquakes of Modified Mercalli Intensity MMI 8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</si>
  <si>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tsunamis per year. It results from the combination of the hazard zones and the total population living in the spatial unit. It thus indicates the expected number of people exposed in the hazard zone in one year.</t>
  </si>
  <si>
    <t>Tsunami is one of the rapid on-set hazards considered in the natural hazard category.</t>
  </si>
  <si>
    <t>The indicator is based on the estimated number of people exposed to tsunamis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</si>
  <si>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floods per year. It results from the combination of the hazard zones and the total population living in the spatial unit. It thus indicates the expected number of people exposed in the hazard zone in one year.</t>
  </si>
  <si>
    <t>Flood is one of the rapid on-set hazards considered in the natural hazard category.</t>
  </si>
  <si>
    <t>The indicator is based on the estimated number of people exposed to floods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</si>
  <si>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storm surges of Saffir-Simpson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</si>
  <si>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t>
  </si>
  <si>
    <t>The indicator is based on the estimated number of people exposed to storm surges of Saffir-Simpson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</si>
  <si>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1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</si>
  <si>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1 is considered as low intensity level.</t>
  </si>
  <si>
    <t>The indicator is based on the estimated number of people exposed to tropical cyclones winds of Saffir-Simpson (SS) category 1 per year. It results from the combination of the hazard zones and the total population living in the spatial unit. It thus indicates the percentage of expected average annual population potentially at risk.</t>
  </si>
  <si>
    <t>The indicator is based on the estimated number of people exposed to tropical cyclones winds of Saffir-Simpson (SS) category 3 per year. It results from the combination of the hazard zones and the total population living in the spatial unit. It thus indicates the expected number of people exposed in the hazard zone in one year.</t>
  </si>
  <si>
    <t>Tropical cyclone is one of the rapid on-set hazards considered in the natural hazard category. The SS 3 is considered as high intensity level.</t>
  </si>
  <si>
    <t>The indicator is based on the estimated number of people exposed to tropical cyclones winds of Saffir-Simpson (SS) category 3 per year. It results from the combination of the hazard zones and the total population living in the spatial unit. It thus indicates the percentage of expected average annual population potentially at risk.</t>
  </si>
  <si>
    <t>Drought is the only one slow on-set hazards considered in the natural hazard category.</t>
  </si>
  <si>
    <t>It is assumed that the more developed a country is the better its people will be able to respond to humanitarian needs using their own individual or national resources.</t>
  </si>
  <si>
    <t>The Gender Inequality Index (GII) reflects gender-based disadvantages in three dimensions—reproductive health, empowerment and the labour market. The value of GII range between 0 to 1, with 0 being 0% inequality, indicating women fare equally in comparison to men and 1 being 100% inequality, indicating women fare poorly in comparison to men.</t>
  </si>
  <si>
    <t>The Inequality component introduces the dispersion of conditions within population presented in Development &amp; Deprivation component. 
Countries with unequal distribution of human development also experience high inequality between women and men, and countries with high gender inequality also experience unequal distribution of human development.</t>
  </si>
  <si>
    <t>Gini index measures the extent to which the distribution of income or consumption expenditure among individuals or households within an economy deviates from a perfectly equal distribution. Thus a Gini index of 0 represents perfect equality, while an index of 100 implies perfect inequality.</t>
  </si>
  <si>
    <t>The Inequality component introduces the dispersion of conditions within population presented in Development &amp; Deprivation component.
The GINI index depict the wealth distribution within a country.</t>
  </si>
  <si>
    <t>“Persons of concern” includes refugees, asylum-seekers, returnees, stateless persons and groups of internally displaced persons (IDPs).</t>
  </si>
  <si>
    <t xml:space="preserve">Refugees, internally displaced persons (IDPs) and returnees (those who returned the previous year are also taken into account) are among the most vulnerable people in a humanitarian crisis. </t>
  </si>
  <si>
    <t>It is difficult to find accurate data on the number of internally displaced persons (IDPs) in a country. In many countries estimates are not reliable, for reasons of state censorship and lack of access by independent observers and also because it is not always easy to distinguish IDPs from the local population, especially if they take shelter with relatives or friends.</t>
  </si>
  <si>
    <t>The estimated number of adults aged 15-49 years with HIV infection, whether or not they have developed symptoms of AIDS, expressed as per cent of total population in that age group.</t>
  </si>
  <si>
    <t>HIV-AIDS is considered as one of the three pandemics of low- and middle- income countries.</t>
  </si>
  <si>
    <t>Target 6.a of the Millenium development Goals is to "have halted by 2015 and begun to reverse the spread of HIV/AIDS". Indicator 6.1 is defined as "HIV prevalence among population aged 15-24 years".</t>
  </si>
  <si>
    <t>Tuberculosis is considered as one of the three pandemics of low- and middle- income countries.</t>
  </si>
  <si>
    <t>Target 6.c of the Millennium development Goals is to "have halted by 2015 and begun to reverse the incidence of malaria and other major diseases". Indicator 6.9 is defined as "incidence, prevalence and death rates associated with TB".</t>
  </si>
  <si>
    <t>This indicator shows the probability of death between birth and the end of the fifth year per 1000 live births.</t>
  </si>
  <si>
    <t>The Health Condition of Children Under Five component is referred to with two indicators, malnutrition and mortality of children under 5.  The mortality of children under 5 shows general health condition of the children.</t>
  </si>
  <si>
    <t>To account for increased vulnerability during the recovery period after a disaster, people affected by recent shocks in the past 3 years are considered. The affected people from the most recent year are considered fully while affected people from the previous years are scaled down with the factor 0.5 and 0.25 for the second and third year, respectively, assuming that recovery decreases vulnerability progressively.</t>
  </si>
  <si>
    <t>The population affected by recent natural disasters are considered more vulnerable than the rest of the population.
The indicator identify the countries that are recovering from humanitarian crisis situation.</t>
  </si>
  <si>
    <t>Although CRED recognises that the figures for people affected are not entirely reliable, since the definition leaves room for interpretation, it is nevertheless better to use this figure rather than the number of people killed, because it is the survivors who require emergency aid.</t>
  </si>
  <si>
    <t>Average dietary energy supply as a percentage of the average dietary energy requirement.</t>
  </si>
  <si>
    <t>Analysed together with the prevalence of undernourishment, it allows discerning whether undernourishment is mainly due to insufficiency of the food supply or to particularly bad distribution.</t>
  </si>
  <si>
    <t>The Prevalence of Undernourishment expresses the probability that a randomly selected individual from the population consumes an amount of calories that is insufficient to cover her/his energy requirement for an active and healthy life.</t>
  </si>
  <si>
    <t>This is the traditional FAO hunger indicator, adopted as official Millennium Development Goal indicator for Goal 1, Target 1.9.</t>
  </si>
  <si>
    <t>A measure of the monthly change in international prices of a basket of food commodities.</t>
  </si>
  <si>
    <t>Domestic Food Price Index refers to the economic aspect of the Food Access component.</t>
  </si>
  <si>
    <t>The indicator does not consider differences in shares of food expenditures over total expenditure across countries.</t>
  </si>
  <si>
    <t>The Domestic Food Price Volatility compares the variations of the Domestic Food Price Index across countries and time.</t>
  </si>
  <si>
    <t>Domestic Food Price Volatility refers to the price stability aspect of the Food Access component.</t>
  </si>
  <si>
    <t>The 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t>
  </si>
  <si>
    <t>The indicator shows the effectiveness of the governments’ effort for building resilience across all sectors of society.</t>
  </si>
  <si>
    <t>The CPI scores and ranks countries based on how corrupt a country’s public sector is perceived to be. It is a composite index, a combination of surveys and assessments of corruption, collected by a variety of reputable institutions.</t>
  </si>
  <si>
    <t>The indicator captures the level of misuse of political power for private benefit, which is not directly considered in the construction of the government effectiveness even though interrelated.</t>
  </si>
  <si>
    <t>The indicator for the Disaster Risk Reduction (DRR) activity in the country comes from the score of Hyogo Framework for Action self-assessment progress reports of the countries. HFA progress reports assess strategic priorities in the implementation of disaster risk reduction actions and establish baselines on levels of progress achieved in implementing the HFA's five priorities for action.</t>
  </si>
  <si>
    <t>The indicator quantifies the level of implementation of DRR activity.</t>
  </si>
  <si>
    <t>Self-evaluation has a risk of being perceived as a process of presenting inflated grades and being unreliable.</t>
  </si>
  <si>
    <t>The communication component aims to measure the efficiency of dissemination of early warnings through a communication network as well as coordination of preparedness and emergency activities. It is dependent on the dispersion of the communication infrastructure as well as the literacy and education level of the recipients.</t>
  </si>
  <si>
    <t>Access to electricity is the percentage of population with access to electricity. Electrification data are collected from industry, national surveys and international sources.</t>
  </si>
  <si>
    <t>Internet users are people with access to the worldwide network.</t>
  </si>
  <si>
    <t>Mobile cellular telephone subscriptions are subscriptions to a public mobile telephone service using cellular technology, which provide access to the public switched telephone network. Post-paid and prepaid subscriptions are included.</t>
  </si>
  <si>
    <t>Access to improved sanitation facilities refers to the percentage of the population using improved sanitation facilities. The improved sanitation facilities include flush/pour flush (to piped sewer system, septic tank, pit latrine), ventilated improved pit (VIP) latrine, pit latrine with slab, and composting toilet.</t>
  </si>
  <si>
    <t xml:space="preserve">The physical infrastructure component tries to assess the accessibility as well as the redundancy of the systems which are two crucial characteristics in a crisis situation. 
For MDG monitoring, an improved sanitation facility is defined as one that hygienically separates human excreta from human contact. People without improved sanitation are susceptible to diseases and can become more vulnerable following a hazard.
</t>
  </si>
  <si>
    <t>Target 7.c of the Millenium development Goals is to "halve, by 2015, the proportion of the population without sustainable access to safe drinking water and basic sanitation". Indicator 7.9 is defined as “Proportion of population using an improved sanitation facility".</t>
  </si>
  <si>
    <t>The indicator defines the percentage of population with reasonable access (within one km) to an adequate amount of water (20 litres per person) through a household connection, public standpipe well or spring, or rain water system.
An improved drinking-water source is defined as one that, by nature of its construction or through active intervention, is protected from outside contamination, in particular from contamination with faecal matter.</t>
  </si>
  <si>
    <t>The physical infrastructure component tries to assess the accessibility as well as the redundancy of the systems which are two crucial characteristics in a crisis situation.
Use of an improved drinking water source is a proxy for access to safe drinking water. Improved drinking water sources are more likely to be protected from external contaminants than unimproved sources either by intervention or through their design and construction. People without improved water sources are vulnerable to diseases caused by unclean water and could become more vulnerable in the aftermath of a hazard, due to their existing ailments.</t>
  </si>
  <si>
    <t>Target 7.c of the Millennium development Goals is to "halve, by 2015, the proportion of the population without sustainable access to safe drinking water and basic sanitation". Indicator 7.8 is defined as "Proportion of population using an improved drinking water source".</t>
  </si>
  <si>
    <t>Road density is the ratio of the length of the country's total road network to the country's land area. The road network includes all roads in the country: motorways, highways, main or national roads, secondary or regional roads, and other urban and rural roads.</t>
  </si>
  <si>
    <t>The physical infrastructure component tries to assess the accessibility as well as the redundancy of the systems which are two crucial characteristics in a crisis situation.</t>
  </si>
  <si>
    <t>Per capita total expenditure on health (THE) expressed in Purchasing Power Parities (PPP) international dollar.</t>
  </si>
  <si>
    <t>The percentage of children under one year of age who have received at least one dose of measles-containing vaccine in a given year.</t>
  </si>
  <si>
    <t xml:space="preserve">The physical infrastructure component tries to assess the accessibility as well as the redundancy of the systems which are two crucial characteristics in a crisis situation.
Measles immunization coverage is a good proxy of health system performance.
</t>
  </si>
  <si>
    <t>The physical infrastructure component tries to assess the accessibility as well as the redundancy of the systems which are two crucial characteristics in a crisis situation.
Preparing the health workforce to work towards the attainment of a country's health objectives represents one of the most important challenges for its health system.</t>
  </si>
  <si>
    <t>Description</t>
  </si>
  <si>
    <t>Relevance</t>
  </si>
  <si>
    <t>Validity / Limitation of indicator</t>
  </si>
  <si>
    <t>Indicator Data</t>
  </si>
  <si>
    <t>WB Region</t>
  </si>
  <si>
    <t>WB IncomeGroup</t>
  </si>
  <si>
    <t>UN-OCHA Region</t>
  </si>
  <si>
    <t>EC-ECHO Region</t>
  </si>
  <si>
    <t>UN Geographical Region</t>
  </si>
  <si>
    <t>UN Geographical Sub-Region</t>
  </si>
  <si>
    <t>Low income</t>
  </si>
  <si>
    <t>Upper middle income</t>
  </si>
  <si>
    <t>Latin America &amp; Caribbean</t>
  </si>
  <si>
    <t>High income: nonOECD</t>
  </si>
  <si>
    <t>ROLAC</t>
  </si>
  <si>
    <t>Central America &amp; Caribbean</t>
  </si>
  <si>
    <t>Americas</t>
  </si>
  <si>
    <t>Caribbean</t>
  </si>
  <si>
    <t>Latin America</t>
  </si>
  <si>
    <t>South America</t>
  </si>
  <si>
    <t>Lower middle income</t>
  </si>
  <si>
    <t>High income: OECD</t>
  </si>
  <si>
    <t>Central America</t>
  </si>
  <si>
    <t>Regions</t>
  </si>
  <si>
    <t>http://data.worldbank.org/indicator/SP.POP.TOTL</t>
  </si>
  <si>
    <t>GDP per capita</t>
  </si>
  <si>
    <t>Gross domestic product based on purchasing-power-parity (PPP) per capita GDP (Current international dollar)</t>
  </si>
  <si>
    <t>Expressed in GDP in PPP dollars per person. Data are derived by dividing GDP in PPP dollars by total population. These data form the basis for the country weights used to generate the World Economic Outlook country group composites for the domestic economy.</t>
  </si>
  <si>
    <t>Due to a strong relationship of HDI and GDP per capita, missing values were imposed with the predicted value of HDI bades on the known GDP per capita for specific countries obtained from regression analysis executed on the rest of the set.</t>
  </si>
  <si>
    <t>Conflict Risk</t>
  </si>
  <si>
    <r>
      <rPr>
        <b/>
        <i/>
        <sz val="10"/>
        <color rgb="FF323232"/>
        <rFont val="Arial"/>
        <family val="2"/>
      </rPr>
      <t>Disclaimer</t>
    </r>
    <r>
      <rPr>
        <i/>
        <sz val="10"/>
        <color rgb="FF323232"/>
        <rFont val="Arial"/>
        <family val="2"/>
      </rPr>
      <t xml:space="preserve">
The depiction and use of geographic names and related data included in lists, tables on this spreadsheet are not warranted to be error free nor do they necessarily imply official endorsement or acceptance by the United Nations.</t>
    </r>
  </si>
  <si>
    <t>(0-10)</t>
  </si>
  <si>
    <t>Total Uprooted people (1,000 people)</t>
  </si>
  <si>
    <t>Total affected by Natural Disasters last 3 years (1,000 people)</t>
  </si>
  <si>
    <t>The Human Development Index (HDI) measure development by combining indicators of life expectancy, educational attainment and income into a composite index.</t>
  </si>
  <si>
    <t>The Human Hazard component of InfoRM refers to risk of conflicts in the country.</t>
  </si>
  <si>
    <t>Land area (sq. km)</t>
  </si>
  <si>
    <t>sq. Km</t>
  </si>
  <si>
    <t>LACK OF COPING CAPACITY</t>
  </si>
  <si>
    <t>GCRI Violent Conflict probability</t>
  </si>
  <si>
    <t>GCRI Violent Internal Conflict probability</t>
  </si>
  <si>
    <t>GCRI High Violent Internal Conflict probability</t>
  </si>
  <si>
    <t>Current Conflict Intensity</t>
  </si>
  <si>
    <t>Food Security - Food Availability</t>
  </si>
  <si>
    <t>Food Security - Food Utilization</t>
  </si>
  <si>
    <t>The Food Availability component concerns the actual quality and type of food supplied to provide the nutritional balance necessary for healthy and active life. It captures trends in chronic hunger.</t>
  </si>
  <si>
    <t>The Food Utilization component concerns the actual quality and type of food supplied to provide the nutritional balance necessary for healthy and active life. It captures trends in chronic hunger.</t>
  </si>
  <si>
    <t>Food Availability Score</t>
  </si>
  <si>
    <t>Food Utilization Score</t>
  </si>
  <si>
    <t>The Global Conflict Risk Index (GCRI) is an indicator that assess the states' risk for violent internal conflicts.</t>
  </si>
  <si>
    <t>Internal Conflict Probability</t>
  </si>
  <si>
    <t>The HIIK's annual publication Conflict Barometer describes the recent trends in global conflict developments, escalations, de-escalations, and settlements.</t>
  </si>
  <si>
    <t>Heidelberg Institute</t>
  </si>
  <si>
    <t>http://www.hiik.de/en/konfliktbarometer/index.html</t>
  </si>
  <si>
    <t>JRC</t>
  </si>
  <si>
    <t>http://conflictrisk.gdacs.org/</t>
  </si>
  <si>
    <t>HA.HUM.GCRI-VC</t>
  </si>
  <si>
    <t>HA.HUM.GCRI-HVC</t>
  </si>
  <si>
    <t>Total affected by Drought</t>
  </si>
  <si>
    <t>Frequency of Drought events</t>
  </si>
  <si>
    <t>People affected by droughts</t>
  </si>
  <si>
    <t>People affected by droughts and Frequency of events</t>
  </si>
  <si>
    <t>HA.NAT.DR-ABS</t>
  </si>
  <si>
    <t>People affected by droughts 1990-2013 - average annual population affected (inhabitants)</t>
  </si>
  <si>
    <t>The indicator shows the average annual affected population by droughts per country on the period from 1990 to 2013.</t>
  </si>
  <si>
    <t>The indicator is based on the total number of people affected by droughts per year per country. It thus indicates how many people per year are at risk.</t>
  </si>
  <si>
    <t>HA.NAT.DR-REL</t>
  </si>
  <si>
    <t>People affected by droughts 1990-2013 - average annual population affected (percentage of the total population)</t>
  </si>
  <si>
    <t>The indicator shows the percentage of the average annual affected population per country by droughts on the period from 1990 to 2013.</t>
  </si>
  <si>
    <t>HA.HUM.CON.SN</t>
  </si>
  <si>
    <t>Conflict Barometer - Subnational Conflicts</t>
  </si>
  <si>
    <t>HA.HUM.CON.NP</t>
  </si>
  <si>
    <t>Conflict Barometer - National Power Conflicts</t>
  </si>
  <si>
    <t>HA.NAT.DR-FRQ</t>
  </si>
  <si>
    <t>Frequency of droughts events</t>
  </si>
  <si>
    <t>The indicator shows the frequency of droughts events on the period from 1990 to 2013.</t>
  </si>
  <si>
    <t>GCRI Highly Violent Conflict probability</t>
  </si>
  <si>
    <t>Rank</t>
  </si>
  <si>
    <t>Bolivia</t>
  </si>
  <si>
    <t>Venezuela</t>
  </si>
  <si>
    <t>HAZARD &amp; EXPOSURE</t>
  </si>
  <si>
    <t>INFORM Natural Hazard</t>
  </si>
  <si>
    <t>INFORM RISK</t>
  </si>
  <si>
    <t>INFORM Vulnerable Groups</t>
  </si>
  <si>
    <t>INFORM Infrastructure</t>
  </si>
  <si>
    <t>INFORM Institutional</t>
  </si>
  <si>
    <t>INFORM Socio-Economic Vulnerability</t>
  </si>
  <si>
    <t>The INFORM initiative began in 2012 as a convergence of interests of UN agencies, donors, NGOs and research institutions to establish a common evidence-base for global humanitarian risk analysis. 
INFORM identifies the countries at a high risk of humanitarian crisis that are more likely to require international assistance. The INFORM model is based on risk concepts published in scientific literature and envisages three dimensions of risk: Hazards &amp; Exposure, Vulnerability and Lack of Coping Capacity. The INFORM model is split into different levels to provide a quick overview of the underlying factors leading to humanitarian risk. 
The INFORM index supports a proactive crisis management framework. It will be helpful for an objective allocation of resources for disaster management as well as for coordinated actions focused on anticipating, mitigating, and preparing for humanitarian emergencies.</t>
  </si>
  <si>
    <t>Number / Year</t>
  </si>
  <si>
    <t>per 100 people</t>
  </si>
  <si>
    <t>Annual Expected Exposed People to Floods</t>
  </si>
  <si>
    <t>Annual Expected Exposed People to Tsunamis</t>
  </si>
  <si>
    <t>Annual Expected Exposed People to Cyclone's Wind SS1</t>
  </si>
  <si>
    <t>Annual Expected Exposed People to Cyclone's Wind SS3</t>
  </si>
  <si>
    <t>Annual Expected Exposed People to Cyclone's Wind (absolute)</t>
  </si>
  <si>
    <t>Annual Expected Exposed People to Cyclone (absolute)</t>
  </si>
  <si>
    <t>Road lenght</t>
  </si>
  <si>
    <t>km</t>
  </si>
  <si>
    <t>D. Guha-Sapir, R. Below, Ph. Hoyois - EM-DAT: International Disaster Database – www.emdat.be – Université Catholique de Louvain – Brussels – Belgium.</t>
  </si>
  <si>
    <t>Annual Expected Exposed People to Cyclone Surge</t>
  </si>
  <si>
    <t>UNISDR Global Risk Assessment 2015: GVM and IAVCEI, UNEP, CIMNE and associates and INGENIAR, FEWS NET and CIMA Foundation.</t>
  </si>
  <si>
    <t>Earthquake Extensive (absolute)</t>
  </si>
  <si>
    <t>Earthquake Extensive (relative)</t>
  </si>
  <si>
    <t>Earthquake Intensive (absolute)</t>
  </si>
  <si>
    <t>Earthquake Intensive (relative)</t>
  </si>
  <si>
    <t>http://risk.preventionweb.net/capraviewer/download.jsp</t>
  </si>
  <si>
    <t>Physical exposure to extensive earthquake (absolute)</t>
  </si>
  <si>
    <t>Physical exposure to extensive earthquake (relative)</t>
  </si>
  <si>
    <t>Physical exposure to intensive earthquake (absolute)</t>
  </si>
  <si>
    <t>Physical exposure to intensive earthquake (relative)</t>
  </si>
  <si>
    <t>This dataset was generated using other global datasets; it should not be used for local applications (such as land use planning). The main purpose of GAR 2015 datasets is to broadly identify high risk areas at global level and for identification of areas where more detailed data should be collected. Some areas may be underestimated or overestimated.</t>
  </si>
  <si>
    <t>HA.NAT.EQ.INT-ABS</t>
  </si>
  <si>
    <t>HA.NAT.EQ.INT-REL</t>
  </si>
  <si>
    <t>HA.NAT.EQ.EXT-ABS</t>
  </si>
  <si>
    <t>HA.NAT.EQ.EXT-REL</t>
  </si>
  <si>
    <t>HA.NAT.TC.EXT-ABS</t>
  </si>
  <si>
    <t>HA.NAT.TC.EXT-REL</t>
  </si>
  <si>
    <t>HA.NAT.TC.INT-ABS</t>
  </si>
  <si>
    <t>HA.NAT.TC.INT-REL</t>
  </si>
  <si>
    <t>Physical exposure to extensive tropical cyclone (absolute)</t>
  </si>
  <si>
    <t>Physical exposure to extensive tropical cyclone (relative)</t>
  </si>
  <si>
    <t>Physical exposure to intensive tropical cyclone (absolute)</t>
  </si>
  <si>
    <t>Physical exposure to intensive tropical cyclone (relative)</t>
  </si>
  <si>
    <t>OpenStreetMap OSM</t>
  </si>
  <si>
    <t>https://www.openstreetmap.org</t>
  </si>
  <si>
    <t>Physicians Density</t>
  </si>
  <si>
    <t>2014-16</t>
  </si>
  <si>
    <t>GDP per capita PPP int USD (Estimated)</t>
  </si>
  <si>
    <t>Density of physicians (per 1,000 population)</t>
  </si>
  <si>
    <t>http://data.worldbank.org/indicator/SH.MED.PHYS.ZS</t>
  </si>
  <si>
    <t>Number of medical doctors (physicians), including generalist and specialist medical practitioners, per 1,000 population.</t>
  </si>
  <si>
    <t>per 1,000 people</t>
  </si>
  <si>
    <t>2008-14</t>
  </si>
  <si>
    <t>Incidence of Tuberculosis</t>
  </si>
  <si>
    <t>Estimated incidence of tuberculosis (per 100 000 population)</t>
  </si>
  <si>
    <t>The estimated number of new and relapse tuberculosis (TB) cases arising in a given year, expressed as the rate per 100 000 population. All forms of TB are included, including cases in people living with HIV.</t>
  </si>
  <si>
    <t>http://www.wssinfo.org/</t>
  </si>
  <si>
    <t>WHO/UNICEF Joint Monitoring Programme (JMP) for Water Supply and Sanitation</t>
  </si>
  <si>
    <t>Earthquake is one of the rapid on-set hazards considered in the natural hazard category. The MMI 6 is considered as low intensity level.</t>
  </si>
  <si>
    <t xml:space="preserve">The indicator is dependent on quality of population estimates and the seismic hazard map. </t>
  </si>
  <si>
    <t>GSHAP</t>
  </si>
  <si>
    <t>http://www.seismo.ethz.ch/static/GSHAP/</t>
  </si>
  <si>
    <t>The indicator is dependent on quality of population estimates and the seismic hazard map.</t>
  </si>
  <si>
    <t>GSHAP, LandScan</t>
  </si>
  <si>
    <t>Earthquake is one of the rapid on-set hazards considered in the natural hazard category. The MMI 8 is considered as high intensity level.</t>
  </si>
  <si>
    <t>Physical exposure to earthquake MMI VI (absolute)</t>
  </si>
  <si>
    <t>Physical exposure to earthquake MMI VIII (absolute)</t>
  </si>
  <si>
    <t>Physical exposure to earthquake MMI VI (relative)</t>
  </si>
  <si>
    <t>Physical exposure to earthquake MMI VIII (relative)</t>
  </si>
  <si>
    <t>Total Population</t>
  </si>
  <si>
    <t>Physical exposure to earthquakes to Modified Mercalli Intensity MMI 6 - average annual population exposed (inhabitants)</t>
  </si>
  <si>
    <t>Physical exposure to earthquakes to Modified Mercalli Intensity MMI 6 - average annual population exposed (percentage of the total population)</t>
  </si>
  <si>
    <t>Physical exposure to earthquakes to Modified Mercalli Intensity MMI 8 - average annual population exposed (inhabitants)</t>
  </si>
  <si>
    <t>Physical exposure to earthquakes to Modified Mercalli Intensity MMI 8 - average annual population exposed (percentage of the total population)</t>
  </si>
  <si>
    <t>Tropical Cyclone Wind extensive (relative)</t>
  </si>
  <si>
    <t>Tropical Cyclone Wind intensive (absolute)</t>
  </si>
  <si>
    <t>Tropical Cyclone Wind intensive (relative)</t>
  </si>
  <si>
    <t>Tsunami (absolute)</t>
  </si>
  <si>
    <t>Tsunami (relative)</t>
  </si>
  <si>
    <t>Flood (absolute)</t>
  </si>
  <si>
    <t>Flood (relative)</t>
  </si>
  <si>
    <t>Drought (absolute)</t>
  </si>
  <si>
    <t>Drought (relative)</t>
  </si>
  <si>
    <t>Drought (frequency)</t>
  </si>
  <si>
    <t>UNISDR Global Risk Assessment 2015: GVM and IAVCEI, UNEP, CIMNE and associates and INGENIAR, FEWS NET and CIMA Foundation. LandScan</t>
  </si>
  <si>
    <t>INFORM Id</t>
  </si>
  <si>
    <t>2003-13</t>
  </si>
  <si>
    <t>2007-15</t>
  </si>
  <si>
    <t>National Power Conflict Intensity (Highly Violent)</t>
  </si>
  <si>
    <t>Subnational Conflict Intensity (Highly Violent)</t>
  </si>
  <si>
    <t>2005-2014</t>
  </si>
  <si>
    <t>Total Population (GHS-POP)</t>
  </si>
  <si>
    <t>Year</t>
  </si>
  <si>
    <t>1984-2015</t>
  </si>
  <si>
    <t>Health expenditure per capita, PPP (constant 2011 international $)</t>
  </si>
  <si>
    <t/>
  </si>
  <si>
    <t>OSM</t>
  </si>
  <si>
    <t>IDMC</t>
  </si>
  <si>
    <t>IOM</t>
  </si>
  <si>
    <t>Because data on the incidences and prevalence of diseases (morbidity data) frequently are unavailable, mortality rates are often used to identify vulnerable populations. 
Under-five mortality rate is an MDG indicator (MDG 4). Estimates Developed by the UN Inter-agency Group for Child Mortality Estimation (UNICEF, WHO, World Bank, UN DESA Population Division) at www.childmortality.org. Projected data are from the United Nations Population Division's World Population Prospects; and may in some cases not be consistent with data before the current year.</t>
  </si>
  <si>
    <t>UN Inter-agency Group for Child Mortality Estimation (UNICEF, WHO, World Bank, UN DESA Population Division)</t>
  </si>
  <si>
    <t>www.childmortality.org</t>
  </si>
  <si>
    <t>WHO</t>
  </si>
  <si>
    <t>Maternal Mortality Rate</t>
  </si>
  <si>
    <t>per 100,000 live births</t>
  </si>
  <si>
    <t>?????</t>
  </si>
  <si>
    <t>Maternal Mortality Ratio</t>
  </si>
  <si>
    <t>Ratio of maternal deaths per 100,000 live births</t>
  </si>
  <si>
    <t>Maternal death is the death of a woman while pregnant or within 42 days of termination of pregnancy, irrespective of the duration and site of the pregnancy, from any cause related to or aggravated by the pregnancy or its management but not from accidental or incidental causes. The Maternal Mortality Ratio is defined by the number of maternal deaths per 100,000 live births.</t>
  </si>
  <si>
    <t>The majority (61 percent) of maternal deaths occur in the 35 countries currently affected by a humanitarian crisis or fragile conditions. Maternal mortality is a strong integrated indicator of the status of women, the strength of the health system (especially access to skilled birth attendance and emergency obstetric care),and the presence and functionality of basic infrastructure such as roads and health facilities.</t>
  </si>
  <si>
    <t>Measuring maternal mortality accurately is difficult except where comprehensive registration of deaths and of causes of death exists. Elsewhere, census, surveys or models have to be used to estimate levels of maternal mortality.</t>
  </si>
  <si>
    <t>The Maternal Mortality Estimation Group (composed of WHO, UNICEF, UNFPA, World Bank Group and the United Nations Population Division) prepares estimates and trends of this indicator.</t>
  </si>
  <si>
    <t>http://www.who.int/reproductivehealth/publications/monitoring/maternal-mortality-2015/en/</t>
  </si>
  <si>
    <t>UNAIDS</t>
  </si>
  <si>
    <t>UNISDR</t>
  </si>
  <si>
    <t>Transparency International</t>
  </si>
  <si>
    <t>JRC, EC</t>
  </si>
  <si>
    <t>WHO/UNICEF</t>
  </si>
  <si>
    <t>UNHCR</t>
  </si>
  <si>
    <t>CRED</t>
  </si>
  <si>
    <t>UNDP</t>
  </si>
  <si>
    <t>WHO, UNICEF, UNFPA, World Bank</t>
  </si>
  <si>
    <t>UNISDR, JRC</t>
  </si>
  <si>
    <t>HIIK</t>
  </si>
  <si>
    <t>Indicator Date</t>
  </si>
  <si>
    <t>Indicator Source</t>
  </si>
  <si>
    <t>Indicator Data imputation</t>
  </si>
  <si>
    <t>Value from Barbados</t>
  </si>
  <si>
    <t>Value from Saint Vincent and the Grenadines</t>
  </si>
  <si>
    <t>x</t>
  </si>
  <si>
    <t>AVG YEAR</t>
  </si>
  <si>
    <t>SUM YEAR</t>
  </si>
  <si>
    <t>NUMBER OF</t>
  </si>
  <si>
    <t>SUM MISSING</t>
  </si>
  <si>
    <t>% MISSING</t>
  </si>
  <si>
    <t>STDEV</t>
  </si>
  <si>
    <t>MEDIAN</t>
  </si>
  <si>
    <t>Maternal Mortality ratio</t>
  </si>
  <si>
    <t>2011-14</t>
  </si>
  <si>
    <t>2012-14</t>
  </si>
  <si>
    <t>http://data.worldbank.org/indicator/NY.GDP.PCAP.PP.CD</t>
  </si>
  <si>
    <t>GHSL Population Grid</t>
  </si>
  <si>
    <t>Global Human Settlement Layer Population Grid</t>
  </si>
  <si>
    <t>Joint Research Centre, European Commission</t>
  </si>
  <si>
    <t>http://ghslsys.jrc.ec.europa.eu/</t>
  </si>
  <si>
    <t>Calculation table for the INFORM Reliability Index</t>
  </si>
  <si>
    <t>INFORM Reliability Index</t>
  </si>
  <si>
    <t>(*) Reliability Index: 0 more reliable, 10 less reliable.</t>
  </si>
  <si>
    <t>SUBREGION</t>
  </si>
  <si>
    <t>Annual Forest Change</t>
  </si>
  <si>
    <t>1990-2015</t>
  </si>
  <si>
    <t>Physical exposure to land degradation</t>
  </si>
  <si>
    <t>Physical exposure to land degradation (relative)</t>
  </si>
  <si>
    <t>Physical exposure to land degradation in high biophysical status areas (relative)</t>
  </si>
  <si>
    <t>Physical exposure to land degradation in low biophysical status areas (absolute)</t>
  </si>
  <si>
    <t>Physical exposure to land degradation in high biophysical status areas (absolute)</t>
  </si>
  <si>
    <t>Physical exposure to land degradation (absolute)</t>
  </si>
  <si>
    <t>Physical exposure to land degradation in low biophysical status areas</t>
  </si>
  <si>
    <t>Physical exposure to land degradation in high biophysical status areas</t>
  </si>
  <si>
    <t>Agricultural water withdrawal</t>
  </si>
  <si>
    <t>2008-2014</t>
  </si>
  <si>
    <t>Intentional Homicide Rate</t>
  </si>
  <si>
    <t>Intentional Homicide Count</t>
  </si>
  <si>
    <t>Intentiontal Homicide Rate</t>
  </si>
  <si>
    <t>Refugees by country of origin</t>
  </si>
  <si>
    <t>Poverty headcount ratio at national poverty lines</t>
  </si>
  <si>
    <t>2012-2015</t>
  </si>
  <si>
    <t>Poverty headcount ratio</t>
  </si>
  <si>
    <t>Urban slum population</t>
  </si>
  <si>
    <t xml:space="preserve">Age dependency ratio </t>
  </si>
  <si>
    <t>% of working-age population</t>
  </si>
  <si>
    <t>No Data</t>
  </si>
  <si>
    <t>Personal remittances</t>
  </si>
  <si>
    <t>% of GDP</t>
  </si>
  <si>
    <t>2013-2015</t>
  </si>
  <si>
    <t>Vulnerable employment</t>
  </si>
  <si>
    <t>% of total employment</t>
  </si>
  <si>
    <t>2010-2014</t>
  </si>
  <si>
    <t>Dengue incidence rate</t>
  </si>
  <si>
    <t>Tuberculosis incidence</t>
  </si>
  <si>
    <t>HIV-AIDS incidence, Adult (&gt;15) rate</t>
  </si>
  <si>
    <t>Dengue incidence</t>
  </si>
  <si>
    <t>2005-2015</t>
  </si>
  <si>
    <t>U5 Stunting</t>
  </si>
  <si>
    <t>Child malnutrition</t>
  </si>
  <si>
    <t>Low birthweight</t>
  </si>
  <si>
    <t>2007-2012</t>
  </si>
  <si>
    <t>Prevalence of anemia among pregnant women</t>
  </si>
  <si>
    <t>Adolescent fertility rate</t>
  </si>
  <si>
    <t>per 1,000 women ages 15-19</t>
  </si>
  <si>
    <t>Mortality in adolescents due to self-harm and interpersonal violence</t>
  </si>
  <si>
    <t>IHME, GBD</t>
  </si>
  <si>
    <t>UN Population Division</t>
  </si>
  <si>
    <t>Unprotected youth</t>
  </si>
  <si>
    <t>IADB Risk Management Index</t>
  </si>
  <si>
    <t>Inter-American Development Bank</t>
  </si>
  <si>
    <t>2008-13</t>
  </si>
  <si>
    <t>2007-12</t>
  </si>
  <si>
    <t>2005-15</t>
  </si>
  <si>
    <t>2010-14</t>
  </si>
  <si>
    <t>2013-15</t>
  </si>
  <si>
    <t>Social insurance programs' coverage</t>
  </si>
  <si>
    <t>Social Insurance Programs' coverage</t>
  </si>
  <si>
    <t>2009-13</t>
  </si>
  <si>
    <t>ILO</t>
  </si>
  <si>
    <t>Security and violence containment</t>
  </si>
  <si>
    <t>Lack of protection against crime</t>
  </si>
  <si>
    <t>Lack of security</t>
  </si>
  <si>
    <t>Security and protection against crime</t>
  </si>
  <si>
    <t>Violence containment costs</t>
  </si>
  <si>
    <t>Latinobarómetro</t>
  </si>
  <si>
    <t>AmericasBarometer</t>
  </si>
  <si>
    <t>Institute for Economics and Peace</t>
  </si>
  <si>
    <t>School water coverage</t>
  </si>
  <si>
    <t>School sanitation coverage</t>
  </si>
  <si>
    <t>UNICEF</t>
  </si>
  <si>
    <t>Water and sanitation in schools (WinS)</t>
  </si>
  <si>
    <t>DTP3 coverage</t>
  </si>
  <si>
    <t>PAHO</t>
  </si>
  <si>
    <t>Immunization coverage</t>
  </si>
  <si>
    <t>One-year-olds fully immunized against DTP3</t>
  </si>
  <si>
    <t>Public health expenditure</t>
  </si>
  <si>
    <t>Out-of-pocket health expenditure</t>
  </si>
  <si>
    <t>Health Expenditure</t>
  </si>
  <si>
    <t>Violence</t>
  </si>
  <si>
    <t>Social protection</t>
  </si>
  <si>
    <t>Physical exposure to land degradation in low biophysical status areas (relative)</t>
  </si>
  <si>
    <t>Agricultural water withdrawal and historical drought impact</t>
  </si>
  <si>
    <t>Environmental degradation and drought</t>
  </si>
  <si>
    <t>Dependency</t>
  </si>
  <si>
    <t>Survival rate to the last grade of lower secondary general education</t>
  </si>
  <si>
    <t>Survival rate to the last grade of primary education</t>
  </si>
  <si>
    <t>Pupil-teacher ratio in primary education (headcount basis)</t>
  </si>
  <si>
    <t>Education expenditure</t>
  </si>
  <si>
    <t>% GNI</t>
  </si>
  <si>
    <t>Educational attainment: at least completed lower secondary</t>
  </si>
  <si>
    <t>2011-2014</t>
  </si>
  <si>
    <t>Educational attainment</t>
  </si>
  <si>
    <t>Survival and attainment</t>
  </si>
  <si>
    <t xml:space="preserve">Pupil-teacher ratio in primary education </t>
  </si>
  <si>
    <t>Investment in education quality</t>
  </si>
  <si>
    <t>Access to education Index</t>
  </si>
  <si>
    <t>2009-14</t>
  </si>
  <si>
    <t>2011-12</t>
  </si>
  <si>
    <t>2011-13</t>
  </si>
  <si>
    <t xml:space="preserve">Educational survival </t>
  </si>
  <si>
    <t>Health conditions of children under 5</t>
  </si>
  <si>
    <t>Access to education</t>
  </si>
  <si>
    <t>GCRI Highly Violent Internal Conflict probability</t>
  </si>
  <si>
    <t>GCRI Internal Conflict Score</t>
  </si>
  <si>
    <t>Current National Power Conflict Intensity</t>
  </si>
  <si>
    <t>Current Subnational Conflict Intensity</t>
  </si>
  <si>
    <t>Current Highly Violent Conflict Intensity Score</t>
  </si>
  <si>
    <t>Conflict</t>
  </si>
  <si>
    <t>(1-33)</t>
  </si>
  <si>
    <t>FAO, GLADIS</t>
  </si>
  <si>
    <t>UNODC</t>
  </si>
  <si>
    <t>2008-09</t>
  </si>
  <si>
    <t>2014-15</t>
  </si>
  <si>
    <t>2006-07</t>
  </si>
  <si>
    <t>2004-05</t>
  </si>
  <si>
    <t>2009-10</t>
  </si>
  <si>
    <t>2012-13</t>
  </si>
  <si>
    <t>2008-2009</t>
  </si>
  <si>
    <t>2011-2012</t>
  </si>
  <si>
    <t>Rate</t>
  </si>
  <si>
    <t>2014-2016</t>
  </si>
  <si>
    <t>UN-Habitat</t>
  </si>
  <si>
    <t>Natural Hazards</t>
  </si>
  <si>
    <t>Land degradation in areas with low biophysical status (absolute)</t>
  </si>
  <si>
    <t>HA.NAT.LD.LOW-ABS</t>
  </si>
  <si>
    <t>Physical exposure to land degradation in areas with low biophysical status (absolute)</t>
  </si>
  <si>
    <t>Physical exposure to medium to strong land degradation in areas with low biophysical status (absolute)</t>
  </si>
  <si>
    <t>FAO, Global Land Information Degradation System</t>
  </si>
  <si>
    <t>http://www.fao.org/nr/lada/gladis/glad_ind/</t>
  </si>
  <si>
    <t>Land degradation in areas with low biophysical status (relative)</t>
  </si>
  <si>
    <t>HA.NAT.LD.LOW-REL</t>
  </si>
  <si>
    <t>Physical exposure to land degradation in areas with low biophysical status (relative)</t>
  </si>
  <si>
    <t>Physical exposure to medium to strong land degradation in areas with low biophysical status (relative)</t>
  </si>
  <si>
    <t>Id.</t>
  </si>
  <si>
    <t>Land degradation in areas with high biophysical status (absolute)</t>
  </si>
  <si>
    <t>HA.NAT.LD.HGH-ABS</t>
  </si>
  <si>
    <t>Physical exposure to land degradation in areas with high biophysical status (absolute)</t>
  </si>
  <si>
    <t>Physical exposure to medium to strong land degradation in areas with high biophysical status (absolute)</t>
  </si>
  <si>
    <t>Land degradation in areas with high biophysical status (relative)</t>
  </si>
  <si>
    <t>Physical exposure to land degradation in areas with high biophysical status (relative)</t>
  </si>
  <si>
    <t>Physical exposure to medium to strong land degradation in areas with high biophysical status (relative)</t>
  </si>
  <si>
    <t>Forest resources</t>
  </si>
  <si>
    <t>HA.NAT.FS.AFC</t>
  </si>
  <si>
    <t>Annual forest change</t>
  </si>
  <si>
    <t>Annual change rate of forest area</t>
  </si>
  <si>
    <t>Average annual change rate of area covered with forest and other wooded land between 1990 - 2015</t>
  </si>
  <si>
    <t>Forests play an important part in disaster risk mitigation. Forests protect soils from erosion, avalanches and landslides. They help replenish groundwater supplies crucial for drinking, agriculture and other uses, and are vital for the conservation of biodiversity. Forests also play a fundamental role in combating rural poverty, ensuring food security and providing people with livelihoods. South America is among the regions with the highest net annual loss of forests in 2010-2015, with 2 million hectares, even though the rate of loss has "substantially decreased" from the previous five year period.</t>
  </si>
  <si>
    <t xml:space="preserve">Data and analysis for the FRA are based on reports prepared by national correspondents nominated by government agencies responsible for forestry. FAO prepared desk studies, which provide estimated values for forest statistics in countries that did not submit a country report for the FRA. </t>
  </si>
  <si>
    <t>FAO Global Forest Resource Assessment</t>
  </si>
  <si>
    <t>www.fao.org/forestry/fra</t>
  </si>
  <si>
    <t>Drought and water resources</t>
  </si>
  <si>
    <t>HA.NAT.WS.AGR</t>
  </si>
  <si>
    <t>Agricultural water withdrawal as % of total renewable water resources</t>
  </si>
  <si>
    <t>Water withdrawn for irrigation in a given year, expressed in percent of the total renewable water resources (TRWR). This parameter is an indication of the pressure on the renewable water resources caused by irrigation.</t>
  </si>
  <si>
    <t>Agriculture, and especially irrigated agriculture, is the sector with by far the largest consumptive water use and water withdrawal.</t>
  </si>
  <si>
    <t>Although available for some countries, figures of irrigation water withdrawal are easily confused with agricultural water withdrawal. Moreover, in the absence of direct measurement and due to the complexity of assessment methods, they are not always reliable. These difficulties explain that such figures are not always available at country level</t>
  </si>
  <si>
    <t>FAO, Aquastat</t>
  </si>
  <si>
    <t>http://www.fao.org/nr/water/aquastat/data/query/index.html and http://www.fao.org/nr/water/aquastat/data/query/results.html</t>
  </si>
  <si>
    <t>Human Hazards</t>
  </si>
  <si>
    <t>Homicide rate</t>
  </si>
  <si>
    <t>HA.HUM.VL.HMR-REL</t>
  </si>
  <si>
    <t xml:space="preserve">Intentional homicide rate </t>
  </si>
  <si>
    <t>Intentional homicide rate per 100,000 people</t>
  </si>
  <si>
    <t xml:space="preserve">The indicator is defined as the total count of victims of intentional homicide divided by the total population, expressed per 100,000 population. 
Intentional homicide is defined as the unlawful death inflicted upon a person with the intent to cause death or serious injury (Source: International Classification of Crime for Statistical Purposes, ICCS 2015); population refers to total resident population in a given country in a given year. </t>
  </si>
  <si>
    <t>Homicide rates are linked to violence. Considerable levels of other types of homicide exist in the region, which are related to homicide too. Data collection on crime is a complex process that involves several agencies and institutions (police, prosecution, courts, prisons) within a country. The international comparability of homicide data, depends to a large extent on the definition used to record intentional homicide offences. As definitions used by countries to record data on intentional homicide are often quite close to the definition used by UNODC, national statistical data on homicide are highly comparable at the international level. Homicide data are typically produced by two separate and independent sources at national level (criminal justice and public health). The comparison of the two sources is a tool to assess accuracy of national data. Usually, for countries where data from both sources exist, a good level of matching between the sources is recorded .</t>
  </si>
  <si>
    <t>UNODC. Sustainable Development Goals Indicators, United Nations Statistics Division. Indicator 16.1.1.</t>
  </si>
  <si>
    <t>https://data.unodc.org/#state:0</t>
  </si>
  <si>
    <t>Homicide count</t>
  </si>
  <si>
    <t>HA.HUM.VL.HMR-ABS</t>
  </si>
  <si>
    <t>Intentional homicide count</t>
  </si>
  <si>
    <t>Intentional homicide count per 100,000 people</t>
  </si>
  <si>
    <t>Refugees</t>
  </si>
  <si>
    <t>Refugees (relative)</t>
  </si>
  <si>
    <t>HA.HUM.RF.ORG-REL</t>
  </si>
  <si>
    <t>http://popstats.unhcr.org/en/asylum_seekers</t>
  </si>
  <si>
    <t>Refugees (absolute)</t>
  </si>
  <si>
    <t>Refugees by country of origin (absolute)</t>
  </si>
  <si>
    <t>Social-Economic</t>
  </si>
  <si>
    <t>Poverty and Development</t>
  </si>
  <si>
    <t>VU.SEV.PD.PHC</t>
  </si>
  <si>
    <t>Poverty headcount ratio at national poverty lines (% of population)</t>
  </si>
  <si>
    <t>National poverty headcount ratio is the percentage of the population living below the national poverty lines. National estimates are based on population-weighted subgroup estimates from household surveys.</t>
  </si>
  <si>
    <t>VU.SEV.INQ.USL</t>
  </si>
  <si>
    <t>Population living in urban slums</t>
  </si>
  <si>
    <t>Population living in slums, (% of urban population)</t>
  </si>
  <si>
    <t>Population living in slums is the proportion of the urban population living in slum households. A slum household is defined as a group of individuals living under the same roof lacking one or more of the following conditions: access to improved water, access to improved sanitation, sufficient living area, and durability of housing.</t>
  </si>
  <si>
    <t xml:space="preserve">Cities in the region are deeply divided socially and spatially and inequality is persistent. Although unsystematic, there is a strong correlation between income inequality and spatial fragmentation; they are mutually reinforcing and represent a challenge for governments and society alike. 
Living in a slum or neighbourhood with a high concentration of poor people reduces access and opportunities for employment, education and services, while increasing exposure to urban violence and vulnerability to natural disasters. Moreover, higher income per capita in the region’s major cities does not necessarily mean less inequality.  
Among cities and within them, there are important differences in the vulnerability of different neighbourhoods. A good proportion of the settlements in the region, many of them having emerged informally in outlying areas during rapid urban growth, are located in risk areas, either because of their proximity to a volcano; built on a an instable slope or because of the type of soil; proximity to the sea; other low-lying locations; or because they are in flood zones or polluted areas. The poorest segments of society tend to be more vulnerable to environmental degradation and natural hazards. High percentages of poor live in areas with precarious social and residential infrastructure or in environmentally-degraded surroundings, resulting in a disproportionate share of disasters.
</t>
  </si>
  <si>
    <t>United Nations Human Settlements Programme (UN-Habitat). Data retrieved from Sustainable Development Goals Indicators, United Nations Statistics Division. Indicator 11.1.1.</t>
  </si>
  <si>
    <t>http://data.un.org/Data.aspx?q=urban+slum&amp;d=SDGs&amp;f=series%3aEN_LND_SLUM</t>
  </si>
  <si>
    <t>VU.SEV.DEP.ADR</t>
  </si>
  <si>
    <t>Age dependency ratio</t>
  </si>
  <si>
    <t>Age dependency ratio (% of working-age population)</t>
  </si>
  <si>
    <t>Age dependency ratio is the ratio of dependents--people younger than 15 or older than 64--to the working-age population--those ages 15-64. Data are shown as the proportion of dependents per 100 working-age population.</t>
  </si>
  <si>
    <t>World Bank staff estimates using the World Bank's population and age distributions of the United Nations Population Division's World Population Prospects. The World Bank's population estimates are from various sources including the United Nations Population Division's World Population Prospects; census reports and statistical publications from national statistical offices. SP.POP.DPND</t>
  </si>
  <si>
    <t>http://data.worldbank.org/indicator/SP.POP.DPND</t>
  </si>
  <si>
    <t>VU.SEV.DEP.RMT</t>
  </si>
  <si>
    <t>Personal remittances, received (% of GDP)</t>
  </si>
  <si>
    <t>Personal remittances comprise personal transfers and compensation of employees. Personal transfers consist of all current transfers in cash or in kind made or received by resident households to or from nonresident households. Personal transfers thus include all current transfers between resident and nonresident individuals. Compensation of employees refers to the income of border, seasonal, and other short-term workers who are employed in an economy where they are not resident and of residents employed by nonresident entities. Data are the sum of two items defined in the sixth edition of the IMF's Balance of Payments Manual: personal transfers and compensation of employees.</t>
  </si>
  <si>
    <t>World Bank staff estimates based on IMF balance of payments data, and World Bank and OECD GDP estimates. BX.TRF.PWKR.DT.GD.ZS</t>
  </si>
  <si>
    <t>http://data.worldbank.org/indicator/BX.TRF.PWKR.DT.GD.ZS</t>
  </si>
  <si>
    <t>VU.SEV.DEP.VEMP</t>
  </si>
  <si>
    <t>Vulnerable employment, total (% of total employment)</t>
  </si>
  <si>
    <t>Vulnerable employment is unpaid family workers and own-account workers as a percentage of total employment.</t>
  </si>
  <si>
    <t>http://data.worldbank.org/indicator/SL.EMP.VULN.ZS</t>
  </si>
  <si>
    <t>Vulnerable groups</t>
  </si>
  <si>
    <t xml:space="preserve">Health conditions: Aedes aegypti vector borne diseases incidence </t>
  </si>
  <si>
    <t>VU.VGR.OG.HE.DEG</t>
  </si>
  <si>
    <t>Incidence rate of reported probable cases of dengue and severe dengue per 100,000 people</t>
  </si>
  <si>
    <t>WHO / PAHO, EW 52 2015 (June 2016 update)</t>
  </si>
  <si>
    <t>http://www.paho.org/hq/index.php?option=com_topics&amp;view=article&amp;id=1&amp;Itemid=40734</t>
  </si>
  <si>
    <t xml:space="preserve">Health of children under 5: Child malnutrition </t>
  </si>
  <si>
    <t>VU.VGR.OG.U5.ST</t>
  </si>
  <si>
    <t>Stunting – Moderate and severe: Percentage of children aged 0–59 months who are below minus two standard deviations from median height-for-age of the WHO Child Growth Standards.</t>
  </si>
  <si>
    <t>JME: UNICEF, WHO, World Bank (Augustus 2016 update)</t>
  </si>
  <si>
    <t>VU.VGR.OG.U5.LBW</t>
  </si>
  <si>
    <t>Percentage of infants weighing less than 2,500 grams at birth</t>
  </si>
  <si>
    <t xml:space="preserve">A baby’s weight at birth is a strong indicator of maternal and newborn health and nutrition. Being undernourished in the womb increases the risk of death in the early months and years of a child’s life. Those who survive tend to have impaired immune function and increased risk of disease throughout their lives. </t>
  </si>
  <si>
    <t>UNICEF global databases, based on DHS, MICS, other national household surveys, data from routine reporting systems, UNICEF and WHO. (October 2014 update)</t>
  </si>
  <si>
    <t>VU.VGR.OG.UY.AFR</t>
  </si>
  <si>
    <t>Adolescent fertility rate (per 1000 girls aged 15-19 years)</t>
  </si>
  <si>
    <t>The annual number of births to women aged 15-19 years per 1,000 women in that age group. It is also referred to as the age-specific fertility rate for women aged 15-19.</t>
  </si>
  <si>
    <t xml:space="preserve">For civil registration, rates are subject to limitations depending on the completeness of birth registration, the treatment of infants born alive but dead before registration or within the first 24 hours of life, the quality of the reported information relating to age of the mother, and the inclusion of births from previous periods. The population estimates may suffer from limitations connected to age misreporting and coverage.
For survey and census data, the main limitations concern age misreporting, birth omissions, misreporting the date of birth of the child, and sampling variability in the case of surveys.
</t>
  </si>
  <si>
    <t>United Nations Population Division, World Population Prospects. Retrieved from World Bank Data. SP.ADO.TFRT</t>
  </si>
  <si>
    <t>http://data.worldbank.org/indicator/SP.ADO.TFRT</t>
  </si>
  <si>
    <t>VU.VGR.OG.UY.AM</t>
  </si>
  <si>
    <t xml:space="preserve">Mortality in adolescents due to self-harm and interpersonal violence </t>
  </si>
  <si>
    <t xml:space="preserve">Cause of death in adolescents (15 - 19 years) due to self-harm and interpersonal violence </t>
  </si>
  <si>
    <t>Cause of death of 15 to 19 years old, both sexes, is self-harm and interpersonal violence. Cause of death estimates show the root causes of deaths within a group, usually expressed as a rate (e.g. deaths per 100,000 population). These are the underlying causes of death, so, for example, if a person dies in a car accident, their death is attributed to the car accident itself and not a particular injury caused by the accident. </t>
  </si>
  <si>
    <t>Global Burden of Disease Study 2015 (GBD 2015) Results. Seattle, United States: Institute for Health Metrics and Evaluation (IHME), 2016.</t>
  </si>
  <si>
    <t>http://ghdx.healthdata.org/gbd-results-tool</t>
  </si>
  <si>
    <t>VU.VGR.OG.FS.FU.APLW</t>
  </si>
  <si>
    <t>Anemia in pregnant and lactating women</t>
  </si>
  <si>
    <t xml:space="preserve">Incidence of anemia deficiency in pregnant and lactating women population. Anemia is measured by hemoglobin concentration in the blood.   </t>
  </si>
  <si>
    <t>This indicator is an outcome indicator of food security, and considered under the food utilization dimension. It reflects the importance of women’s micronutrient nutrition for the growth and development of the child. Maternal anaemia is associated with increased risks for maternal and child mortality and low birth weight. Iron-deficiency anaemia reduces the physical and cognitive capacity of individuals and entire populations, with serious consequences for the economy and national development. The main risk factors for iron-deficiency anaemia include: low dietary intake of iron or poor absorption of iron from diets rich in phytate or phenolic compounds; the most vulnerable, poorest and least educated groups are disproportionately affected by iron-deficiency anaemia.</t>
  </si>
  <si>
    <t>http://faostat3.fao.org/download/D/FS/E</t>
  </si>
  <si>
    <t>DRR Implementation</t>
  </si>
  <si>
    <t>CC.INS.DRR.RMI</t>
  </si>
  <si>
    <t>Inter-American Development Bank Risk Management Index (RMI)</t>
  </si>
  <si>
    <t xml:space="preserve">The main objective of the RMI is to measure the performance of risk management. The index reflects the organizational, development, capacity and institutional action taken in a country to reduce vulnerability and losses, to prepare for crisis and efficiently recover. </t>
  </si>
  <si>
    <t>The index has a number of variables that are associated with it and empirically measured. The choice of variables is driven by a consideration of a number of factors including: country coverage, the soundness of the data, direct relevance to the phenomenon that the indicators are intended to measure, and quality. Wherever possible it is sought to use direct measures of the phenomena it is wanted to capture. In some cases, “proxies” had to be employed.</t>
  </si>
  <si>
    <t>http://www.iadb.org/es/temas/desastres-naturales/indicadores-de-riesgo-de-desastres,2696.html</t>
  </si>
  <si>
    <t>CC.INS.SP.SIP</t>
  </si>
  <si>
    <t>Proportion of population covered by social insurance programs</t>
  </si>
  <si>
    <t>http://unstats.un.org/sdgs/indicators/database/?indicator=1.3.1</t>
  </si>
  <si>
    <t>Security and protection</t>
  </si>
  <si>
    <t>CC.INS.SV.SP.CRI</t>
  </si>
  <si>
    <t>Proportion of survey respondents that consider protection against crime is not guaranteed in their country</t>
  </si>
  <si>
    <t>http://www.latinobarometro.org/lat.jsp and http://www.latinobarometro.org/latOnline.jsp</t>
  </si>
  <si>
    <t>CC.INS.SV.SP.SEC</t>
  </si>
  <si>
    <t xml:space="preserve">Lack of security </t>
  </si>
  <si>
    <t>Proportion of survey respondents that consider security is the most important problem of their country</t>
  </si>
  <si>
    <t>AmericasBarometer, Latin America Public Opinion Project, Vanderbildt University</t>
  </si>
  <si>
    <t>http://www.vanderbilt.edu/lapop/about-americasbarometer.php</t>
  </si>
  <si>
    <t>CC.INS.SV.SP.VCC</t>
  </si>
  <si>
    <t xml:space="preserve">Violence containment costs </t>
  </si>
  <si>
    <t>Direct violence containment costs as % of GDP</t>
  </si>
  <si>
    <t xml:space="preserve">Violence impacts individuals and societies in a number of ways. The costs associated with violence and conflict can be measured by their direct, immediate impact and the indirect costs which arise as a result of conflict and violence. While expenditures on containing and dealing with the consequences of violence are important and a necessary public good, the less a nation spends on violence-related functions, the more resources can be allocated to other more productive areas of economic activity. The expenditure on violence containment is fundamentally unproductive, and if redirected toward more productive pursuits, would improve government balance sheets, company profits and ultimately, the productivity and wellbeing of society. Assessing the costs of violence also provides an ability to measure the potential savings and gains that would result from decreases in violence. Direct benefits relate to the costs saved as a result of decreased violence, for example, reduced expenditure on the criminal justice system due to lower crime has a positive effect on government spending. </t>
  </si>
  <si>
    <t xml:space="preserve">The economic cost of violence approach uses ten indicators from the Global Peace Index (GPI) and three additional key areas of expenditure to place an economic value on 13 different dimensions. This process has been developed to enable relative comparisons between countries at different levels of economic development. The study is highly conservative as there are many items that have not been counted simply because accurate data could not be obtained. Future estimates will attempt to capture these items and therefore are expected to be higher.   </t>
  </si>
  <si>
    <t>Global Peace Index, Institute for Economics and Peace</t>
  </si>
  <si>
    <t>http://economicsandpeace.org/</t>
  </si>
  <si>
    <t>Physical connectivity</t>
  </si>
  <si>
    <t>Water and sanitation in schools</t>
  </si>
  <si>
    <t>CC.INF.PHY.WSS.WA</t>
  </si>
  <si>
    <t>Water in schools</t>
  </si>
  <si>
    <t>Coverage of water in schools (per cent coverage)</t>
  </si>
  <si>
    <t xml:space="preserve">Estimated coverage of water supply in schools (percentage of schools with coverage). </t>
  </si>
  <si>
    <t>Safe water supply and sanitation coverage in schools and health care facilities is a critical aspect of access to basic infrastructure, in particular in an emergency context. Universal access to WinS remains a challenge in LAC region. WASH in Schools (WinS) signiﬁcantly reduces hygiene related disease, increases student attendance and contributes to dignity and gender equality. WinS provides healthy, safe and secure school environments that can protect children from health hazards, abuse and exclusion. Both the High-Level Panel of Eminent Persons on the Post-2015 Development Agenda and the WHO-UNICEF Joint Monitoring Programme (JMP) have indicated that WinS should be part of the new set of global development goals (Goal 4, Target 4.a.1)</t>
  </si>
  <si>
    <t>Progress for water and sanitation in schools (WinS) remains largely unmonitored at the global level. The available data is largely limited to administrative reporting, not based on independent surveys. Available data are often of questionable accuracy and the definitions used to measure coverage are either unspecified, unclear or vary greatly between countries or within a country over time. Country data may also not reflect national or minimum global standards for WinS. These and other issues pose challenges to data quality and reliability. This variability limits cross-country comparison and accurate progress tracking. The Advancing WASH in Schools Monitoring working paper (UNICEF, 2015) provides the most comprehensive picture of WinS  overage to date.</t>
  </si>
  <si>
    <t>https://www.unicef.org/wash/schools/files/Advancing_WASH_in_Schools_Monitoring(1).pdf</t>
  </si>
  <si>
    <t>CC.INF.PHY.WSS.SA</t>
  </si>
  <si>
    <t>Sanitation in schools</t>
  </si>
  <si>
    <t>Coverage of sanitation in schools (per cent coverage)</t>
  </si>
  <si>
    <t xml:space="preserve">Estimated coverage of sanitation in schools (percentage of schools with coverage). </t>
  </si>
  <si>
    <t>CC.INF.AHC.DTP</t>
  </si>
  <si>
    <t>Diphtheria tetanus toxoid and pertussis (DTP3) immunization coverage among 1-year-olds (%)</t>
  </si>
  <si>
    <t>http://www.paho.org/data/index.php/en/mnu-topics/immunizations/298-vaccination-coverage-by-vaccine.html?showall=&amp;start=1</t>
  </si>
  <si>
    <t>Health expenditure</t>
  </si>
  <si>
    <t>CC.INF.AHC.HE.OOP</t>
  </si>
  <si>
    <t>Out-of-pocket expenditure as proportion of total health expenditure [%]</t>
  </si>
  <si>
    <t>Measures the level of household out-of-pocket health expenditure expressed as a percentage of total heath expenditure for a given year, in a given country, territory, or geographic area. Include payments made by an individual or households  at the point of service  regardless if the service is provided in a formal setting (clinic, hospital, pharmacy) or informal setting (complementary medicine) - and always deducting  any refund.</t>
  </si>
  <si>
    <t>http://www.paho.org/data/index.php/en/indicators/health-systems-core-en/410-expenditure-en.html</t>
  </si>
  <si>
    <t>CC.INF.AHC.HE.PEXP</t>
  </si>
  <si>
    <t xml:space="preserve">Annual national health expenditure as a proportion of the GDP [%] (Public) </t>
  </si>
  <si>
    <t>CC.INF.AED.SA.SUP</t>
  </si>
  <si>
    <t>Survival rate primary education</t>
  </si>
  <si>
    <t>Survival rate to the last grade of primary education, both sexes (%)</t>
  </si>
  <si>
    <t xml:space="preserve">Persistence to last grade of primary is the percentage of children enrolled in the first grade of primary school who eventually reach the last grade of primary education. The survival rate is calculated on the basis of the reconstructed cohort method, which uses data on enrolment and repeaters for two consecutive years.  </t>
  </si>
  <si>
    <t>Since the calculation of this indicator is based on pupil-flow rates, the reliability of the Survival rate depends on the consistency of data on enrolment and repeaters in term of coverage over time and across grades. Limitations
Given that this indicator is usually estimated using cohort analysis models that are based on a number of assumptions (i.e. the observed flow rates will remain unchanged throughout the cohort life), care should be taken in using of the results in comparisons. Care should also be taken in calculating the indicator at sub-national level because of possible pupils’ transfers between localities.</t>
  </si>
  <si>
    <t>http://data.uis.unesco.org/, http://data.unicef.org/education/overview.html, http://databank.worldbank.org/data/reports.aspx?source=2&amp;series=SE.PRM.PRSL.ZS</t>
  </si>
  <si>
    <t>CC.INF.AED.SA.SULS</t>
  </si>
  <si>
    <t>Survival rate lower secondary</t>
  </si>
  <si>
    <t>Survival rate to the last grade of lower secondary general education, both sexes (%)</t>
  </si>
  <si>
    <t xml:space="preserve">Persistence to last grade of lower secondary is the percentage of children enrolled in the first grade of lower secondary who eventually reach the last grade of primary education. The survival rate is calculated on the basis of the reconstructed cohort method, which uses data on enrolment and repeaters for two consecutive years.  </t>
  </si>
  <si>
    <t>http://data.uis.unesco.org/</t>
  </si>
  <si>
    <t>CC.INF.AED.SA.ATLS</t>
  </si>
  <si>
    <t>Educational attainment lower secondary</t>
  </si>
  <si>
    <t>Educational attainment: at least completed lower secondary, both sexes (%)</t>
  </si>
  <si>
    <t>http://data.uis.unesco.org/, http://data.unicef.org/education/overview.html</t>
  </si>
  <si>
    <t>Investment in education</t>
  </si>
  <si>
    <t>CC.INF.AED.IE.EEXP</t>
  </si>
  <si>
    <t xml:space="preserve">Adjusted savings: education expenditure (% of Gross National Income) </t>
  </si>
  <si>
    <t>Education expenditure refers to the current operating expenditures in education, including wages and salaries and excluding capital investments in buildings and equipment.</t>
  </si>
  <si>
    <t>World Bank staff estimates using data from the United Nations Statistics Division's Statistical Yearbook, and the UNESCO Institute for Statistics online database. NY.ADJ.AEDU.GN.ZS</t>
  </si>
  <si>
    <t>http://databank.worldbank.org/data/reports.aspx?source=2&amp;series=NY.ADJ.AEDU.GN.ZS</t>
  </si>
  <si>
    <t>CC.INF.AED.IE.PT</t>
  </si>
  <si>
    <t>Pupil-teacher ratio primary education</t>
  </si>
  <si>
    <t>Average number of pupils per teacher in primary education, based on headcounts of both pupils and teachers.</t>
  </si>
  <si>
    <t xml:space="preserve">A high pupil-teacher ratio suggests that each teacher has to be responsible for a large number of pupils. In other words, the higher the pupil/teacher ratio, the lower the relative access of pupils to teachers. It is generally assumed that a low pupil-teacher ratio signifies smaller classes, which enables the teacher to pay more attention to individual students, which may in the long run result in a better performance of the pupils.
</t>
  </si>
  <si>
    <t>This indicator does not take into account factors which could affect the quality of teaching/learning, such as differences in teachers’ qualifications, pedagogical training, experiences and status, teaching methods, teaching materials and variations in classroom conditions.</t>
  </si>
  <si>
    <t>http://data.uis.unesco.org/, and http://databank.worldbank.org/data/reports.aspx?source=2&amp;series=SE.PRM.ENRL.TC.ZS</t>
  </si>
  <si>
    <t>LAC Indicator Metadata</t>
  </si>
  <si>
    <t>Global Indicator Metadata</t>
  </si>
  <si>
    <t>Reference Year - latest value</t>
  </si>
  <si>
    <t>Reliability Index (*)</t>
  </si>
  <si>
    <t>Number of Missing Indicators</t>
  </si>
  <si>
    <t>Countries in HVC</t>
  </si>
  <si>
    <t>Recentness data (average years)</t>
  </si>
  <si>
    <t>(0-100%)</t>
  </si>
  <si>
    <t>()</t>
  </si>
  <si>
    <t>ISO</t>
  </si>
  <si>
    <t>LAC region is on of the most violent regions in the world, and is increasing. The indicator is widely used at national and international level to measure the most extreme form of violent crime and it also provides a direct indication of lack of security. Homicide linked to criminal activities, and particularly to criminal groups, garners significant attention in the region, and is therefore considered as proxy indicator for exposure to violence.</t>
  </si>
  <si>
    <t xml:space="preserve">Refugees by country of origin (relative) </t>
  </si>
  <si>
    <t xml:space="preserve">People by country of origin who have applied for asylum elsewhere during a given year (relative) </t>
  </si>
  <si>
    <t xml:space="preserve">People by country of origin who have applied for asylum elsewhere during a given year (absolute) </t>
  </si>
  <si>
    <t>The principal methods of refugee data collection is registrations, surveys, censuses, and estimations. The use of each or a combination of these methods does not affect the quality and credibility of the data collected, with decision on the use of a particular method generally being driven by the availability of resources and capacity. Further, UNHCR ensures that the choice of a particular method is appropriate for the country concerned. Refugee registers require continuous registration or verification to align the administrative records with the changing situation on the ground. When populations are highly mobile, maintaining a refugee register is a serious challenge. Refugees who are living outside camps, are more difficult to track and are underrepresented in UNHCR’s statistics.</t>
  </si>
  <si>
    <t>Organised crime, armed groups, statelessness and decades of conflict all pose a serious risk to populations in the Americas. Asylum applications, particularly from Central American countries such as El Salvador and Guatemala, have sharply increased. The number of people of a given country applying for asylum elsewhere could be considered as a reflection of the exposure of people to conflict, violence or persecution in their country of origin.</t>
  </si>
  <si>
    <t xml:space="preserve">Land degradation is defined as the reduction in the capacity of the land to provide ecosystem goods and services over a period of time for its beneficiaries. Ecosystem goods refer to absolute quantities of land produce having an economic or social value for human beings. They include animal and vegetal production, land availability and water quality and quantity. Ecosystem services concern more qualitative characteristics and their impact on the beneficiaries and the environment. 
The land degradation classes‘ map describes the overall status in provision of biophysical ecosystem services and the processes of declining biophysical ecosystem services: it combines the biophysical status index with the biophysical land degradation index. 
The biophysical status index considers the actual state of the biophysical ecosystem factors to provide goods and services (Biomass, Soil, Water, and Biodiversity). 
The biophysical land degradation process index considers the overall processes of declining or improving ecosystem services by considering the combined value of each biophysical process (Biomass, Soil, Water and Biodiversity).
The total population (GHS-POP) indicator is used to estimate the exposed population (absolute and relative) in areas with medium to strong degradation and a low or high biophysical status.
</t>
  </si>
  <si>
    <t xml:space="preserve">A particular limitation for interpretations on a country basis is the large areas of wasteland that prevail in some countries, while other countries are heavily urbanized. Although statements can and will be made on the status of ecosystem services in both of these, their presence often distorts country results. 
The greatest limitation is the limited availability of global data with sufficient detail and resolution. </t>
  </si>
  <si>
    <t>Environmental degradation is both a driver and consequence of disasters, reducing the capacity of the environment to meet social and ecological needs. Over consumption of natural resources results in environmental degradation, reducing the effectiveness of essential ecosystem services, such as the mitigation of floods and landslides. This leads to increased risk from disasters, and in turn, natural hazards can further degrade the environment. Impact of land degradation is a growing concern. 
It is assumed that land degradation causes (and is caused by) poverty. This nexus results in land being degraded more and more, while people become poorer and poorer over time. This phenomenon continues until their resilience is broken and they have no other option than to migrate within countries to areas which offer better opportunities or even migrate to developed countries. 
Effects of land degradation is also much more felt in areas where the population density is high and poverty is high, as any remedial action costs more or is more difficult to implement, while the threat to food and income security is so much greater in areas with a poor population.</t>
  </si>
  <si>
    <t xml:space="preserve">While the HDI measures the average achievement of a country in terms of development, the poverty head count ratio focuses on the section of the population below a threshold of income or needed to be non-poor.
Hazards often have a devastating impact on the poor. A large-scale hazard that hits a highly vulnerable community with low capacity to cope, reverses development gains, entrenching people in poverty cycles, and increasing vulnerability.
</t>
  </si>
  <si>
    <t>http://data.worldbank.org/indicator/SI.POV.NAHC, http://www.caricomstats.org/databases.html (Selected Socio-Economic indicators)</t>
  </si>
  <si>
    <t>Different local characteristics of poor housing units around the world and the under recognition of the slum challenge by some concerned authorities and stakeholders have made it difficult to agree universally on some definitions and characteristics when referring to poor informal housing. 
The lack of appropriate tools at national and city levels to measure all the components required to monitor this indicator has often brought challenges for statistics offices to reliably include all components that measure slums, sometimes resulting in the underestimation of poor housing units or slum households.
Also, the indicator does not capture homelessness, as it is not included in household surveys. 
Finally, many countries still have limited capacities for data management, data collection and monitoring, and continue to grapple with limited data on large or densely populated geographical areas.</t>
  </si>
  <si>
    <t xml:space="preserve">Dependency on remittances reflects a dependency on income from abroad and lack of local employment opportunities. Also, it is an indication of higher vulnerability to global economic and financial crisis. </t>
  </si>
  <si>
    <t>The percentage of population participating in social insurance programs. Estimates include both direct and indirect beneficiaries.</t>
  </si>
  <si>
    <t>World Bank. Data retrieved from Sustainable Development Goals Indicators, United Nations Statistics Division. Indicator 1.3.1. Series "Proportion of the population covered by social insurance programs", SI_COV_SOCINS.</t>
  </si>
  <si>
    <t>Reliable social security statistics are an important precondition for good governance and policy making. However, in many countries, the quantitative knowledge base on social security is incomplete and often does not follow international statistical standards. 
The social insurance programs coverage indicator series is part of ASPIRE, the World Bank's compilation of Social Protection and Labor (SPL) indicators. ASPIRE indicators are gathered from officially-recognized international household surveys. The extent to which information on specific transfers and programs is captured in the household surveys can vary a lot across countries. Often household surveys do not capture the universe of social protection and labor (SPL) programs in the country, in best practice cases just the largest programs. 
Many household surveys have limited information on SPL programs. Therefore information on country SPL programs is limited to what is captured in the respective national household survey and does not necessarily represent the universe of programs existing in the country. As a consequence, performance indicators are not fully comparable across harmonized program categories and countries. 
However, household surveys have the unique advantages of allowing analysis of program impact on household welfare. With such caveats in mind, ASPIRE indicators based on household surveys provide an approximate measure of social protection systems performance.</t>
  </si>
  <si>
    <r>
      <t xml:space="preserve">Social protection and labor systems help individuals and families, especially the poor and vulnerable cope with crises and shocks, find jobs, invest in the health and education of their children, and protect the aging population.
Social protection systems, figure prominently in the UN Sustainable Development Goals (SDGs). Goal 1.3 calls for the implementation of </t>
    </r>
    <r>
      <rPr>
        <i/>
        <sz val="10"/>
        <color rgb="FF323232"/>
        <rFont val="Arial"/>
        <family val="2"/>
      </rPr>
      <t>“nationally appropriate social protection systems and measures for all, including floors, and by 2030 achieve substantial coverage of the poor and vulnerable”.</t>
    </r>
    <r>
      <rPr>
        <sz val="10"/>
        <color rgb="FF323232"/>
        <rFont val="Arial"/>
        <family val="2"/>
      </rPr>
      <t xml:space="preserve">
Social protection systems that are well-designed and implemented can enhance human capital and productivity, reduce inequalities, build resilience and end inter-generational cycle of poverty.
The social insurance programme coverage series is part of the World Bank's compilation of Social Protection and Labor (SPL) indicators, which are gathered in order to analyze the distributional and poverty impact of Social Protection and Labor programs (Source: World Bank)</t>
    </r>
  </si>
  <si>
    <t>UNICEF, Advancing WASH in Schools Monitoring, 2015</t>
  </si>
  <si>
    <t>The dependency ratio is considered as a indicator of the underlying drivers of disaster risk (source: UNISDR).  
The age dependency ratio allows to measure the burden weighing on members of the labor force within the household. It is assumed that a high dependency ratio is associated with greater poverty and vulnerability.
There are two components to the total dependency ratio: the burden represented by the under-fifteens (child-youth dependency), and the burden represented by persons aged 60 and over (old-age dependency).  The overall ratio and its components are an indication of demands for health care, housing, economic security, education and social protection associated with youth population and older population. 
In demographic terms, the Latin America and Caribbean region has shifted from a young population structure in 1950 to one that is clearly ageing, at a pace that will pick up in the coming decades. Given this demographic reality, particular attention should be paid to older persons. There are various forms of inequality in old age, all of which give cause for concern. Most older persons in the region have no pension to cushion them against the loss of income in old age. They often lack access to timely, good-quality health care. Their new assistance requirements —arising from demographic, social, and health factors— place an excessive burden on the family. Many countries have limited institutional capacity to overcome these difficulties. (source: CEPAL)</t>
  </si>
  <si>
    <t xml:space="preserve">Full and productive employment and decent work is seen as the main route for people to escape poverty. Unpaid family workers and own-account workers are the most vulnerable - and therefore the most likely to fall into poverty. They are the least likely to have formal work arrangements, are the least likely to have social protection and safety nets to guard against economic shocks, and often are incapable of generating sufficient savings to offset these shocks. A high proportion of unpaid family workers in a country indicates weak development, little job growth, and often a large rural economy.
</t>
  </si>
  <si>
    <t xml:space="preserve">Data on employment by status are drawn from labor force surveys and household surveys, supplemented by official estimates and censuses for a small group of countries. The labor force survey is the most comprehensive source for internationally comparable employment, but there are still some limitations for comparing data across countries and over time even within a country. 
Information from labor force surveys is not always consistent in what is included in employment. 
Geographic coverage is another factor that can limit cross-country comparisons. The employment by status data for many Latin American countries covers urban areas only. For detailed information on definitions and coverage, consult the original source.
Vulnerable employment (proportion of own-account and contributing family workers in total employment) is an MDG indicator. 
Decent work, employment creation, social protection, rights at work and social dialogue represent integral elements of the new 2030 Agenda for Sustainable Development. It is highlighted by Sustainable Development Goal 8 which aims to “promote sustained, inclusive and sustainable economic growth, full and productive employment and decent work for all”.  The list of SDG indicators includes an indicator on vulnerable employment (Indicator 8.3.1 Proportion of informal employment in non‑agriculture employment). The global SDG database does not include data on this indicator yet.  </t>
  </si>
  <si>
    <t>Dengue surveillance is difficult to establish and maintain. Dengue fever is a complex disease whose symptoms are difficult to distinguish from other common febrile illnesses.
As in other diseases the case definitions used for reporting differ among countries, and some countries report only laboratory confirmed cases whereas other report suspected cases as well. Problems of under-diagnosis, incomplete reporting and reporting delay also weaken surveillance.</t>
  </si>
  <si>
    <t>Severe dengue affects most Latin American countries and has become a leading cause of hospitalization and death among children and adults. Dengue is widespread throughout the tropics, with local variations in risk influenced by rainfall, temperature and unplanned rapid urbanization. Dengue is a mosquito-borne viral disease that has rapidly spread in recent years. Dengue virus is transmitted by female mosquitoes mainly of the species Aedes aegypti and, to a lesser extent, Ae. albopictus. This mosquito also transmits chikungunya, yellow fever and Zika infection. Dengue incidence rate is therefore considered in the model also as a proxy for the incidence of these other infections.</t>
  </si>
  <si>
    <t>SUB-REGION</t>
  </si>
  <si>
    <t>INFORM Human Hazard</t>
  </si>
  <si>
    <t>Asylum seekers by country of origin</t>
  </si>
  <si>
    <t>Asylum seekers by country of origin (relative)</t>
  </si>
  <si>
    <t>Asylum seekers by country of origin (absolute)</t>
  </si>
  <si>
    <t>Multi-dimensional poverty</t>
  </si>
  <si>
    <t>VU.SEV.PD.MDP</t>
  </si>
  <si>
    <t>VU.SEV.PD.NMDP</t>
  </si>
  <si>
    <t>Population in multidimensional poverty, headcount</t>
  </si>
  <si>
    <t>Population in near multidimensional poverty, headcount</t>
  </si>
  <si>
    <t>Multidimensional poverty</t>
  </si>
  <si>
    <t>Poverty</t>
  </si>
  <si>
    <t>CARICOM</t>
  </si>
  <si>
    <t>Poverty headcount ratio among the population is measured based on national (i.e. country-specific) poverty lines. National poverty lines are the benchmark for estimating poverty indicators that are consistent with the country's specific economic and social circumstances. National poverty lines reflect local perceptions of the level and composition of consumption or income needed to be non-poor. The perceived boundary between poor and non-poor typically rises with the average income of a country and thus does not provide a uniform measure for comparing poverty rates across countries. While poverty rates at national poverty lines should not be used for comparing poverty rates across countries, they are appropriate for guiding and monitoring the results of country-specific national poverty reduction strategies.
Data of various Caribbean countries are more than five years old.</t>
  </si>
  <si>
    <t>World Bank, Global Poverty Working Group. Data are compiled from official government sources or are computed by World Bank staff using national (i.e. country–specific) poverty lines. SI.POV.NAHC.
Caribbean Community (CARICOM), Regional statistics, selected socio-economic indicators. CARICOM data were used for those countries without data in the World Bank series.</t>
  </si>
  <si>
    <t>Caribbean Development Bank</t>
  </si>
  <si>
    <t xml:space="preserve">UNDP Human Development Report. </t>
  </si>
  <si>
    <t>World Bank. 
Caribbean Development Bank, The Changing Nature of Poverty and Inequality in the Caribbean Report, 2016. Caribbean Development Bank data were used for Caribbean countries without data. If data were available from World Bank, these were used.</t>
  </si>
  <si>
    <t xml:space="preserve">http://hdrstats.undp.org/en/indicators/68606.html, </t>
  </si>
  <si>
    <t>http://data.worldbank.org/indicator/SI.POV.GINI, http://www.caribank.org/</t>
  </si>
  <si>
    <t>Model</t>
  </si>
  <si>
    <t>Global</t>
  </si>
  <si>
    <t>Global complemented with regional data</t>
  </si>
  <si>
    <t>Physical exposure to earthquake and tsunami</t>
  </si>
  <si>
    <t>Earthquake and Tsunami</t>
  </si>
  <si>
    <t xml:space="preserve">Asylum seekers </t>
  </si>
  <si>
    <t>Number of Missing Indicators Score</t>
  </si>
  <si>
    <t>Recentness data (average years) Score</t>
  </si>
  <si>
    <t>Average of Missing and Recentness</t>
  </si>
  <si>
    <t># COMPONENTS MISSING IN VULNERABILITY</t>
  </si>
  <si>
    <t># COMPONENTS MISSING IN LACK OF COPING CAPACITY</t>
  </si>
  <si>
    <t>Number of Missing Components</t>
  </si>
  <si>
    <t>Number of missing components in Vulnerability Dimension</t>
  </si>
  <si>
    <t>Number of missing components in Lack of Coping Capacity dimension</t>
  </si>
  <si>
    <t>Percentage of Missing Indicators</t>
  </si>
  <si>
    <t>Percentage of Missing Components</t>
  </si>
  <si>
    <t>TOTAL</t>
  </si>
  <si>
    <t>Missing Indicators (Number)</t>
  </si>
  <si>
    <t>Missing Indicators (%)</t>
  </si>
  <si>
    <t>(0-81)</t>
  </si>
  <si>
    <t>(0-25)</t>
  </si>
  <si>
    <t>Missing Components (Number)</t>
  </si>
  <si>
    <t>Missing Components (%)</t>
  </si>
  <si>
    <t>Population in multidimensional poverty, headcount (%)</t>
  </si>
  <si>
    <t>Percentage of the population with a weighted deprivation score of at least 33 percent. It is also expressed in thousands of the population in the survey year. Calculations are based on data on household deprivations in education, health and living standards from various household surveys.</t>
  </si>
  <si>
    <t>http://hdr.undp.org/en/indicators/38606</t>
  </si>
  <si>
    <t>While the HDI measures the average achievement of a country in terms of development, the multi-dimensional poverty head count focuses on the section of the population below the threshold of the basic criteria for human development. Human vulnerability derives essentially from the restriction of choices critical to human development in areas such as health, education, living standards and personal security; thus “people are vulnerable when they lack sufficient core capabilities, since this severely restricts their agency and prevents them from doing things they value or from coping with threats.” (Source: Human Development Report 2014)</t>
  </si>
  <si>
    <t>The poor are inherently vulnerable, but those at risk of falling into poverty through, for example, a sudden change in circumstance, are also vulnerable. “Ill-health, job losses, limited access to material resources, economic downturns and unstable climate all add to people’s vulnerability, especially when risk mitigation arrangements are not well-established and social protection measures and health systems are not sufficiently robust and comprehensive.” (Source: Human Development report 2014)</t>
  </si>
  <si>
    <t>Percentage of the population at risk of suffering multiple deprivations: that is, those with a deprivation score of 20-33 percent. Calculations are based on data on household deprivations in education, health and living standards from various household surveys</t>
  </si>
  <si>
    <t>Population in multidimensional poverty</t>
  </si>
  <si>
    <t>Population in near multidimensional poverty</t>
  </si>
  <si>
    <t>Population in near multidimensional poverty (%)</t>
  </si>
  <si>
    <t>http://hdr.undp.org/en/indicators/142506</t>
  </si>
  <si>
    <t>http://data.unicef.org/nutrition/malnutrition.html</t>
  </si>
  <si>
    <t xml:space="preserve">Stunting or chronic malnutrition (low height for age) among children age 6-59 months results from the deprivation of key nutrients, and/or frequent bouts of disease in particular during the first 1,000 days of life. Stunting in children can have severe and potentially irreversible impacts on their physical, mental, and emotional development; and is the best indicator for assessing malnutrition as it reflects the accumulated, permanent and long term effects on young.  Analyses of Latin America and Caribbean nutrition data has shown that  stunting affects a much larger number of children than underweight. It is a better indicator to capture the cumulative effects of undernutrition and predict health and well-being in adulthood, and to track regional progress in nutrition. </t>
  </si>
  <si>
    <t>http://data.unicef.org/topic/nutrition/low-birthweight/</t>
  </si>
  <si>
    <t>Globally, nearly half of all babies are not weighed at birth. Moreover, those that are tend to be better off (more likely to be born in health facilities, urban areas and of better-educated mothers), which can lead to an underestimation of low-birthweight incidence. Prior to acceptance in UNICEF’s global database, household survey data from MICS and DHS are adjusted to account for under-reporting and misreporting of birthweights using methods published by Blanc and Wardlaw (2005). It should be noted, however, that adjusted rates may still underestimate the true magnitude of the problem. It is critical, therefore, that all babies be properly weighed at birth.</t>
  </si>
  <si>
    <t xml:space="preserve">Despite all progress in the region, many citizens have not reaped the benefits from the last decade’s economic boom. Amongst the most vulnerable are youth – particularly in poor or rural communities. 
The adolescent birth rate, technically known as the age-specific fertility rate provides a basic measure of reproductive health focusing on a vulnerable group of adolescent women. 
There is substantial agreement in the literature that women who become pregnant and give birth very early in their reproductive lives are subject to higher risks of complications or even death during pregnancy and birth and their children are also more vulnerable.
Therefore, preventing births very early in a woman’s life is an important measure to improve maternal health and reduce infant mortality. 
Furthermore, women having children at an early age experience a curtailment of their opportunities for socio-economic improvement, particularly because young mothers are unlikely to keep on studying and, if they need to work, may find it especially difficult to combine family and work responsibilities. 
The adolescent birth rate provides also indirect evidence on access to reproductive health since the youth, and in particular unmarried adolescent women, often experience difficulties in access to reproductive health care.
</t>
  </si>
  <si>
    <t>The region as a whole carries a heavy burden of violence. Most countries in the region have homicide rates which are much higher than for other regions and which are considered to be at epidemic levels by the World Health Organization. The human and social costs of this violence are high.
Insecurity in the region has a disproportional impact on young people as main victims and perpetrators of violence. 
Lethal violence affects particularly and disproportionately young males in Latin America.
The homicide rate among youth is more than double the rate of the general population, approximately 70 per 100,000 young people (Inter-American Commission on Human Rights 2009). But, even though the great majority of victims and victimizers of homicide are males, approximately 1 in 10 homicide victims are female. In addition, femicides –the killing of women by men because they are women—has increased in several countries in the region (ACUNS 2013, 50- 51). (Source: Regional Human Development Report 2013-2014)</t>
  </si>
  <si>
    <t>The indicator captures the proportion of respondents of the AmericasBarometer that view security as the most important problem within their country. The indicator is based on the following survey question: "In your opinion, what is the most serious problem faced by the country?"</t>
  </si>
  <si>
    <t>The pervasiveness of crime and violence in Latin America and the Caribbean raises concerns regarding the stability of democracy in the region. The indicator provides a look at what citizens of the Americas view as the most important problem within their country.
In 2014, on average across the Americas, approximately 1 out of every 3 adults reports that the most important problem facing their country is one related to crime, violence, or insecurity. (Source: The Political Culture of Democracy in the Americas, 2014)</t>
  </si>
  <si>
    <t xml:space="preserve">The AmericasBarometer The AmericasBarometer survey, conducted by the Latin American Public Opinion Project, provides an extensive database on crime victimization and perceptions of insecurity. It is the only multi-country comparative project in the hemisphere to collect data on all of North, Central, and South America, plus a number of Caribbean countries. 
It provides a reliable and comprehensive database on citizens’ experiences and evaluations of issues of crime and violence.
Standardization of questionnaires that are administered by professional survey teams increases the ability to make comparisons across time, countries, and individuals and, as well, to investigate the correlates, causes, and consequences of crime, violence, and insecurity in the region. (Source: The Political Culture of Democracy in the Americas, 2014)
</t>
  </si>
  <si>
    <t>Latinobarómetro is an annual public opinion survey that involves some 20,000 interviews in 18 Latin American countries, representing more than 600 million inhabitants.</t>
  </si>
  <si>
    <r>
      <t>The percentage of one-year-olds who have received three doses of the combined diphtheria, tetanus toxoid and pertussis (DTP3) vaccine in a given year.  
Numerator: Number of children aged 12–23 months receiving three doses of DTP3 vaccine.  
Denominator: Total number of children aged 12–23 months surveyed.</t>
    </r>
    <r>
      <rPr>
        <b/>
        <sz val="10"/>
        <color rgb="FFFF0000"/>
        <rFont val="Arial"/>
        <family val="2"/>
      </rPr>
      <t xml:space="preserve"> </t>
    </r>
  </si>
  <si>
    <t xml:space="preserve">The physical infrastructure component tries to assess the accessibility as well as the redundancy of the systems which are two crucial characteristics in a crisis situation.
DTP3 immunization coverage is a good proxy of health system performance.
</t>
  </si>
  <si>
    <t>UNESCO, UNICEF</t>
  </si>
  <si>
    <t xml:space="preserve">UNESCO, World Bank (SE.PRM.ENRL.TC.ZS) </t>
  </si>
  <si>
    <t>UNESCO, World Bank (SE.PRM.PRSL.ZS), UNICEF</t>
  </si>
  <si>
    <t>Geographic, socio-economic and ethnic disparities in access to education persist. In 2012, the region was still home to nearly four million out-of-school children of primary school age; boys’ under-participation in secondary education has remained high; and 33 million adults, 55% of whom are women, lacked basic literacy skills. 
Survival rate to the last grade of primary education is of particular interest for monitoring access to primary education. The rate of survival to the last grade of primary education in the region was 77% in 2011, the same rate as in 1999. In other words, more than one-fifth of pupils were dropping out too early to complete school. Early dropout is likely to remain a concern in most countries in the region. 
(Source: UNESCO 2015 Regional overview)</t>
  </si>
  <si>
    <t>The indicator measures the retention capacity and internal efficiency of an education system. It illustrates the situation regarding retention of students from grade to grade in schools, and conversely the magnitude of dropout by grade.
Educational systems in the region face three challenges to strengthen youth resiliency in the face of insecurity: high dropout levels, especially in secondary school; deficiencies in the quality of education; and the lack of job opportunities. 
In Latin America, 51% of young males and 45% of young females do not finish secondary school (CEPAL 2010). Drop out rates differ according to different social strata: the poorest sectors are the most affected. Dropping out of school continues to be a challenge for schools in the region, with serious consequences for the transmission of intergenerational poverty (World Bank 2007).
UNICEF (2011) has identified a link between the high number of school dropouts in the age group from 12 to 14 and levels of insecurity in Central America. This reflects the limited capacity of the educational systems in the region to provide real incentives and opportunities for young people to continue their education. 
A recent study shows that in Mexico, young people with lower levels of education are more vulnerable to being victims of violence (Merino et al. 2013)."  
(Source: UNDP Regional Human Development Report 2013-2014)</t>
  </si>
  <si>
    <t xml:space="preserve">Inequality in access to secondary education persists in the region; marginalized groups are the most affected. Analysis of household survey data reveals differences in the likelihood of transitioning from primary to lower secondary school and from lower secondary to upper secondary school between children from the richest and poorest households in low and medium income countries.
Inequalities in the attainment of lower secondary education also relate to where adolescents live. Access to secondary school has been an issue for marginalized groups, including working children and migrants. Working students lag behind in acquiring foundation skills. 
(Source: UNESCO Regional Overview 2015)
</t>
  </si>
  <si>
    <t>Public education expenditures are considered an addition to savings. However, because of the wide variability in the effectiveness of public education expenditures, these figures cannot be construed as the value of investments in human capital. A current expenditure of $1 on education does not necessarily yield $1 of human capital. The calculation should also consider private education expenditure, but data are not available for a large number of countries.</t>
  </si>
  <si>
    <t xml:space="preserve">Investment in education is essential for achieving access to education and equity in the provision of educational opportunities. </t>
  </si>
  <si>
    <t>MISSING COMPONENTS (N)</t>
  </si>
  <si>
    <t>MISSING COMPONENTS (%)</t>
  </si>
  <si>
    <t># COMPONENTS MISSING IN HAZARD AND EXPOSURE</t>
  </si>
  <si>
    <t>LAC-INFORM</t>
  </si>
  <si>
    <t>Incidence of anemia in pregnant and lactating women (%)</t>
  </si>
  <si>
    <t>Incidence of anemia among pregnant women</t>
  </si>
  <si>
    <t>Latin America and Caribbean Index for Risk Management (INFORM 2017)</t>
  </si>
  <si>
    <t>Percentage of children aged 0-59 months who are stunted</t>
  </si>
  <si>
    <t xml:space="preserve">Number of people of the country of origin who have applied for asylum elsewhere during a given year, as percentage of the total population of the country of origin. To derive a the total number of people of a country of origin that applied for asylum elsewhere, the number of people of a given country that applied in destination countries has been summed. The total population (GHS-POP) indicator was used as reference population to calculate the percentage of refugees of a country.  
Asylum-seekers are individuals who have sought international protection and whose claims for refugee status have not yet been determined, irrespective of when they may have been lodged. </t>
  </si>
  <si>
    <t xml:space="preserve">Number of people of the country of origin who have applied for asylum elsewhere during a given year. To derive a the total number of people of a country of origin that applied for asylum elsewhere, the number of people of a given country that applied in destination countries has been summed. Asylum-seekers are individuals who have sought international protection and whose claims for refugee status have not yet been determined, irrespective of when they may have been lodged. </t>
  </si>
  <si>
    <t xml:space="preserve">International Labor Organization, Key Indicators of the Labor Market database. Retrieved through World Bank data. SL.EMP.VULN.ZS </t>
  </si>
  <si>
    <t>Annual incidence rate of reported probable cases of dengue and severe dengue per 100,000 people. Yearly figures based on accumulated reported cases by epidemiological week 52. Probable dengue cases: Person who has a fever or history of fever for 2-7 days duration, two or more symptoms of dengue and one serological test positive or epidemiological nexus with confirmed dengue case 14 days before onset of symptoms.</t>
  </si>
  <si>
    <t xml:space="preserve">Data availability depends on the timeframe of national health surveys. These surveys are not conducted annually and timeframes of countries may differ.   </t>
  </si>
  <si>
    <t>The Risk Management Index, RMI, brings together a group of indicators related to the risk management performance of a country. It is a qualitative measurement of risk based on pre-established levels (targets) or desirable references benchmarking) towards which risk management should be directed, according to its level of advance. For RMI formulation, four components or public policies are considered: risk identification (RI), risk reduction (RR), disaster management (DM) and governance and financial protection (FP). Once performance levels of each sub indicator have been evaluated, through a non-lineal aggregation model, the value of each component of RMI is determined. The value of each composed element is between 0 and 100, where 0 is the minimum performance level and 100 is the maximum level. The total RMI is the average of the four composed indicators that represent each public policy. When the value of the RMI is high, performance of risk management in the country is better.</t>
  </si>
  <si>
    <t>The indicator captures the proportion of respondents of the Latino Barometer survey consider that protecting against crime is not guaranteed in a country. The indicator is based on the following survey question: "To what extent do the following freedoms, rights, opportunities and securities are guaranteed in (country)? Protection against crime"</t>
  </si>
  <si>
    <t xml:space="preserve">Violence, and the fear of crime, restrict the decisions of individuals and society, hinder investments, affect the well being of society in general, and weaken implementation of government programs and democracy. </t>
  </si>
  <si>
    <t xml:space="preserve">Public expenditure is the sum of health outlays paid for in cash or supplied in kind by general government entities, at the central, regional and local level and social security agencies (avoiding double counting government transfers to social security and extra budgetary funds). It includes transfer payments to households (mainly the reimbursement of health services and medicines expenses) and extra budgetary funds to finance health services and goods. Revenues can come from multiple domestic sources and external funds. </t>
  </si>
  <si>
    <t>Timely access to health services – a mix of promotion, prevention, treatment and rehabilitation – is critical. This cannot be achieved without a well-functioning health financing system. It determines whether people can afford to use health services when they need them. It determines if the services exist.
Health financing systems are the basis for achieving universal coverage so that all people have access to services and do not suffer financial hardship paying for them. The availability of resources is one of the problems that restricts countries from moving closer to universal coverage. (Source: World Health Report on Health Systems Financing 2010)</t>
  </si>
  <si>
    <t xml:space="preserve">Lower secondary completion rate, both sexes (%). In the case of UNESCO indicator, lower secondary is defined as ISCED 2 or higher and reference population is 25+ years. In the case of UNICEF, the completion rate is among population aged 3-5 years above lower secondary graduation age. </t>
  </si>
  <si>
    <t>Violence containment refers to economic activity related to the consequences or prevention of violence where the violence is directed against people or property. Direct costs of violence are directly attributed to a specific form of violence or violence prevention. This includes items such as materials, expenses and labor. For example, the direct costs of violent crime can include such items as court, incarceration and hospital costs, capital destruction due to violence or expenditure on security and police forces. GDP per capita has been used to scale the cost of violence containment for each country.</t>
  </si>
  <si>
    <t>Out-Of-Pocket expenditure as % of total expenditure on health is used for the financial risk assessment of access to the health care system. Two concepts capture the lack of financial risk protection. The first, catastrophic health expenditure, occurs when a household’s out-of-pocket (OOP) payments are so high relative to its available resources that the household foregoes the consumption of other necessary goods and services. The second concept, impoverishment, occurs when OOP payments push households below or further below the poverty line, a threshold under which even the most basic standard of living is not ensured.</t>
  </si>
  <si>
    <t>http://www.inform-index.org/Subnational/LAC</t>
  </si>
  <si>
    <t>INFORM-LAC 2017</t>
  </si>
  <si>
    <t>(17 February 2017 v 0.0.4)</t>
  </si>
  <si>
    <t>CONCEPTO Y METODOLOGÍA</t>
  </si>
  <si>
    <t>Descargo de responsabilidad
La representación y uso de nombres geográficos y datos relacionados incluidos en las listas, tablas de esta hoja de cálculo no están garantizados ni  libres de errores ni implican necesariamente aprobación o aceptación oficial por parte de las Naciones Unidas.</t>
  </si>
  <si>
    <t>Para mayor información:</t>
  </si>
  <si>
    <t>Índice</t>
  </si>
  <si>
    <t>Tabla final con las principales dimensiones</t>
  </si>
  <si>
    <t>Peligros y exposición</t>
  </si>
  <si>
    <t>Vulnerabilidad</t>
  </si>
  <si>
    <t>Falta de capacidad para afrontar</t>
  </si>
  <si>
    <t>Imputación de datos del indicador</t>
  </si>
  <si>
    <t>Tabla de cálculo para la INFORM Índice de confiabilidad</t>
  </si>
  <si>
    <t>Metadatos de indicadores globales</t>
  </si>
  <si>
    <t xml:space="preserve">Regiones </t>
  </si>
  <si>
    <t>Regiones</t>
  </si>
  <si>
    <t>(17 Febrero 2017 v 0.0.4)</t>
  </si>
  <si>
    <t>Hoja</t>
  </si>
  <si>
    <t>(inicio)</t>
  </si>
  <si>
    <t>(Tabla de Contenidos)</t>
  </si>
  <si>
    <t>Terremoto y tsunami</t>
  </si>
  <si>
    <t>Inundación</t>
  </si>
  <si>
    <t>Ciclón tropical</t>
  </si>
  <si>
    <t>Degradación ambiental y sequía</t>
  </si>
  <si>
    <t>Conflicto</t>
  </si>
  <si>
    <t>Violencia</t>
  </si>
  <si>
    <t>Solicitantes de asilo</t>
  </si>
  <si>
    <t>Humano</t>
  </si>
  <si>
    <t>Peligro y exposición</t>
  </si>
  <si>
    <t>Desarrollo y carencias</t>
  </si>
  <si>
    <t>Desigualdad</t>
  </si>
  <si>
    <t>Dependencia</t>
  </si>
  <si>
    <t>Vulnerabilidad Socioeconómica</t>
  </si>
  <si>
    <t>Personas desarraigadas</t>
  </si>
  <si>
    <t>Condiciones de salud</t>
  </si>
  <si>
    <t>Juventud desprotegida</t>
  </si>
  <si>
    <t>Crisis (shocks) Recientes</t>
  </si>
  <si>
    <t>Seguridad alimentaria</t>
  </si>
  <si>
    <t>Otros Grupos Vulnerables</t>
  </si>
  <si>
    <t>Grupos vulnerables</t>
  </si>
  <si>
    <t>VULNERABILIDAD</t>
  </si>
  <si>
    <t>Gobernanza</t>
  </si>
  <si>
    <t>Protección social</t>
  </si>
  <si>
    <t>Seguridad y contención de la violencia</t>
  </si>
  <si>
    <t>Institucional</t>
  </si>
  <si>
    <t>Comunicación</t>
  </si>
  <si>
    <t>Acceso a la atención médica</t>
  </si>
  <si>
    <t>Acceso a la educación</t>
  </si>
  <si>
    <t>Infraestructura</t>
  </si>
  <si>
    <t>Ranking</t>
  </si>
  <si>
    <t>Índice de Confiabilidad (*)</t>
  </si>
  <si>
    <t>Indicadores faltantes (número)</t>
  </si>
  <si>
    <t>Indicadores faltantes (%)</t>
  </si>
  <si>
    <t>Componentes faltantes (número)</t>
  </si>
  <si>
    <t>Componentes faltantes (%)</t>
  </si>
  <si>
    <t>INDICE de RIESGO de INFORM</t>
  </si>
  <si>
    <t>FALTA DE CAPACIDAD DE AFRONTAMIENTO (COPING CAPACITY)</t>
  </si>
  <si>
    <t>Actualidad de los datos (años medios)</t>
  </si>
  <si>
    <t>PAÍS</t>
  </si>
  <si>
    <t>Sub-región</t>
  </si>
  <si>
    <t>Exposición física al terremoto MMI VI (absoluto)</t>
  </si>
  <si>
    <t>Exposición física al terremoto MMI VIII (absoluto)</t>
  </si>
  <si>
    <t>Exposición física al terremoto (absoluto)</t>
  </si>
  <si>
    <t>Proyección anual de personas expuestas a inundaciones</t>
  </si>
  <si>
    <t>Proyección anual de personas expuestas a tsunamis</t>
  </si>
  <si>
    <t>Proyección anual de personas expuestas al viento del ciclón SS1</t>
  </si>
  <si>
    <t>Exposición física a la oleada de ciclones tropicales (absoluta)</t>
  </si>
  <si>
    <t>Proyección anual de personas expuestas a ciclones (absoluto)</t>
  </si>
  <si>
    <t>Personas afectadas por sequías (absoluto)</t>
  </si>
  <si>
    <t>Exposición física a la degradación del suelo en áreas de bajo nivel biofísico (absoluto)</t>
  </si>
  <si>
    <t>Exposición física a la degradación del suelo en áreas de alto nivel biofísico (absoluto)</t>
  </si>
  <si>
    <t>Exposición física a la degradación del suelo (absoluta)</t>
  </si>
  <si>
    <t>Exposición física al terremoto MMI VI (relativo)</t>
  </si>
  <si>
    <t>Exposición física al terremoto MMI VIII (relativo)</t>
  </si>
  <si>
    <t>Exposición física a la inundación (relativa)</t>
  </si>
  <si>
    <t>Exposición física al tsunami (relativo)</t>
  </si>
  <si>
    <t>Exposición física al ciclón tropical de la categoría 1 de Saffir-Simpson (relativa)</t>
  </si>
  <si>
    <t>Exposición física al ciclón tropical de la categoría 3 de Saffir-Simpson (relativa)</t>
  </si>
  <si>
    <t>Exposición física a la oleada de ciclones tropicales (relativa)</t>
  </si>
  <si>
    <t>Personas afectadas por sequías (relativas)</t>
  </si>
  <si>
    <t>Exposición física a la degradación del suelo en áreas de alto nivel biofísico (relativo)</t>
  </si>
  <si>
    <t>Exposición física al terremoto (relativo)</t>
  </si>
  <si>
    <t>Exposición física al viento ciclónico tropical (relativo)</t>
  </si>
  <si>
    <t>Frecuencia de los eventos de sequía</t>
  </si>
  <si>
    <t>Exposición física a la degradación del suelo (relativa)</t>
  </si>
  <si>
    <t>Exposición física al terremoto MMI VI</t>
  </si>
  <si>
    <t>Exposición física al terremoto MMI VIII</t>
  </si>
  <si>
    <t>Exposición física al ciclón tropical de la categoría 1 de Saffir-Simpson</t>
  </si>
  <si>
    <t>Exposición física al ciclón tropical de la categoría 3 de Saffir-Simpson</t>
  </si>
  <si>
    <t>Exposición física al viento ciclónico tropical</t>
  </si>
  <si>
    <t>Exposición física a la oleada de ciclones tropicales</t>
  </si>
  <si>
    <t>Personas afectadas por las sequías</t>
  </si>
  <si>
    <t>Exposición física al terremoto</t>
  </si>
  <si>
    <t>Exposición física a las inundaciones</t>
  </si>
  <si>
    <t>Exposición física a tsunami</t>
  </si>
  <si>
    <t>Exposición física a terremoto y tsunami</t>
  </si>
  <si>
    <t>Exposición física a ciclón tropical</t>
  </si>
  <si>
    <t>Personas afectadas por sequías y Frecuencia de eventos</t>
  </si>
  <si>
    <t>Extracción de agua agrícola</t>
  </si>
  <si>
    <t>Extracción de agua agrícola e impacto histórico de sequía</t>
  </si>
  <si>
    <t>Exposición física a la degradación del suelo</t>
  </si>
  <si>
    <t>Cambio anual del bosque</t>
  </si>
  <si>
    <t>INFORM Peligro Natural</t>
  </si>
  <si>
    <t>GCRI Probabilidad de conflicto interno violento</t>
  </si>
  <si>
    <t>GCRI Probabilidad de conflicto interno altamente violento</t>
  </si>
  <si>
    <t>GCRI Puntaje Conflicto Interno</t>
  </si>
  <si>
    <t>Intensidad actual del conflicto de poder nacional</t>
  </si>
  <si>
    <t>Intensidad actual de conflictos subnacionales</t>
  </si>
  <si>
    <t>Tasa de Homicidio Intencional</t>
  </si>
  <si>
    <t>Homicidio intencional</t>
  </si>
  <si>
    <t>Solicitantes de asilo por país de origen (relativo)</t>
  </si>
  <si>
    <t>Solicitantes de asilo por país de origen (absoluto)</t>
  </si>
  <si>
    <t>Solicitantes de asilo por país de origen</t>
  </si>
  <si>
    <t>INFORM Peligro Humano</t>
  </si>
  <si>
    <t>Exposición física al ciclón tropical (relativo)</t>
  </si>
  <si>
    <t>Índice de Desarrollo Humano</t>
  </si>
  <si>
    <t>Pobreza multidimensional</t>
  </si>
  <si>
    <t>Pobreza</t>
  </si>
  <si>
    <t>Índice de desigualdad de género</t>
  </si>
  <si>
    <t>Índice de Gini</t>
  </si>
  <si>
    <t>Población de barrios marginales urbanos</t>
  </si>
  <si>
    <t>Remesas personales</t>
  </si>
  <si>
    <t>Empleo vulnerable</t>
  </si>
  <si>
    <t>INFORM Vulnerabilidad Socioeconómica</t>
  </si>
  <si>
    <t>Total de personas desarraigadas (1.000 personas)</t>
  </si>
  <si>
    <t>Personas desarraigadas (población total)</t>
  </si>
  <si>
    <t>Total / Pop</t>
  </si>
  <si>
    <t>Total de personas desarraigadas (porcentaje de la población total)</t>
  </si>
  <si>
    <t>Incidencia de VIH-SIDA, tasa de adultos (&gt; 15)</t>
  </si>
  <si>
    <t>Incidencia de la tuberculosis</t>
  </si>
  <si>
    <t>Tasa de incidencia del dengue</t>
  </si>
  <si>
    <t>Bajo peso al nacer</t>
  </si>
  <si>
    <t>Mortalidad en adolescentes debido a la autolesión y a la violencia interpersonal</t>
  </si>
  <si>
    <t>Total afectado por desastres naturales durante 3 años (1.000 personas)</t>
  </si>
  <si>
    <t>Incidencia de anemia entre mujeres embarazadas</t>
  </si>
  <si>
    <t>Prevalencia de la subnutrición</t>
  </si>
  <si>
    <t>Índice de precios de alimentos nacionales</t>
  </si>
  <si>
    <t>Índice de volatilidad de los precios de los alimentos nacionales</t>
  </si>
  <si>
    <t>INFORM Grupos Vulnerables</t>
  </si>
  <si>
    <t>Tasa de incidencia de pobreza</t>
  </si>
  <si>
    <t>Tasa de inactividad por edades</t>
  </si>
  <si>
    <t>Desastres Naturales % del total de la población</t>
  </si>
  <si>
    <t xml:space="preserve">Mortalidad en menores de 5 </t>
  </si>
  <si>
    <t>Desnutrición crónica en menores de 5 años</t>
  </si>
  <si>
    <t>Desnutrición en menores de 5 años</t>
  </si>
  <si>
    <t>Puntaje por Acceso de Alimentos</t>
  </si>
  <si>
    <t>Puntaje de Utilización de Alimentos</t>
  </si>
  <si>
    <t>Puntaje HFA</t>
  </si>
  <si>
    <t>Índice de Gestión de Riesgo del BID</t>
  </si>
  <si>
    <t>Índice de Percepción de la Corrupción</t>
  </si>
  <si>
    <t>Eficacia gubernamental</t>
  </si>
  <si>
    <t>Cobertura de los programas de seguro social</t>
  </si>
  <si>
    <t>Falta de protección contra la delincuencia</t>
  </si>
  <si>
    <t>Falta de seguridad</t>
  </si>
  <si>
    <t>Seguridad y protección contra la delincuencia</t>
  </si>
  <si>
    <t>Costos de la violencia de contención</t>
  </si>
  <si>
    <t>INFORM Institucional</t>
  </si>
  <si>
    <t>Acceso a electricidad</t>
  </si>
  <si>
    <t>Usuarios de Internet</t>
  </si>
  <si>
    <t>Suscripciones de celulares móviles</t>
  </si>
  <si>
    <t>Instalaciones de saneamiento mejoradas</t>
  </si>
  <si>
    <t>Fuente de agua mejorada</t>
  </si>
  <si>
    <t>Cobertura de agua en la escuela</t>
  </si>
  <si>
    <t>Cobertura de saneamiento escolar</t>
  </si>
  <si>
    <t>Agua y saneamiento en las escuelas (WinS)</t>
  </si>
  <si>
    <t>Conectividad física</t>
  </si>
  <si>
    <t>Densidad de los médicos</t>
  </si>
  <si>
    <t>Cobertura de inmunización contra el sarampión</t>
  </si>
  <si>
    <t>Cobertura de DTP3</t>
  </si>
  <si>
    <t>Cobertura de inmunización</t>
  </si>
  <si>
    <t>Gasto público y privado per cápita en salud</t>
  </si>
  <si>
    <t xml:space="preserve">Gasto público en salud </t>
  </si>
  <si>
    <t>Gastos de Salud</t>
  </si>
  <si>
    <t>Tasa de mortalidad materna</t>
  </si>
  <si>
    <t>Tasa de supervivencia hasta el último grado de educación primaria</t>
  </si>
  <si>
    <t>Tasa de supervivencia hasta el último grado de educación secundaria inferior</t>
  </si>
  <si>
    <t>Supervivencia educativa</t>
  </si>
  <si>
    <t>Logro educativo</t>
  </si>
  <si>
    <t>Supervivencia y logro</t>
  </si>
  <si>
    <t>Proporción alumno-maestro en educación primaria</t>
  </si>
  <si>
    <t>Inversión en calidad educativa</t>
  </si>
  <si>
    <t>INFORM Infraestructura</t>
  </si>
  <si>
    <t>Proyección anual de personas expuestas al viento del ciclón SS3</t>
  </si>
  <si>
    <t>Proyección anual de personas expuestas al viento del ciclón (absoluto)</t>
  </si>
  <si>
    <t>Puntaje de Disponibilidad de Alimentos</t>
  </si>
  <si>
    <t>Exposición física a la degradación del suelo en áreas de bajo nivel biofísico (relativa)</t>
  </si>
  <si>
    <t>Puntaje actual de intensidad de conflicto altamente violenta</t>
  </si>
  <si>
    <t>Índice de acceso a la educación</t>
  </si>
  <si>
    <t>Índice de Gestión de  Riesgos para América Latina y El Caribe
 Índex for Risk Management (INFORM 2017)</t>
  </si>
  <si>
    <t>Tasa de fertilidad en adolescentes</t>
  </si>
  <si>
    <t>HFA Scores (most recent)</t>
  </si>
  <si>
    <t>Road length</t>
  </si>
  <si>
    <t>Proyección anual de personas expuestas a las inundaciones</t>
  </si>
  <si>
    <t>Proyección anual de personas expuestas a la oleada ciclónica</t>
  </si>
  <si>
    <t>Total afectado por la sequía</t>
  </si>
  <si>
    <t>Exposición física a la degradación del suelo en áreas de baja nivel biofísico</t>
  </si>
  <si>
    <t>Exposición física a la degradación del suelo en áreas de alto nivel biofísico</t>
  </si>
  <si>
    <t>GCRI Probabilidad de conflicto violento</t>
  </si>
  <si>
    <t>GCRI Probabilidad de conflicto altamente violento</t>
  </si>
  <si>
    <t>Intensidad del conflicto de poder nacional (altamente violenta)</t>
  </si>
  <si>
    <t>Intensidad del conflicto subnacional (altamente violenta)</t>
  </si>
  <si>
    <t>Tasa de homicidio intencional</t>
  </si>
  <si>
    <t>Población en pobreza multidimensional</t>
  </si>
  <si>
    <t>Población cerca de pobreza multidimensional</t>
  </si>
  <si>
    <t>Tasa de incidencia de la pobreza, sobre la base de las líneas de pobreza nacional</t>
  </si>
  <si>
    <t>Tasa de mortalidad en menores de 5 años</t>
  </si>
  <si>
    <t>Densidad de médicos</t>
  </si>
  <si>
    <t>Incidencia del dengue</t>
  </si>
  <si>
    <t>Gasto per cápita en salud</t>
  </si>
  <si>
    <t>Coeficiente Gini de ingresos</t>
  </si>
  <si>
    <t>Personas afectadas por desastres naturales</t>
  </si>
  <si>
    <t>Las personas internamente desplazadas (PDI)</t>
  </si>
  <si>
    <t>Refugiados por país de asilo</t>
  </si>
  <si>
    <t>Refugiados Regresados</t>
  </si>
  <si>
    <t>Idoneidad (suficiencia) del suministro de energía dietética promedio</t>
  </si>
  <si>
    <t>Puntaje HFA mas actual</t>
  </si>
  <si>
    <t>Índice de Gestión de Riesgos del BID</t>
  </si>
  <si>
    <t>Cobertura de los Programas de Seguro Social</t>
  </si>
  <si>
    <t>Costos de contención de la violencia</t>
  </si>
  <si>
    <t>Usuarios de internet</t>
  </si>
  <si>
    <t>Longitud de vías</t>
  </si>
  <si>
    <t>Instalaciones de saneamiento mejoradas (% de la población con acceso)</t>
  </si>
  <si>
    <t>Fuente de agua mejorada (% de la población con acceso)</t>
  </si>
  <si>
    <t>Cobertura de agua en las escuelas</t>
  </si>
  <si>
    <t>Nivel de estudios: al menos completado la secundaria inferior</t>
  </si>
  <si>
    <t>PIB per cápita PPP int USD (estimado)</t>
  </si>
  <si>
    <t>Población total</t>
  </si>
  <si>
    <t>Población Total (GHS-POP)</t>
  </si>
  <si>
    <t>Área de la tierra (km. cuadrados)</t>
  </si>
  <si>
    <t>Unidad de medida</t>
  </si>
  <si>
    <t>Número / Año</t>
  </si>
  <si>
    <t>Número</t>
  </si>
  <si>
    <t>por 1.000 personas</t>
  </si>
  <si>
    <t>% de la población en edad de trabajar</t>
  </si>
  <si>
    <t>% del PIB</t>
  </si>
  <si>
    <t>% del empleo total</t>
  </si>
  <si>
    <t>constant 2011 int USD PPP</t>
  </si>
  <si>
    <t>Tasa</t>
  </si>
  <si>
    <t>por 100 personas</t>
  </si>
  <si>
    <t>% RNB</t>
  </si>
  <si>
    <t>actual int USD PPP</t>
  </si>
  <si>
    <t>km. cuadrados</t>
  </si>
  <si>
    <t>por 1,000 nacidos vivos</t>
  </si>
  <si>
    <t>por 1,000 personas</t>
  </si>
  <si>
    <t>por 100,000 personas</t>
  </si>
  <si>
    <t>por 100,000 nacidos vivos</t>
  </si>
  <si>
    <t>por 1,000 mujeres de 15 a 19 años</t>
  </si>
  <si>
    <t>Unidad de Medida</t>
  </si>
  <si>
    <t>Año</t>
  </si>
  <si>
    <t>Número de indicadores que faltan</t>
  </si>
  <si>
    <t>Porcentaje de indicadores que faltan</t>
  </si>
  <si>
    <t>Países en HVC</t>
  </si>
  <si>
    <t>Actualidad de los datos (años promedios)</t>
  </si>
  <si>
    <t xml:space="preserve">Puntaje de Número de indicadores faltantes </t>
  </si>
  <si>
    <t>Puntaje de Actualidad de los datos (años promedio)</t>
  </si>
  <si>
    <t>Promedio de Faltantes y de Actualidad</t>
  </si>
  <si>
    <t>Número de componentes que faltan</t>
  </si>
  <si>
    <t>Porcentaje de componentes que faltan</t>
  </si>
  <si>
    <t>Número de componentes faltantes en la dimensión de peligro y expocisión</t>
  </si>
  <si>
    <t>Número de componentes que faltan en la dimensión de vulnerabilidad</t>
  </si>
  <si>
    <t>Número de componentes faltantes en la dimensión falta de capacidad de afrontamiento</t>
  </si>
  <si>
    <t>Number of missing components in Hazard and Exposure Dimension</t>
  </si>
  <si>
    <t>La iniciativa INFORM comenzó en 2012 como una convergencia de intereses de los organismos de las Naciones Unidas, los donantes, las ONG y las instituciones de investigación para establecer una base de datos común para el análisis del riesgo humanitario mundial.
INFORM identifica a los países con alto riesgo de crisis humanitaria que son más propensos a requerir asistencia internacional. El modelo INFORM se basa en conceptos de riesgo publicados en la literatura científica y contempla tres dimensiones de riesgo: Peligros y Exposición, Vulnerabilidad y Falta de Capacidad de Afrontamiento. El modelo INFORM se divide en diferentes niveles para proporcionar una visión rápida de los factores subyacentes que conducen al riesgo humanitario.
El índice INFORM apoya un marco proactivo de gestión de crisis. Será útil para una asignación objetiva de recursos para la gestión de desastres, así como para acciones coordinadas centradas en la prevención, mitigación y preparación para emergencias humanitarias.</t>
  </si>
  <si>
    <t>Región WB</t>
  </si>
  <si>
    <t>Grupo de ingresos WB</t>
  </si>
  <si>
    <t>Región UN-OCHA</t>
  </si>
  <si>
    <t>Región EC-ECHO</t>
  </si>
  <si>
    <t>Región geográfica UN</t>
  </si>
  <si>
    <t>Sub-región geográfica UN</t>
  </si>
  <si>
    <t>Niños y niñas de un año totalmente inmunizados contra el sarampión</t>
  </si>
  <si>
    <t>Niños y niñas de un año totalmente inmunizados contra DTP3</t>
  </si>
  <si>
    <t>Condiciones de salud de los niños y niñas menores de 5 años</t>
  </si>
  <si>
    <t>Niños y niñas menores de 5 años</t>
  </si>
  <si>
    <t>Gastos de la salud desembolsados por paciente</t>
  </si>
  <si>
    <t>Gastos en educación</t>
  </si>
  <si>
    <t>Modelo</t>
  </si>
  <si>
    <t>Dimensión</t>
  </si>
  <si>
    <t>Categoría</t>
  </si>
  <si>
    <t>Componente</t>
  </si>
  <si>
    <t>Sub-Componente</t>
  </si>
  <si>
    <t>Nombre corto del indicador</t>
  </si>
  <si>
    <t>Nombre completo del indicador</t>
  </si>
  <si>
    <t>Descripcíon</t>
  </si>
  <si>
    <t>Relevancia</t>
  </si>
  <si>
    <t>Validez / limitación del indicador</t>
  </si>
  <si>
    <t>Procedencia del dato (Fuente)</t>
  </si>
  <si>
    <t>Peligro y Exposición</t>
  </si>
  <si>
    <t>Terremoto</t>
  </si>
  <si>
    <t>Terremoto extenso (absoluto)</t>
  </si>
  <si>
    <t>Exposición física al terremoto extensivo (absoluto)</t>
  </si>
  <si>
    <t>Exposición física a terremotos de Intensidad en Escala Modificada Mercalli mayores de MMI 6 - población anual promedio expuesta (habitantes)</t>
  </si>
  <si>
    <t>El indicador se basa en el número estimado de personas expuestas a terremotos mayores que MMI 6 en la Escala Modificada de Mercalli por año. Es el resultado de la combinación de las zonas de peligro y la población total que vive en la unidad espacial. Por lo tanto, indica el número esperado de personas expuestas en la zona de peligro en un año.</t>
  </si>
  <si>
    <t>El terremoto es uno de los riesgos rápidos que se presentan en la categoría de riesgo natural. El MMI 6 se considera como nivel de baja intensidad.</t>
  </si>
  <si>
    <t>El indicador depende de la calidad de las estimaciones de población y del mapa de riesgos sísmicos.</t>
  </si>
  <si>
    <t>Terremoto extenso (relativo)</t>
  </si>
  <si>
    <t>Exposición física al terremoto extensivo (relativo)</t>
  </si>
  <si>
    <t>Exposición física a terremotos de Intensidad mayor a MMI 6 en la Escala Modificada de Mercalli - población anual promedio expuesta (porcentaje de la población total)</t>
  </si>
  <si>
    <t>El indicador se basa en el número estimado de personas expuestas a terremotos de intensidad mayor que MMI 6 en la Escala Modificada de Mercalli por año. Es el resultado de la combinación de las zonas de peligro y la población total que vive en la unidad espacial. Por lo tanto, indica el porcentaje de la población media anual esperada potencialmente en riesgo.</t>
  </si>
  <si>
    <t>Terremoto intensivo (absoluto)</t>
  </si>
  <si>
    <t>Exposición física al terremoto intensivo (absoluto)</t>
  </si>
  <si>
    <t>Exposición física a terremotos de Intensidad mayor que MMI 8 en la escala Modificada de Mercalli - población anual promedio expuesta (habitantes)</t>
  </si>
  <si>
    <t>El indicador se basa en el número estimado de personas expuestas a terremotos de intensidad mayor que MMI 8 en la Escala Modificada de Mercalli por año. Es el resultado de la combinación de las zonas de peligro y la población total que vive en la unidad espacial. Por lo tanto, indica el número esperado de personas expuestas en la zona de peligro en un año.</t>
  </si>
  <si>
    <t>El terremoto es uno de los riesgos rápidos que se presentan en la categoría de riesgo natural. El MMI 8 se considera como nivel de alta intensidad.</t>
  </si>
  <si>
    <t>Terremoto intensivo (relativo)</t>
  </si>
  <si>
    <t>Exposición física al terremoto intensivo (relativo)</t>
  </si>
  <si>
    <t>Exposición física a terremotos de Intensidad mayor que MMI 8 en la Escala Modificada de Mercalli - población anual promedio expuesta (porcentaje de la población total)</t>
  </si>
  <si>
    <t>El indicador se basa en el número estimado de personas expuestas a terremotos de Intensidad mayor que MMI 8 en la Escala Modificada de Mercalli por año. Es el resultado de la combinación de las zonas de peligro y la población total que vive en la unidad espacial. Por lo tanto, indica el porcentaje de la población media anual esperada potencialmente en riesgo.</t>
  </si>
  <si>
    <t>Exposición física a tsunamis (absoluto)</t>
  </si>
  <si>
    <t>Exposición física a tsunamis - promedio anual  de población expuesta (habitantes)</t>
  </si>
  <si>
    <t>El indicador se basa en el número estimado de personas expuestas a tsunamis por año. Es el resultado de la combinación de las zonas de peligro y la población total que vive en la unidad espacial. Por lo tanto, indica el número esperado de personas expuestas en la zona de peligro en un año.</t>
  </si>
  <si>
    <t>El tsunami es uno de los riesgos rápidos que se plantean en la categoría de peligro natural.</t>
  </si>
  <si>
    <t>Este conjunto de datos se generó utilizando otros conjuntos de datos globales; no debe utilizarse para aplicaciones locales (como la planificación del uso de la tierra). El objetivo principal de los conjuntos de datos GAR 2015 es identificar ampliamente las zonas de alto riesgo a nivel mundial y determinar las áreas en las que deben recopilarse datos más detallados. Algunas áreas pueden estar subestimadas o sobreestimadas.</t>
  </si>
  <si>
    <t>Evaluación Global del Riesgo de UNISDR 2015:GVM y IAVCEI, PNUMA, CIMNE y asociados y INGENIAR, FEWS NET y la Fundación CIMA.</t>
  </si>
  <si>
    <t>Exposición física a tsunamis (relativo)</t>
  </si>
  <si>
    <t>Exposición física a los tsunamis - promedio anual de la población expuesta (porcentaje de la población total)</t>
  </si>
  <si>
    <t>El indicador se basa en el número estimado de personas expuestas a tsunamis por año. Es el resultado de la combinación de las zonas de peligro y la población total que vive en la unidad espacial. Por lo tanto, indica el porcentaje de la población media anual esperada potencialmente en riesgo.</t>
  </si>
  <si>
    <t>UNISDR Evaluación Global del Riesgo 2015: GVM y IAVCEI, el PNUMA, CIMNE y asociados y INGENIAR, FEWS NET y la Fundación CIMA. LandScan</t>
  </si>
  <si>
    <t>Inundación (absoluta)</t>
  </si>
  <si>
    <t>Exposición física a las inundaciones (absoluta)</t>
  </si>
  <si>
    <t>Exposición física a las inundaciones - promedio anual de población expuesta (habitantes)</t>
  </si>
  <si>
    <t>El indicador se basa en el número estimado de personas expuestas a inundaciones por año. Es el resultado de la combinación de las zonas de peligro y la población total que vive en la unidad espacial. Por lo tanto, indica el número esperado de personas expuestas en la zona de peligro en un año.</t>
  </si>
  <si>
    <t>La inundación es uno de los riesgos rápidos que se presentan en la categoría de riesgo natural.</t>
  </si>
  <si>
    <t>Este conjunto de datos se generó utilizando otros conjuntos de datos globales; no debe utilizarse para aplicaciones locales (como la planificación del uso del suelo). El objetivo principal de los conjuntos de datos GAR 2015 es identificar ampliamente las zonas de alto riesgo a nivel mundial y determinar las áreas en las que deben recopilarse datos más detallados. Algunas áreas pueden estar subestimadas o sobreestimadas.</t>
  </si>
  <si>
    <t>Inundación (relativa)</t>
  </si>
  <si>
    <t>Exposición física a la inundación - promedio anual de población expuesta (porcentaje de la población total)</t>
  </si>
  <si>
    <t>El indicador se basa en el número estimado de personas expuestas a inundaciones por año. Es el resultado de la combinación de las zonas de peligro y la población total que vive en la unidad espacial. Por lo tanto, indica el porcentaje de la población media anual esperada potencialmente en riesgo.</t>
  </si>
  <si>
    <t>Oleada ciclónica (absoluta)</t>
  </si>
  <si>
    <t>Exposición física a la oleada ciclónica (relativo)</t>
  </si>
  <si>
    <t>Exposición física a las marejadas por huracanes de Saffir-Simpson categoría 1 - promedio anual de población expuesta (habitantes)</t>
  </si>
  <si>
    <t>El indicador se basa en el número estimado de personas expuestas a las marejadas por huracanes de catrgoria 1 de  la escala Saffir-Simpson por año. Es el resultado de la combinación de las zonas de peligro y la población total que vive en la unidad espacial. Por lo tanto, indica el número esperado de personas expuestas en la zona de peligro en un año.</t>
  </si>
  <si>
    <t>El ciclón tropical es uno de los riesgos de inicio rápido considerados en la categoría de peligro natural.</t>
  </si>
  <si>
    <t>UNISDR Evaluación Global del Riesgo 2015: GVM y IAVCEI, el PNUMA, CIMNE y asociados y INGENIAR, FEWS NET y la Fundación CIMA.</t>
  </si>
  <si>
    <t>Oleada ciclónica  (relativa)</t>
  </si>
  <si>
    <t>Exposición física a la oleada ciclónica (absoluto)</t>
  </si>
  <si>
    <t>Exposición física a las marejadas por huracanes categoria 1 en la escala de Saffir-Simpson - promedio anual de población expuesta (habitantes)</t>
  </si>
  <si>
    <t>El indicador se basa en el número estimado de personas expuestas a las marejadas por huracanes de la categoría 1 de Saffir-Simpson por año. Es el resultado de la combinación de las zonas de peligro y la población total que vive en la unidad espacial. Por lo tanto, indica el número esperado de personas expuestas en la zona de peligro en un año.</t>
  </si>
  <si>
    <t>Ciclón tropical Viento intensivo (absoluto)</t>
  </si>
  <si>
    <t>Exposición física al ciclón tropical intensivo (absoluto)</t>
  </si>
  <si>
    <t>Exposición física a vientos de ciclones tropicales de categoaria mayor que 1 en la escala Saffir-Simpson  - promedio anual de población expuesta (habitantes)</t>
  </si>
  <si>
    <t>El indicador se basa en el número estimado de personas expuestas a vientos de ciclones tropicales de categoria mayor que 1 en la escala Saffir-Simpson  por año. Es el resultado de la combinación de las zonas de peligro y la población total que vive en la unidad espacial. Por lo tanto, indica el número esperado de personas expuestas en la zona de peligro en un año.</t>
  </si>
  <si>
    <t>El indicador se basa en el número estimado de personas expuestas a los ciclones tropicales mayor de categoría 1 de Saffir-Simpson (SS) por año. Es el resultado de la combinación de las zonas de peligro y de la población total que vive en la unidad espacial. Por lo tanto, indica el número esperado de personas expuestas en la zona de peligro en un año.</t>
  </si>
  <si>
    <t>Ciclón tropical Viento extenso (relativo)</t>
  </si>
  <si>
    <t>Exposición física al ciclón tropical extensivo (relativo)</t>
  </si>
  <si>
    <t>Exposición física a vientos de ciclones tropicales de categoria mayor que 1 en la escala Saffir-Simpson 1 - promedio anual de población expuesta (porcentaje de la población total)</t>
  </si>
  <si>
    <t>El indicador se basa en el número estimado de personas expuestas a vientos de ciclones tropicales mayores de la categoría 1 de Saffir-Simpson (SS) por año. Es el resultado de la combinación de las zonas de peligro y la población total que vive en la unidad espacial. Por lo tanto, indica el porcentaje de la población media anual esperada potencialmente en riesgo.</t>
  </si>
  <si>
    <t>El ciclón tropical es uno de los riesgos de inicio rápido considerados en la categoría de peligro natural. El SS 1 se considera como nivel de baja intensidad.</t>
  </si>
  <si>
    <t>Exposición física a vientos de ciclones tropicales de categoaria mayor que 3 en la escala Saffir-Simpson  - promedio anual de población expuesta (habitantes)</t>
  </si>
  <si>
    <t>El indicador se basa en el número estimado de personas expuestas a vientos ciclones tropicales mayores que la categoría 3 de Saffir-Simpson (SS) por año. Es el resultado de la combinación de las zonas de peligro y la población total que vive en la unidad espacial. Por lo tanto, indica el número esperado de personas expuestas en la zona de peligro en un año.</t>
  </si>
  <si>
    <t>El ciclón tropical es uno de los riesgos de inicio rápido considerados en la categoría de peligro natural. El SS 3 se considera como nivel de alta intensidad.</t>
  </si>
  <si>
    <t>Este conjunto de datos se generó utilizando otros conjuntos de datos globales; no debe utilizarse para aplicaciones locales (como la planificación del uso de la tierra). El objetivo principal de GAR 2015 es proporcionar una solución global, rentable, rentable, Algunas áreas pueden estar subestimadas o sobreestimadas.</t>
  </si>
  <si>
    <t>UNISDR Global Risk Assessment 2015: GVM e IAVCEI, PNUMA, CIMNE y Asociados e INGENIAR, FEWS NET y Fundación CIMA.</t>
  </si>
  <si>
    <t>Ciclón tropical Viento (relativo)</t>
  </si>
  <si>
    <t>La exposición física al ciclón tropical extensivo (relativo)</t>
  </si>
  <si>
    <t>Exposición física a vientos de ciclones tropicales de categoaria mayor que 3 en la escala Saffir-Simpson - promedio anual de población expuesta (% de la población total)</t>
  </si>
  <si>
    <t>El indicador se basa en el número estimado de personas expuestas a vientos ciclones tropicales de la categoría Saffir-Simpson (SS) mayor que 3.. Es el resultado de la combinación de las zonas de peligro y la población total que vive en la unidad espacial. Cabe señalar que el porcentaje de población media anual esperada está en riesgo.</t>
  </si>
  <si>
    <t>El ciclón tropical es uno de los peligros que ocurren más rápidamente en la categoría de peligro natural. El SS 3 se considera como nivel de alta intensidad.</t>
  </si>
  <si>
    <t>Sequía</t>
  </si>
  <si>
    <t>HA.NAT.DR.ASI</t>
  </si>
  <si>
    <t>Probabilidad de sequía agricola</t>
  </si>
  <si>
    <t>Probabilidad empirica anual de tener mas del 30% del área agricola afectada por sequía</t>
  </si>
  <si>
    <t>El indicador esta basado en el Indice de Stress Agricola (ASI) de FAO que resalta crecimiento anomalo de vegetación y sequia potencial en tierras cultivables. Se define como la probabilidad anual de tener mas del 30% de las areas agricolas afectadas por sequía</t>
  </si>
  <si>
    <t>Sequía es la única amenaza de lento desarrollo considerada en las categorias de amenazas naturales</t>
  </si>
  <si>
    <t>http://www.fao.org/giews/earthobservation/</t>
  </si>
  <si>
    <t>Sequía (absoluta)</t>
  </si>
  <si>
    <t>Personas afectadas por las sequías 1990-2013 - promedio anual de población afectada (habitantes)</t>
  </si>
  <si>
    <t>El indicador muestra el promedio anual de la población afectada por sequía por país en el período comprendido entre 1990 y 2013.</t>
  </si>
  <si>
    <t xml:space="preserve">Sequía es uno de los peligros de lento desarrollo considerado en la categoría de peligro natural </t>
  </si>
  <si>
    <t>El indicador se basa en el número total de personas afectadas por sequías por año y por país. Por lo tanto, indica cuántas personas al año están en riesgo.</t>
  </si>
  <si>
    <t>D. Guha-Sapir, R. Abajo, Ph. Hoyois - EM-DAT: Base de Datos de Desastres Internacionales - www.emdat.be - Universidad Católica de Lovaina - Bruselas - Bélgica.</t>
  </si>
  <si>
    <t>Sequía (relativa)</t>
  </si>
  <si>
    <t>Personas afectadas por las sequías 1990-2013 - promedio anual de población afectada (% de la población total)</t>
  </si>
  <si>
    <t>El indicador muestra el porcentaje del promedio anual de  población afectada por sequía en el período comprendido entre 1990 y 2013.</t>
  </si>
  <si>
    <t xml:space="preserve">Sequía es el único peligro de lento desarrollo considerado en la categoría de peligro natural </t>
  </si>
  <si>
    <t>Sequía (frecuencia)</t>
  </si>
  <si>
    <t>Frecuencia de eventos de sequía</t>
  </si>
  <si>
    <t>El indicador muestra la frecuencia de los episodios de sequía en el período de 1990 a 2013.</t>
  </si>
  <si>
    <t xml:space="preserve">Sequía es unico de los peligros de lento desarrollo considerado en la categoría de peligro natural </t>
  </si>
  <si>
    <t>Riesgo de Conflicto</t>
  </si>
  <si>
    <t>Intensidad actual de conflictos</t>
  </si>
  <si>
    <t>Barómetro de Conflictos - Conflictos de Poder Nacional</t>
  </si>
  <si>
    <t>La publicación anual del HIIK Barómetro de Conflictos describe las tendencias recientes en conflictos globales, escalamiento, de-escalamiento y acuerdos</t>
  </si>
  <si>
    <t>El Componente de Peligro Humano de InfoRM se refiere al riesgo de conflicto en el país.</t>
  </si>
  <si>
    <t>Instituto Heidelberg</t>
  </si>
  <si>
    <t>Barómetro de Conflictos - Conflictos de Poder Sub-Nacional</t>
  </si>
  <si>
    <t>Probabilidad de Conflicto Interno</t>
  </si>
  <si>
    <t>GCRI probabilidad de conflicto interno violento</t>
  </si>
  <si>
    <t>El Índice Global de Riesgo de Conflictos (GCRI) es un indicador que evalúa el riesgo de conflictos violentos internos en los estados</t>
  </si>
  <si>
    <t>El Componente de Riesgo Humano de InfoRM se refiere al riesgo de conflicto en el país.</t>
  </si>
  <si>
    <t>GCRI Alta probabilidad de conflicto interno violento</t>
  </si>
  <si>
    <t xml:space="preserve">Vulnerabilidad </t>
  </si>
  <si>
    <t>Vulnerabilidad socioeconómica</t>
  </si>
  <si>
    <t>El Índice de Desarrollo Humano (IDH) mide el desarrollo combinando los indicadores de esperanza de vida, logro educativo e ingreso en un índice compuesto.</t>
  </si>
  <si>
    <t>Se supone que cuanto más desarrollado sea un país, mejor será su gente para responder a las necesidades humanitarias con sus propios recursos nacionales o individuales.</t>
  </si>
  <si>
    <t>Informe sobre Desarrollo Humano del PNUD</t>
  </si>
  <si>
    <t>VU.SEV.PD.MPI</t>
  </si>
  <si>
    <t>Indice de pobreza multidimensional</t>
  </si>
  <si>
    <t>El indice de porbreza multidimensional (MPI) identifica carencias que se yuxtaponen al nivel de hogares en las mismas dimensiones del del Indice de Desarrollo Humano HDI (estandares de vida, salud y educación) y muestra el numero promedio de personas pobres y carencias que enfrentan hogares pobres</t>
  </si>
  <si>
    <t>Mientras que el HDI mide el avance promedio de un país en terminos de desarrollo, el MPI se enfoca en el segmento de población por debajo del limite de los criterios básicos para el desarrollo humano</t>
  </si>
  <si>
    <t>http://hdr.undp.org/en/composite/MPI</t>
  </si>
  <si>
    <t>El Índice de Desigualdad de Género (GII) refleja las desventajas de género en tres dimensiones: la salud reproductiva, el empoderamiento y el mercado de trabajo. El valor de GII varía de 0 a 1, siendo 0 la desigualdad del 0%, lo que indica que las mujeres son iguales en comparación con los hombres y 1 es el 100% de desigualdad.</t>
  </si>
  <si>
    <t>El componente de Desigualdad introduce la dispersión de las condiciones dentro de la población presentada en el componente Desarrollo y Carencias.
Países con una distribución desigual de desarrollo humano tambien experimentean alta desigualdad entre mujeres y hombres, y los países con alta desigualdad de género tambien experimentan distribución del desarrollo humano desigual.</t>
  </si>
  <si>
    <t>Coeficiente Gini de ingresos - Desigualdad en ingresos o consumo</t>
  </si>
  <si>
    <t>El índice de Gini mide la medida en que la distribución del ingreso o gastos en consumo entre individuos u hogares en una economia se desvía de una distribución igual perfecta.  Así, un índice de Gini de 0 representa la igualdad perfecta, mientras que un índice de 100 implica desigualdad perfecta.</t>
  </si>
  <si>
    <t>El componente de desigualdad presenta la dispersión de condiciones en la población presentado en el componente de Desarrollo y carencias.
El índice GINI muestra la distribución de la riqueza dentro de un país.</t>
  </si>
  <si>
    <t>Banco Mundial.
Banco de Desarrollo del Caribe, El Cambio en la Naturaleza de la Pobreza y Desigualdad en el Caribe Informe, 2016. Se utilizaron datos del Banco de Desarrollo del Caribe para países del Caribe sin datos. Banco Mundial, éstos fueron utilizados.</t>
  </si>
  <si>
    <t>Grupops vulnerables</t>
  </si>
  <si>
    <t>Personas de interés incluye refugiados, solicitantes de asilo, repatriados, apátridas y grupos de desplazados internos (IDPs).</t>
  </si>
  <si>
    <t>Los refugiados, los desplazados internos (IDPs) y los repatriados se encuentran entre las personas más vulnerables en una crisis humanitaria.</t>
  </si>
  <si>
    <t>Es difícil encontrar datos precisos sobre el número de personas desplazadas  internamente (IDPs) en un país. Los desplazados internos de la población local, especialmente si se refugian con parientes o amigos.</t>
  </si>
  <si>
    <t>Informe de Tendencias Globales de la Agencia de Refugiados de las Naciones Unidas</t>
  </si>
  <si>
    <t>http://www.unhcr.org; https://data2.unhcr.org/en/situations</t>
  </si>
  <si>
    <t xml:space="preserve">Personas desarraigadas </t>
  </si>
  <si>
    <t>Personas desplazadas internamente  (IDPs)</t>
  </si>
  <si>
    <t>Los refugiados, los desplazados internos y los repatriados se encuentran entre las personas más vulnerables en una crisis humanitaria.</t>
  </si>
  <si>
    <t>Centro de Monitoreo de Desplazamiento Interno</t>
  </si>
  <si>
    <t>Refugiados regresados</t>
  </si>
  <si>
    <t>Refugiados regrezados</t>
  </si>
  <si>
    <t>Otros grupos vulnerables</t>
  </si>
  <si>
    <t>Prevalencia del VIH-SIDA en personas de 15 a 49 años</t>
  </si>
  <si>
    <t>Prevalencia del VIH entre personas de 15 a 49 años (%)</t>
  </si>
  <si>
    <t>El número estimado de personas de 15 a 49 años con infección por el VIH, independientemente de que hayan tenido o no síntomas de SIDA, expresado como porcentaje de la población total de ese grupo de edad.</t>
  </si>
  <si>
    <t>El VIH-SIDA es considerado como una de las tres pandemias de países de bajos y mediano ingreso.</t>
  </si>
  <si>
    <t>El Objetivo 6.a de los Objetivos de Desarrollo del Milenio es "haber detenido para 2015 y comenzado a revertir la propagación del VIH / SIDA". El indicador 6.1 se define como "prevalencia del VIH entre la población de 15 a 24 años".</t>
  </si>
  <si>
    <t>Repositorio de datos Global del Observatorio Mundial de la Salud de la OMS</t>
  </si>
  <si>
    <t>Incidencia de la Tuberculosis</t>
  </si>
  <si>
    <t>Incidencia estimada de tuberculosis (por 100.000 habitantes)</t>
  </si>
  <si>
    <t>El número estimado de casos nuevos y de casos de tuberculosis recaída (TB) en un año dado, expresados por 100.000 habitantes. Se incluyen todas las formas de TB, incluidos los espacios en las personas que viven con el VIH.</t>
  </si>
  <si>
    <t>La tuberculosis es considerada como una de las tres pandemias de países de ingreso bajo y medio.</t>
  </si>
  <si>
    <t>El Objetivo 6.c de los Objetivos de Desarrollo del Milenio es "haber detenido en 2015 y comenzado a revertir la incidencia de la malaria y otras enfermedades importantes". El indicador 6.9 se define como "incidencia, prevalencia y tasas de mortalidad asociadas con la TB".</t>
  </si>
  <si>
    <t>Repositorio de datos del Observatorio Mundial de la Salud de la OMS</t>
  </si>
  <si>
    <t>Salud de los niños menores de 5 años</t>
  </si>
  <si>
    <t>Mortalidad menores de 5 años</t>
  </si>
  <si>
    <t>Tasa de mortalidad, menores de 5 años (por cada 1.000 nacidos vivos)</t>
  </si>
  <si>
    <t>Este indicador muestra la probabilidad de muerte entre el nacimiento y el final del quinto año por cada 1.000 nacidos vivos.</t>
  </si>
  <si>
    <t>La condición de salud de los niños menores de cinco años esta asociado con Indicadores: desnutrición y mortalidad de niños menores de 5 años. La mortalidad de niños menores de 5 años muestra condiciones generales de salud de los niños</t>
  </si>
  <si>
    <t>Debido a que los datos sobre la incidencia y prevalencia de enfermedades a menudo no están disponibles, las tasas de mortalidad se usan a menudo para identificar poblaciones vulnerables.
La tasa de mortalidad de niños menores de cinco años es un indicador de los ODM (ODM 4). Estimaciones de las estimaciones (UNICEF, OMS, Banco Mundial, División de Población de la UN DESA) en www.childmortality.org. Datos proyectados de World Population Prospects de la División de Población de las Naciones Unidas; y en algunos casos puede no ser coherente con los datos antes del año en curso.</t>
  </si>
  <si>
    <t>Grupo interinstitucional de las Naciones Unidas para la estimación de la mortalidad infantil (UNICEF, OMS, Banco Mundial, División de Población de la ONU)</t>
  </si>
  <si>
    <t>Crisis (shocks) recientes</t>
  </si>
  <si>
    <t>Población afectada por desastres naturales en los últimos 3 años</t>
  </si>
  <si>
    <t>Porcentaje de población afectada por desastres naturales en los últimos 12, 24, 36 meses</t>
  </si>
  <si>
    <t>Para tener en cuenta la mayor vulnerabilidad durante el período de recuperación después de un desastre, se considera a las personas afectadas por las crisis recientes en los últimos 3 años. Los años más recientes se reducen con el factor 0,5 y 0,25 para el segundo y tercer año, respectivamente, suponiendo que la recuperación disminuye progresivamente la vulnerabilidad.</t>
  </si>
  <si>
    <t>La población afectada por los recientes desastres naturales se considera más vulnerable que el resto de la población.
El indicador identifica a los países que se están recuperando de situaciones de crisis humanitaria.</t>
  </si>
  <si>
    <t>Aunque el CRED reconoce que las cifras para las personas no son totalmente confiables, ya que la definición deja margen para la interpretación, es mejor utilizar esta cifra en lugar del número de muertos, porque son los sobrevivientes los que necesitan ayuda de emergencia.</t>
  </si>
  <si>
    <t>Seguridad alimentaria - Disponibilidad de alimentos</t>
  </si>
  <si>
    <t>Suficiencia del suministro dietetico promedio</t>
  </si>
  <si>
    <t>Promedio del suministro de energía dietética como porcentaje de la demanda del promedio de energía dietética requerida.</t>
  </si>
  <si>
    <t>El componente de disponibilidad de los alimentos se refiere a la calidad real y el tipo de alimentos suministrados para proporcionar el equilibrio nutricional necesario para la vida sana y activa. Captura las tendencias en el hambre crónica.</t>
  </si>
  <si>
    <t>Analizada junto con la prevalencia de la desnutrición, permite discernir si la desnutrición se debe principalmente a la insuficiencia del suministro de alimentos o a una distribución particularmente mala.</t>
  </si>
  <si>
    <t>Seguridad Alimentaria - Utilización de Alimentos</t>
  </si>
  <si>
    <t>Prevalencia de la subnutrición (% de la población)</t>
  </si>
  <si>
    <t>La prevalencia de la subnutrición expresa la probabilidad de un individuo seleccionado aleatoriamente de la población consume una cantidad de calorías que es insuficiente para cubrir su necesidad de energía para una vida activa y saludable.</t>
  </si>
  <si>
    <t>El componente de utilización de los alimentos se refiere a la calidad real y el tipo de alimentos suministrados para proporcionar el equilibrio nutricional necesario para la vida sana y activa. Captura las tendencias en el hambre crónica..</t>
  </si>
  <si>
    <t>Este el indicador tradicional de FAO para hambre, adoptado como Indicador oficial de los Objetivos de Desarrollo del Milenio para el Objetivo 1, Objetivo 1.9.</t>
  </si>
  <si>
    <t>Seguridad alimentaria - Acceso a los alimentos</t>
  </si>
  <si>
    <t>Una medida de la variación mensual de los precios internacionales de una canasta de productos alimenticios.</t>
  </si>
  <si>
    <t>El Índice de Precios de los Alimentos Internos se refiere al aspecto económico del componente de acceso a los alimentos.</t>
  </si>
  <si>
    <t>El indicador no considera las diferencias en las proporciones de los gastos en alimentos con respecto al gasto total entre países.</t>
  </si>
  <si>
    <t>El indice de volatilidad de precios nacionales de los Alimentos compara las variaciones del Índice Nacional de Precios de los Alimentos entre países y en el tiempo.</t>
  </si>
  <si>
    <t>La volatilidad de los precios nacionales de los alimentos hace referencia a la estabilidad de precios en el componentes de acceso a los alimentos.</t>
  </si>
  <si>
    <t xml:space="preserve">Capacidad </t>
  </si>
  <si>
    <t>Efectividad gubernamental</t>
  </si>
  <si>
    <t>La Efectividad del gobierno capta las percepciones de la calidad de los servicios públicos, la calidad de la administración pública y el grado de independencia de las presiones políticas, la calidad de la formulación y ejecución de políticas y la credibilidad del compromiso del gobierno con tales políticas.</t>
  </si>
  <si>
    <t>El indicador muestra la efectividad de los esfuerzos de los gobiernos para fortalecer la resiliencia en todos los sectores de la sociedad.</t>
  </si>
  <si>
    <t>Indicadores de Gobernabilidad del Banco Mundial Banco Mundial</t>
  </si>
  <si>
    <t>Índice de Percepción de Corrupción</t>
  </si>
  <si>
    <t>Índice de Percepción de la Corrupción IPC</t>
  </si>
  <si>
    <t>El IPC anota y clasifica a los países en función de lo corrupto que se percibe el sector público de un país. Es un índice compuesto, una combinación de encuestas y evaluaciones de la corrupción, recogida por una variedad de instituciones de renombre.</t>
  </si>
  <si>
    <t>El indicador capta el nivel de abuso del poder político para el beneficio privado, que no se considera directamente en la construcción del gobierno efectivo aunque esté interrelacionado.</t>
  </si>
  <si>
    <t>Transparencia Internacional</t>
  </si>
  <si>
    <t>Implementación de RRD</t>
  </si>
  <si>
    <t>Marco de Acción de Hyogo</t>
  </si>
  <si>
    <t>Calificaciones del Marco de Acción de Hyogo</t>
  </si>
  <si>
    <t>El indicador para la Reducción del Riesgo de Desastres (RRD) en el país proviene de los informes de auto-evaluación sobre el avance en el Marco de Acción de Hyogo HFA. Los informes de progreso del HFA evalúan las cinco prioridades de acción estrategicas para la implementación de las acciones de reducción del riesgo de desastres.</t>
  </si>
  <si>
    <t>El indicador cuantifica el nivel de implementación de las actividades de RRD</t>
  </si>
  <si>
    <t>La autoevaluación tiene el riesgo de ser percibida como un proceso de presentar calificaciones infladas y no ser confiable.</t>
  </si>
  <si>
    <t>Infrastructura</t>
  </si>
  <si>
    <t>Communicación</t>
  </si>
  <si>
    <t>Acceso a la electricidad</t>
  </si>
  <si>
    <t>Acceso a la electricidad (% de la población)</t>
  </si>
  <si>
    <t>El acceso a la electricidad es el porcentaje de población con acceso a la electricidad. Los datos de electrificación se recogen de la industria, encuestas nacionales y fuentes internacionales.</t>
  </si>
  <si>
    <t>El componente de comunicación tiene como objetivo medir la eficiencia de la difusión de alertas tempranas a través de una red de comunicación, así como la coordinación de las actividades de preparación y de emergencia. Depende de la dispersión de la infraestructura de comunicación, así como del nivel de los receptores.</t>
  </si>
  <si>
    <t>Banco Mundial</t>
  </si>
  <si>
    <t>Usuarios de Internet (por cada 100 personas)</t>
  </si>
  <si>
    <t>Los usuarios de Internet son personas con acceso a la red global</t>
  </si>
  <si>
    <t>Suscripciones de teléfonos móviles (celulares)</t>
  </si>
  <si>
    <t>Suscripciones de celulares (por cada 100 personas)</t>
  </si>
  <si>
    <t>Las suscripciones a telefonía celular son suscripciones a servicios de telefonía pública móviles que utilizan tecnología celular, que proporcionan acceso a la red pública conmutada de teléfono. Las suscripciones pospago y prepago están incluidas.</t>
  </si>
  <si>
    <t>Acceso a instalaciones sanitarias mejoradas hace referencia al porcentaje de población utilizando instalaciones de saneamiento mejoradas. Las instalaciones de saneamiento mejoradas incluyen lavado / descarga (a un sistema de alcantarillado, fosa séptica, pozo de letrina), letrina de pozo mejorado ventilado (VIP), pozo de latrina con losa y retrete de compostaje.</t>
  </si>
  <si>
    <t>El componente de infraestructura física trata evaluar la accesibilidad, así como la redundancia de los sistemas los cuales son dos características cruciales en una situación de crisis. 
Para el monitoreo de los ODM, servicios de saneamiento mejorados se define como aquel que de forma higiénica separa las excretas humanas del contacto humano. Las personas sin saneamiento mejorado son susceptibles a las enfermedades y pueden ser más vulnerables a consecuencia de un peligro</t>
  </si>
  <si>
    <t>El Objetivo 7.c de los Objetivos de Desarrollo del Milenio es "reducir a la mitad, para 2015, la proporción de la población sin acceso sostenible a agua potable y saneamiento básico". El indicador 7.9 se define como "Proporción de población que utiliza instalaciones sanitarias mejoradas".</t>
  </si>
  <si>
    <t>El indicador define el porcentaje de población con acceso razonable (dentro de un kilómetro) a una cantidad adecuada de agua (20 litros por persona) a través de una conexión doméstica, un pozo público de manguera o una fuente, o un sistema de agua de lluvia.
Una fuente mejorada de agua potable se define como aquella que, por naturaleza de su construcción o mediante una intervención activa, está protegida de la contaminación exterior, en particular de la contaminación por materia fecal.</t>
  </si>
  <si>
    <t>Para el monitoreo de los ODM, servicios de saneamiento mejorados se define como aquel que de forma higiénica separa las excretas humanas del contacto humano. Las personas sin saneamiento mejorado son susceptibles a las enfermedades y pueden ser más vulnerables a consecuencia de un peligro.</t>
  </si>
  <si>
    <t>El Objetivo 7.c de los Objetivos de Desarrollo del Milenio es "reducir a la mitad, para 2015, la proporción de la población sin acceso sostenible a agua potable y saneamiento básico". El indicador 7.8 se define como "Proporción de población que utiliza una fuente de agua potable mejorada".</t>
  </si>
  <si>
    <t>OMS / UNICEF (JMP) para el abastecimiento de agua y el saneamiento</t>
  </si>
  <si>
    <t>Densidad de la red vial</t>
  </si>
  <si>
    <t>Densidad de la red vial (km de carretera por 100 km cuadrados de superficie)</t>
  </si>
  <si>
    <t>La densidad de la red vial es la relación entre la longitud de la red total de vias del país y la superficie terrestre del país. La red vial incluye todos los caminos del país: autopistas, autopistas, carreteras principales o nacionales, carreteras secundarias o regionales y otras carreteras urbanas y rurales.</t>
  </si>
  <si>
    <t>El componente de infraestructura física intenta evaluar la accesibilidad, así como la redundancia de los sistemas, que son dos características cruciales en una situación de crisis.</t>
  </si>
  <si>
    <t>Acceso a la salud</t>
  </si>
  <si>
    <t>Gasto en salud per cápita</t>
  </si>
  <si>
    <t>Gasto en salud per cápita, PPP ($ dólar internacional valores constantes 2011)</t>
  </si>
  <si>
    <t>Gasto total per cápita en salud (LA) expresado en Paridades de Poder de Compra (PPA) dólar internacional.</t>
  </si>
  <si>
    <t>Cobertura de inmunización contra sarampión</t>
  </si>
  <si>
    <t>Vacunación contra el sarampión (MCV) entre niños de 1 año (%)</t>
  </si>
  <si>
    <t>El porcentaje de niños menores de un año de edad que han recibido al menos una dosis de vacuna contra el sarampión en un año determinado.</t>
  </si>
  <si>
    <t xml:space="preserve">El componente de infraestructura física intenta evaluar la accesibilidad, así como la redundancia de los sistemas, que son dos características cruciales en una situación de crisis.
La cobertura de inmunización contra el sarampión es un buen indicador del desempeño del sistema de salud.
</t>
  </si>
  <si>
    <t>Densidad de los médicos (por 1.000 habitantes)</t>
  </si>
  <si>
    <t>Número de médicos (médicos), incluidos médicos generalistas y especialistas, por cada 1.000 habitantes.</t>
  </si>
  <si>
    <t>El componente de infraestructura física intenta evaluar la accesibilidad, así como la redundancia de los sistemas, que son dos características cruciales en una situación de crisis.
La preparación de la fuerza de trabajo de salud para trabajar en la consecución de los objetivos de salud de un país representa uno de los desafíos más importantes para su sistema de salud.</t>
  </si>
  <si>
    <t>CC.INF.AHC.MMR</t>
  </si>
  <si>
    <t>Tasa de mortalidad materna por cada 100.000 nacimientos</t>
  </si>
  <si>
    <t>La muerte materna es la muerte de una mujer mientras está embarazada o dentro de los 42 días siguientes a la terminación del embarazo, independientemente de la duración y el sitio del embarazo, debida a cualquier cuestión relacionada con o agravada por la gestión embarazo o las TIC, pero no por causas accidentales o incidentales. El índice de mortalidad materna se define por el número de muertes maternas por cada 100.000 nacidos vivos.</t>
  </si>
  <si>
    <t>La mayoría (61 por ciento) de las muertes maternas ocurren en los 35 países afectados actualmente por una crisis humanitaria o condiciones frágiles. La mortalidad materna es un fuerte indicador integrado de la condición de la mujer, la fuerza del sistema de salud (especialmente el acceso a la atención calificada parto y atención obstétrica de emergencia), y la presencia y funcionalidad de la infraestructura básica, como carreteras y centros de salud.</t>
  </si>
  <si>
    <t>Medir la mortalidad materna con precisión es la dificil, excepto donde el registro exhaustivo de las muertes y de las causas de la muerte existe. En otros lugares, se utilizarán censos, encuestas o modelos para estimar los niveles de mortalidad materna.</t>
  </si>
  <si>
    <t>El Grupo de Estimación de la Mortalidad Materna (OMS, UNICEF, UNFPA, Grupo del Banco Mundial y División de Población de las Naciones Unidas) preparó las estimaciones y tendencias de este indicador.</t>
  </si>
  <si>
    <t>Común</t>
  </si>
  <si>
    <t>GHSL grilla (cuadricula) de población</t>
  </si>
  <si>
    <t>Grilla (cuadrícula) de población de la capa de asentamiento humano global</t>
  </si>
  <si>
    <t>European Commission, Joint Research Centre (JRC); Columbia University, Center for International Earth Science Information Network - CIESIN (2015):  GHS population grid, derived from GPW4, multitemporal (1975, 1990, 2000, 2015). European Commission, Joint Research Centre (JRC) [Dataset] PID: http://data.europa.eu/89h/jrc-ghsl-ghs_pop_gpw4_globe_r2015a</t>
  </si>
  <si>
    <t>PIB per cápita</t>
  </si>
  <si>
    <t>Producto Interno Bruto basado en la paridad de poder adquisitivo (PPA) PIB per cápita (Dólar internacional actual)</t>
  </si>
  <si>
    <t>Expresado en el PIB en dólares PPP por persona. Los datos se obtienen dividiendo el PIB en dólares PPP por la población total. Estos datos constituyen la base de la economía del país.</t>
  </si>
  <si>
    <t>Debido a una fuerte relación entre el IDH y el PIB per cápita, se impusieron valores faltantes con el valor predicho del IDH sobre el PIB per cápita conocido para países específicos obtenido a partir del análisis de regresión ejecutado sobre el resto del conjunto.</t>
  </si>
  <si>
    <t>Nombre del indicador</t>
  </si>
  <si>
    <t>Nombre completo (largo) del indicador</t>
  </si>
  <si>
    <t xml:space="preserve">Peligros Naturales
</t>
  </si>
  <si>
    <t>Degradación de la tierra en áreas con bajo nivel biofísico (absoluto)</t>
  </si>
  <si>
    <t>Exposición física a la degradación de la tierra en áreas con bajo nivel biofísico (absoluto)</t>
  </si>
  <si>
    <t>Exposición física a una degradación de suelo de mediana a fuerte en áreas con bajo nivel biofísico (absoluto)</t>
  </si>
  <si>
    <t xml:space="preserve">La degradación de la tierra se define como la reducción de la capacidad de la tierra para proporcionar bienes y servicios de los ecosistemas durante un período de tiempo para sus beneficiarios." Los bienes del ecosistema se refieren a cantidades absolutas de productos de la tierra que tienen un valor económico o social para los seres humanos. la producción de animales y vegetales, la disponibilidad de la tierra y la calidad y cantidad de agua Los servicios de los ecosistemas se refieren a características más cualitativas y su impacto sobre los beneficiarios y el medio ambiente.
El mapa de las clases de degradación de la tierra describe el estado general en la provisión de servicios de ecosistemas biofísicos y los procesos de disminución de los servicios de los ecosistemas biofísicos: combina el índice de estado biofísico con el índice biofísico de degradación de la tierra.
El índice de estado biofísico considera el estado real de los factores del ecosistema biofísico para proporcionar bienes y servicios (Biomasa, Suelo, Agua y Biodiversidad).
El índice biofísico del proceso de degradación de la tierra considera los procesos globales de disminución o mejora de los servicios de los ecosistemas considerando el valor combinado de cada proceso biofísico (Biomasa, Suelo, Agua y Biodiversidad).
El indicador de población total (GHS-POP) se utiliza para estimar la población expuesta (absoluta y relativa) en áreas con degradación media a fuerte y un estado biofísico bajo o alto
</t>
  </si>
  <si>
    <t>La degradación ambiental es a la vez el motor y la consecuencia de los desastres, reduciendo la capacidad del medio ambiente para satisfacer las necesidades sociales y ecológicas." El consumo excesivo de recursos naturales resulta en degradación ambiental, reduciendo la eficacia de servicios ecosistémicos esenciales, los deslizamientos de tierra, lo que lleva a un mayor riesgo de los desastres, y, a su vez, los peligros naturales pueden degradar aún más el medio ambiente El impacto de la degradación de la tierra es una preocupación creciente.
Se supone que la degradación de la tierra provoca (y es causada por) la pobreza. Este nexo da lugar a la degradación de la tierra cada vez más, mientras que las personas se vuelven más pobres y más pobres con el tiempo. Este fenómeno persiste hasta que se rompe su resiliencia y no tienen otra opción que emigrar dentro de los países hacia áreas que ofrecen mejores oportunidades o incluso migran a los países desarrollados.
Los efectos de la degradación de la tierra también se sienten mucho más en áreas donde la densidad de población es alta y la pobreza es alta, ya que cualquier acción correctiva cuesta más o es más difícil de implementar, mientras que la amenaza a la seguridad alimentaria y de ingresos es mucho mayor en áreas con una población pobre.</t>
  </si>
  <si>
    <t>Una limitación particular para las interpretaciones sobre la base de un país son las grandes áreas de tierras baldías que predominan en algunos países, mientras que otros países están fuertemente urbanizados. Aunque se pueden y se harán declaraciones sobre el estado de los servicios de los ecosistemas en ambos, su presencia distorsiona a menudo los resultados de los países.
La mayor limitación es la disponibilidad limitada de datos globales con suficiente detalle y resolución.</t>
  </si>
  <si>
    <t>FAO, Sistema Global de Degradación de la Información de la Tierra</t>
  </si>
  <si>
    <t>Degradación de la tierra en áreas con bajo nivel biofísico (relativo)</t>
  </si>
  <si>
    <t>Exposición física a la degradación de la tierra en áreas con bajo nivel biofísico (relativo)</t>
  </si>
  <si>
    <t>Exposición física a una degradación media a fuerte en áreas con bajo nivel biofísico (relativo)</t>
  </si>
  <si>
    <t>Degradación de la tierra en áreas con alto nivel biofísico (absoluto)</t>
  </si>
  <si>
    <t>Exposición física a la degradación de la tierra en áreas con alto nivel biofísico (absoluto)</t>
  </si>
  <si>
    <t>Exposición física a una degradación media a fuerte de la tierra en áreas con alto nivel biofísico (absoluto)</t>
  </si>
  <si>
    <t>La degradación de la tierra en áreas con alto nivel biofísico (relativo)</t>
  </si>
  <si>
    <t>Exposición física a la degradación de la tierra en áreas con alto nivel biofísico (relativo)</t>
  </si>
  <si>
    <t>Exposición física a una degradación media a fuerte de la tierra en áreas con alto nivel biofísico (relativo)</t>
  </si>
  <si>
    <t>Recursos forestales</t>
  </si>
  <si>
    <t>Tasa de cambio anual del área forestal</t>
  </si>
  <si>
    <t>Tasa de variación anual media de la superficie cubierta de bosques y otras tierras boscosas entre 1990 y 2015</t>
  </si>
  <si>
    <t>Los bosques juegan un papel importante en la mitigación del riesgo de desastres. Los bosques protegen los suelos de la erosión, avalanchas y deslizamientos de tierra. Ayudan a reponer los suministros de aguas subterráneas cruciales para el consumo, la agricultura y otros usos, y son vitales para la conservación de la biodiversidad. Los bosques también desempeñan un papel fundamental en la lucha contra la pobreza rural, la seguridad alimentaria y el sustento de las personas. Sudamérica se encuentra entre las regiones con mayor pérdida anual neta de bosques en 2010-2015, con 2 millones de hectáreas, a pesar de que la tasa de pérdida ha "disminuido sustancialmente" respecto al período de cinco años anterior.</t>
  </si>
  <si>
    <t>Los datos y análisis de la FRA se basan en informes preparados por corresponsales nacionales designados por organismos gubernamentales encargados de la silvicultura. La FAO preparó estudios teóricos que proporcionan valores estimados para las estadísticas forestales en los países que no presentaron un informe de país para la FRA.</t>
  </si>
  <si>
    <t>FAOEvaluación Global de Recursos Forestales</t>
  </si>
  <si>
    <t xml:space="preserve">Peligro Natural </t>
  </si>
  <si>
    <t>Sequía y recursos hídricos</t>
  </si>
  <si>
    <t>Aprovechamiento del agua agrícola como% del total de recursos hídricos renovables</t>
  </si>
  <si>
    <t>Agua extraída para riego en un año dado, expresada en porcentaje del total de recursos hídricos renovables (TRWR). Este parámetro es una indicación de la presión sobre los recursos hídricos renovables causada por el riego.</t>
  </si>
  <si>
    <t>La agricultura, y especialmente la agricultura de regadío, es el sector con el mayor consumo de agua de consumo y la extracción de agua.</t>
  </si>
  <si>
    <t>Aunque están disponibles para algunos países, las cifras de extracción de agua de riego se confunden fácilmente con la retirada de agua agrícola. Además, a falta de medición directa y debido a la complejidad de los métodos de evaluación, no siempre son fiables. Estas dificultades explican que estas cifras no siempre están disponibles a nivel de país</t>
  </si>
  <si>
    <t>Peligro Humano</t>
  </si>
  <si>
    <t>Tasa de homicidio</t>
  </si>
  <si>
    <t>Tasa de homicidio intencional por 100.000 personas</t>
  </si>
  <si>
    <t>El indicador se define como el recuento total de víctimas de homicidio intencional dividido por la población total, expresado por 100.000 habitantes.
El homicidio intencional se define como la muerte ilícita infligida a una persona con la intención de causar muerte o lesiones graves (Fuente: Clasificación Internacional del Delito con Fines Estadísticos, ICCS 2015); población se refiere a la población residente total en un país dado en un año dado.</t>
  </si>
  <si>
    <t>La región de LAC es una de las regiones más violentas del mundo, y está aumentando. El indicador es ampliamente utilizado a nivel nacional e internacional para medir la forma más extrema de delitos violentos y también proporciona una indicación directa de la falta de seguridad. Los homicidios vinculados a actividades delictivas, y en particular a grupos delictivos, reciben una atención significativa en la región y, por lo tanto, se consideran indicadores indirectos de la exposición a la violencia.</t>
  </si>
  <si>
    <t>Las tasas de homicidios están vinculadas a la violencia. Existen niveles considerables de otros tipos de homicidio en la región, que también están relacionados con el homicidio. La recopilación de datos sobre la delincuencia es un proceso complejo que involucra a varios organismos e instituciones (policía, fiscales, tribunales y prisiones) dentro de un país. La comparabilidad internacional de los datos sobre homicidios depende en gran medida de la definición utilizada para registrar los delitos de homicidio intencional. Como las definiciones utilizadas por los países para registrar datos sobre homicidio intencional a menudo son muy cercanas a la definición usada por UNODC, los datos estadísticos nacionales sobre homicidios son altamente comparables a nivel internacional. Los datos sobre homicidios suelen ser producidos por dos fuentes separadas e independientes a nivel nacional (justicia penal y salud pública). La comparación de las dos fuentes es una herramienta para evaluar la exactitud de los datos nacionales. Por lo general, en los países donde existen datos de ambas fuentes, se registra un buen nivel de coincidencia entre las fuentes.</t>
  </si>
  <si>
    <t>UNODC. Indicadores de los Objetivos de Desarrollo Sostenible, División de Estadística de las Naciones Unidas.</t>
  </si>
  <si>
    <t>Recuento de homicidios</t>
  </si>
  <si>
    <t>Refugiados</t>
  </si>
  <si>
    <t>Refugiados (relativa)</t>
  </si>
  <si>
    <t>Refugiados por país de origen (relativo)</t>
  </si>
  <si>
    <t xml:space="preserve">Las personas por país de origen que hayan solicitado asilo en otro lugar durante un año determinado (relativo) </t>
  </si>
  <si>
    <t>Número de personas del país de origen que han solicitado asilo en otro lugar durante un año determinado, como porcentaje de la población total del país de origen. Para calcular el número total de personas de un país de origen que solicitó asilo en otro lugar, se ha sumado el número de personas de un país dado que aplicaron en los países de destino. El indicador de población total (GHS-POP) fue utilizado como población de referencia para calcular el porcentaje de refugiados de un país.
Los solicitantes de asilo son personas que han solicitado protección internacional y cuyas solicitudes de estatuto de refugiado aún no se han determinado, con independencia de cuándo se hayan presentado.</t>
  </si>
  <si>
    <t>El crimen organizado, los grupos armados, la apatridia y décadas de conflicto representan un serio riesgo para las poblaciones de las Américas. Las solicitudes de asilo, particularmente de países centroamericanos como El Salvador y Guatemala, han aumentado considerablemente. El número de personas de un determinado país que solicita asilo en otro lugar podría considerarse como un reflejo de la exposición de las personas a conflictos, violencia o persecución en su país de origen.</t>
  </si>
  <si>
    <t>Los principales métodos de recolección de datos sobre refugiados son los registros, encuestas, censos y estimaciones. El uso de cada uno o de una combinación de estos métodos no afecta a la calidad y credibilidad de los datos recolectados, y la decisión sobre el uso de un método en particular depende generalmente de la disponibilidad de recursos y capacidad. Además, el ACNUR se asegura de que la elección de un método particular sea apropiada para el país en cuestión. Los registros de refugiados requieren un registro o verificación continua para alinear los registros administrativos con la situación cambiante en el terreno. Cuando las poblaciones son muy móviles, mantener un registro de refugiados es un serio desafío. Los refugiados que viven fuera de los campamentos son más difíciles de rastrear y están subrepresentados en las estadísticas del ACNUR.</t>
  </si>
  <si>
    <t>ACNUR</t>
  </si>
  <si>
    <t>Refugiados (absoluto)</t>
  </si>
  <si>
    <t>Refugiados por país de origen (absoluto)</t>
  </si>
  <si>
    <t>Personas por país de origen que han solicitado asilo en otro lugar durante un año determinado (absoluto)</t>
  </si>
  <si>
    <t>Número de personas del país de origen que han solicitado asilo en otro lugar durante un año determinado. Para calcular el número total de personas de un país de origen que solicitó asilo en otro lugar, se ha sumado el número de personas de un país dado que aplicaron en los países de destino. Los solicitantes de asilo son personas que han solicitado protección internacional y cuyas solicitudes de estatuto de refugiado aún no se han determinado, con independencia de cuándo se hayan presentado.</t>
  </si>
  <si>
    <t>Social-Economico</t>
  </si>
  <si>
    <t xml:space="preserve">Población en pobreza multidimensional, efectivos (%) </t>
  </si>
  <si>
    <t>Porcentaje de la población con una puntuación de privación ponderada de al menos 33 por ciento. También se expresa en miles de la población en el año de la encuesta. Los cálculos se basan en datos sobre las privaciones de los hogares en educación, salud y nivel de vida de varias encuestas de hogares.</t>
  </si>
  <si>
    <t>Si bien el IDH mide el logro medio de un país en términos de desarrollo, el número de cabezas de pobreza multidimensional se centra en la sección de la población por debajo del umbral de los criterios básicos para el desarrollo humano. La vulnerabilidad humana se deriva esencialmente de la restricción de las opciones críticas para el desarrollo humano en áreas como la salud, la educación, el nivel de vida y la seguridad personal; así "las personas son vulnerables cuando carecen de suficientes capacidades básicas, ya que esto restringe severamente su agencia y les impide hacer cosas que valoran o de hacer frente a las amenazas". (Fuente: Informe de Desarrollo Humano 2014)</t>
  </si>
  <si>
    <t>PNUD</t>
  </si>
  <si>
    <t>Población cerca de la pobreza multidimensional</t>
  </si>
  <si>
    <t>Población cerca de la pobreza multidimensional (%)</t>
  </si>
  <si>
    <t>Porcentaje de la población en riesgo de sufrir múltiples privaciones: es decir, aquellas con una puntuación de privación del 20-33 por ciento. Los cálculos se basan en datos sobre las privaciones de los hogares en educación, salud y nivel de vida de varias encuestas de hogares.</t>
  </si>
  <si>
    <t>Los pobres son intrínsecamente vulnerables, pero los que corren el riesgo de caer en la pobreza a través, por ejemplo, de un cambio repentino en las circunstancias, también son vulnerables. "La mala salud, la pérdida de puestos de trabajo, el acceso limitado a los recursos materiales, las crisis económicas y el clima inestable contribuyen a la vulnerabilidad de las personas, especialmente cuando los mecanismos de mitigación del riesgo no están bien establecidos y las medidas de protección social y los sistemas de salud no son suficientemente sólidos y completos". (Fuente: Informe sobre Desarrollo Humano 2014)</t>
  </si>
  <si>
    <t>Tasa de incidencia de la pobreza</t>
  </si>
  <si>
    <t>Tasa de incidencia de la pobreza sobre la base de las líneas de pobreza nacional (% de la población)</t>
  </si>
  <si>
    <t>Porcentaje de la población que vive por debajo de las líneas nacionales de pobreza. Las estimaciones nacionales se basan en estimaciones ponderadas por población de subgrupos de encuestas de hogares.</t>
  </si>
  <si>
    <t xml:space="preserve">Si bien el IDH mide el logro medio de un país en términos de desarrollo, la proporción de cabecera de pobreza se centra en la sección de la población por debajo de un umbral de ingresos o necesita ser no pobre.
Los peligros suelen tener un impacto devastador en los pobres. Un peligro a gran escala que golpea a una comunidad altamente vulnerable con baja capacidad para hacer frente, invierte los avances en el desarrollo, atrincherando a las personas en los ciclos de pobreza y aumentando la vulnerabilidad.
</t>
  </si>
  <si>
    <t>La razón de recuento de la pobreza entre la población se mide en función de líneas de pobreza nacionales (es decir, específicas de cada país). Las líneas nacionales de pobreza son el punto de referencia para estimar los indicadores de pobreza que son consistentes con las circunstancias económicas y sociales específicas del país. Las líneas nacionales de pobreza reflejan las percepciones locales del nivel y la composición del consumo o del ingreso necesario para ser no pobres. La frontera percibida entre pobres y no pobres suele aumentar con el ingreso promedio de un país y, por lo tanto, no proporciona una medida uniforme para comparar las tasas de pobreza entre los países. Si bien las tasas de pobreza en las líneas de pobreza nacionales no deben utilizarse para comparar las tasas de pobreza entre países, son apropiadas para guiar y monitorear los resultados de las estrategias nacionales específicas de reducción de la pobreza.
Los datos de varios países del Caribe tienen más de cinco años de antigüedad.</t>
  </si>
  <si>
    <t>Banco Mundial, Grupo de Trabajo sobre la Pobreza Mundial. Los datos se recopilan a partir de fuentes gubernamentales oficiales o son calculados por personal del Banco Mundial utilizando líneas de pobreza nacionales (es decir, específicas de cada país). SI.POV.NAHC.
Comunidad del Caribe (CARICOM), Estadísticas regionales, indicadores socioeconómicos seleccionados. Los datos de la CARICOM se utilizaron para los países sin datos de la serie del Banco Mundial.</t>
  </si>
  <si>
    <t>Población urbana que vive en barrios marginales (% de la población urbana)</t>
  </si>
  <si>
    <t>La proporción de la población urbana que vive en hogares marginales. Un hogar marginal se define como un grupo de individuos que viven bajo el mismo techo que carece de una o más de las siguientes condiciones: el acceso al agua mejorada, el acceso a servicios mejorados de saneamiento, suficiente sala de estar, y la durabilidad de la vivienda.</t>
  </si>
  <si>
    <t>Las ciudades de la región están profundamente divididas social y espacialmente y la desigualdad es persistente. Aunque no sistemática, existe una fuerte correlación entre la desigualdad de ingresos y la fragmentación espacial; se refuerzan mutuamente y representan un desafío tanto para los gobiernos como para la sociedad.
Vivir en una barriada o barrio con una alta concentración de pobres reduce el acceso y las oportunidades de empleo, educación y servicios, al tiempo que aumenta la exposición a la violencia urbana y la vulnerabilidad a los desastres naturales. Además, un mayor ingreso per cápita en las principales ciudades de la región no significa necesariamente menos desigualdad.
Entre las ciudades y dentro de ellas, hay diferencias importantes en la vulnerabilidad de los diferentes barrios. Una buena proporción de los asentamientos de la región, muchos de los cuales han surgido informalmente en zonas periféricas durante el rápido crecimiento urbano, se encuentran en áreas de riesgo, ya sea por su proximidad a un volcán; construido sobre una pendiente inestable o por el tipo de suelo; proximidad al mar; otros lugares bajos; o porque están en zonas de inundación o contaminadas. Los segmentos más pobres de la sociedad tienden a ser más vulnerables a la degradación ambiental y los peligros naturales. Los altos porcentajes de pobres viven en áreas con precaria infraestructura social y residencial o en entornos ambientalmente degradados, lo que da lugar a una proporción desproporcionada de desastres.</t>
  </si>
  <si>
    <t>Las diferentes características locales de las unidades de vivienda pobres en todo el mundo y el bajo reconocimiento del desafío de las tugurios por parte de algunas autoridades e interesados interesados han hecho difícil convenir universalmente en algunas definiciones y características al referirse a una vivienda informal deficiente.
La falta de herramientas apropiadas a nivel nacional y de ciudad para medir todos los componentes requeridos para monitorear este indicador a menudo ha traído desafíos para que las oficinas de estadística incluyan de manera confiable todos los componentes que miden los barrios marginales.
Además, el indicador no captura la falta de vivienda, ya que no se incluye en las encuestas de hogares.
Por último, muchos países todavía tienen capacidades limitadas para la gestión de datos, la recopilación de datos y el monitoreo, y continúan lidiando con datos limitados sobre áreas geográficas grandes o densamente pobladas.
Finally, many countries still have limited capacities for data management, data collection and monitoring, and continue to grapple with limited data on large or densely populated geographical areas.</t>
  </si>
  <si>
    <t>Programa de las Naciones Unidas para los Asentamientos Humanos (ONU-Hábitat). Datos extraídos de Indicadores de los Objetivos de Desarrollo Sostenible, División de Estadística de las Naciones Unidas. Indicador 11.1.1.</t>
  </si>
  <si>
    <t>Tasa de inactividad por edades (% de la población en edad de trabajar)</t>
  </si>
  <si>
    <t>La tasa de dependencia demográfica es la proporción de personas dependientes - las personas menores de 15 años o mayores de 64 - a la población en edad de trabajar - esas edades 15-64. Los datos se muestran como la proporción de dependientes por cada 100 habitantes en edad de trabajar.</t>
  </si>
  <si>
    <t xml:space="preserve">La relación de dependencia se considera como un indicador de los factores subyacentes del riesgo de desastres (fuente: UNISDR).
La relación de dependencia de edad permite medir la carga que pesa sobre los miembros de la fuerza de trabajo dentro del hogar. Se supone que un alto índice de dependencia se asocia con mayor pobreza y vulnerabilidad.
Hay dos componentes en la relación de dependencia total: la carga representada por los menores de 15 años (dependencia de niños y niñas y jóvenes) y la carga que representan las personas de 60 años o más (dependencia de la vejez). La proporción global y sus componentes son una indicación de las demandas de atención de salud, vivienda, seguridad económica, educación y protección social asociadas con la población de jóvenes y la población de edad avanzada.
En términos demográficos, la región de América Latina y el Caribe ha cambiado de una estructura de población joven en 1950 a otra claramente envejecida, a un ritmo que se acelerará en las próximas décadas. Dada esta realidad demográfica, se debe prestar especial atención a las personas mayores. Hay varias formas de desigualdad en la vejez, que son motivo de preocupación. La mayoría de las personas mayores de la región no tienen pensiones para amortiguarlas contra la pérdida de ingresos en la vejez. A menudo carecen de acceso a una atención sanitaria oportuna y de buena calidad. Sus nuevas necesidades de asistencia, derivadas de factores demográficos, sociales y de salud, suponen una carga excesiva para la familia. Muchos países tienen una capacidad institucional limitada para superar estas dificultades. (fuente: CEPAL) </t>
  </si>
  <si>
    <t>Las estimaciones del personal del Banco Mundial utilizando las distribuciones de población y edad del Banco Mundial de World Population Prospects de la División de Población de las Naciones Unidas. Las estimaciones de la población del Banco Mundial provienen de diversas fuentes, entre ellas la World Population Prospects de la División de Población de las Naciones Unidas; informes de censos y publicaciones estadísticas de las oficinas nacionales de estadística. SP.POP.DPND</t>
  </si>
  <si>
    <t>Remesas personales recibidas (% del PIB)</t>
  </si>
  <si>
    <r>
      <t xml:space="preserve">Las remesas personales incluyen las transferencias personales y la remuneración de los empleados. Las transferencias personales consisten en todas las transferencias corrientes en efectivo o en especie efectuadas o recibidas por los hogares residentes con origen o destino en hogares no residentes. Por tanto, las transferencias personales incluyen todas las transferencias corrientes entre individuos residentes y no residentes. La remuneración de los empleados se refiere a los ingresos de los trabajadores fronterizos, estacionales y de otro tipo a corto plazo que trabajan en una economía en la que no residen y de los residentes empleados por entidades no residentes. Los datos son la suma de dos ítems definidos en la sexta edición del Manual de Balanza de Pagos del </t>
    </r>
    <r>
      <rPr>
        <sz val="10"/>
        <color rgb="FFFF0000"/>
        <rFont val="Arial"/>
        <family val="2"/>
      </rPr>
      <t>FMI</t>
    </r>
    <r>
      <rPr>
        <sz val="10"/>
        <color rgb="FF323232"/>
        <rFont val="Arial"/>
        <family val="2"/>
      </rPr>
      <t>: transferencias personales y remuneración de los empleados.</t>
    </r>
  </si>
  <si>
    <t>La dependencia de las remesas refleja una dependencia de los ingresos del extranjero y la falta de oportunidades de empleo local. Además, es una indicación de una mayor vulnerabilidad a la crisis económica y financiera mundial.</t>
  </si>
  <si>
    <t>Las estimaciones del personal del Banco Mundial basadas en los datos de la balanza de pagos del FMI y las estimaciones del PIB del Banco Mundial y de la OCDE.</t>
  </si>
  <si>
    <t>Empleo vulnerable, total (% del empleo total)</t>
  </si>
  <si>
    <t>El empleo vulnerable es el de los trabajadores familiares no remunerados y de los trabajadores por cuenta propia como porcentaje del empleo total.</t>
  </si>
  <si>
    <t xml:space="preserve">El empleo pleno y productivo y el trabajo decente se consideran la principal vía para que la gente escape de la pobreza. Los trabajadores familiares no remunerados y los trabajadores por cuenta propia son los más vulnerables y, por tanto, los más propensos a caer en la pobreza. Son los que tienen menos probabilidades de tener acuerdos de trabajo formal, son los que menos probabilidades tienen de protección social y redes de seguridad para protegerse contra los choques económicos, ya menudo son incapaces de generar ahorros suficientes para compensar estos choques. Una alta proporción de trabajadores familiares no remunerados en un país indica un desarrollo débil, un escaso crecimiento del empleo y, a menudo, una gran economía rural.
</t>
  </si>
  <si>
    <t>Los datos sobre el empleo por estatus provienen de encuestas de población activa y encuestas de hogares, complementadas por estimaciones oficiales y censos para un pequeño grupo de países. La encuesta sobre la fuerza de trabajo es la fuente más completa de empleo internacionalmente comparable, pero todavía hay algunas limitaciones para comparar los datos entre los países y con el tiempo incluso dentro de un país.
La información de las encuestas sobre la fuerza de trabajo no siempre es consistente en lo que se incluye en el empleo.
La cobertura geográfica es otro factor que puede limitar las comparaciones entre países. Los datos de empleo por situación de muchos países latinoamericanos abarcan solamente áreas urbanas. Para obtener información detallada sobre definiciones y cobertura, consulte la fuente original.
El empleo vulnerable (proporción de trabajadores por cuenta propia y de trabajadores familiares contribuyentes en el empleo total) es un indicador de los ODM.
El trabajo decente, la creación de empleo, la protección social, los derechos en el trabajo y el diálogo social son elementos integrantes del nuevo Programa 2030 para el Desarrollo Sostenible. Se destaca el objetivo 8 del Desarrollo Sostenible, cuyo objetivo es "promover un crecimiento económico sostenido, inclusivo y sostenible, un empleo pleno y productivo y un trabajo decente para todos". La lista de indicadores SDG incluye un indicador sobre empleo vulnerable (Indicador 8.3.1 Proporción de empleo informal en empleo no agrícola). La base de datos global SDG no incluye datos sobre este indicador todavía.</t>
  </si>
  <si>
    <t>Organización Internacional del Trabajo, indicadores clave de la base de datos del mercado de trabajo. Recuperado a través de datos del Banco Mundial. SL.EMP.VULN.ZS</t>
  </si>
  <si>
    <t>Condiciones de salud: Incidencia de enfermedades transmitidas por vectores Aedes aegypti</t>
  </si>
  <si>
    <t>Tasa de incidencia de casos probados de dengue y dengue grave por cada 100.000 personas</t>
  </si>
  <si>
    <t>Tasa de incidencia anual de casos probables de dengue y dengue grave por 100.000 personas. Datos anuales basados en los casos notificados acumulados por semana epidemiológica 52. Casos probables de dengue: Persona con fiebre o antecedentes de fiebre por 2-7 días de duración, dos o más síntomas de dengue y una prueba serológica nexo positivo o epidemiológico con caso confirmado de dengue 14 días antes del comienzo de los síntomas.</t>
  </si>
  <si>
    <t>El dengue severo afecta a la mayoría de los países latinoamericanos y se ha convertido en una causa principal de hospitalización y muerte entre niños y niñas y adultos. El dengue está muy extendido en todo el trópico, con variaciones locales en el riesgo influenciadas por las lluvias, la temperatura y la urbanización rápida no planificada. El dengue es una enfermedad viral transmitida por mosquitos que se ha propagado rápidamente en los últimos años. El virus del dengue es transmitido por mosquitos hembras principalmente de la especie Aedes aegypti y, en menor medida, Ae. albopictus Este mosquito también transmite chikungunya, fiebre amarilla y infección por Zika. Por lo tanto, la tasa de incidencia del dengue se considera en el modelo también como un indicador de la incidencia de estas otras infecciones.</t>
  </si>
  <si>
    <t>Es difícil establecer y mantener la vigilancia del dengue. La fiebre del dengue es una enfermedad compleja cuyos síntomas son difíciles de distinguir de otras enfermedades febriles comunes.
Al igual que en otras enfermedades, las definiciones de casos utilizadas para la notificación difieren entre países, y algunos países sólo notifican casos confirmados de laboratorio, mientras que otros también reportan casos sospechosos. Los problemas de subdiagnóstico, los informes incompletos y los retrasos en los informes también debilitan la vigilancia.</t>
  </si>
  <si>
    <t>OMS / OPS, NUEVO 52 2015 (actualización de junio de 2016)</t>
  </si>
  <si>
    <t>Salud de niños y niñas menores de 5 años: Desnutrición</t>
  </si>
  <si>
    <t>Desnutrición crónica en niños y niñas menores de 5 años</t>
  </si>
  <si>
    <t>Porcentaje de niños y niñas menores de 0-59 meses con desnutrición crónica</t>
  </si>
  <si>
    <t>Desnutrición crónica - Moderada y severa: Porcentaje de niños y niñas de 0-59 meses que están por debajo de menos dos desviaciones estándar de la mediana de estatura por edad de los Estándares de Crecimiento Infantil de la OMS.</t>
  </si>
  <si>
    <t>El retraso en el crecimiento o la desnutrición crónica (baja estatura por edad) entre los niños y niñas de 6 a 59 meses de edad se debe a la privación de nutrientes clave y / oa episodios frecuentes de enfermedad en particular durante los primeros 1.000 días de vida. El retraso del crecimiento en niños y niñas puede tener impactos graves y potencialmente irreversibles en su desarrollo físico, mental y emocional; y es el mejor indicador para evaluar la malnutrición ya que refleja los efectos acumulados, permanentes ya largo plazo sobre los jóvenes. Los análisis de los datos de nutrición de América Latina y el Caribe han demostrado que el retraso en el crecimiento afecta a un número mucho mayor de niños y niñas que el bajo peso. Es un indicador mejor para captar los efectos acumulativos de la desnutrición y predecir la salud y el bienestar en la edad adulta y para rastrear el progreso regional en nutrición.</t>
  </si>
  <si>
    <t>JME: UNICEF, OMS, Banco Mundial (actualización de Augustus 2016)</t>
  </si>
  <si>
    <t>Porcentaje de lactantes que pesan menos de 2.500 gramos al nacer</t>
  </si>
  <si>
    <t>El peso del bebé al nacer es un fuerte indicador de la salud y la nutrición de la madre y el recién nacido. Estar desnutrido en el útero aumenta el riesgo de muerte en los primeros meses y años de vida del niño. Los que sobreviven tienden a tener una función inmune alterada y un mayor riesgo de enfermedad a lo largo de sus vidas.</t>
  </si>
  <si>
    <t>A nivel mundial, casi la mitad de todos los bebés no se pesan al nacer. Además, las que tienden a estar mejor (más probabilidades de nacer en centros de salud, zonas urbanas y madres con mejor educación), lo que puede llevar a una subestimación de la incidencia de bajo peso al nacer. Antes de su aceptación en la base de datos mundial de UNICEF, los datos de las encuestas de hogares de MICS y DHS se ajustan para tener en cuenta la subnotificación y la información errónea de los pesos al nacer utilizando los métodos publicados por Blanc y Wardlaw (2005). Cabe señalar, sin embargo, que las tasas ajustadas pueden todavía subestimar la verdadera magnitud del problema. Es crítico, por lo tanto, que todos los bebés sean bien pesados al nacer.</t>
  </si>
  <si>
    <t>Las bases de datos mundiales de UNICEF, basadas en el DHS, las MICS, otras encuestas nacionales de hogares, los datos de los sistemas rutinarios de notificación, el UNICEF y la OMS. (Actualización de octubre de 2014)</t>
  </si>
  <si>
    <t xml:space="preserve">Tasa de fertilidad en adolescentes </t>
  </si>
  <si>
    <t>Tasa de fertilidad en adolescentes (por 1,000 niñas de 15 a 19 años)</t>
  </si>
  <si>
    <t>El número anual de nacimientos de mujeres entre 15 y 19 años por 1,000 mujeres en ese grupo de edad. También se conoce como la tasa de fecundidad por edad de las mujeres de 15 a 19 años.</t>
  </si>
  <si>
    <t>A pesar de todos los avances en la región, muchos ciudadanos no han cosechado los beneficios del auge económico de la última década. Entre los más vulnerables están los jóvenes, particularmente en comunidades pobres o rurales.
La tasa de natalidad de los adolescentes, técnicamente conocida como la tasa de fecundidad por edad específica, proporciona una medida básica de salud reproductiva centrada en un grupo vulnerable de mujeres adolescentes.
Existe un acuerdo sustancial en la literatura de que las mujeres que quedan embarazadas y dan a luz muy temprano en sus vidas reproductivas están sujetas a mayores riesgos de complicaciones o incluso la muerte durante el embarazo y el parto y sus hijos también son más vulnerables.
Por lo tanto, prevenir los nacimientos muy temprano en la vida de una mujer es una medida importante para mejorar la salud materna y reducir la mortalidad infantil.
Además, las mujeres que tienen hijos a una edad temprana experimentan una reducción de sus oportunidades de mejora socioeconómica, sobre todo porque es poco probable que las madres jóvenes sigan estudiando y, si tienen que trabajar, pueden tener dificultades para combinar responsabilidades familiares y laborales .
La tasa de natalidad de los adolescentes también proporciona evidencia indirecta sobre el acceso a la salud reproductiva, ya que los jóvenes, y en particular las mujeres adolescentes solteras, a menudo experimentan dificultades en el acceso a la atención de la salud reproductiva.</t>
  </si>
  <si>
    <t xml:space="preserve">Para el registro civil, las tarifas están sujetas a limitaciones dependiendo de la integridad del registro de nacimiento, el tratamiento de los niños y niñas nacidos vivos, pero muertos antes del registro o dentro de las primeras 24 horas de vida, la calidad de la información reportada relacionada con la edad de la madre, la inclusión de nacimientos de períodos anteriores. Las estimaciones de la población pueden sufrir de limitaciones relacionadas con la información errónea de la edad y la cobertura.
Para las encuestas y los datos del censo, las principales limitaciones se refieren a las declaraciones erróneas de edad, las omisiones de nacimiento, las declaraciones erróneas de la fecha de nacimiento del niño y la variabilidad del muestreo en el caso de las encuestas.
For survey and census data, the main limitations concern age misreporting, birth omissions, misreporting the date of birth of the child, and sampling variability in the case of surveys.
</t>
  </si>
  <si>
    <t>División de Población de las Naciones Unidas,   Perspectivas de la Población Mundial. Obtenido de Datos del Banco Mundial. SP.ADO.TFRT</t>
  </si>
  <si>
    <t>Mortalidad en adolescentes debido a la autolesión ya la violencia interpersonal</t>
  </si>
  <si>
    <t>Causa de muerte en adolescentes (15 - 19 años) debido a la autolesión y a la violencia interpersonal</t>
  </si>
  <si>
    <t>Causa de muerte de 15 a 19 años de edad, ambos sexos, es auto-daño y la violencia interpersonal. Las estimaciones de la causa de muerte muestran las causas de las muertes dentro de un grupo, usualmente expresadas como una tasa (por ejemplo, muertes por 100.000 habitantes). Estas son las causas subyacentes de la muerte, por ejemplo, si una persona muere en un accidente de coche, su muerte se atribuye al accidente de coche en sí y no una lesión particular causada por el accidente.</t>
  </si>
  <si>
    <t>La región como un todo lleva una pesada carga de violencia. La mayoría de los países de la región tienen tasas de homicidios muy superiores a las de otras regiones y que la Organización Mundial de la Salud considera que están a niveles epidémicos. Los costos humanos y sociales de esta violencia son altos.
La inseguridad en la región tiene un impacto desproporcionado en los jóvenes como principales víctimas y perpetradores de la violencia.
La violencia letal afecta particularmente y desproporcionadamente a los varones jóvenes de América Latina.
La tasa de homicidios entre los jóvenes es más del doble que la tasa de la población general, aproximadamente 70 por 100.000 jóvenes (Comisión Interamericana de Derechos Humanos 2009). Pero, aunque la gran mayoría de las víctimas y victimarios de homicidio son hombres, aproximadamente 1 de cada 10 víctimas de homicidio son mujeres. Además, los feminicidios -el asesinato de mujeres por hombres por ser mujeres- han aumentado en varios países de la región (ACUNS 2013, 50-51). (Fuente: Informe Regional sobre Desarrollo Humano 2013-2014).
Lethal violence affects particularly and disproportionately young males in Latin America.
The homicide rate among youth is more than double the rate of the general population, approximately 70 per 100,000 young people (Inter-American Commission on Human Rights 2009). But, even though the great majority of victims and victimizers of homicide are males, approximately 1 in 10 homicide victims are female. In addition, femicides –the killing of women by men because they are women—has increased in several countries in the region (ACUNS 2013, 50- 51). (Source: Regional Human Development Report 2013-2014)</t>
  </si>
  <si>
    <t>Estudio sobre la carga mundial de la enfermedad 2015 (GBD 2015) Resultados. Seattle, United States: Instituto de Medición y Evaluación de la Salud (IHME), 2016.</t>
  </si>
  <si>
    <t>Anemia en mujeres embarazadas y lactantes</t>
  </si>
  <si>
    <t>Incidencia de anemia en mujeres embarazadas y lactantes (%)</t>
  </si>
  <si>
    <t>Incidencia de deficiencia de anemia en mujeres embarazadas y lactantes. La anemia se mide por la concentración de hemoglobina en la sangre.</t>
  </si>
  <si>
    <t>Este indicador es un indicador de resultados de la seguridad alimentaria y se considera bajo la dimensión de utilización de alimentos. Refleja la importancia de la nutrición de micronutrientes de las mujeres para el crecimiento y desarrollo del niño. La anemia materna se asocia con un mayor riesgo de mortalidad materna e infantil y bajo peso al nacer. La anemia ferropénica reduce la capacidad física y cognitiva de individuos y poblaciones enteras, con graves consecuencias para la economía y el desarrollo nacional. Los principales factores de riesgo para la anemia ferropénica son: baja ingesta dietética de hierro o mala absorción de hierro de dietas ricas en fitatos o compuestos fenólicos; los grupos más vulnerables, los más pobres y los menos educados están desproporcionadamente afectados por la anemia por deficiencia de hierro.</t>
  </si>
  <si>
    <t>La disponibilidad de datos depende del calendario de las encuestas nacionales sobre salud. Estas encuestas no se realizan anualmente y los plazos de los países pueden ser diferentes.</t>
  </si>
  <si>
    <t>Implementación de DRR</t>
  </si>
  <si>
    <t>Índice de Gestión de Riesgos del Banco Interamericano de Desarrollo (Risk Management Index (RMI))</t>
  </si>
  <si>
    <t>El Índice de Gestión de Riesgos, (Risk Management Index (RMI)), reúne un conjunto de indicadores relacionados con el desempeño de la gestión de riesgos de un país. Es una medida cualitativa del riesgo basada en niveles preestablecidos (metas) o benchmarking de referencias deseables) hacia los cuales se debe dirigir la gestión del riesgo, de acuerdo con su nivel de avance. Para la formulación de RMI, se consideran cuatro componentes o políticas públicas: identificación de riesgo (RI), reducción de riesgo (RR), manejo de desastres (DM) y gobernabilidad y protección financiera (FP). Una vez que se han evaluado los niveles de rendimiento de cada subindicador, a través de un modelo de agregación no lineal, se determina el valor de cada componente de RMI. El valor de cada elemento compuesto está entre 0 y 100, donde 0 es el nivel de rendimiento mínimo y 100 es el nivel máximo. El RMI total es el promedio de los cuatro indicadores compuestos que representan cada política pública. Cuando el valor de la RMI es alto, el desempeño de la gestión de riesgos en el país es mejor.</t>
  </si>
  <si>
    <r>
      <t>El objetivo principal del</t>
    </r>
    <r>
      <rPr>
        <sz val="10"/>
        <color rgb="FFFF0000"/>
        <rFont val="Arial"/>
        <family val="2"/>
      </rPr>
      <t xml:space="preserve"> RMI</t>
    </r>
    <r>
      <rPr>
        <sz val="10"/>
        <color rgb="FF323232"/>
        <rFont val="Arial"/>
        <family val="2"/>
      </rPr>
      <t xml:space="preserve"> es medir el desempeño de la gestión de riesgos. El índice refleja la organización, el desarrollo, la capacidad y las medidas institucionales adoptadas en un país para reducir la vulnerabilidad y las pérdidas, prepararse para la crisis y recuperarse eficientemente.</t>
    </r>
  </si>
  <si>
    <r>
      <t>El índice tiene un número de variables que se asocian con él y se mide empíricamente. La elección de las variables se basa en la consideración de una serie de factores, entre ellos: la cobertura de los países, la solidez de los datos, la relevancia directa para el fenómeno que se pretende medir y la calidad. Siempre que sea posible, se intenta utilizar medidas directas de los fenómenos que se desea capturar. En algunos casos, hubo que emplear</t>
    </r>
    <r>
      <rPr>
        <sz val="10"/>
        <color rgb="FFFF0000"/>
        <rFont val="Arial"/>
        <family val="2"/>
      </rPr>
      <t xml:space="preserve"> "proxies"</t>
    </r>
    <r>
      <rPr>
        <sz val="10"/>
        <color rgb="FF323232"/>
        <rFont val="Arial"/>
        <family val="2"/>
      </rPr>
      <t>.</t>
    </r>
  </si>
  <si>
    <t>Banco Interamericano de Desarrollo</t>
  </si>
  <si>
    <t>Proporción de la población cubierta por los programas de seguro social</t>
  </si>
  <si>
    <t>La protección social y los sistemas de trabajo ayudan a las personas y las familias, especialmente a los pobres y vulnerables, a hacer frente a las crisis ya los choques, a encontrar empleo, a invertir en la salud y educación de sus hijos y proteger al envejecimiento de la población.
Los sistemas de protección social ocupan un lugar destacado en los Objetivos de Desarrollo Sostenible de las Naciones Unidas (SDG). El Objetivo 1.3 pide que se apliquen "sistemas y medidas de protección social apropiados a nivel nacional para todos, incluidos los pisos, y para el año 2030 lograr una cobertura sustancial de los pobres y vulnerables".
Los sistemas de protección social bien diseñados e implementados pueden mejorar el capital humano y la productividad, reducir las desigualdades, aumentar la resiliencia y poner fin al ciclo intergeneracional de pobreza.
La serie de cobertura del programa de seguro social forma parte de la recopilación de indicadores de protección social y trabajo social (SPL) del Banco Mundial, que se recopilan para analizar el impacto distributivo y de pobreza de los programas de Protección Social y Trabajo (Fuente: Banco Mundial)</t>
  </si>
  <si>
    <t>Las estadísticas fiables de la seguridad social son una condición previa importante para la buena gobernanza y la formulación de políticas. Sin embargo, en muchos países la base de conocimientos cuantitativos sobre la seguridad social es incompleta ya menudo no sigue las normas estadísticas internacionales.
La serie de indicadores de cobertura de los programas de seguro social es parte de ASPIRE, la compilación del Banco Mundial de indicadores de protección social y trabajo (SPL). Los indicadores ASPIRE se recogen en encuestas internacionales de hogares reconocidas oficialmente. La medida en que la información sobre transferencias y programas específicos se recoge en las encuestas de hogares puede variar mucho entre países. A menudo las encuestas de hogares no capturan el universo de programas de protección social y trabajo (SPL) en el país, en los casos de mejores prácticas sólo los programas más grandes.
Muchas encuestas de hogares tienen información limitada sobre los programas de SPL. Por lo tanto, la información sobre los programas nacionales de SPL se limita a lo que se capta en la encuesta nacional de hogares respectiva y no representa necesariamente el universo de programas existentes en el país. En consecuencia, los indicadores de rendimiento no son totalmente comparables entre categorías de programas y países armonizados.
Sin embargo, las encuestas de hogares tienen las ventajas únicas de permitir el análisis del impacto del programa en el bienestar del hogar. Teniendo en cuenta estas advertencias, los indicadores ASPIRE basados ​​en encuestas de hogares proporcionan una medida aproximada del desempeño de los sistemas de protección social.</t>
  </si>
  <si>
    <t>Banco Mundial. Datos extraídos de Indicadores de los Objetivos de Desarrollo Sostenible, División de Estadística de las Naciones Unidas. Indicador 1.3.1. Serie "Proporción de la población cubierta por los programas de seguridad social", SI_COV_SOCINS.</t>
  </si>
  <si>
    <t>Seguridad y protección</t>
  </si>
  <si>
    <t>Proporción de encuestados que consideran que la protección contra la delincuencia no está garantizada en su país</t>
  </si>
  <si>
    <t>El indicador capta la proporción de encuestados de la encuesta del Barómetro Latino que considera que la protección contra la delincuencia no está garantizada en un país. El indicador se basa en la siguiente pregunta de la encuesta: "¿En qué medida se garantizan las siguientes libertades, derechos, oportunidades y valores en (país)? Protección contra el crimen"</t>
  </si>
  <si>
    <t>La violencia y el temor al crimen limitan las decisiones de los individuos y de la sociedad, obstaculizan las inversiones, afectan el bienestar de la sociedad en general y debilitan la aplicación de los programas gubernamentales y la democracia.</t>
  </si>
  <si>
    <t>Latinobarómetro es una encuesta anual de opinión pública que involucra unas 20.000 entrevistas en 18 países latinoamericanos, representando a más de 600 millones de habitantes.</t>
  </si>
  <si>
    <t xml:space="preserve">Falta de seguridad </t>
  </si>
  <si>
    <t>Proporción de encuestados que consideran que la seguridad es el problema más importante de su país</t>
  </si>
  <si>
    <t>El indicador recoge la proporción de encuestados del Barómetro de las Américas que consideran la seguridad como el problema más importante dentro de su país. El indicador se basa en la siguiente pregunta de la encuesta: "En su opinión, ¿cuál es el problema más serio que enfrenta el país?"</t>
  </si>
  <si>
    <t>La omnipresencia del crimen y la violencia en América Latina y el Caribe suscita preocupación por la estabilidad de la democracia en la región. El indicador da una mirada a lo que los ciudadanos de las Américas consideran el problema más importante dentro de su país.
En 2014, en promedio en las Américas, aproximadamente 1 de cada 3 adultos informa que el problema más importante que afronta su país es uno relacionado con el crimen, la violencia o la inseguridad. (Fuente: Cultura política de la democracia en las Américas, 2014)</t>
  </si>
  <si>
    <t xml:space="preserve">El Barómetro de las Américas La encuesta del Barómetro de las Américas, realizada por el Proyecto de Opinión Pública de América Latina, proporciona una extensa base de datos sobre la victimización del crimen y las percepciones de inseguridad. Es el único proyecto comparativo multinacional en el hemisferio para recopilar datos sobre todo el Norte, Centro y Sur América, además de varios países del Caribe.
Proporciona una base de datos confiable y completa sobre las experiencias y evaluaciones de los ciudadanos sobre los temas de delincuencia y violencia.
La estandarización de los cuestionarios administrados por equipos de encuestas profesionales aumenta la capacidad de hacer comparaciones a lo largo del tiempo, los países y los individuos y también investigar los correlatos, las causas y las consecuencias del crimen, la violencia y la inseguridad en la región. (Fuente: Cultura política de la democracia en las Américas, 2014)
</t>
  </si>
  <si>
    <t>Barómetro de las Américas, Proyecto de Opinión Pública de América Latina, Universidad de Vanderbilt</t>
  </si>
  <si>
    <t>Costos directos de contención de la violencia en % del PIB</t>
  </si>
  <si>
    <t>La contención de la violencia se refiere a la actividad económica relacionada con las consecuencias o prevención de la violencia cuando la violencia se dirige contra personas o bienes. Los costos directos de la violencia se atribuyen directamente a una forma específica de violencia o prevención de la violencia. Esto incluye artículos tales como materiales, gastos y mano de obra. Por ejemplo, los costos directos de la delincuencia violenta pueden incluir asuntos tales como la corte, el encarcelamiento y los costos hospitalarios, la destrucción de capital debido a la violencia o el gasto en seguridad y las fuerzas policiales. El PIB per cápita se ha utilizado para escalar el costo de la contención de la violencia en cada país.</t>
  </si>
  <si>
    <t>La violencia afecta a individuos y sociedades de varias maneras. Los costos asociados con la violencia y los conflictos pueden medirse por su impacto directo e inmediato y los costos indirectos que surgen como resultado del conflicto y la violencia. Si bien los gastos para contener y tratar las consecuencias de la violencia son importantes y un bien público necesario, cuanto menos una nación gasta en funciones relacionadas con la violencia, más recursos pueden asignarse a otras áreas más productivas de la actividad económica. El gasto en la contención de la violencia es fundamentalmente improductivo y, si se redirige hacia actividades más productivas, mejoraría los balances del gobierno, los beneficios de las empresas y, en última instancia, la productividad y el bienestar de la sociedad. La evaluación de los costos de la violencia también proporciona una capacidad para medir los ahorros y ganancias potenciales que resultarían de la disminución de la violencia. Los beneficios directos se relacionan con los costos ahorrados como resultado de la disminución de la violencia, por ejemplo, la reducción del gasto en el sistema de justicia penal debido a la disminución de la delincuencia tiene un efecto positivo en el gasto público.</t>
  </si>
  <si>
    <t>El enfoque de costo económico de la violencia utiliza diez indicadores del Índice de Paz Global (GPI) y tres áreas clave adicionales de gasto para colocar un valor económico en 13 dimensiones diferentes. Este proceso se ha desarrollado para permitir comparaciones relativas entre países en diferentes niveles de desarrollo económico. El estudio es muy conservador ya que hay muchos elementos que no se han contado simplemente porque no se pudieron obtener datos precisos. Las estimaciones futuras intentarán capturar estos ítems y por lo tanto se espera que sean más altos.</t>
  </si>
  <si>
    <t>Índice de Paz Global, Instituto de Economía y Paz</t>
  </si>
  <si>
    <t>Agua y saneamiento en las escuelas</t>
  </si>
  <si>
    <t>Agua en las escuelas</t>
  </si>
  <si>
    <t>Cobertura del agua en las escuelas (porcentaje de cobertura)</t>
  </si>
  <si>
    <t>Cobertura estimada del suministro de agua en las escuelas (porcentaje de escuelas con cobertura).</t>
  </si>
  <si>
    <t>El abastecimiento de agua potable y la cobertura de saneamiento en las escuelas y centros de salud es un aspecto crítico del acceso a la infraestructura básica, en particular en un contexto de emergencia. El acceso universal a WinS sigue siendo un desafío en la región de ALC. WASH in Schools (WinS) reduce significativamente las enfermedades relacionadas con la higiene, aumenta la asistencia de los estudiantes y contribuye a la dignidad y la igualdad de género. WinS provee ambientes escolares saludables, seguros y seguros que pueden proteger a los niños y niñas de los riesgos para la salud, el abuso y la exclusión. Tanto el Grupo de Alto Nivel de Personas Eminentes en el Programa de Desarrollo Post-2015 como el Programa Conjunto de Monitoreo de la OMS y el UNICEF (JMP) han indicado que el GVS debería formar parte del nuevo conjunto de metas globales de desarrollo (Objetivo 4, .1)</t>
  </si>
  <si>
    <t>El progreso para el agua y el saneamiento en las escuelas (WinS) sigue siendo en gran medida sin control a nivel mundial. Los datos disponibles se limitan en gran medida a los informes administrativos, no basados en encuestas independientes. Los datos disponibles son a menudo de dudosa exactitud y las definiciones utilizadas para medir la cobertura no se especifican, no están claras o varían mucho entre países o dentro de un país a lo largo del tiempo. Los datos de los países también pueden no reflejar estándares globales nacionales o mínimos para WinS. Estos y otros problemas plantean desafíos a la calidad y fiabilidad de los datos. Esta variabilidad limita la comparación entre países y el seguimiento preciso del progreso. El documento de trabajo sobre el progreso del agua, el saneamiento y la higiene en las escuelas (UNICEF, 2015) proporciona el panorama más completo de la ganadería hasta la fecha.</t>
  </si>
  <si>
    <t>UNICEF, Monitoreo Escolar Avanzando en WASH, 2015</t>
  </si>
  <si>
    <t>Saneamiento en las escuelas</t>
  </si>
  <si>
    <t>Cobertura del saneamiento en las escuelas (porcentaje de cobertura)</t>
  </si>
  <si>
    <t>Cobertura vacunal contra la toxoide tetánica de la difteria y la tos ferina (DTP3) entre niños y niñas de un año (%)</t>
  </si>
  <si>
    <t xml:space="preserve">El porcentaje de niños y niñas de un año que han recibido tres dosis de la vacuna combinada de difteria, toxoide tetánico y tos ferina (DTP3) en un año dado.
Numerador: Número de niños y niñas de 12 a 23 meses que recibieron tres dosis de la vacuna DTP3.
Denominador: Número total de niños y niñas de 12 a 23 meses encuestados. </t>
  </si>
  <si>
    <t xml:space="preserve">El componente de infraestructura física intenta evaluar la accesibilidad, así como la redundancia de los sistemas, que son dos características cruciales en una situación de crisis.
La cobertura de inmunización con DTP3 es un buen indicador del desempeño del sistema de salud.
</t>
  </si>
  <si>
    <t>OPS</t>
  </si>
  <si>
    <t>Gastos en salud</t>
  </si>
  <si>
    <t xml:space="preserve">Gastos de la salud desembolsados por paciente </t>
  </si>
  <si>
    <t>Gastos de la salud desembolsados por paciente como proporción del gasto total en salud [%]</t>
  </si>
  <si>
    <t>Mide el nivel de desembolso de los gastos de salud del hogar, expresado como un porcentaje del gasto total en salud para un año determinado, en un país, territorio o área geográfica determinado. Incluya los pagos realizados por un individuo o por los hogares en el punto de servicio, independientemente de si el servicio se presta en un ambiente formal (clínica, hospital, farmacia) o informal (medicina complementaria) y siempre deduciendo cualquier reembolso.</t>
  </si>
  <si>
    <t>El gasto de desembolso en% del gasto total en salud se utiliza para la evaluación del riesgo financiero del acceso al sistema de atención de la salud. Dos conceptos captan la falta de protección del riesgo financiero. El primer gasto de salud catastrófico ocurre cuando los pagos de bolsillo de un hogar son tan altos en relación a sus recursos disponibles que el hogar renuncia al consumo de otros bienes y servicios necesarios. El segundo concepto, el empobrecimiento, se produce cuando los pagos de OOP empujan a los hogares por debajo o por debajo de la línea de pobreza, un umbral bajo el cual ni siquiera se garantiza el nivel de vida más básico.</t>
  </si>
  <si>
    <t>Gasto público en salud</t>
  </si>
  <si>
    <t>Gasto nacional anual en salud como proporción del PIB [%] (Público)</t>
  </si>
  <si>
    <t>El gasto público es la suma de los desembolsos de salud pagados en efectivo o suministrados en especie por las entidades del gobierno general, a nivel central, regional y local y por los organismos de seguridad social (evitando duplicar las transferencias gubernamentales a la seguridad social ya los fondos extrapresupuestarios). Incluye los pagos de transferencia a los hogares (principalmente el reembolso de los servicios de salud y los gastos de medicamentos) y los fondos extrapresupuestarios para financiar los servicios y bienes de salud. Los ingresos pueden provenir de múltiples fuentes nacionales y fondos externos.</t>
  </si>
  <si>
    <t>El acceso oportuno a los servicios de salud -una mezcla de promoción, prevención, tratamiento y rehabilitación- es crítico. Esto no puede lograrse sin un sistema de financiación de la salud que funcione bien. Determina si las personas pueden permitirse el uso de los servicios de salud cuando los necesitan. Determina si los servicios existen.
Los sistemas de financiación de la salud son la base para lograr la cobertura universal para que todas las personas tengan acceso a los servicios y no sufren dificultades financieras para pagarlas. La disponibilidad de recursos es uno de los problemas que impide a los países acercarse a la cobertura universal. (Fuente: Informe sobre la salud en el mundo 2010)</t>
  </si>
  <si>
    <t>Acceso a educación</t>
  </si>
  <si>
    <t>Tasa de supervivencia hasta el último grado de educación primaria, ambos sexos (%)</t>
  </si>
  <si>
    <t>La persistencia hasta el último grado de primaria es el porcentaje de niños y niñas matriculados en el primer grado de la escuela primaria que eventualmente alcanzan el último grado de educación primaria. La tasa de supervivencia se calcula sobre la base del método de cohorte reconstruido, que utiliza datos de inscripción y repetidores durante dos años consecutivos.</t>
  </si>
  <si>
    <t>Persisten las disparidades geográficas, socioeconómicas y étnicas en el acceso a la educación. En 2012, la región todavía alberga a casi cuatro millones de niños y niñas no escolarizados en edad de escuela primaria; la baja participación de los niños y niñas en la educación secundaria ha seguido siendo alta; y 33 millones de adultos, 55% de los cuales son mujeres, carecían de conocimientos básicos de alfabetización.
La tasa de supervivencia hasta el último grado de la educación primaria es de particular interés para el monitoreo del acceso a la educación primaria. La tasa de supervivencia hasta el último grado de educación primaria en la región fue de 77% en 2011, la misma tasa que en 1999. En otras palabras, más de una quinta parte de los alumnos abandonaban demasiado pronto para completar la escuela. Es probable que la deserción temprana siga siendo una preocupación en la mayoría de los países de la región.
(Fuente: Panorama regional de la UNESCO 2015)</t>
  </si>
  <si>
    <t>Dado que el cálculo de este indicador se basa en los índices de flujo pupilar, la fiabilidad de la tasa de supervivencia depende de la consistencia de los datos sobre inscripción y repetidores en términos de cobertura en el tiempo y entre grados. Limitaciones
Dado que este indicador suele calcularse utilizando modelos de análisis de cohorte que se basan en una serie de supuestos (es decir, los caudales observados se mantendrán sin cambios a lo largo de la vida de la cohorte), se debe tener cuidado en el uso de los resultados en las comparaciones. También se debe tener cuidado al calcular el indicador a nivel subnacional debido a las posibles transferencias de alumnos entre localidades.</t>
  </si>
  <si>
    <t>UNESCO, Banco Mundial (SE.PRM.PRSL.ZS), UNICEF</t>
  </si>
  <si>
    <t>Tasa de supervivencia el último grado de secundaria inferior</t>
  </si>
  <si>
    <t>Tasa de supervivencia al último grado de educación secundaria inferior, ambos sexos (%)</t>
  </si>
  <si>
    <t>La persistencia hasta el último grado de secundaria inferior es el porcentaje de niños y niñas matriculados en el primer grado de secundaria inferior que eventualmente alcanzan el último grado de educación primaria. La tasa de supervivencia se calcula sobre la base del método de cohorte reconstruido, que utiliza datos de inscripción y repetidores durante dos años consecutivos.</t>
  </si>
  <si>
    <t>El indicador mide la capacidad de retención y la eficiencia interna de un sistema educativo. Se ilustra la situación con respecto a la retención de estudiantes de grado a grado en las escuelas, y por el contrario la magnitud de la deserción por grado.
Los sistemas educativos de la región enfrentan tres retos para fortalecer la resiliencia de los jóvenes frente a la inseguridad: altos niveles de deserción escolar, especialmente en la escuela secundaria; deficiencias en la calidad de la educación; y la falta de oportunidades de empleo.
En América Latina, el 51% de los varones jóvenes y el 45% de las jóvenes no terminan la escuela secundaria (CEPAL 2010). Las tasas de deserción varían según los diferentes estratos sociales: los sectores más pobres son los más afectados. El abandono escolar continúa siendo un reto para las escuelas de la región, con graves consecuencias para la transmisión de la pobreza intergeneracional (Banco Mundial, 2007).
UNICEF (2011) ha identificado un vínculo entre el alto número de abandonos escolares en el grupo de edad de 12 a 14 y los niveles de inseguridad en Centroamérica. Esto refleja la limitada capacidad de los sistemas educativos de la región para proporcionar incentivos reales y oportunidades para que los jóvenes continúen su educación.
Un estudio reciente muestra que en México, los jóvenes con niveles educativos más bajos son más vulnerables a ser víctimas de violencia (Merino et al., 2013) ".
(Fuente: Informe Regional sobre Desarrollo Humano del PNUD 2013-2014)</t>
  </si>
  <si>
    <t>Nivel educativo: al menos completado la secundaria básica, ambos sexos (%)</t>
  </si>
  <si>
    <t>Tasa de terminación de la enseñanza secundaria básica, ambos sexos (%). En el caso del indicador de la UNESCO, la secundaria básica se define como Clasificación Internacional Estandar de la Educacion (ISCED) 2 o superior y la población de referencia es de 25 años o más. En el caso del UNICEF, la tasa de terminación se sitúa entre la población de 3 a 5 años de edad por encima de la edad de graduación secundaria básica.</t>
  </si>
  <si>
    <t>Persiste la desigualdad en el acceso a la educación secundaria en la región; los grupos marginados son los más afectados. El análisis de los datos de las encuestas de hogares revela diferencias en la probabilidad de transición de la escuela primaria a la secundaria básica y de la secundaria básica a la secundaria superior entre los niños y niñas de los hogares más ricos y los más pobres de los países de ingresos bajos y medianos.
Las desigualdades en la consecución de la educación secundaria inferior también se refieren a donde viven los adolescentes. El acceso a la escuela secundaria ha sido un problema para los grupos marginados, incluidos los niños y niñas que trabajan y los migrantes. Los estudiantes que trabajan están rezagados en la adquisición de habilidades de fundación.
(Fuente: Panorama Regional de la UNESCO 2015)</t>
  </si>
  <si>
    <t>Inversión en educación</t>
  </si>
  <si>
    <t>Ahorro ajustado: gasto en educación (% del ingreso nacional bruto)</t>
  </si>
  <si>
    <t>Los gastos de educación se refieren a los gastos corrientes de funcionamiento en educación, incluidos los sueldos y salarios, y excluyen las inversiones de capital en edificios y equipos.</t>
  </si>
  <si>
    <t>La inversión en educación es esencial para lograr el acceso a la educación y la equidad en la provisión de oportunidades educativas.</t>
  </si>
  <si>
    <t>Los gastos de educación pública se consideran una adición al ahorro. Sin embargo, debido a la amplia variabilidad en la efectividad de los gastos de educación pública, estas cifras no pueden ser interpretadas como el valor de las inversiones en capital humano. Un gasto corriente de $ 1 en educación no necesariamente genera $ 1 de capital humano. El cálculo también debe considerar el gasto privado en educación, pero no hay datos disponibles para un gran número de países.</t>
  </si>
  <si>
    <t>Estimaciones del personal del Banco Mundial utilizando datos del Anuario estadístico de la División de Estadística de las Naciones Unidas y la base de datos en línea del Instituto de Estadística de la UNESCO. NY.ADJ.AEDU.GN.ZS</t>
  </si>
  <si>
    <t>Proporción alumno-docente en educación primaria</t>
  </si>
  <si>
    <t>Proporción alumno-docente en educación primaria (base de personal)</t>
  </si>
  <si>
    <t>Número medio de alumnos por maestro en la enseñanza primaria, basado en los conteos de alumnos y profesores.</t>
  </si>
  <si>
    <t>Una proporción alta de alumnos y maestros sugiere que cada maestro tiene que ser responsable de un gran número de alumnos. En otras palabras, cuanto mayor es la proporción alumno / profesor, menor es el acceso relativo de los alumnos a los profesores. Se supone, en general, que una proporción de alumno-profesor baja significa clases más pequeñas, lo que permite al profesor prestar más atención a los estudiantes individuales, lo que a la larga puede resultar en un mejor rendimiento de los alumnos.</t>
  </si>
  <si>
    <t>Este indicador no tiene en cuenta factores que puedan afectar la calidad de la enseñanza / aprendizaje, tales como las diferencias en las calificaciones de los profesores, la formación pedagógica, las experiencias y el estatus, los métodos de enseñanza, los materiales de enseñanza y las variaciones en las condiciones del aula.</t>
  </si>
  <si>
    <t>UNESCO, Banco Mundial (SE.PRM.ENRL.TC.ZS)</t>
  </si>
  <si>
    <t>Metadatos de los indicadores modelo LAC</t>
  </si>
  <si>
    <t>Metadatos de los indicadores mantenidos del modelo INFORM global</t>
  </si>
  <si>
    <t>Metadatos de indicadores LAC</t>
  </si>
  <si>
    <t>Año de la encuesta</t>
  </si>
  <si>
    <t>Año de referencia</t>
  </si>
  <si>
    <t>Falta de capacidad</t>
  </si>
  <si>
    <t>Indicador Fuente</t>
  </si>
  <si>
    <t>Indicador fecha</t>
  </si>
  <si>
    <t>Indicador datos</t>
  </si>
  <si>
    <t>Datos de los indicadores</t>
  </si>
  <si>
    <t>Fechas de los indicadores</t>
  </si>
  <si>
    <t>Fuentes de los Indicadores</t>
  </si>
  <si>
    <t>Indicador Imputación Datos</t>
  </si>
  <si>
    <t>INFORM índice de confiabilidad</t>
  </si>
  <si>
    <t>Tabla de cálculo para la dimensión Peligro y Exposición</t>
  </si>
  <si>
    <t>Tabla de cálculo para la dimensión Vulnerabilidad</t>
  </si>
  <si>
    <t>Tabla de cálculo para la dimensión Falta de capacidad de afrontamiento</t>
  </si>
  <si>
    <t>Calculation table for the Hazard &amp; Exposure dimension</t>
  </si>
  <si>
    <t>Calculation table for the Vulnerability dimension</t>
  </si>
  <si>
    <t>Calculation table for the Lack of Coping Capacity dimension</t>
  </si>
  <si>
    <t>Indicator Metadata LAC</t>
  </si>
  <si>
    <t>Indicator Metadata Global</t>
  </si>
  <si>
    <t>Población desarraigada</t>
  </si>
  <si>
    <t>Implementación RRD</t>
  </si>
  <si>
    <t>Acceso al sistema de salud</t>
  </si>
  <si>
    <t>Densidad víal</t>
  </si>
  <si>
    <t>Índice de acceso al sistema de la salud</t>
  </si>
  <si>
    <t>Desarrollo y Carencia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</si>
</sst>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_(* \(#,##0.00\);_(* &quot;-&quot;??_);_(@_)"/>
    <numFmt numFmtId="164" formatCode="_-* #,##0_-;\-* #,##0_-;_-* &quot;-&quot;_-;_-@_-"/>
    <numFmt numFmtId="165" formatCode="_-* #,##0.00_-;\-* #,##0.00_-;_-* &quot;-&quot;??_-;_-@_-"/>
    <numFmt numFmtId="166" formatCode="0.0"/>
    <numFmt numFmtId="167" formatCode="0.000%"/>
    <numFmt numFmtId="168" formatCode="_-* #,##0.0_-;\-* #,##0.0_-;_-* &quot;-&quot;??_-;_-@_-"/>
    <numFmt numFmtId="169" formatCode="0.0%"/>
    <numFmt numFmtId="170" formatCode="_-* #,##0.00_-;_-* #,##0.00\-;_-* &quot;-&quot;??_-;_-@_-"/>
    <numFmt numFmtId="171" formatCode="&quot;$&quot;#,##0\ ;\(&quot;$&quot;#,##0\)"/>
    <numFmt numFmtId="172" formatCode="_-* #,##0\ _F_B_-;\-* #,##0\ _F_B_-;_-* &quot;-&quot;\ _F_B_-;_-@_-"/>
    <numFmt numFmtId="173" formatCode="_-* #,##0.00\ _F_B_-;\-* #,##0.00\ _F_B_-;_-* &quot;-&quot;??\ _F_B_-;_-@_-"/>
    <numFmt numFmtId="174" formatCode="_(&quot;€&quot;* #,##0.00_);_(&quot;€&quot;* \(#,##0.00\);_(&quot;€&quot;* &quot;-&quot;??_);_(@_)"/>
    <numFmt numFmtId="175" formatCode="_-&quot;$&quot;* #,##0_-;\-&quot;$&quot;* #,##0_-;_-&quot;$&quot;* &quot;-&quot;_-;_-@_-"/>
    <numFmt numFmtId="176" formatCode="_-&quot;$&quot;* #,##0.00_-;\-&quot;$&quot;* #,##0.00_-;_-&quot;$&quot;* &quot;-&quot;??_-;_-@_-"/>
    <numFmt numFmtId="177" formatCode="##0.0"/>
    <numFmt numFmtId="178" formatCode="##0.0\ \|"/>
    <numFmt numFmtId="179" formatCode="_-* #,##0\ &quot;FB&quot;_-;\-* #,##0\ &quot;FB&quot;_-;_-* &quot;-&quot;\ &quot;FB&quot;_-;_-@_-"/>
    <numFmt numFmtId="180" formatCode="_-* #,##0.00\ &quot;FB&quot;_-;\-* #,##0.00\ &quot;FB&quot;_-;_-* &quot;-&quot;??\ &quot;FB&quot;_-;_-@_-"/>
    <numFmt numFmtId="181" formatCode="#,##0.0"/>
  </numFmts>
  <fonts count="1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0" tint="-0.499984740745262"/>
      <name val="Calibri"/>
      <family val="2"/>
      <scheme val="minor"/>
    </font>
    <font>
      <sz val="11"/>
      <color indexed="8"/>
      <name val="Calibri"/>
      <family val="2"/>
    </font>
    <font>
      <sz val="11"/>
      <color indexed="2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b/>
      <sz val="18"/>
      <color indexed="56"/>
      <name val="Cambria"/>
      <family val="2"/>
      <scheme val="major"/>
    </font>
    <font>
      <sz val="10"/>
      <color theme="1"/>
      <name val="Calibri"/>
      <family val="2"/>
      <scheme val="minor"/>
    </font>
    <font>
      <sz val="10"/>
      <color indexed="8"/>
      <name val="Arial"/>
      <family val="2"/>
    </font>
    <font>
      <sz val="11"/>
      <color indexed="8"/>
      <name val="Arial"/>
      <family val="2"/>
    </font>
    <font>
      <sz val="11"/>
      <color indexed="9"/>
      <name val="Calibri"/>
      <family val="2"/>
    </font>
    <font>
      <sz val="11"/>
      <color indexed="9"/>
      <name val="Arial"/>
      <family val="2"/>
    </font>
    <font>
      <b/>
      <sz val="11"/>
      <color indexed="52"/>
      <name val="Arial"/>
      <family val="2"/>
    </font>
    <font>
      <sz val="8"/>
      <name val="Arial"/>
      <family val="2"/>
    </font>
    <font>
      <b/>
      <sz val="8"/>
      <color indexed="8"/>
      <name val="MS Sans Serif"/>
      <family val="2"/>
    </font>
    <font>
      <b/>
      <sz val="11"/>
      <color indexed="52"/>
      <name val="Calibri"/>
      <family val="2"/>
    </font>
    <font>
      <sz val="11"/>
      <color indexed="52"/>
      <name val="Calibri"/>
      <family val="2"/>
    </font>
    <font>
      <b/>
      <sz val="11"/>
      <color indexed="9"/>
      <name val="Calibri"/>
      <family val="2"/>
    </font>
    <font>
      <b/>
      <sz val="11"/>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1"/>
      <color indexed="23"/>
      <name val="Arial"/>
      <family val="2"/>
    </font>
    <font>
      <sz val="8"/>
      <color indexed="8"/>
      <name val="Arial"/>
      <family val="2"/>
    </font>
    <font>
      <sz val="11"/>
      <color indexed="52"/>
      <name val="Arial"/>
      <family val="2"/>
    </font>
    <font>
      <sz val="11"/>
      <color indexed="17"/>
      <name val="Arial"/>
      <family val="2"/>
    </font>
    <font>
      <u/>
      <sz val="8.25"/>
      <color indexed="12"/>
      <name val="Calibri"/>
      <family val="2"/>
    </font>
    <font>
      <sz val="11"/>
      <color indexed="62"/>
      <name val="Arial"/>
      <family val="2"/>
    </font>
    <font>
      <b/>
      <sz val="10"/>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60"/>
      <name val="Calibri"/>
      <family val="2"/>
    </font>
    <font>
      <sz val="11"/>
      <color indexed="20"/>
      <name val="Arial"/>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sz val="10"/>
      <name val="MS Sans Serif"/>
      <family val="2"/>
    </font>
    <font>
      <b/>
      <sz val="14"/>
      <name val="Helv"/>
    </font>
    <font>
      <b/>
      <sz val="12"/>
      <name val="Helv"/>
    </font>
    <font>
      <i/>
      <sz val="8"/>
      <name val="Arial"/>
      <family val="2"/>
    </font>
    <font>
      <sz val="11"/>
      <color indexed="10"/>
      <name val="Calibri"/>
      <family val="2"/>
    </font>
    <font>
      <i/>
      <sz val="11"/>
      <color indexed="23"/>
      <name val="Calibri"/>
      <family val="2"/>
    </font>
    <font>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Arial"/>
      <family val="2"/>
    </font>
    <font>
      <b/>
      <sz val="11"/>
      <color indexed="8"/>
      <name val="Calibri"/>
      <family val="2"/>
    </font>
    <font>
      <b/>
      <sz val="11"/>
      <color indexed="63"/>
      <name val="Arial"/>
      <family val="2"/>
    </font>
    <font>
      <sz val="11"/>
      <color indexed="20"/>
      <name val="Calibri"/>
      <family val="2"/>
    </font>
    <font>
      <sz val="11"/>
      <color indexed="17"/>
      <name val="Calibri"/>
      <family val="2"/>
    </font>
    <font>
      <sz val="11"/>
      <color indexed="10"/>
      <name val="Arial"/>
      <family val="2"/>
    </font>
    <font>
      <u/>
      <sz val="10"/>
      <color theme="10"/>
      <name val="Calibri"/>
      <family val="2"/>
    </font>
    <font>
      <sz val="10"/>
      <color theme="0" tint="-0.499984740745262"/>
      <name val="Calibri"/>
      <family val="2"/>
      <scheme val="minor"/>
    </font>
    <font>
      <sz val="11"/>
      <color theme="1" tint="0.499984740745262"/>
      <name val="Calibri"/>
      <family val="2"/>
      <scheme val="minor"/>
    </font>
    <font>
      <sz val="11"/>
      <name val="Calibri"/>
      <family val="2"/>
      <scheme val="minor"/>
    </font>
    <font>
      <u/>
      <sz val="11"/>
      <color theme="10"/>
      <name val="Calibri"/>
      <family val="2"/>
      <scheme val="minor"/>
    </font>
    <font>
      <i/>
      <sz val="11"/>
      <color theme="0" tint="-0.499984740745262"/>
      <name val="Calibri"/>
      <family val="2"/>
      <scheme val="minor"/>
    </font>
    <font>
      <sz val="10"/>
      <color theme="0" tint="-0.499984740745262"/>
      <name val="Arial"/>
      <family val="2"/>
    </font>
    <font>
      <sz val="10"/>
      <color theme="1"/>
      <name val="Arial"/>
      <family val="2"/>
    </font>
    <font>
      <i/>
      <sz val="10"/>
      <color theme="1"/>
      <name val="Arial"/>
      <family val="2"/>
    </font>
    <font>
      <u/>
      <sz val="10"/>
      <color theme="10"/>
      <name val="Arial"/>
      <family val="2"/>
    </font>
    <font>
      <sz val="10"/>
      <color theme="1" tint="0.499984740745262"/>
      <name val="Arial"/>
      <family val="2"/>
    </font>
    <font>
      <sz val="10"/>
      <color theme="6" tint="-0.249977111117893"/>
      <name val="Arial"/>
      <family val="2"/>
    </font>
    <font>
      <b/>
      <sz val="11"/>
      <color rgb="FF323232"/>
      <name val="Arial"/>
      <family val="2"/>
    </font>
    <font>
      <sz val="10"/>
      <color rgb="FF323232"/>
      <name val="Arial"/>
      <family val="2"/>
    </font>
    <font>
      <b/>
      <sz val="18"/>
      <color rgb="FF323232"/>
      <name val="Arial"/>
      <family val="2"/>
    </font>
    <font>
      <sz val="11"/>
      <color rgb="FF323232"/>
      <name val="Arial"/>
      <family val="2"/>
    </font>
    <font>
      <i/>
      <sz val="10"/>
      <color rgb="FF323232"/>
      <name val="Arial"/>
      <family val="2"/>
    </font>
    <font>
      <b/>
      <i/>
      <sz val="10"/>
      <color rgb="FF323232"/>
      <name val="Arial"/>
      <family val="2"/>
    </font>
    <font>
      <b/>
      <sz val="18"/>
      <color theme="0"/>
      <name val="Arial"/>
      <family val="2"/>
    </font>
    <font>
      <sz val="11"/>
      <color theme="1"/>
      <name val="Arial"/>
      <family val="2"/>
    </font>
    <font>
      <u/>
      <sz val="11"/>
      <color theme="10"/>
      <name val="Arial"/>
      <family val="2"/>
    </font>
    <font>
      <b/>
      <sz val="10"/>
      <color rgb="FF323232"/>
      <name val="Arial"/>
      <family val="2"/>
    </font>
    <font>
      <sz val="10"/>
      <color theme="4" tint="-0.249977111117893"/>
      <name val="Arial"/>
      <family val="2"/>
    </font>
    <font>
      <b/>
      <sz val="10"/>
      <color theme="4" tint="-0.249977111117893"/>
      <name val="Arial"/>
      <family val="2"/>
    </font>
    <font>
      <b/>
      <sz val="10"/>
      <color theme="5" tint="-0.249977111117893"/>
      <name val="Arial"/>
      <family val="2"/>
    </font>
    <font>
      <sz val="10"/>
      <color theme="8" tint="-0.249977111117893"/>
      <name val="Arial"/>
      <family val="2"/>
    </font>
    <font>
      <b/>
      <sz val="10"/>
      <color theme="8" tint="-0.249977111117893"/>
      <name val="Arial"/>
      <family val="2"/>
    </font>
    <font>
      <i/>
      <sz val="10"/>
      <color theme="8" tint="-0.249977111117893"/>
      <name val="Arial"/>
      <family val="2"/>
    </font>
    <font>
      <b/>
      <sz val="10"/>
      <color theme="2" tint="-0.749992370372631"/>
      <name val="Arial"/>
      <family val="2"/>
    </font>
    <font>
      <b/>
      <sz val="10"/>
      <color theme="6" tint="-0.249977111117893"/>
      <name val="Arial"/>
      <family val="2"/>
    </font>
    <font>
      <b/>
      <sz val="10"/>
      <color theme="7" tint="-0.249977111117893"/>
      <name val="Arial"/>
      <family val="2"/>
    </font>
    <font>
      <b/>
      <sz val="10"/>
      <color theme="3" tint="-0.249977111117893"/>
      <name val="Arial"/>
      <family val="2"/>
    </font>
    <font>
      <sz val="10"/>
      <color theme="0"/>
      <name val="Arial"/>
      <family val="2"/>
    </font>
    <font>
      <b/>
      <sz val="10"/>
      <color theme="0"/>
      <name val="Arial"/>
      <family val="2"/>
    </font>
    <font>
      <b/>
      <sz val="9"/>
      <color rgb="FF323232"/>
      <name val="Arial"/>
      <family val="2"/>
    </font>
    <font>
      <sz val="9"/>
      <color theme="1"/>
      <name val="Arial"/>
      <family val="2"/>
    </font>
    <font>
      <b/>
      <sz val="10"/>
      <color theme="1" tint="0.499984740745262"/>
      <name val="Arial"/>
      <family val="2"/>
    </font>
    <font>
      <i/>
      <sz val="10"/>
      <color theme="1" tint="0.499984740745262"/>
      <name val="Arial"/>
      <family val="2"/>
    </font>
    <font>
      <b/>
      <sz val="10"/>
      <color theme="1"/>
      <name val="Arial"/>
      <family val="2"/>
    </font>
    <font>
      <sz val="9"/>
      <color indexed="81"/>
      <name val="Tahoma"/>
      <family val="2"/>
    </font>
    <font>
      <b/>
      <sz val="9"/>
      <color indexed="81"/>
      <name val="Tahoma"/>
      <family val="2"/>
    </font>
    <font>
      <sz val="11"/>
      <name val="Calibri"/>
      <family val="2"/>
    </font>
    <font>
      <b/>
      <sz val="10"/>
      <color rgb="FFFF0000"/>
      <name val="Arial"/>
      <family val="2"/>
    </font>
    <font>
      <sz val="9"/>
      <color theme="1"/>
      <name val="Calibri"/>
      <family val="2"/>
      <scheme val="minor"/>
    </font>
    <font>
      <i/>
      <sz val="9"/>
      <color theme="1"/>
      <name val="Arial"/>
      <family val="2"/>
    </font>
    <font>
      <b/>
      <sz val="11"/>
      <color rgb="FFFF0000"/>
      <name val="Calibri"/>
      <family val="2"/>
      <scheme val="minor"/>
    </font>
    <font>
      <b/>
      <sz val="11"/>
      <name val="Calibri"/>
      <family val="2"/>
      <scheme val="minor"/>
    </font>
    <font>
      <b/>
      <sz val="12"/>
      <color theme="3"/>
      <name val="Arial"/>
      <family val="2"/>
    </font>
    <font>
      <b/>
      <sz val="11"/>
      <color rgb="FF7030A0"/>
      <name val="Arial"/>
      <family val="2"/>
    </font>
    <font>
      <b/>
      <sz val="11"/>
      <name val="Arial"/>
      <family val="2"/>
    </font>
    <font>
      <b/>
      <sz val="14"/>
      <color rgb="FF323232"/>
      <name val="Arial"/>
      <family val="2"/>
    </font>
    <font>
      <sz val="10"/>
      <color rgb="FFFF0000"/>
      <name val="Arial"/>
      <family val="2"/>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27"/>
      </patternFill>
    </fill>
    <fill>
      <patternFill patternType="solid">
        <fgColor indexed="47"/>
      </patternFill>
    </fill>
    <fill>
      <patternFill patternType="solid">
        <fgColor indexed="29"/>
      </patternFill>
    </fill>
    <fill>
      <patternFill patternType="solid">
        <fgColor indexed="49"/>
      </patternFill>
    </fill>
    <fill>
      <patternFill patternType="solid">
        <fgColor indexed="53"/>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CE3327"/>
        <bgColor indexed="64"/>
      </patternFill>
    </fill>
    <fill>
      <patternFill patternType="solid">
        <fgColor rgb="FFF79751"/>
        <bgColor indexed="64"/>
      </patternFill>
    </fill>
    <fill>
      <patternFill patternType="solid">
        <fgColor rgb="FF386192"/>
        <bgColor indexed="64"/>
      </patternFill>
    </fill>
    <fill>
      <patternFill patternType="solid">
        <fgColor rgb="FF7E935B"/>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FF"/>
        <bgColor rgb="FF000000"/>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thin">
        <color auto="1"/>
      </left>
      <right style="thin">
        <color auto="1"/>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ck">
        <color theme="0"/>
      </bottom>
      <diagonal/>
    </border>
    <border>
      <left style="thick">
        <color theme="0"/>
      </left>
      <right style="thick">
        <color theme="0"/>
      </right>
      <top/>
      <bottom style="thick">
        <color theme="0"/>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thick">
        <color indexed="63"/>
      </top>
      <bottom/>
      <diagonal/>
    </border>
    <border>
      <left style="thin">
        <color indexed="63"/>
      </left>
      <right style="thin">
        <color indexed="63"/>
      </right>
      <top style="thin">
        <color indexed="63"/>
      </top>
      <bottom style="thin">
        <color indexed="63"/>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theme="0"/>
      </left>
      <right/>
      <top/>
      <bottom style="thick">
        <color theme="0"/>
      </bottom>
      <diagonal/>
    </border>
    <border>
      <left style="thin">
        <color indexed="9"/>
      </left>
      <right/>
      <top/>
      <bottom style="thin">
        <color indexed="9"/>
      </bottom>
      <diagonal/>
    </border>
    <border>
      <left style="thick">
        <color theme="0"/>
      </left>
      <right style="thin">
        <color indexed="9"/>
      </right>
      <top/>
      <bottom style="thin">
        <color indexed="9"/>
      </bottom>
      <diagonal/>
    </border>
    <border>
      <left style="thick">
        <color indexed="9"/>
      </left>
      <right style="thin">
        <color indexed="9"/>
      </right>
      <top style="thick">
        <color theme="0"/>
      </top>
      <bottom style="thin">
        <color theme="0"/>
      </bottom>
      <diagonal/>
    </border>
    <border>
      <left style="thick">
        <color theme="0"/>
      </left>
      <right style="thin">
        <color indexed="9"/>
      </right>
      <top style="thick">
        <color theme="0"/>
      </top>
      <bottom style="thin">
        <color theme="0"/>
      </bottom>
      <diagonal/>
    </border>
    <border>
      <left style="thick">
        <color theme="0"/>
      </left>
      <right style="thin">
        <color indexed="9"/>
      </right>
      <top style="thin">
        <color theme="0"/>
      </top>
      <bottom style="thin">
        <color theme="0"/>
      </bottom>
      <diagonal/>
    </border>
    <border>
      <left style="thick">
        <color indexed="9"/>
      </left>
      <right style="thin">
        <color indexed="9"/>
      </right>
      <top style="thick">
        <color theme="0"/>
      </top>
      <bottom style="thin">
        <color indexed="9"/>
      </bottom>
      <diagonal/>
    </border>
    <border>
      <left style="thick">
        <color indexed="9"/>
      </left>
      <right style="thin">
        <color indexed="9"/>
      </right>
      <top style="thin">
        <color indexed="9"/>
      </top>
      <bottom style="thin">
        <color indexed="9"/>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theme="1"/>
      </right>
      <top style="medium">
        <color indexed="64"/>
      </top>
      <bottom/>
      <diagonal/>
    </border>
    <border>
      <left style="medium">
        <color indexed="64"/>
      </left>
      <right style="medium">
        <color theme="1"/>
      </right>
      <top/>
      <bottom/>
      <diagonal/>
    </border>
    <border>
      <left/>
      <right/>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s>
  <cellStyleXfs count="2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7" fillId="40" borderId="0" applyNumberFormat="0" applyBorder="0" applyAlignment="0" applyProtection="0"/>
    <xf numFmtId="0" fontId="17" fillId="38"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1" borderId="0" applyNumberFormat="0" applyBorder="0" applyAlignment="0" applyProtection="0"/>
    <xf numFmtId="0" fontId="21" fillId="3" borderId="0" applyNumberFormat="0" applyBorder="0" applyAlignment="0" applyProtection="0"/>
    <xf numFmtId="0" fontId="11" fillId="46" borderId="4" applyNumberFormat="0" applyAlignment="0" applyProtection="0"/>
    <xf numFmtId="0" fontId="22" fillId="0" borderId="11" applyNumberFormat="0" applyFill="0" applyAlignment="0" applyProtection="0"/>
    <xf numFmtId="0" fontId="23" fillId="0" borderId="2"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18" fillId="0" borderId="0"/>
    <xf numFmtId="0" fontId="18" fillId="0" borderId="0" applyNumberFormat="0" applyFill="0" applyBorder="0" applyAlignment="0" applyProtection="0"/>
    <xf numFmtId="0" fontId="18" fillId="0" borderId="0"/>
    <xf numFmtId="0" fontId="20" fillId="8" borderId="8" applyNumberFormat="0" applyFont="0" applyAlignment="0" applyProtection="0"/>
    <xf numFmtId="0" fontId="10" fillId="46" borderId="5" applyNumberFormat="0" applyAlignment="0" applyProtection="0"/>
    <xf numFmtId="0" fontId="25" fillId="0" borderId="0" applyNumberFormat="0" applyFill="0" applyBorder="0" applyAlignment="0" applyProtection="0"/>
    <xf numFmtId="0" fontId="16" fillId="0" borderId="13" applyNumberFormat="0" applyFill="0" applyAlignment="0" applyProtection="0"/>
    <xf numFmtId="165" fontId="18" fillId="0" borderId="0" applyFont="0" applyFill="0" applyBorder="0" applyAlignment="0" applyProtection="0"/>
    <xf numFmtId="0" fontId="1" fillId="0" borderId="0"/>
    <xf numFmtId="0" fontId="1" fillId="8" borderId="8" applyNumberFormat="0" applyFont="0" applyAlignment="0" applyProtection="0"/>
    <xf numFmtId="9" fontId="1" fillId="0" borderId="0" applyFont="0" applyFill="0" applyBorder="0" applyAlignment="0" applyProtection="0"/>
    <xf numFmtId="165" fontId="1" fillId="0" borderId="0" applyFont="0" applyFill="0" applyBorder="0" applyAlignment="0" applyProtection="0"/>
    <xf numFmtId="0" fontId="1" fillId="8" borderId="8" applyNumberFormat="0" applyFont="0" applyAlignment="0" applyProtection="0"/>
    <xf numFmtId="0" fontId="18" fillId="0" borderId="0"/>
    <xf numFmtId="43" fontId="18" fillId="0" borderId="0" applyFont="0" applyFill="0" applyBorder="0" applyAlignment="0" applyProtection="0"/>
    <xf numFmtId="0" fontId="18" fillId="0" borderId="0"/>
    <xf numFmtId="0" fontId="27" fillId="0" borderId="0">
      <alignment vertical="top"/>
    </xf>
    <xf numFmtId="0" fontId="27" fillId="0" borderId="0">
      <alignment vertical="top"/>
    </xf>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52" borderId="0" applyNumberFormat="0" applyBorder="0" applyAlignment="0" applyProtection="0"/>
    <xf numFmtId="0" fontId="20" fillId="52" borderId="0" applyNumberFormat="0" applyBorder="0" applyAlignment="0" applyProtection="0"/>
    <xf numFmtId="0" fontId="28" fillId="53" borderId="0" applyNumberFormat="0" applyBorder="0" applyAlignment="0" applyProtection="0"/>
    <xf numFmtId="0" fontId="20" fillId="53"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37" borderId="0" applyNumberFormat="0" applyBorder="0" applyAlignment="0" applyProtection="0"/>
    <xf numFmtId="0" fontId="28" fillId="5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8" fillId="37"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9" fillId="40" borderId="0" applyNumberFormat="0" applyBorder="0" applyAlignment="0" applyProtection="0"/>
    <xf numFmtId="0" fontId="30" fillId="54"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54"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30" fillId="55" borderId="0" applyNumberFormat="0" applyBorder="0" applyAlignment="0" applyProtection="0"/>
    <xf numFmtId="0" fontId="29" fillId="55" borderId="0" applyNumberFormat="0" applyBorder="0" applyAlignment="0" applyProtection="0"/>
    <xf numFmtId="0" fontId="30" fillId="56" borderId="0" applyNumberFormat="0" applyBorder="0" applyAlignment="0" applyProtection="0"/>
    <xf numFmtId="0" fontId="29" fillId="56" borderId="0" applyNumberFormat="0" applyBorder="0" applyAlignment="0" applyProtection="0"/>
    <xf numFmtId="0" fontId="18" fillId="0" borderId="0" applyNumberFormat="0" applyFill="0" applyBorder="0" applyAlignment="0" applyProtection="0"/>
    <xf numFmtId="0" fontId="31" fillId="46" borderId="21" applyNumberFormat="0" applyAlignment="0" applyProtection="0"/>
    <xf numFmtId="0" fontId="32" fillId="57" borderId="22"/>
    <xf numFmtId="0" fontId="33" fillId="58" borderId="23">
      <alignment horizontal="right" vertical="top" wrapText="1"/>
    </xf>
    <xf numFmtId="0" fontId="34" fillId="46" borderId="21" applyNumberFormat="0" applyAlignment="0" applyProtection="0"/>
    <xf numFmtId="0" fontId="32" fillId="0" borderId="20"/>
    <xf numFmtId="0" fontId="35" fillId="0" borderId="24" applyNumberFormat="0" applyFill="0" applyAlignment="0" applyProtection="0"/>
    <xf numFmtId="0" fontId="36" fillId="59" borderId="25" applyNumberFormat="0" applyAlignment="0" applyProtection="0"/>
    <xf numFmtId="0" fontId="37" fillId="59" borderId="25" applyNumberFormat="0" applyAlignment="0" applyProtection="0"/>
    <xf numFmtId="0" fontId="38" fillId="50" borderId="0">
      <alignment horizontal="center"/>
    </xf>
    <xf numFmtId="0" fontId="39" fillId="50" borderId="0">
      <alignment horizontal="center" vertical="center"/>
    </xf>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1"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18" fillId="60" borderId="0">
      <alignment horizontal="center" wrapText="1"/>
    </xf>
    <xf numFmtId="0" fontId="40" fillId="50" borderId="0">
      <alignment horizontal="center"/>
    </xf>
    <xf numFmtId="170" fontId="2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3" fontId="18" fillId="0" borderId="0" applyFont="0" applyFill="0" applyBorder="0" applyAlignment="0" applyProtection="0"/>
    <xf numFmtId="0" fontId="37" fillId="59" borderId="25" applyNumberFormat="0" applyAlignment="0" applyProtection="0"/>
    <xf numFmtId="171" fontId="18" fillId="0" borderId="0" applyFont="0" applyFill="0" applyBorder="0" applyAlignment="0" applyProtection="0"/>
    <xf numFmtId="0" fontId="41" fillId="51" borderId="22" applyBorder="0">
      <protection locked="0"/>
    </xf>
    <xf numFmtId="0"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0" fontId="42" fillId="51" borderId="22">
      <protection locked="0"/>
    </xf>
    <xf numFmtId="0" fontId="18" fillId="51" borderId="20"/>
    <xf numFmtId="0" fontId="18" fillId="50" borderId="0"/>
    <xf numFmtId="174" fontId="18" fillId="0" borderId="0" applyFont="0" applyFill="0" applyBorder="0" applyAlignment="0" applyProtection="0"/>
    <xf numFmtId="0" fontId="43" fillId="0" borderId="0" applyNumberFormat="0" applyFill="0" applyBorder="0" applyAlignment="0" applyProtection="0"/>
    <xf numFmtId="2" fontId="18" fillId="0" borderId="0" applyFont="0" applyFill="0" applyBorder="0" applyAlignment="0" applyProtection="0"/>
    <xf numFmtId="0" fontId="44" fillId="50" borderId="20">
      <alignment horizontal="left"/>
    </xf>
    <xf numFmtId="0" fontId="27" fillId="50" borderId="0">
      <alignment horizontal="left"/>
    </xf>
    <xf numFmtId="0" fontId="45" fillId="0" borderId="24" applyNumberFormat="0" applyFill="0" applyAlignment="0" applyProtection="0"/>
    <xf numFmtId="0" fontId="46" fillId="35" borderId="0" applyNumberFormat="0" applyBorder="0" applyAlignment="0" applyProtection="0"/>
    <xf numFmtId="0" fontId="46" fillId="35" borderId="0" applyNumberFormat="0" applyBorder="0" applyAlignment="0" applyProtection="0"/>
    <xf numFmtId="0" fontId="33" fillId="61" borderId="0">
      <alignment horizontal="right" vertical="top" wrapText="1"/>
    </xf>
    <xf numFmtId="0" fontId="47" fillId="0" borderId="0" applyNumberFormat="0" applyFill="0" applyBorder="0" applyAlignment="0" applyProtection="0">
      <alignment vertical="top"/>
      <protection locked="0"/>
    </xf>
    <xf numFmtId="0" fontId="48" fillId="53" borderId="21" applyNumberFormat="0" applyAlignment="0" applyProtection="0"/>
    <xf numFmtId="0" fontId="48" fillId="53" borderId="21" applyNumberFormat="0" applyAlignment="0" applyProtection="0"/>
    <xf numFmtId="0" fontId="49" fillId="60" borderId="0">
      <alignment horizontal="center"/>
    </xf>
    <xf numFmtId="0" fontId="18" fillId="50" borderId="20">
      <alignment horizontal="centerContinuous" wrapText="1"/>
    </xf>
    <xf numFmtId="0" fontId="50" fillId="62" borderId="0">
      <alignment horizontal="center" wrapText="1"/>
    </xf>
    <xf numFmtId="170" fontId="28" fillId="0" borderId="0" applyFont="0" applyFill="0" applyBorder="0" applyAlignment="0" applyProtection="0"/>
    <xf numFmtId="0" fontId="51" fillId="0" borderId="11" applyNumberFormat="0" applyFill="0" applyAlignment="0" applyProtection="0"/>
    <xf numFmtId="0" fontId="52" fillId="0" borderId="26"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32" fillId="50" borderId="27">
      <alignment wrapText="1"/>
    </xf>
    <xf numFmtId="0" fontId="32" fillId="50" borderId="15"/>
    <xf numFmtId="0" fontId="32" fillId="50" borderId="28"/>
    <xf numFmtId="0" fontId="32" fillId="50" borderId="29">
      <alignment horizontal="center" wrapText="1"/>
    </xf>
    <xf numFmtId="0" fontId="45" fillId="0" borderId="24" applyNumberFormat="0" applyFill="0" applyAlignment="0" applyProtection="0"/>
    <xf numFmtId="0"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0" fontId="54" fillId="63" borderId="0" applyNumberFormat="0" applyBorder="0" applyAlignment="0" applyProtection="0"/>
    <xf numFmtId="0" fontId="54" fillId="63" borderId="0" applyNumberFormat="0" applyBorder="0" applyAlignment="0" applyProtection="0"/>
    <xf numFmtId="0" fontId="55" fillId="63" borderId="0" applyNumberFormat="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28" fillId="0" borderId="0"/>
    <xf numFmtId="0" fontId="20" fillId="0" borderId="0"/>
    <xf numFmtId="0" fontId="28" fillId="0" borderId="0"/>
    <xf numFmtId="0" fontId="28" fillId="0" borderId="0"/>
    <xf numFmtId="0" fontId="18" fillId="0" borderId="0"/>
    <xf numFmtId="0" fontId="28" fillId="0" borderId="0"/>
    <xf numFmtId="0" fontId="20" fillId="0" borderId="0"/>
    <xf numFmtId="0" fontId="28" fillId="0" borderId="0"/>
    <xf numFmtId="0" fontId="18" fillId="0" borderId="0" applyNumberFormat="0" applyFill="0" applyBorder="0" applyAlignment="0" applyProtection="0"/>
    <xf numFmtId="0" fontId="20" fillId="0" borderId="0"/>
    <xf numFmtId="0" fontId="18" fillId="0" borderId="0"/>
    <xf numFmtId="0" fontId="18" fillId="0" borderId="0"/>
    <xf numFmtId="0" fontId="18" fillId="0" borderId="0"/>
    <xf numFmtId="0" fontId="18" fillId="0" borderId="0"/>
    <xf numFmtId="0" fontId="27" fillId="0" borderId="0"/>
    <xf numFmtId="0" fontId="20" fillId="64" borderId="30" applyNumberFormat="0" applyFont="0" applyAlignment="0" applyProtection="0"/>
    <xf numFmtId="0" fontId="20" fillId="64" borderId="30" applyNumberFormat="0" applyFont="0" applyAlignment="0" applyProtection="0"/>
    <xf numFmtId="0" fontId="28" fillId="64" borderId="30" applyNumberFormat="0" applyFont="0" applyAlignment="0" applyProtection="0"/>
    <xf numFmtId="0" fontId="56" fillId="34" borderId="0" applyNumberFormat="0" applyBorder="0" applyAlignment="0" applyProtection="0"/>
    <xf numFmtId="9" fontId="18" fillId="0" borderId="0" applyFont="0" applyFill="0" applyBorder="0" applyAlignment="0" applyProtection="0"/>
    <xf numFmtId="9" fontId="18" fillId="0" borderId="0" applyNumberFormat="0" applyFont="0" applyFill="0" applyBorder="0" applyAlignment="0" applyProtection="0"/>
    <xf numFmtId="0" fontId="32" fillId="50" borderId="20"/>
    <xf numFmtId="0" fontId="39" fillId="50" borderId="0">
      <alignment horizontal="right"/>
    </xf>
    <xf numFmtId="0" fontId="57" fillId="62" borderId="0">
      <alignment horizontal="center"/>
    </xf>
    <xf numFmtId="0" fontId="58" fillId="61" borderId="20">
      <alignment horizontal="left" vertical="top" wrapText="1"/>
    </xf>
    <xf numFmtId="0" fontId="59" fillId="61" borderId="31">
      <alignment horizontal="left" vertical="top" wrapText="1"/>
    </xf>
    <xf numFmtId="0" fontId="58" fillId="61" borderId="32">
      <alignment horizontal="left" vertical="top" wrapText="1"/>
    </xf>
    <xf numFmtId="0" fontId="58" fillId="61" borderId="31">
      <alignment horizontal="left" vertical="top"/>
    </xf>
    <xf numFmtId="0" fontId="18" fillId="65" borderId="0" applyNumberFormat="0" applyFont="0" applyBorder="0" applyProtection="0">
      <alignment horizontal="left" vertical="center"/>
    </xf>
    <xf numFmtId="0" fontId="18" fillId="0" borderId="33" applyNumberFormat="0" applyFill="0" applyProtection="0">
      <alignment horizontal="left" vertical="center" wrapText="1" indent="1"/>
    </xf>
    <xf numFmtId="177" fontId="18" fillId="0" borderId="33"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77" fontId="18" fillId="0" borderId="0" applyFill="0" applyBorder="0" applyProtection="0">
      <alignment horizontal="right" vertical="center" wrapText="1"/>
    </xf>
    <xf numFmtId="178" fontId="18" fillId="0" borderId="0" applyFill="0" applyBorder="0" applyProtection="0">
      <alignment horizontal="right" vertical="center" wrapText="1"/>
    </xf>
    <xf numFmtId="0" fontId="18" fillId="0" borderId="34" applyNumberFormat="0" applyFill="0" applyProtection="0">
      <alignment horizontal="left" vertical="center" wrapText="1"/>
    </xf>
    <xf numFmtId="0" fontId="18" fillId="0" borderId="34" applyNumberFormat="0" applyFill="0" applyProtection="0">
      <alignment horizontal="left" vertical="center" wrapText="1" indent="1"/>
    </xf>
    <xf numFmtId="177" fontId="18" fillId="0" borderId="34"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60" fillId="0" borderId="0" applyNumberFormat="0" applyFill="0" applyBorder="0" applyProtection="0">
      <alignment horizontal="left" vertical="center" wrapText="1"/>
    </xf>
    <xf numFmtId="0" fontId="60" fillId="0" borderId="0" applyNumberFormat="0" applyFill="0" applyBorder="0" applyProtection="0">
      <alignment horizontal="left" vertical="center" wrapText="1"/>
    </xf>
    <xf numFmtId="0" fontId="61" fillId="0" borderId="0" applyNumberFormat="0" applyFill="0" applyBorder="0" applyProtection="0">
      <alignment vertical="center" wrapText="1"/>
    </xf>
    <xf numFmtId="0" fontId="18" fillId="0" borderId="35" applyNumberFormat="0" applyFont="0" applyFill="0" applyProtection="0">
      <alignment horizontal="center" vertical="center" wrapText="1"/>
    </xf>
    <xf numFmtId="0" fontId="60" fillId="0" borderId="35" applyNumberFormat="0" applyFill="0" applyProtection="0">
      <alignment horizontal="center" vertical="center" wrapText="1"/>
    </xf>
    <xf numFmtId="0" fontId="60" fillId="0" borderId="35" applyNumberFormat="0" applyFill="0" applyProtection="0">
      <alignment horizontal="center" vertical="center" wrapText="1"/>
    </xf>
    <xf numFmtId="0" fontId="18" fillId="0" borderId="33" applyNumberFormat="0" applyFill="0" applyProtection="0">
      <alignment horizontal="left" vertical="center" wrapText="1"/>
    </xf>
    <xf numFmtId="0" fontId="28" fillId="0" borderId="0"/>
    <xf numFmtId="0" fontId="62" fillId="0" borderId="0"/>
    <xf numFmtId="0" fontId="18" fillId="0" borderId="0"/>
    <xf numFmtId="0" fontId="18" fillId="0" borderId="0">
      <alignment horizontal="left" wrapText="1"/>
    </xf>
    <xf numFmtId="0" fontId="18" fillId="0" borderId="0">
      <alignment vertical="top"/>
    </xf>
    <xf numFmtId="0" fontId="63" fillId="0" borderId="36"/>
    <xf numFmtId="0" fontId="64" fillId="0" borderId="0"/>
    <xf numFmtId="0" fontId="65" fillId="0" borderId="0">
      <alignment horizontal="left" vertical="top"/>
    </xf>
    <xf numFmtId="0" fontId="38" fillId="50" borderId="0">
      <alignment horizontal="center"/>
    </xf>
    <xf numFmtId="0" fontId="66" fillId="0" borderId="0" applyNumberFormat="0" applyFill="0" applyBorder="0" applyAlignment="0" applyProtection="0"/>
    <xf numFmtId="0" fontId="67" fillId="0" borderId="0" applyNumberFormat="0" applyFill="0" applyBorder="0" applyAlignment="0" applyProtection="0"/>
    <xf numFmtId="0" fontId="68" fillId="0" borderId="0">
      <alignment vertical="top"/>
    </xf>
    <xf numFmtId="0" fontId="69" fillId="50" borderId="0"/>
    <xf numFmtId="0" fontId="70" fillId="0" borderId="0" applyNumberFormat="0" applyFill="0" applyBorder="0" applyAlignment="0" applyProtection="0"/>
    <xf numFmtId="0" fontId="71" fillId="0" borderId="11" applyNumberFormat="0" applyFill="0" applyAlignment="0" applyProtection="0"/>
    <xf numFmtId="0" fontId="72" fillId="0" borderId="26" applyNumberFormat="0" applyFill="0" applyAlignment="0" applyProtection="0"/>
    <xf numFmtId="0" fontId="73" fillId="0" borderId="12" applyNumberFormat="0" applyFill="0" applyAlignment="0" applyProtection="0"/>
    <xf numFmtId="0" fontId="73" fillId="0" borderId="0" applyNumberFormat="0" applyFill="0" applyBorder="0" applyAlignment="0" applyProtection="0"/>
    <xf numFmtId="0" fontId="70" fillId="0" borderId="0" applyNumberFormat="0" applyFill="0" applyBorder="0" applyAlignment="0" applyProtection="0"/>
    <xf numFmtId="0" fontId="74" fillId="0" borderId="13" applyNumberFormat="0" applyFill="0" applyAlignment="0" applyProtection="0"/>
    <xf numFmtId="0" fontId="75" fillId="0" borderId="13" applyNumberFormat="0" applyFill="0" applyAlignment="0" applyProtection="0"/>
    <xf numFmtId="0" fontId="76" fillId="46" borderId="37" applyNumberFormat="0" applyAlignment="0" applyProtection="0"/>
    <xf numFmtId="0" fontId="77" fillId="34" borderId="0" applyNumberFormat="0" applyBorder="0" applyAlignment="0" applyProtection="0"/>
    <xf numFmtId="0" fontId="78" fillId="35" borderId="0" applyNumberFormat="0" applyBorder="0" applyAlignment="0" applyProtection="0"/>
    <xf numFmtId="0" fontId="43" fillId="0" borderId="0" applyNumberFormat="0" applyFill="0" applyBorder="0" applyAlignment="0" applyProtection="0"/>
    <xf numFmtId="0" fontId="79" fillId="0" borderId="0" applyNumberForma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alignment vertical="top"/>
      <protection locked="0"/>
    </xf>
    <xf numFmtId="0" fontId="84" fillId="0" borderId="0" applyNumberFormat="0" applyFill="0" applyBorder="0" applyAlignment="0" applyProtection="0"/>
    <xf numFmtId="166" fontId="27" fillId="49" borderId="45">
      <alignment horizontal="center" vertical="center"/>
    </xf>
  </cellStyleXfs>
  <cellXfs count="285">
    <xf numFmtId="0" fontId="0" fillId="0" borderId="0" xfId="0"/>
    <xf numFmtId="0" fontId="0" fillId="48" borderId="0" xfId="0" applyFill="1" applyBorder="1"/>
    <xf numFmtId="0" fontId="4" fillId="48" borderId="0" xfId="3" applyFill="1" applyBorder="1"/>
    <xf numFmtId="0" fontId="0" fillId="48" borderId="0" xfId="0" applyFill="1"/>
    <xf numFmtId="0" fontId="0" fillId="0" borderId="0" xfId="0"/>
    <xf numFmtId="0" fontId="0" fillId="48" borderId="0" xfId="0" applyFill="1" applyBorder="1" applyAlignment="1">
      <alignment wrapText="1"/>
    </xf>
    <xf numFmtId="0" fontId="17" fillId="48" borderId="0" xfId="0" applyFont="1" applyFill="1" applyBorder="1" applyAlignment="1">
      <alignment horizontal="right" wrapText="1"/>
    </xf>
    <xf numFmtId="0" fontId="13" fillId="48" borderId="0" xfId="20" applyFont="1" applyFill="1" applyBorder="1"/>
    <xf numFmtId="0" fontId="19" fillId="48" borderId="0" xfId="18" applyFont="1" applyFill="1" applyBorder="1"/>
    <xf numFmtId="0" fontId="1" fillId="48" borderId="0" xfId="19" applyFill="1" applyBorder="1"/>
    <xf numFmtId="0" fontId="82" fillId="48" borderId="0" xfId="34" applyFont="1" applyFill="1" applyBorder="1" applyAlignment="1">
      <alignment horizontal="center" vertical="center"/>
    </xf>
    <xf numFmtId="0" fontId="13" fillId="48" borderId="0" xfId="17" applyFont="1" applyFill="1" applyBorder="1"/>
    <xf numFmtId="0" fontId="0" fillId="48" borderId="0" xfId="0" applyFill="1" applyAlignment="1">
      <alignment textRotation="90"/>
    </xf>
    <xf numFmtId="0" fontId="0" fillId="48" borderId="0" xfId="0" applyFill="1" applyBorder="1" applyAlignment="1">
      <alignment horizontal="center"/>
    </xf>
    <xf numFmtId="0" fontId="13" fillId="48" borderId="0" xfId="32" applyFont="1" applyFill="1" applyBorder="1"/>
    <xf numFmtId="0" fontId="0" fillId="48" borderId="0" xfId="0" applyFill="1" applyAlignment="1">
      <alignment horizontal="center" textRotation="90" wrapText="1"/>
    </xf>
    <xf numFmtId="0" fontId="81" fillId="48" borderId="0" xfId="0" applyFont="1" applyFill="1" applyBorder="1" applyAlignment="1">
      <alignment horizontal="left" wrapText="1"/>
    </xf>
    <xf numFmtId="0" fontId="26" fillId="48" borderId="0" xfId="0" applyFont="1" applyFill="1"/>
    <xf numFmtId="0" fontId="83" fillId="48" borderId="0" xfId="0" applyFont="1" applyFill="1"/>
    <xf numFmtId="0" fontId="85" fillId="48" borderId="0" xfId="0" applyFont="1" applyFill="1"/>
    <xf numFmtId="0" fontId="0" fillId="0" borderId="0" xfId="71" applyFont="1" applyFill="1"/>
    <xf numFmtId="0" fontId="95" fillId="47" borderId="0" xfId="0" applyFont="1" applyFill="1" applyBorder="1" applyAlignment="1">
      <alignment horizontal="right" wrapText="1"/>
    </xf>
    <xf numFmtId="0" fontId="98" fillId="48" borderId="0" xfId="0" applyFont="1" applyFill="1" applyBorder="1" applyAlignment="1">
      <alignment vertical="center" wrapText="1"/>
    </xf>
    <xf numFmtId="0" fontId="49" fillId="48" borderId="0" xfId="0" applyFont="1" applyFill="1" applyBorder="1" applyAlignment="1">
      <alignment horizontal="center" vertical="center" wrapText="1"/>
    </xf>
    <xf numFmtId="0" fontId="99" fillId="0" borderId="0" xfId="0" applyFont="1"/>
    <xf numFmtId="0" fontId="100" fillId="0" borderId="0" xfId="286" applyFont="1" applyAlignment="1" applyProtection="1"/>
    <xf numFmtId="0" fontId="100" fillId="0" borderId="0" xfId="286" quotePrefix="1" applyFont="1" applyAlignment="1" applyProtection="1"/>
    <xf numFmtId="0" fontId="94" fillId="47" borderId="28" xfId="0" applyFont="1" applyFill="1" applyBorder="1" applyAlignment="1">
      <alignment vertical="center" wrapText="1"/>
    </xf>
    <xf numFmtId="0" fontId="102" fillId="48" borderId="19" xfId="3" applyFont="1" applyFill="1" applyBorder="1" applyAlignment="1">
      <alignment horizontal="center" textRotation="90" wrapText="1"/>
    </xf>
    <xf numFmtId="0" fontId="103" fillId="48" borderId="19" xfId="3" applyFont="1" applyFill="1" applyBorder="1" applyAlignment="1">
      <alignment horizontal="center" textRotation="90" wrapText="1"/>
    </xf>
    <xf numFmtId="0" fontId="104" fillId="48" borderId="42" xfId="2" applyFont="1" applyFill="1" applyBorder="1" applyAlignment="1">
      <alignment horizontal="center" textRotation="90" wrapText="1"/>
    </xf>
    <xf numFmtId="0" fontId="105" fillId="48" borderId="19" xfId="4" applyFont="1" applyFill="1" applyBorder="1" applyAlignment="1">
      <alignment horizontal="center" textRotation="90" wrapText="1"/>
    </xf>
    <xf numFmtId="0" fontId="106" fillId="48" borderId="19" xfId="3" applyFont="1" applyFill="1" applyBorder="1" applyAlignment="1">
      <alignment horizontal="center" textRotation="90" wrapText="1"/>
    </xf>
    <xf numFmtId="0" fontId="107" fillId="48" borderId="19" xfId="4" applyFont="1" applyFill="1" applyBorder="1" applyAlignment="1">
      <alignment horizontal="center" textRotation="90" wrapText="1"/>
    </xf>
    <xf numFmtId="0" fontId="105" fillId="48" borderId="19" xfId="3" applyFont="1" applyFill="1" applyBorder="1" applyAlignment="1">
      <alignment horizontal="center" textRotation="90" wrapText="1"/>
    </xf>
    <xf numFmtId="0" fontId="108" fillId="48" borderId="19" xfId="2" applyFont="1" applyFill="1" applyBorder="1" applyAlignment="1">
      <alignment horizontal="center" textRotation="90" wrapText="1"/>
    </xf>
    <xf numFmtId="0" fontId="91" fillId="48" borderId="19" xfId="4" applyFont="1" applyFill="1" applyBorder="1" applyAlignment="1">
      <alignment horizontal="center" textRotation="90" wrapText="1"/>
    </xf>
    <xf numFmtId="0" fontId="109" fillId="48" borderId="19" xfId="3" applyFont="1" applyFill="1" applyBorder="1" applyAlignment="1">
      <alignment horizontal="center" textRotation="90" wrapText="1"/>
    </xf>
    <xf numFmtId="0" fontId="110" fillId="48" borderId="19" xfId="2" applyFont="1" applyFill="1" applyBorder="1" applyAlignment="1">
      <alignment horizontal="center" textRotation="90" wrapText="1"/>
    </xf>
    <xf numFmtId="0" fontId="111" fillId="48" borderId="19" xfId="2" applyFont="1" applyFill="1" applyBorder="1" applyAlignment="1">
      <alignment horizontal="center" textRotation="90" wrapText="1"/>
    </xf>
    <xf numFmtId="166" fontId="27" fillId="49" borderId="17" xfId="0" applyNumberFormat="1" applyFont="1" applyFill="1" applyBorder="1" applyAlignment="1">
      <alignment horizontal="center" vertical="center"/>
    </xf>
    <xf numFmtId="166" fontId="27" fillId="49" borderId="43" xfId="0" applyNumberFormat="1" applyFont="1" applyFill="1" applyBorder="1" applyAlignment="1">
      <alignment horizontal="center" vertical="center"/>
    </xf>
    <xf numFmtId="0" fontId="101" fillId="48" borderId="18" xfId="3" applyFont="1" applyFill="1" applyBorder="1"/>
    <xf numFmtId="0" fontId="114" fillId="48" borderId="0" xfId="3" applyFont="1" applyFill="1" applyBorder="1"/>
    <xf numFmtId="0" fontId="114" fillId="48" borderId="0" xfId="3" applyFont="1" applyFill="1" applyBorder="1" applyAlignment="1"/>
    <xf numFmtId="0" fontId="94" fillId="47" borderId="0" xfId="0" applyFont="1" applyFill="1" applyBorder="1" applyAlignment="1">
      <alignment horizontal="center" wrapText="1"/>
    </xf>
    <xf numFmtId="0" fontId="87" fillId="48" borderId="0" xfId="0" applyFont="1" applyFill="1" applyAlignment="1">
      <alignment horizontal="center"/>
    </xf>
    <xf numFmtId="0" fontId="113" fillId="12" borderId="39" xfId="20" applyFont="1" applyBorder="1" applyAlignment="1">
      <alignment horizontal="center" textRotation="90" wrapText="1"/>
    </xf>
    <xf numFmtId="166" fontId="87" fillId="11" borderId="10" xfId="19" applyNumberFormat="1" applyFont="1" applyBorder="1" applyAlignment="1">
      <alignment horizontal="center" vertical="center"/>
    </xf>
    <xf numFmtId="10" fontId="87" fillId="10" borderId="14" xfId="18" applyNumberFormat="1" applyFont="1" applyBorder="1" applyAlignment="1">
      <alignment horizontal="center" vertical="center"/>
    </xf>
    <xf numFmtId="166" fontId="112" fillId="12" borderId="0" xfId="20" applyNumberFormat="1" applyFont="1" applyBorder="1" applyAlignment="1">
      <alignment horizontal="center" vertical="center"/>
    </xf>
    <xf numFmtId="166" fontId="113" fillId="9" borderId="10" xfId="17" applyNumberFormat="1" applyFont="1" applyBorder="1" applyAlignment="1">
      <alignment horizontal="center"/>
    </xf>
    <xf numFmtId="0" fontId="90" fillId="47" borderId="0" xfId="34" applyFont="1" applyFill="1" applyBorder="1" applyAlignment="1">
      <alignment horizontal="center" vertical="center"/>
    </xf>
    <xf numFmtId="0" fontId="90" fillId="47" borderId="0" xfId="34" applyFont="1" applyFill="1" applyBorder="1" applyAlignment="1">
      <alignment horizontal="center" vertical="center" wrapText="1"/>
    </xf>
    <xf numFmtId="168" fontId="90" fillId="47" borderId="0" xfId="74" applyNumberFormat="1" applyFont="1" applyFill="1" applyBorder="1" applyAlignment="1">
      <alignment horizontal="center" vertical="center" wrapText="1"/>
    </xf>
    <xf numFmtId="0" fontId="90" fillId="47" borderId="0" xfId="34" applyFont="1" applyFill="1" applyBorder="1" applyAlignment="1">
      <alignment horizontal="center" vertical="center" textRotation="90" wrapText="1"/>
    </xf>
    <xf numFmtId="10" fontId="90" fillId="47" borderId="0" xfId="73" applyNumberFormat="1" applyFont="1" applyFill="1" applyBorder="1" applyAlignment="1">
      <alignment horizontal="center" vertical="center" wrapText="1"/>
    </xf>
    <xf numFmtId="9" fontId="90" fillId="47" borderId="0" xfId="73" applyFont="1" applyFill="1" applyBorder="1" applyAlignment="1">
      <alignment horizontal="center" vertical="center" wrapText="1"/>
    </xf>
    <xf numFmtId="2" fontId="90" fillId="47" borderId="0" xfId="73" applyNumberFormat="1" applyFont="1" applyFill="1" applyBorder="1" applyAlignment="1">
      <alignment horizontal="center" vertical="center" wrapText="1"/>
    </xf>
    <xf numFmtId="0" fontId="87" fillId="27" borderId="39" xfId="35" applyFont="1" applyBorder="1" applyAlignment="1">
      <alignment horizontal="center" textRotation="90" wrapText="1"/>
    </xf>
    <xf numFmtId="0" fontId="112" fillId="28" borderId="38" xfId="36" applyFont="1" applyBorder="1" applyAlignment="1">
      <alignment horizontal="center" textRotation="90" wrapText="1"/>
    </xf>
    <xf numFmtId="0" fontId="87" fillId="26" borderId="39" xfId="34" applyFont="1" applyBorder="1" applyAlignment="1">
      <alignment horizontal="center" textRotation="90" wrapText="1"/>
    </xf>
    <xf numFmtId="0" fontId="112" fillId="25" borderId="38" xfId="33" applyFont="1" applyBorder="1" applyAlignment="1">
      <alignment horizontal="center" textRotation="90" wrapText="1"/>
    </xf>
    <xf numFmtId="0" fontId="113" fillId="29" borderId="40" xfId="37" applyFont="1" applyBorder="1" applyAlignment="1">
      <alignment horizontal="center" textRotation="90" wrapText="1"/>
    </xf>
    <xf numFmtId="166" fontId="87" fillId="27" borderId="10" xfId="35" applyNumberFormat="1" applyFont="1" applyBorder="1" applyAlignment="1">
      <alignment horizontal="center" vertical="center"/>
    </xf>
    <xf numFmtId="166" fontId="112" fillId="28" borderId="14" xfId="36" applyNumberFormat="1" applyFont="1" applyBorder="1" applyAlignment="1">
      <alignment horizontal="center" vertical="center"/>
    </xf>
    <xf numFmtId="166" fontId="112" fillId="29" borderId="14" xfId="37" applyNumberFormat="1" applyFont="1" applyBorder="1" applyAlignment="1">
      <alignment horizontal="center" vertical="center"/>
    </xf>
    <xf numFmtId="10" fontId="87" fillId="26" borderId="10" xfId="34" applyNumberFormat="1" applyFont="1" applyBorder="1" applyAlignment="1">
      <alignment horizontal="right" vertical="center"/>
    </xf>
    <xf numFmtId="166" fontId="112" fillId="25" borderId="14" xfId="33" applyNumberFormat="1" applyFont="1" applyBorder="1" applyAlignment="1">
      <alignment horizontal="center" vertical="center"/>
    </xf>
    <xf numFmtId="169" fontId="87" fillId="26" borderId="10" xfId="73" applyNumberFormat="1" applyFont="1" applyFill="1" applyBorder="1" applyAlignment="1">
      <alignment horizontal="right" vertical="center"/>
    </xf>
    <xf numFmtId="166" fontId="87" fillId="26" borderId="10" xfId="34" applyNumberFormat="1" applyFont="1" applyBorder="1" applyAlignment="1">
      <alignment horizontal="center" vertical="center"/>
    </xf>
    <xf numFmtId="166" fontId="112" fillId="25" borderId="0" xfId="33" applyNumberFormat="1" applyFont="1" applyBorder="1" applyAlignment="1">
      <alignment horizontal="center" vertical="center"/>
    </xf>
    <xf numFmtId="166" fontId="113" fillId="29" borderId="0" xfId="37" applyNumberFormat="1" applyFont="1" applyBorder="1" applyAlignment="1">
      <alignment horizontal="center" vertical="center"/>
    </xf>
    <xf numFmtId="0" fontId="90" fillId="47" borderId="0" xfId="0" applyFont="1" applyFill="1"/>
    <xf numFmtId="0" fontId="90" fillId="47" borderId="0" xfId="0" applyFont="1" applyFill="1" applyAlignment="1">
      <alignment horizontal="center" vertical="center"/>
    </xf>
    <xf numFmtId="167" fontId="90" fillId="47" borderId="0" xfId="73" applyNumberFormat="1" applyFont="1" applyFill="1" applyAlignment="1">
      <alignment horizontal="center" vertical="center"/>
    </xf>
    <xf numFmtId="9" fontId="90" fillId="47" borderId="0" xfId="73" applyNumberFormat="1" applyFont="1" applyFill="1" applyAlignment="1">
      <alignment horizontal="center" vertical="center"/>
    </xf>
    <xf numFmtId="9" fontId="90" fillId="47" borderId="0" xfId="73" applyFont="1" applyFill="1" applyAlignment="1">
      <alignment horizontal="center" vertical="center"/>
    </xf>
    <xf numFmtId="181" fontId="87" fillId="26" borderId="10" xfId="34" applyNumberFormat="1" applyFont="1" applyBorder="1" applyAlignment="1">
      <alignment horizontal="right" vertical="center"/>
    </xf>
    <xf numFmtId="0" fontId="87" fillId="48" borderId="0" xfId="0" applyFont="1" applyFill="1" applyAlignment="1">
      <alignment horizontal="center" wrapText="1"/>
    </xf>
    <xf numFmtId="0" fontId="87" fillId="23" borderId="39" xfId="31" applyFont="1" applyBorder="1" applyAlignment="1">
      <alignment horizontal="center" textRotation="90" wrapText="1"/>
    </xf>
    <xf numFmtId="0" fontId="113" fillId="24" borderId="39" xfId="32" applyFont="1" applyBorder="1" applyAlignment="1">
      <alignment horizontal="center" textRotation="90" wrapText="1"/>
    </xf>
    <xf numFmtId="0" fontId="113" fillId="21" borderId="40" xfId="29" applyFont="1" applyBorder="1" applyAlignment="1">
      <alignment horizontal="center" textRotation="90" wrapText="1"/>
    </xf>
    <xf numFmtId="166" fontId="87" fillId="23" borderId="10" xfId="31" applyNumberFormat="1" applyFont="1" applyBorder="1" applyAlignment="1">
      <alignment horizontal="center" vertical="center"/>
    </xf>
    <xf numFmtId="166" fontId="113" fillId="24" borderId="10" xfId="32" applyNumberFormat="1" applyFont="1" applyBorder="1" applyAlignment="1">
      <alignment horizontal="center" vertical="center"/>
    </xf>
    <xf numFmtId="166" fontId="113" fillId="21" borderId="0" xfId="29" applyNumberFormat="1" applyFont="1" applyAlignment="1">
      <alignment horizontal="center" vertical="center"/>
    </xf>
    <xf numFmtId="0" fontId="90" fillId="47" borderId="0" xfId="0" applyFont="1" applyFill="1" applyBorder="1"/>
    <xf numFmtId="0" fontId="90" fillId="47" borderId="0" xfId="34" applyFont="1" applyFill="1" applyBorder="1" applyAlignment="1">
      <alignment horizontal="center" wrapText="1"/>
    </xf>
    <xf numFmtId="1" fontId="90" fillId="47" borderId="0" xfId="31" applyNumberFormat="1" applyFont="1" applyFill="1" applyBorder="1" applyAlignment="1">
      <alignment horizontal="center" vertical="center" wrapText="1"/>
    </xf>
    <xf numFmtId="1" fontId="116" fillId="47" borderId="0" xfId="32" applyNumberFormat="1" applyFont="1" applyFill="1" applyBorder="1" applyAlignment="1">
      <alignment horizontal="center" vertical="center" wrapText="1"/>
    </xf>
    <xf numFmtId="166" fontId="90" fillId="47" borderId="0" xfId="31" applyNumberFormat="1" applyFont="1" applyFill="1" applyBorder="1" applyAlignment="1">
      <alignment horizontal="center" vertical="center" wrapText="1"/>
    </xf>
    <xf numFmtId="0" fontId="116" fillId="47" borderId="0" xfId="32" applyFont="1" applyFill="1" applyBorder="1" applyAlignment="1">
      <alignment horizontal="center" vertical="center" wrapText="1"/>
    </xf>
    <xf numFmtId="166" fontId="117" fillId="47" borderId="0" xfId="31" applyNumberFormat="1" applyFont="1" applyFill="1" applyBorder="1" applyAlignment="1">
      <alignment horizontal="center" vertical="center" wrapText="1"/>
    </xf>
    <xf numFmtId="0" fontId="90" fillId="47" borderId="0" xfId="31" applyFont="1" applyFill="1" applyBorder="1" applyAlignment="1">
      <alignment horizontal="center" vertical="center" wrapText="1"/>
    </xf>
    <xf numFmtId="1" fontId="86" fillId="0" borderId="0" xfId="0" applyNumberFormat="1" applyFont="1" applyAlignment="1">
      <alignment horizontal="right"/>
    </xf>
    <xf numFmtId="2" fontId="86" fillId="0" borderId="0" xfId="0" applyNumberFormat="1" applyFont="1" applyAlignment="1">
      <alignment horizontal="right"/>
    </xf>
    <xf numFmtId="166" fontId="86" fillId="0" borderId="0" xfId="0" applyNumberFormat="1" applyFont="1" applyAlignment="1">
      <alignment horizontal="right"/>
    </xf>
    <xf numFmtId="0" fontId="87" fillId="0" borderId="0" xfId="0" applyFont="1"/>
    <xf numFmtId="0" fontId="88" fillId="0" borderId="0" xfId="0" applyFont="1" applyAlignment="1">
      <alignment horizontal="center" vertical="center" wrapText="1"/>
    </xf>
    <xf numFmtId="0" fontId="101" fillId="0" borderId="41" xfId="0" applyFont="1" applyFill="1" applyBorder="1" applyAlignment="1">
      <alignment horizontal="center"/>
    </xf>
    <xf numFmtId="0" fontId="118" fillId="0" borderId="0" xfId="0" applyFont="1"/>
    <xf numFmtId="0" fontId="118" fillId="0" borderId="0" xfId="71" applyFont="1"/>
    <xf numFmtId="0" fontId="118" fillId="0" borderId="0" xfId="71" applyFont="1" applyFill="1"/>
    <xf numFmtId="0" fontId="93" fillId="48" borderId="0" xfId="0" applyFont="1" applyFill="1" applyBorder="1" applyAlignment="1">
      <alignment horizontal="left" vertical="center" wrapText="1" indent="1"/>
    </xf>
    <xf numFmtId="0" fontId="92" fillId="48" borderId="0" xfId="0" applyFont="1" applyFill="1" applyBorder="1" applyAlignment="1">
      <alignment horizontal="left" indent="1"/>
    </xf>
    <xf numFmtId="0" fontId="80" fillId="0" borderId="0" xfId="286" applyFill="1" applyBorder="1" applyAlignment="1" applyProtection="1">
      <alignment horizontal="left" vertical="center" wrapText="1" indent="1"/>
    </xf>
    <xf numFmtId="0" fontId="96" fillId="48" borderId="20" xfId="0" applyFont="1" applyFill="1" applyBorder="1" applyAlignment="1">
      <alignment horizontal="left" wrapText="1" indent="1"/>
    </xf>
    <xf numFmtId="0" fontId="93" fillId="48" borderId="0" xfId="0" applyFont="1" applyFill="1" applyBorder="1" applyAlignment="1">
      <alignment horizontal="left" indent="1"/>
    </xf>
    <xf numFmtId="0" fontId="89" fillId="48" borderId="0" xfId="286" applyFont="1" applyFill="1" applyAlignment="1" applyProtection="1">
      <alignment horizontal="left" indent="1"/>
    </xf>
    <xf numFmtId="0" fontId="89" fillId="0" borderId="0" xfId="286" applyFont="1" applyAlignment="1" applyProtection="1">
      <alignment horizontal="left" indent="1"/>
    </xf>
    <xf numFmtId="0" fontId="99" fillId="0" borderId="0" xfId="0" applyFont="1" applyAlignment="1">
      <alignment horizontal="left" indent="1"/>
    </xf>
    <xf numFmtId="0" fontId="101" fillId="48" borderId="18" xfId="3" applyFont="1" applyFill="1" applyBorder="1" applyAlignment="1">
      <alignment horizontal="left" indent="1"/>
    </xf>
    <xf numFmtId="0" fontId="114" fillId="48" borderId="0" xfId="3" applyFont="1" applyFill="1" applyBorder="1" applyAlignment="1">
      <alignment horizontal="left" indent="1"/>
    </xf>
    <xf numFmtId="0" fontId="87" fillId="48" borderId="0" xfId="0" applyFont="1" applyFill="1" applyAlignment="1">
      <alignment horizontal="left" indent="1"/>
    </xf>
    <xf numFmtId="0" fontId="87" fillId="0" borderId="0" xfId="0" applyFont="1" applyAlignment="1">
      <alignment horizontal="left" indent="1"/>
    </xf>
    <xf numFmtId="0" fontId="88" fillId="0" borderId="0" xfId="0" applyFont="1" applyAlignment="1">
      <alignment horizontal="left" indent="1"/>
    </xf>
    <xf numFmtId="0" fontId="88" fillId="0" borderId="0" xfId="0" applyFont="1" applyAlignment="1">
      <alignment horizontal="left" vertical="center" indent="1"/>
    </xf>
    <xf numFmtId="0" fontId="93" fillId="66" borderId="29" xfId="0" applyFont="1" applyFill="1" applyBorder="1" applyAlignment="1">
      <alignment horizontal="left" vertical="top" wrapText="1" indent="1"/>
    </xf>
    <xf numFmtId="0" fontId="93" fillId="0" borderId="29" xfId="0" applyFont="1" applyFill="1" applyBorder="1" applyAlignment="1">
      <alignment horizontal="left" vertical="top" wrapText="1" indent="1"/>
    </xf>
    <xf numFmtId="0" fontId="93" fillId="66" borderId="20" xfId="0" applyFont="1" applyFill="1" applyBorder="1" applyAlignment="1">
      <alignment horizontal="left" vertical="top" wrapText="1" indent="1"/>
    </xf>
    <xf numFmtId="0" fontId="93" fillId="0" borderId="20" xfId="0" applyFont="1" applyFill="1" applyBorder="1" applyAlignment="1">
      <alignment horizontal="left" vertical="top" wrapText="1" indent="1"/>
    </xf>
    <xf numFmtId="0" fontId="93" fillId="67" borderId="20" xfId="0" applyFont="1" applyFill="1" applyBorder="1" applyAlignment="1">
      <alignment horizontal="left" vertical="top" wrapText="1" indent="1"/>
    </xf>
    <xf numFmtId="0" fontId="93" fillId="68" borderId="20" xfId="0" applyFont="1" applyFill="1" applyBorder="1" applyAlignment="1">
      <alignment horizontal="left" vertical="top" wrapText="1" indent="1"/>
    </xf>
    <xf numFmtId="0" fontId="93" fillId="47" borderId="20" xfId="0" applyFont="1" applyFill="1" applyBorder="1" applyAlignment="1">
      <alignment horizontal="left" vertical="top" wrapText="1" indent="1"/>
    </xf>
    <xf numFmtId="0" fontId="87" fillId="0" borderId="0" xfId="0" applyFont="1" applyFill="1" applyAlignment="1">
      <alignment horizontal="center" textRotation="90" wrapText="1"/>
    </xf>
    <xf numFmtId="0" fontId="113" fillId="29" borderId="38" xfId="37" applyFont="1" applyBorder="1" applyAlignment="1">
      <alignment horizontal="center" textRotation="90" wrapText="1"/>
    </xf>
    <xf numFmtId="0" fontId="87" fillId="0" borderId="0" xfId="0" applyFont="1" applyFill="1" applyAlignment="1">
      <alignment horizontal="left" indent="1"/>
    </xf>
    <xf numFmtId="0" fontId="87" fillId="0" borderId="0" xfId="0" applyFont="1" applyFill="1"/>
    <xf numFmtId="0" fontId="0" fillId="22" borderId="39" xfId="30" applyFont="1" applyBorder="1" applyAlignment="1">
      <alignment horizontal="center" textRotation="90" wrapText="1"/>
    </xf>
    <xf numFmtId="0" fontId="80" fillId="0" borderId="20" xfId="286" applyFill="1" applyBorder="1" applyAlignment="1" applyProtection="1">
      <alignment horizontal="left" vertical="top" wrapText="1" indent="1"/>
    </xf>
    <xf numFmtId="0" fontId="80" fillId="48" borderId="0" xfId="286" applyFill="1" applyAlignment="1" applyProtection="1">
      <alignment horizontal="left" indent="1"/>
    </xf>
    <xf numFmtId="166" fontId="27" fillId="73" borderId="17" xfId="0" applyNumberFormat="1" applyFont="1" applyFill="1" applyBorder="1" applyAlignment="1">
      <alignment horizontal="center" vertical="center"/>
    </xf>
    <xf numFmtId="166" fontId="27" fillId="67" borderId="17" xfId="0" applyNumberFormat="1" applyFont="1" applyFill="1" applyBorder="1" applyAlignment="1">
      <alignment horizontal="center" vertical="center"/>
    </xf>
    <xf numFmtId="166" fontId="27" fillId="74" borderId="17" xfId="0" applyNumberFormat="1" applyFont="1" applyFill="1" applyBorder="1" applyAlignment="1">
      <alignment horizontal="center" vertical="center"/>
    </xf>
    <xf numFmtId="166" fontId="27" fillId="73" borderId="46" xfId="0" applyNumberFormat="1" applyFont="1" applyFill="1" applyBorder="1" applyAlignment="1">
      <alignment horizontal="center" vertical="center"/>
    </xf>
    <xf numFmtId="166" fontId="27" fillId="74" borderId="44" xfId="0" applyNumberFormat="1" applyFont="1" applyFill="1" applyBorder="1" applyAlignment="1">
      <alignment horizontal="center" vertical="center"/>
    </xf>
    <xf numFmtId="166" fontId="27" fillId="75" borderId="16" xfId="0" applyNumberFormat="1" applyFont="1" applyFill="1" applyBorder="1" applyAlignment="1">
      <alignment horizontal="center" vertical="center"/>
    </xf>
    <xf numFmtId="166" fontId="27" fillId="49" borderId="48" xfId="0" applyNumberFormat="1" applyFont="1" applyFill="1" applyBorder="1" applyAlignment="1">
      <alignment horizontal="center" vertical="center"/>
    </xf>
    <xf numFmtId="166" fontId="27" fillId="49" borderId="49" xfId="0" applyNumberFormat="1" applyFont="1" applyFill="1" applyBorder="1" applyAlignment="1">
      <alignment horizontal="center" vertical="center"/>
    </xf>
    <xf numFmtId="0" fontId="88" fillId="0" borderId="0" xfId="0" applyFont="1" applyFill="1" applyAlignment="1">
      <alignment horizontal="center" vertical="center" wrapText="1"/>
    </xf>
    <xf numFmtId="0" fontId="86" fillId="48" borderId="0" xfId="0" applyFont="1" applyFill="1" applyAlignment="1">
      <alignment horizontal="center" vertical="center"/>
    </xf>
    <xf numFmtId="1" fontId="86" fillId="0" borderId="0" xfId="0" applyNumberFormat="1" applyFont="1" applyAlignment="1">
      <alignment horizontal="center" vertical="center"/>
    </xf>
    <xf numFmtId="0" fontId="86" fillId="48" borderId="0" xfId="0" applyFont="1" applyFill="1" applyAlignment="1">
      <alignment horizontal="center"/>
    </xf>
    <xf numFmtId="49" fontId="86" fillId="0" borderId="0" xfId="0" applyNumberFormat="1" applyFont="1" applyAlignment="1">
      <alignment horizontal="center"/>
    </xf>
    <xf numFmtId="14" fontId="86" fillId="0" borderId="0" xfId="0" applyNumberFormat="1" applyFont="1" applyAlignment="1">
      <alignment horizontal="center"/>
    </xf>
    <xf numFmtId="0" fontId="86" fillId="0" borderId="0" xfId="0" applyNumberFormat="1" applyFont="1" applyAlignment="1">
      <alignment horizontal="center"/>
    </xf>
    <xf numFmtId="166" fontId="27" fillId="73" borderId="47" xfId="0" applyNumberFormat="1" applyFont="1" applyFill="1" applyBorder="1" applyAlignment="1">
      <alignment horizontal="center" vertical="center"/>
    </xf>
    <xf numFmtId="0" fontId="0" fillId="0" borderId="0" xfId="0" applyAlignment="1">
      <alignment textRotation="90"/>
    </xf>
    <xf numFmtId="2" fontId="0" fillId="0" borderId="0" xfId="0" applyNumberFormat="1"/>
    <xf numFmtId="166" fontId="0" fillId="0" borderId="0" xfId="0" applyNumberFormat="1"/>
    <xf numFmtId="0" fontId="86" fillId="0" borderId="0" xfId="0" applyFont="1" applyFill="1" applyAlignment="1">
      <alignment horizontal="center"/>
    </xf>
    <xf numFmtId="0" fontId="88" fillId="48" borderId="0" xfId="0" applyFont="1" applyFill="1" applyAlignment="1">
      <alignment horizontal="center"/>
    </xf>
    <xf numFmtId="2" fontId="0" fillId="48" borderId="0" xfId="0" applyNumberFormat="1" applyFill="1"/>
    <xf numFmtId="0" fontId="87" fillId="69" borderId="0" xfId="0" applyFont="1" applyFill="1" applyAlignment="1"/>
    <xf numFmtId="0" fontId="87" fillId="76" borderId="0" xfId="0" applyFont="1" applyFill="1" applyAlignment="1">
      <alignment horizontal="center" textRotation="90" wrapText="1"/>
    </xf>
    <xf numFmtId="166" fontId="87" fillId="11" borderId="14" xfId="19" applyNumberFormat="1" applyFont="1" applyBorder="1" applyAlignment="1">
      <alignment horizontal="center" vertical="center"/>
    </xf>
    <xf numFmtId="0" fontId="87" fillId="76" borderId="0" xfId="0" applyFont="1" applyFill="1" applyAlignment="1"/>
    <xf numFmtId="10" fontId="87" fillId="10" borderId="51" xfId="18" applyNumberFormat="1" applyFont="1" applyBorder="1" applyAlignment="1">
      <alignment horizontal="center" vertical="center"/>
    </xf>
    <xf numFmtId="166" fontId="112" fillId="12" borderId="50" xfId="20" applyNumberFormat="1" applyFont="1" applyBorder="1" applyAlignment="1">
      <alignment horizontal="center" vertical="center"/>
    </xf>
    <xf numFmtId="166" fontId="112" fillId="12" borderId="10" xfId="20" applyNumberFormat="1" applyFont="1" applyBorder="1" applyAlignment="1">
      <alignment horizontal="center" vertical="center"/>
    </xf>
    <xf numFmtId="166" fontId="87" fillId="27" borderId="14" xfId="35" applyNumberFormat="1" applyFont="1" applyBorder="1" applyAlignment="1">
      <alignment horizontal="center" vertical="center"/>
    </xf>
    <xf numFmtId="0" fontId="86" fillId="48" borderId="0" xfId="0" applyNumberFormat="1" applyFont="1" applyFill="1" applyAlignment="1">
      <alignment horizontal="center"/>
    </xf>
    <xf numFmtId="0" fontId="113" fillId="24" borderId="40" xfId="32" applyFont="1" applyBorder="1" applyAlignment="1">
      <alignment horizontal="center" textRotation="90" wrapText="1"/>
    </xf>
    <xf numFmtId="166" fontId="113" fillId="24" borderId="0" xfId="32" applyNumberFormat="1" applyFont="1" applyBorder="1" applyAlignment="1">
      <alignment horizontal="center" vertical="center"/>
    </xf>
    <xf numFmtId="0" fontId="103" fillId="0" borderId="19" xfId="3" applyFont="1" applyFill="1" applyBorder="1" applyAlignment="1">
      <alignment horizontal="center" textRotation="90" wrapText="1"/>
    </xf>
    <xf numFmtId="0" fontId="86" fillId="0" borderId="0" xfId="0" applyNumberFormat="1" applyFont="1" applyFill="1" applyAlignment="1">
      <alignment horizontal="center"/>
    </xf>
    <xf numFmtId="0" fontId="101" fillId="0" borderId="52" xfId="0" applyFont="1" applyFill="1" applyBorder="1" applyAlignment="1">
      <alignment horizontal="center"/>
    </xf>
    <xf numFmtId="0" fontId="121" fillId="77" borderId="0" xfId="0" applyFont="1" applyFill="1" applyBorder="1"/>
    <xf numFmtId="0" fontId="0" fillId="0" borderId="0" xfId="0" applyAlignment="1">
      <alignment horizontal="left" vertical="top"/>
    </xf>
    <xf numFmtId="1" fontId="86" fillId="0" borderId="0" xfId="0" applyNumberFormat="1" applyFont="1" applyAlignment="1">
      <alignment horizontal="center"/>
    </xf>
    <xf numFmtId="0" fontId="115" fillId="69" borderId="0" xfId="0" applyFont="1" applyFill="1" applyAlignment="1"/>
    <xf numFmtId="0" fontId="115" fillId="76" borderId="0" xfId="0" applyFont="1" applyFill="1" applyAlignment="1"/>
    <xf numFmtId="0" fontId="123" fillId="48" borderId="0" xfId="0" applyFont="1" applyFill="1"/>
    <xf numFmtId="0" fontId="115" fillId="0" borderId="0" xfId="0" applyFont="1" applyFill="1" applyAlignment="1">
      <alignment horizontal="center" textRotation="90" wrapText="1"/>
    </xf>
    <xf numFmtId="0" fontId="115" fillId="76" borderId="0" xfId="0" applyFont="1" applyFill="1" applyAlignment="1">
      <alignment horizontal="center" textRotation="90" wrapText="1"/>
    </xf>
    <xf numFmtId="0" fontId="123" fillId="48" borderId="0" xfId="0" applyFont="1" applyFill="1" applyAlignment="1">
      <alignment horizontal="center" textRotation="90" wrapText="1"/>
    </xf>
    <xf numFmtId="0" fontId="124" fillId="0" borderId="0" xfId="0" applyFont="1" applyFill="1" applyAlignment="1">
      <alignment horizontal="center" vertical="center" wrapText="1"/>
    </xf>
    <xf numFmtId="0" fontId="124" fillId="0" borderId="0" xfId="0" applyFont="1" applyAlignment="1">
      <alignment horizontal="center" vertical="center" wrapText="1"/>
    </xf>
    <xf numFmtId="0" fontId="123" fillId="0" borderId="0" xfId="0" applyFont="1"/>
    <xf numFmtId="0" fontId="123" fillId="0" borderId="20" xfId="0" applyFont="1" applyBorder="1" applyAlignment="1">
      <alignment horizontal="center"/>
    </xf>
    <xf numFmtId="0" fontId="123" fillId="0" borderId="20" xfId="0" applyFont="1" applyBorder="1"/>
    <xf numFmtId="2" fontId="123" fillId="0" borderId="20" xfId="0" applyNumberFormat="1" applyFont="1" applyBorder="1"/>
    <xf numFmtId="166" fontId="123" fillId="0" borderId="20" xfId="0" applyNumberFormat="1" applyFont="1" applyBorder="1"/>
    <xf numFmtId="166" fontId="118" fillId="48" borderId="0" xfId="0" applyNumberFormat="1" applyFont="1" applyFill="1" applyAlignment="1">
      <alignment horizontal="center"/>
    </xf>
    <xf numFmtId="9" fontId="87" fillId="48" borderId="0" xfId="73" applyFont="1" applyFill="1"/>
    <xf numFmtId="2" fontId="87" fillId="48" borderId="0" xfId="0" applyNumberFormat="1" applyFont="1" applyFill="1"/>
    <xf numFmtId="0" fontId="14" fillId="48" borderId="0" xfId="0" applyFont="1" applyFill="1" applyBorder="1"/>
    <xf numFmtId="0" fontId="125" fillId="48" borderId="0" xfId="20" applyFont="1" applyFill="1" applyBorder="1"/>
    <xf numFmtId="0" fontId="123" fillId="66" borderId="0" xfId="0" applyFont="1" applyFill="1"/>
    <xf numFmtId="0" fontId="0" fillId="66" borderId="0" xfId="0" applyFill="1" applyAlignment="1">
      <alignment textRotation="90"/>
    </xf>
    <xf numFmtId="0" fontId="123" fillId="66" borderId="20" xfId="0" applyFont="1" applyFill="1" applyBorder="1"/>
    <xf numFmtId="9" fontId="123" fillId="66" borderId="20" xfId="73" applyFont="1" applyFill="1" applyBorder="1"/>
    <xf numFmtId="0" fontId="87" fillId="27" borderId="38" xfId="35" applyFont="1" applyBorder="1" applyAlignment="1">
      <alignment horizontal="center" textRotation="90" wrapText="1"/>
    </xf>
    <xf numFmtId="181" fontId="87" fillId="26" borderId="10" xfId="34" applyNumberFormat="1" applyFont="1" applyBorder="1" applyAlignment="1">
      <alignment horizontal="center" vertical="center"/>
    </xf>
    <xf numFmtId="0" fontId="0" fillId="48" borderId="0" xfId="0" applyFill="1" applyAlignment="1">
      <alignment horizontal="left"/>
    </xf>
    <xf numFmtId="0" fontId="83" fillId="48" borderId="0" xfId="0" applyFont="1" applyFill="1" applyAlignment="1">
      <alignment horizontal="left" vertical="top"/>
    </xf>
    <xf numFmtId="166" fontId="112" fillId="12" borderId="53" xfId="20" applyNumberFormat="1" applyFont="1" applyBorder="1" applyAlignment="1">
      <alignment horizontal="center" vertical="center"/>
    </xf>
    <xf numFmtId="166" fontId="112" fillId="12" borderId="54" xfId="20" applyNumberFormat="1" applyFont="1" applyBorder="1" applyAlignment="1">
      <alignment horizontal="center" vertical="center"/>
    </xf>
    <xf numFmtId="9" fontId="0" fillId="0" borderId="0" xfId="73" applyFont="1"/>
    <xf numFmtId="166" fontId="0" fillId="66" borderId="0" xfId="0" applyNumberFormat="1" applyFill="1"/>
    <xf numFmtId="166" fontId="0" fillId="75" borderId="0" xfId="0" applyNumberFormat="1" applyFill="1"/>
    <xf numFmtId="0" fontId="0" fillId="76" borderId="0" xfId="0" applyFill="1"/>
    <xf numFmtId="0" fontId="126" fillId="48" borderId="0" xfId="3" applyFont="1" applyFill="1" applyBorder="1" applyAlignment="1">
      <alignment horizontal="center" textRotation="90" wrapText="1"/>
    </xf>
    <xf numFmtId="0" fontId="126" fillId="48" borderId="0" xfId="3" applyFont="1" applyFill="1" applyBorder="1" applyAlignment="1">
      <alignment horizontal="center" textRotation="90"/>
    </xf>
    <xf numFmtId="0" fontId="126" fillId="66" borderId="0" xfId="3" applyFont="1" applyFill="1" applyBorder="1" applyAlignment="1">
      <alignment horizontal="center" textRotation="90" wrapText="1"/>
    </xf>
    <xf numFmtId="0" fontId="1" fillId="0" borderId="0" xfId="0" applyFont="1"/>
    <xf numFmtId="0" fontId="126" fillId="76" borderId="0" xfId="3" applyFont="1" applyFill="1" applyBorder="1" applyAlignment="1">
      <alignment horizontal="center" textRotation="90" wrapText="1"/>
    </xf>
    <xf numFmtId="0" fontId="126" fillId="75" borderId="0" xfId="3" applyFont="1" applyFill="1" applyBorder="1" applyAlignment="1">
      <alignment horizontal="center" textRotation="90" wrapText="1"/>
    </xf>
    <xf numFmtId="1" fontId="0" fillId="0" borderId="0" xfId="73" applyNumberFormat="1" applyFont="1"/>
    <xf numFmtId="0" fontId="0" fillId="48" borderId="0" xfId="0" applyFill="1" applyAlignment="1">
      <alignment wrapText="1"/>
    </xf>
    <xf numFmtId="0" fontId="0" fillId="48" borderId="0" xfId="0" applyFill="1" applyAlignment="1">
      <alignment horizontal="center"/>
    </xf>
    <xf numFmtId="0" fontId="127" fillId="48" borderId="0" xfId="3" applyFont="1" applyFill="1" applyBorder="1" applyAlignment="1">
      <alignment horizontal="center" textRotation="90"/>
    </xf>
    <xf numFmtId="0" fontId="128" fillId="48" borderId="0" xfId="3" applyFont="1" applyFill="1" applyBorder="1" applyAlignment="1">
      <alignment horizontal="center" textRotation="90" wrapText="1"/>
    </xf>
    <xf numFmtId="0" fontId="129" fillId="48" borderId="0" xfId="3" applyFont="1" applyFill="1" applyBorder="1" applyAlignment="1">
      <alignment horizontal="center" textRotation="90" wrapText="1"/>
    </xf>
    <xf numFmtId="0" fontId="129" fillId="48" borderId="0" xfId="3" applyFont="1" applyFill="1" applyBorder="1" applyAlignment="1">
      <alignment horizontal="left" textRotation="90" wrapText="1"/>
    </xf>
    <xf numFmtId="0" fontId="114" fillId="48" borderId="0" xfId="3" applyFont="1" applyFill="1" applyBorder="1" applyAlignment="1">
      <alignment horizontal="left"/>
    </xf>
    <xf numFmtId="0" fontId="87" fillId="48" borderId="0" xfId="0" applyFont="1" applyFill="1" applyAlignment="1">
      <alignment horizontal="left"/>
    </xf>
    <xf numFmtId="0" fontId="114" fillId="48" borderId="0" xfId="3" applyFont="1" applyFill="1" applyBorder="1" applyAlignment="1">
      <alignment horizontal="center"/>
    </xf>
    <xf numFmtId="2" fontId="87" fillId="48" borderId="0" xfId="0" applyNumberFormat="1" applyFont="1" applyFill="1" applyAlignment="1">
      <alignment horizontal="center"/>
    </xf>
    <xf numFmtId="9" fontId="0" fillId="48" borderId="0" xfId="0" applyNumberFormat="1" applyFill="1" applyAlignment="1">
      <alignment horizontal="center"/>
    </xf>
    <xf numFmtId="0" fontId="0" fillId="0" borderId="0" xfId="0" applyFill="1" applyBorder="1" applyAlignment="1">
      <alignment vertical="top"/>
    </xf>
    <xf numFmtId="0" fontId="0" fillId="75" borderId="0" xfId="0" applyFill="1" applyAlignment="1">
      <alignment textRotation="90"/>
    </xf>
    <xf numFmtId="0" fontId="0" fillId="75" borderId="0" xfId="0" applyFill="1"/>
    <xf numFmtId="9" fontId="0" fillId="75" borderId="0" xfId="73" applyFont="1" applyFill="1"/>
    <xf numFmtId="0" fontId="87" fillId="75" borderId="0" xfId="0" applyFont="1" applyFill="1" applyAlignment="1">
      <alignment horizontal="left" indent="1"/>
    </xf>
    <xf numFmtId="0" fontId="113" fillId="28" borderId="38" xfId="36" applyFont="1" applyBorder="1" applyAlignment="1">
      <alignment horizontal="center" textRotation="90" wrapText="1"/>
    </xf>
    <xf numFmtId="0" fontId="93" fillId="0" borderId="20" xfId="0" applyFont="1" applyFill="1" applyBorder="1" applyAlignment="1">
      <alignment vertical="top" wrapText="1"/>
    </xf>
    <xf numFmtId="0" fontId="93" fillId="66" borderId="29" xfId="0" applyFont="1" applyFill="1" applyBorder="1" applyAlignment="1">
      <alignment vertical="top" wrapText="1"/>
    </xf>
    <xf numFmtId="0" fontId="93" fillId="0" borderId="15" xfId="0" applyFont="1" applyFill="1" applyBorder="1" applyAlignment="1">
      <alignment vertical="top" wrapText="1"/>
    </xf>
    <xf numFmtId="0" fontId="93" fillId="0" borderId="0" xfId="0" applyFont="1" applyFill="1" applyBorder="1" applyAlignment="1">
      <alignment vertical="top" wrapText="1"/>
    </xf>
    <xf numFmtId="0" fontId="80" fillId="0" borderId="20" xfId="286" applyFill="1" applyBorder="1" applyAlignment="1" applyProtection="1">
      <alignment vertical="top" wrapText="1"/>
    </xf>
    <xf numFmtId="0" fontId="93" fillId="67" borderId="20" xfId="0" applyFont="1" applyFill="1" applyBorder="1" applyAlignment="1">
      <alignment vertical="top" wrapText="1"/>
    </xf>
    <xf numFmtId="0" fontId="93" fillId="68" borderId="20" xfId="0" applyFont="1" applyFill="1" applyBorder="1" applyAlignment="1">
      <alignment vertical="top" wrapText="1"/>
    </xf>
    <xf numFmtId="0" fontId="87" fillId="0" borderId="20" xfId="0" applyFont="1" applyFill="1" applyBorder="1" applyAlignment="1">
      <alignment vertical="top" wrapText="1"/>
    </xf>
    <xf numFmtId="169" fontId="90" fillId="47" borderId="0" xfId="73" applyNumberFormat="1" applyFont="1" applyFill="1" applyAlignment="1">
      <alignment horizontal="center" vertical="center"/>
    </xf>
    <xf numFmtId="166" fontId="1" fillId="22" borderId="10" xfId="30" applyNumberFormat="1" applyBorder="1" applyAlignment="1">
      <alignment horizontal="right" vertical="center"/>
    </xf>
    <xf numFmtId="0" fontId="87" fillId="48" borderId="0" xfId="0" applyFont="1" applyFill="1" applyAlignment="1">
      <alignment horizontal="center" textRotation="90" wrapText="1"/>
    </xf>
    <xf numFmtId="1" fontId="90" fillId="47" borderId="0" xfId="73" applyNumberFormat="1" applyFont="1" applyFill="1" applyBorder="1" applyAlignment="1">
      <alignment horizontal="center" vertical="center" wrapText="1"/>
    </xf>
    <xf numFmtId="166" fontId="1" fillId="27" borderId="10" xfId="35" applyNumberFormat="1" applyBorder="1" applyAlignment="1">
      <alignment horizontal="center" vertical="center"/>
    </xf>
    <xf numFmtId="0" fontId="112" fillId="25" borderId="40" xfId="33" applyFont="1" applyBorder="1" applyAlignment="1">
      <alignment horizontal="center" textRotation="90" wrapText="1"/>
    </xf>
    <xf numFmtId="0" fontId="0" fillId="48" borderId="0" xfId="0" applyFill="1" applyBorder="1" applyAlignment="1"/>
    <xf numFmtId="0" fontId="87" fillId="48" borderId="0" xfId="0" applyFont="1" applyFill="1" applyBorder="1" applyAlignment="1"/>
    <xf numFmtId="0" fontId="115" fillId="48" borderId="0" xfId="0" applyFont="1" applyFill="1" applyBorder="1" applyAlignment="1"/>
    <xf numFmtId="0" fontId="25" fillId="48" borderId="0" xfId="68" applyFill="1" applyBorder="1" applyAlignment="1"/>
    <xf numFmtId="0" fontId="97" fillId="48" borderId="20" xfId="0" applyFont="1" applyFill="1" applyBorder="1" applyAlignment="1">
      <alignment horizontal="left" wrapText="1" indent="1"/>
    </xf>
    <xf numFmtId="0" fontId="101" fillId="48" borderId="0" xfId="3" applyFont="1" applyFill="1" applyBorder="1" applyAlignment="1">
      <alignment horizontal="left" indent="1"/>
    </xf>
    <xf numFmtId="0" fontId="101" fillId="48" borderId="0" xfId="3" applyFont="1" applyFill="1" applyBorder="1"/>
    <xf numFmtId="0" fontId="130" fillId="47" borderId="0" xfId="0" applyFont="1" applyFill="1" applyBorder="1" applyAlignment="1">
      <alignment horizontal="center" wrapText="1"/>
    </xf>
    <xf numFmtId="0" fontId="94" fillId="47" borderId="55" xfId="0" applyFont="1" applyFill="1" applyBorder="1" applyAlignment="1">
      <alignment vertical="center" wrapText="1"/>
    </xf>
    <xf numFmtId="0" fontId="80" fillId="0" borderId="0" xfId="286" applyAlignment="1" applyProtection="1">
      <alignment horizontal="left" indent="1"/>
    </xf>
    <xf numFmtId="0" fontId="87" fillId="11" borderId="38" xfId="19" applyFont="1" applyBorder="1" applyAlignment="1">
      <alignment horizontal="right" textRotation="90" wrapText="1"/>
    </xf>
    <xf numFmtId="0" fontId="87" fillId="11" borderId="39" xfId="19" applyFont="1" applyBorder="1" applyAlignment="1">
      <alignment horizontal="right" textRotation="90" wrapText="1"/>
    </xf>
    <xf numFmtId="0" fontId="87" fillId="10" borderId="38" xfId="18" applyFont="1" applyBorder="1" applyAlignment="1">
      <alignment horizontal="right" textRotation="90" wrapText="1"/>
    </xf>
    <xf numFmtId="0" fontId="87" fillId="10" borderId="39" xfId="18" applyFont="1" applyBorder="1" applyAlignment="1">
      <alignment horizontal="right" textRotation="90" wrapText="1"/>
    </xf>
    <xf numFmtId="0" fontId="113" fillId="12" borderId="39" xfId="20" applyFont="1" applyBorder="1" applyAlignment="1">
      <alignment horizontal="right" textRotation="90" wrapText="1"/>
    </xf>
    <xf numFmtId="0" fontId="113" fillId="9" borderId="39" xfId="17" applyFont="1" applyBorder="1" applyAlignment="1">
      <alignment horizontal="right" textRotation="90" wrapText="1"/>
    </xf>
    <xf numFmtId="0" fontId="87" fillId="11" borderId="56" xfId="19" applyFont="1" applyBorder="1" applyAlignment="1">
      <alignment horizontal="right" textRotation="90" wrapText="1"/>
    </xf>
    <xf numFmtId="0" fontId="87" fillId="11" borderId="57" xfId="19" applyFont="1" applyBorder="1" applyAlignment="1">
      <alignment horizontal="right" textRotation="90" wrapText="1"/>
    </xf>
    <xf numFmtId="0" fontId="87" fillId="10" borderId="56" xfId="18" applyFont="1" applyBorder="1" applyAlignment="1">
      <alignment horizontal="right" textRotation="90" wrapText="1"/>
    </xf>
    <xf numFmtId="0" fontId="87" fillId="10" borderId="57" xfId="18" applyFont="1" applyBorder="1" applyAlignment="1">
      <alignment horizontal="right" textRotation="90" wrapText="1"/>
    </xf>
    <xf numFmtId="0" fontId="113" fillId="12" borderId="57" xfId="20" applyFont="1" applyBorder="1" applyAlignment="1">
      <alignment horizontal="right" textRotation="90" wrapText="1"/>
    </xf>
    <xf numFmtId="0" fontId="113" fillId="9" borderId="57" xfId="17" applyFont="1" applyBorder="1" applyAlignment="1">
      <alignment horizontal="right" textRotation="90" wrapText="1"/>
    </xf>
    <xf numFmtId="0" fontId="80" fillId="0" borderId="0" xfId="286" applyAlignment="1" applyProtection="1"/>
    <xf numFmtId="0" fontId="80" fillId="0" borderId="0" xfId="286" quotePrefix="1" applyAlignment="1" applyProtection="1"/>
    <xf numFmtId="0" fontId="18" fillId="48" borderId="0" xfId="0" applyFont="1" applyFill="1" applyBorder="1" applyAlignment="1">
      <alignment horizontal="left" vertical="center" wrapText="1" indent="1"/>
    </xf>
    <xf numFmtId="0" fontId="93" fillId="66" borderId="58" xfId="0" applyFont="1" applyFill="1" applyBorder="1" applyAlignment="1">
      <alignment horizontal="left" vertical="top" wrapText="1" indent="1"/>
    </xf>
    <xf numFmtId="0" fontId="93" fillId="0" borderId="58" xfId="0" applyFont="1" applyFill="1" applyBorder="1" applyAlignment="1">
      <alignment horizontal="left" vertical="top" wrapText="1" indent="1"/>
    </xf>
    <xf numFmtId="0" fontId="93" fillId="0" borderId="20" xfId="0" applyFont="1" applyBorder="1" applyAlignment="1">
      <alignment horizontal="left" vertical="top" wrapText="1" indent="1"/>
    </xf>
    <xf numFmtId="0" fontId="87" fillId="0" borderId="20" xfId="0" applyFont="1" applyFill="1" applyBorder="1" applyAlignment="1">
      <alignment horizontal="left" vertical="top" wrapText="1" indent="1"/>
    </xf>
    <xf numFmtId="0" fontId="93" fillId="66" borderId="58" xfId="0" applyFont="1" applyFill="1" applyBorder="1" applyAlignment="1">
      <alignment vertical="top" wrapText="1"/>
    </xf>
    <xf numFmtId="0" fontId="93" fillId="0" borderId="20" xfId="0" applyFont="1" applyFill="1" applyBorder="1" applyAlignment="1">
      <alignment horizontal="center" vertical="top" wrapText="1"/>
    </xf>
    <xf numFmtId="0" fontId="0" fillId="0" borderId="0" xfId="0" applyFill="1" applyAlignment="1">
      <alignment horizontal="left" vertical="top"/>
    </xf>
    <xf numFmtId="0" fontId="18" fillId="0" borderId="20" xfId="0" applyFont="1" applyFill="1" applyBorder="1" applyAlignment="1">
      <alignment vertical="top" wrapText="1"/>
    </xf>
    <xf numFmtId="0" fontId="49" fillId="0" borderId="41" xfId="0" applyFont="1" applyFill="1" applyBorder="1" applyAlignment="1">
      <alignment horizontal="center"/>
    </xf>
    <xf numFmtId="0" fontId="18" fillId="0" borderId="58" xfId="0" applyFont="1" applyFill="1" applyBorder="1" applyAlignment="1">
      <alignment horizontal="left" vertical="top" wrapText="1" indent="1"/>
    </xf>
    <xf numFmtId="0" fontId="18" fillId="0" borderId="20" xfId="0" applyFont="1" applyFill="1" applyBorder="1" applyAlignment="1">
      <alignment horizontal="left" vertical="top" wrapText="1" indent="1"/>
    </xf>
    <xf numFmtId="0" fontId="101" fillId="47" borderId="28" xfId="0" applyFont="1" applyFill="1" applyBorder="1" applyAlignment="1">
      <alignment horizontal="center" vertical="center" wrapText="1"/>
    </xf>
    <xf numFmtId="0" fontId="101" fillId="47" borderId="55" xfId="0" applyFont="1" applyFill="1" applyBorder="1" applyAlignment="1">
      <alignment horizontal="center" vertical="center" wrapText="1"/>
    </xf>
    <xf numFmtId="0" fontId="25" fillId="69" borderId="0" xfId="68" applyFill="1" applyBorder="1" applyAlignment="1">
      <alignment horizontal="center"/>
    </xf>
    <xf numFmtId="0" fontId="115" fillId="70" borderId="0" xfId="0" applyFont="1" applyFill="1" applyBorder="1" applyAlignment="1">
      <alignment horizontal="center"/>
    </xf>
    <xf numFmtId="0" fontId="0" fillId="71" borderId="0" xfId="0" applyFill="1" applyBorder="1" applyAlignment="1">
      <alignment horizontal="center"/>
    </xf>
    <xf numFmtId="0" fontId="87" fillId="72" borderId="0" xfId="0" applyFont="1" applyFill="1" applyBorder="1" applyAlignment="1">
      <alignment horizontal="center"/>
    </xf>
    <xf numFmtId="0" fontId="87" fillId="69" borderId="0" xfId="0" applyFont="1" applyFill="1" applyAlignment="1">
      <alignment horizontal="center"/>
    </xf>
    <xf numFmtId="0" fontId="87" fillId="69" borderId="28" xfId="0" applyFont="1" applyFill="1" applyBorder="1" applyAlignment="1">
      <alignment horizontal="center"/>
    </xf>
    <xf numFmtId="0" fontId="87" fillId="69" borderId="55" xfId="0" applyFont="1" applyFill="1" applyBorder="1" applyAlignment="1">
      <alignment horizontal="center"/>
    </xf>
  </cellXfs>
  <cellStyles count="289">
    <cellStyle name="_x000d__x000a_JournalTemplate=C:\COMFO\CTALK\JOURSTD.TPL_x000d__x000a_LbStateAddress=3 3 0 251 1 89 2 311_x000d__x000a_LbStateJou" xfId="78"/>
    <cellStyle name="_KF08 DL 080909 raw data Part III Ch1" xfId="79"/>
    <cellStyle name="_KF08 DL 080909 raw data Part III Ch1_KF2010 Figure 1 1 1 World GERD 100310 (2)" xfId="80"/>
    <cellStyle name="20% - Accent1" xfId="18" builtinId="30" customBuiltin="1"/>
    <cellStyle name="20% - Accent1 2" xfId="41"/>
    <cellStyle name="20% - Accent1 3" xfId="81"/>
    <cellStyle name="20% - Accent2" xfId="22" builtinId="34" customBuiltin="1"/>
    <cellStyle name="20% - Accent2 2" xfId="42"/>
    <cellStyle name="20% - Accent2 3" xfId="82"/>
    <cellStyle name="20% - Accent3" xfId="26" builtinId="38" customBuiltin="1"/>
    <cellStyle name="20% - Accent3 2" xfId="43"/>
    <cellStyle name="20% - Accent3 3" xfId="83"/>
    <cellStyle name="20% - Accent4" xfId="30" builtinId="42" customBuiltin="1"/>
    <cellStyle name="20% - Accent4 2" xfId="44"/>
    <cellStyle name="20% - Accent4 3" xfId="84"/>
    <cellStyle name="20% - Accent5" xfId="34" builtinId="46" customBuiltin="1"/>
    <cellStyle name="20% - Accent5 2" xfId="85"/>
    <cellStyle name="20% - Accent5 3" xfId="86"/>
    <cellStyle name="20% - Accent6" xfId="38" builtinId="50" customBuiltin="1"/>
    <cellStyle name="20% - Accent6 2" xfId="87"/>
    <cellStyle name="20% - Accent6 3" xfId="88"/>
    <cellStyle name="20% - Colore 1" xfId="89"/>
    <cellStyle name="20% - Colore 2" xfId="90"/>
    <cellStyle name="20% - Colore 3" xfId="91"/>
    <cellStyle name="20% - Colore 4" xfId="92"/>
    <cellStyle name="20% - Colore 5" xfId="93"/>
    <cellStyle name="20% - Colore 6" xfId="94"/>
    <cellStyle name="40% - Accent1" xfId="19" builtinId="31" customBuiltin="1"/>
    <cellStyle name="40% - Accent1 2" xfId="45"/>
    <cellStyle name="40% - Accent1 3" xfId="95"/>
    <cellStyle name="40% - Accent2" xfId="23" builtinId="35" customBuiltin="1"/>
    <cellStyle name="40% - Accent2 2" xfId="96"/>
    <cellStyle name="40% - Accent2 3" xfId="97"/>
    <cellStyle name="40% - Accent3" xfId="27" builtinId="39" customBuiltin="1"/>
    <cellStyle name="40% - Accent3 2" xfId="46"/>
    <cellStyle name="40% - Accent3 3" xfId="98"/>
    <cellStyle name="40% - Accent4" xfId="31" builtinId="43" customBuiltin="1"/>
    <cellStyle name="40% - Accent4 2" xfId="47"/>
    <cellStyle name="40% - Accent4 3" xfId="99"/>
    <cellStyle name="40% - Accent5" xfId="35" builtinId="47" customBuiltin="1"/>
    <cellStyle name="40% - Accent5 2" xfId="100"/>
    <cellStyle name="40% - Accent5 3" xfId="101"/>
    <cellStyle name="40% - Accent6" xfId="39" builtinId="51" customBuiltin="1"/>
    <cellStyle name="40% - Accent6 2" xfId="48"/>
    <cellStyle name="40% - Accent6 3" xfId="102"/>
    <cellStyle name="40% - Colore 1" xfId="103"/>
    <cellStyle name="40% - Colore 2" xfId="104"/>
    <cellStyle name="40% - Colore 3" xfId="105"/>
    <cellStyle name="40% - Colore 4" xfId="106"/>
    <cellStyle name="40% - Colore 5" xfId="107"/>
    <cellStyle name="40% - Colore 6" xfId="108"/>
    <cellStyle name="60% - Accent1" xfId="20" builtinId="32" customBuiltin="1"/>
    <cellStyle name="60% - Accent1 2" xfId="49"/>
    <cellStyle name="60% - Accent1 3" xfId="109"/>
    <cellStyle name="60% - Accent2" xfId="24" builtinId="36" customBuiltin="1"/>
    <cellStyle name="60% - Accent2 2" xfId="110"/>
    <cellStyle name="60% - Accent2 3" xfId="111"/>
    <cellStyle name="60% - Accent3" xfId="28" builtinId="40" customBuiltin="1"/>
    <cellStyle name="60% - Accent3 2" xfId="50"/>
    <cellStyle name="60% - Accent3 3" xfId="112"/>
    <cellStyle name="60% - Accent4" xfId="32" builtinId="44" customBuiltin="1"/>
    <cellStyle name="60% - Accent4 2" xfId="51"/>
    <cellStyle name="60% - Accent4 3" xfId="113"/>
    <cellStyle name="60% - Accent5" xfId="36" builtinId="48" customBuiltin="1"/>
    <cellStyle name="60% - Accent5 2" xfId="114"/>
    <cellStyle name="60% - Accent5 3" xfId="115"/>
    <cellStyle name="60% - Accent6" xfId="40" builtinId="52" customBuiltin="1"/>
    <cellStyle name="60% - Accent6 2" xfId="52"/>
    <cellStyle name="60% - Accent6 3" xfId="116"/>
    <cellStyle name="60% - Colore 1" xfId="117"/>
    <cellStyle name="60% - Colore 2" xfId="118"/>
    <cellStyle name="60% - Colore 3" xfId="119"/>
    <cellStyle name="60% - Colore 4" xfId="120"/>
    <cellStyle name="60% - Colore 5" xfId="121"/>
    <cellStyle name="60% - Colore 6" xfId="122"/>
    <cellStyle name="Accent1" xfId="17" builtinId="29" customBuiltin="1"/>
    <cellStyle name="Accent1 2" xfId="53"/>
    <cellStyle name="Accent1 3" xfId="123"/>
    <cellStyle name="Accent2" xfId="21" builtinId="33" customBuiltin="1"/>
    <cellStyle name="Accent2 2" xfId="54"/>
    <cellStyle name="Accent2 3" xfId="124"/>
    <cellStyle name="Accent3" xfId="25" builtinId="37" customBuiltin="1"/>
    <cellStyle name="Accent3 2" xfId="55"/>
    <cellStyle name="Accent3 3" xfId="125"/>
    <cellStyle name="Accent4" xfId="29" builtinId="41" customBuiltin="1"/>
    <cellStyle name="Accent4 2" xfId="56"/>
    <cellStyle name="Accent4 3" xfId="126"/>
    <cellStyle name="Accent5" xfId="33" builtinId="45" customBuiltin="1"/>
    <cellStyle name="Accent5 2" xfId="127"/>
    <cellStyle name="Accent5 3" xfId="128"/>
    <cellStyle name="Accent6" xfId="37" builtinId="49" customBuiltin="1"/>
    <cellStyle name="Accent6 2" xfId="129"/>
    <cellStyle name="Accent6 3" xfId="130"/>
    <cellStyle name="ANCLAS,REZONES Y SUS PARTES,DE FUNDICION,DE HIERRO O DE ACERO" xfId="131"/>
    <cellStyle name="Bad" xfId="7" builtinId="27" customBuiltin="1"/>
    <cellStyle name="Bad 2" xfId="57"/>
    <cellStyle name="Berekening 2" xfId="132"/>
    <cellStyle name="bin" xfId="133"/>
    <cellStyle name="blue" xfId="134"/>
    <cellStyle name="Calcolo" xfId="135"/>
    <cellStyle name="Calculation" xfId="11" builtinId="22" customBuiltin="1"/>
    <cellStyle name="Calculation 2" xfId="58"/>
    <cellStyle name="cell" xfId="136"/>
    <cellStyle name="Cella collegata" xfId="137"/>
    <cellStyle name="Cella da controllare" xfId="138"/>
    <cellStyle name="Check Cell" xfId="13" builtinId="23" customBuiltin="1"/>
    <cellStyle name="Check Cell 2" xfId="139"/>
    <cellStyle name="Col&amp;RowHeadings" xfId="140"/>
    <cellStyle name="ColCodes" xfId="141"/>
    <cellStyle name="Colore 1" xfId="142"/>
    <cellStyle name="Colore 2" xfId="143"/>
    <cellStyle name="Colore 3" xfId="144"/>
    <cellStyle name="Colore 4" xfId="145"/>
    <cellStyle name="Colore 5" xfId="146"/>
    <cellStyle name="Colore 6" xfId="147"/>
    <cellStyle name="ColTitles" xfId="148"/>
    <cellStyle name="column" xfId="149"/>
    <cellStyle name="Comma" xfId="74" builtinId="3"/>
    <cellStyle name="Comma 2" xfId="70"/>
    <cellStyle name="Comma 2 2" xfId="150"/>
    <cellStyle name="Comma 2 3" xfId="151"/>
    <cellStyle name="Comma 2_GII2013_Mika_June07" xfId="77"/>
    <cellStyle name="Comma 3" xfId="152"/>
    <cellStyle name="Comma0" xfId="153"/>
    <cellStyle name="Controlecel 2" xfId="154"/>
    <cellStyle name="Currency0" xfId="155"/>
    <cellStyle name="DataEntryCells" xfId="156"/>
    <cellStyle name="Date" xfId="157"/>
    <cellStyle name="Dezimal [0]_Germany" xfId="158"/>
    <cellStyle name="Dezimal_Germany" xfId="159"/>
    <cellStyle name="ErrRpt_DataEntryCells" xfId="160"/>
    <cellStyle name="ErrRpt-DataEntryCells" xfId="161"/>
    <cellStyle name="ErrRpt-GreyBackground" xfId="162"/>
    <cellStyle name="Euro" xfId="163"/>
    <cellStyle name="Explanatory Text" xfId="15" builtinId="53" customBuiltin="1"/>
    <cellStyle name="Explanatory Text 2" xfId="164"/>
    <cellStyle name="Fixed" xfId="165"/>
    <cellStyle name="formula" xfId="166"/>
    <cellStyle name="gap" xfId="167"/>
    <cellStyle name="Gekoppelde cel 2" xfId="168"/>
    <cellStyle name="Goed 2" xfId="169"/>
    <cellStyle name="Good" xfId="6" builtinId="26" customBuiltin="1"/>
    <cellStyle name="Good 2" xfId="170"/>
    <cellStyle name="GreyBackground" xfId="171"/>
    <cellStyle name="Heading 1" xfId="2" builtinId="16" customBuiltin="1"/>
    <cellStyle name="Heading 1 2" xfId="59"/>
    <cellStyle name="Heading 2" xfId="3" builtinId="17" customBuiltin="1"/>
    <cellStyle name="Heading 2 2" xfId="60"/>
    <cellStyle name="Heading 3" xfId="4" builtinId="18" customBuiltin="1"/>
    <cellStyle name="Heading 3 2" xfId="61"/>
    <cellStyle name="Heading 4" xfId="5" builtinId="19" customBuiltin="1"/>
    <cellStyle name="Heading 4 2" xfId="62"/>
    <cellStyle name="Hyperlink" xfId="286" builtinId="8"/>
    <cellStyle name="Hyperlink 2" xfId="172"/>
    <cellStyle name="Hyperlink 3" xfId="287"/>
    <cellStyle name="Input" xfId="9" builtinId="20" customBuiltin="1"/>
    <cellStyle name="Input 2" xfId="173"/>
    <cellStyle name="Invoer 2" xfId="174"/>
    <cellStyle name="ISC" xfId="175"/>
    <cellStyle name="isced" xfId="176"/>
    <cellStyle name="ISCED Titles" xfId="177"/>
    <cellStyle name="Komma 2" xfId="178"/>
    <cellStyle name="Kop 1 2" xfId="179"/>
    <cellStyle name="Kop 2 2" xfId="180"/>
    <cellStyle name="Kop 3 2" xfId="181"/>
    <cellStyle name="Kop 4 2" xfId="182"/>
    <cellStyle name="level1a" xfId="183"/>
    <cellStyle name="level2" xfId="184"/>
    <cellStyle name="level2a" xfId="185"/>
    <cellStyle name="level3" xfId="186"/>
    <cellStyle name="Linked Cell" xfId="12" builtinId="24" customBuiltin="1"/>
    <cellStyle name="Linked Cell 2" xfId="187"/>
    <cellStyle name="Migliaia (0)_conti99" xfId="188"/>
    <cellStyle name="Milliers [0]_8GRAD" xfId="189"/>
    <cellStyle name="Milliers_8GRAD" xfId="190"/>
    <cellStyle name="Monétaire [0]_8GRAD" xfId="191"/>
    <cellStyle name="Monétaire_8GRAD" xfId="192"/>
    <cellStyle name="Neutraal 2" xfId="193"/>
    <cellStyle name="Neutral" xfId="8" builtinId="28" customBuiltin="1"/>
    <cellStyle name="Neutral 2" xfId="194"/>
    <cellStyle name="Neutrale" xfId="195"/>
    <cellStyle name="Normal" xfId="0" builtinId="0"/>
    <cellStyle name="Normal 19" xfId="196"/>
    <cellStyle name="Normal 2" xfId="63"/>
    <cellStyle name="Normal 2 2" xfId="64"/>
    <cellStyle name="Normal 2 2 2" xfId="197"/>
    <cellStyle name="Normal 2 2 3" xfId="198"/>
    <cellStyle name="Normal 2 2_GII2013_Mika_June07" xfId="76"/>
    <cellStyle name="Normal 2 3" xfId="71"/>
    <cellStyle name="Normal 2 3 2" xfId="199"/>
    <cellStyle name="Normal 2 3_GII2013_Mika_June07" xfId="200"/>
    <cellStyle name="Normal 2 4" xfId="201"/>
    <cellStyle name="Normal 2 5" xfId="202"/>
    <cellStyle name="Normal 2 6" xfId="203"/>
    <cellStyle name="Normal 2 7" xfId="204"/>
    <cellStyle name="Normal 2 8" xfId="205"/>
    <cellStyle name="Normal 2_962010071P1G001" xfId="206"/>
    <cellStyle name="Normal 3" xfId="65"/>
    <cellStyle name="Normal 3 2" xfId="207"/>
    <cellStyle name="Normal 3 2 2" xfId="208"/>
    <cellStyle name="Normal 3 2_SSI2012-Finaldata_JRCresults_2003" xfId="209"/>
    <cellStyle name="Normal 3 3" xfId="210"/>
    <cellStyle name="Normal 3 3 2" xfId="211"/>
    <cellStyle name="Normal 3 3_SSI2012-Finaldata_JRCresults_2003" xfId="212"/>
    <cellStyle name="Normal 3 4" xfId="213"/>
    <cellStyle name="Normal 3_SSI2012-Finaldata_JRCresults_2003" xfId="214"/>
    <cellStyle name="Normal 4" xfId="215"/>
    <cellStyle name="Normal 5" xfId="216"/>
    <cellStyle name="Normal 6" xfId="217"/>
    <cellStyle name="Normal 6 2" xfId="218"/>
    <cellStyle name="Normal 7" xfId="219"/>
    <cellStyle name="Normal 8" xfId="220"/>
    <cellStyle name="Normale_Foglio1" xfId="221"/>
    <cellStyle name="Nota" xfId="222"/>
    <cellStyle name="Note" xfId="75" builtinId="10" customBuiltin="1"/>
    <cellStyle name="Note 2" xfId="66"/>
    <cellStyle name="Note 2 2" xfId="72"/>
    <cellStyle name="Note 2 3" xfId="223"/>
    <cellStyle name="Notitie 2" xfId="224"/>
    <cellStyle name="Ongeldig 2" xfId="225"/>
    <cellStyle name="Output" xfId="10" builtinId="21" customBuiltin="1"/>
    <cellStyle name="Output 2" xfId="67"/>
    <cellStyle name="Percent" xfId="73" builtinId="5"/>
    <cellStyle name="Percent 2" xfId="226"/>
    <cellStyle name="Prozent_SubCatperStud" xfId="227"/>
    <cellStyle name="row" xfId="228"/>
    <cellStyle name="RowCodes" xfId="229"/>
    <cellStyle name="Row-Col Headings" xfId="230"/>
    <cellStyle name="RowTitles" xfId="231"/>
    <cellStyle name="RowTitles1-Detail" xfId="232"/>
    <cellStyle name="RowTitles-Col2" xfId="233"/>
    <cellStyle name="RowTitles-Detail" xfId="234"/>
    <cellStyle name="ss1" xfId="235"/>
    <cellStyle name="ss10" xfId="236"/>
    <cellStyle name="ss11" xfId="237"/>
    <cellStyle name="ss12" xfId="238"/>
    <cellStyle name="ss13" xfId="239"/>
    <cellStyle name="ss14" xfId="240"/>
    <cellStyle name="ss15" xfId="241"/>
    <cellStyle name="ss16" xfId="242"/>
    <cellStyle name="ss17" xfId="243"/>
    <cellStyle name="ss18" xfId="244"/>
    <cellStyle name="ss19" xfId="245"/>
    <cellStyle name="ss2" xfId="246"/>
    <cellStyle name="ss20" xfId="247"/>
    <cellStyle name="ss21" xfId="248"/>
    <cellStyle name="ss22" xfId="249"/>
    <cellStyle name="ss3" xfId="250"/>
    <cellStyle name="ss4" xfId="251"/>
    <cellStyle name="ss5" xfId="252"/>
    <cellStyle name="ss6" xfId="253"/>
    <cellStyle name="ss7" xfId="254"/>
    <cellStyle name="ss8" xfId="255"/>
    <cellStyle name="ss9" xfId="256"/>
    <cellStyle name="Standaard 2" xfId="257"/>
    <cellStyle name="Standaard 3" xfId="258"/>
    <cellStyle name="Standard_cpi-mp-be-stats" xfId="259"/>
    <cellStyle name="Style 1" xfId="260"/>
    <cellStyle name="Style 2" xfId="261"/>
    <cellStyle name="Table No." xfId="262"/>
    <cellStyle name="Table Title" xfId="263"/>
    <cellStyle name="Tagline" xfId="264"/>
    <cellStyle name="temp" xfId="265"/>
    <cellStyle name="test" xfId="288"/>
    <cellStyle name="Testo avviso" xfId="266"/>
    <cellStyle name="Testo descrittivo" xfId="267"/>
    <cellStyle name="Title" xfId="1" builtinId="15" customBuiltin="1"/>
    <cellStyle name="Title 1" xfId="268"/>
    <cellStyle name="Title 2" xfId="68"/>
    <cellStyle name="title1" xfId="269"/>
    <cellStyle name="Titolo" xfId="270"/>
    <cellStyle name="Titolo 1" xfId="271"/>
    <cellStyle name="Titolo 2" xfId="272"/>
    <cellStyle name="Titolo 3" xfId="273"/>
    <cellStyle name="Titolo 4" xfId="274"/>
    <cellStyle name="Titolo_SSI2012-Finaldata_JRCresults_2003" xfId="275"/>
    <cellStyle name="Totaal 2" xfId="276"/>
    <cellStyle name="Total" xfId="16" builtinId="25" customBuiltin="1"/>
    <cellStyle name="Total 2" xfId="69"/>
    <cellStyle name="Totale" xfId="277"/>
    <cellStyle name="Uitvoer 2" xfId="278"/>
    <cellStyle name="Valore non valido" xfId="279"/>
    <cellStyle name="Valore valido" xfId="280"/>
    <cellStyle name="Verklarende tekst 2" xfId="281"/>
    <cellStyle name="Waarschuwingstekst 2" xfId="282"/>
    <cellStyle name="Währung [0]_Germany" xfId="283"/>
    <cellStyle name="Währung_Germany" xfId="284"/>
    <cellStyle name="Warning Text" xfId="14" builtinId="11" customBuiltin="1"/>
    <cellStyle name="Warning Text 2" xfId="285"/>
  </cellStyles>
  <dxfs count="50">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39994506668294322"/>
        </patternFill>
      </fill>
    </dxf>
    <dxf>
      <font>
        <b/>
        <i val="0"/>
        <color theme="0"/>
      </font>
      <fill>
        <patternFill>
          <bgColor theme="4" tint="-0.24994659260841701"/>
        </patternFill>
      </fill>
    </dxf>
    <dxf>
      <font>
        <b/>
        <i val="0"/>
        <color theme="0"/>
      </font>
      <fill>
        <patternFill>
          <bgColor theme="4" tint="-0.499984740745262"/>
        </patternFill>
      </fill>
    </dxf>
    <dxf>
      <font>
        <b/>
        <i val="0"/>
      </font>
      <fill>
        <patternFill>
          <bgColor theme="6" tint="0.79998168889431442"/>
        </patternFill>
      </fill>
    </dxf>
    <dxf>
      <font>
        <b/>
        <i val="0"/>
      </font>
      <fill>
        <patternFill>
          <bgColor theme="6" tint="0.59996337778862885"/>
        </patternFill>
      </fill>
    </dxf>
    <dxf>
      <font>
        <b/>
        <i val="0"/>
      </font>
      <fill>
        <patternFill>
          <bgColor theme="6" tint="0.39994506668294322"/>
        </patternFill>
      </fill>
    </dxf>
    <dxf>
      <font>
        <b/>
        <i val="0"/>
        <color theme="0"/>
      </font>
      <fill>
        <patternFill>
          <bgColor theme="6" tint="-0.24994659260841701"/>
        </patternFill>
      </fill>
    </dxf>
    <dxf>
      <font>
        <b/>
        <i val="0"/>
        <color theme="0"/>
      </font>
      <fill>
        <patternFill>
          <bgColor theme="6" tint="-0.499984740745262"/>
        </patternFill>
      </fill>
    </dxf>
    <dxf>
      <font>
        <b/>
        <i val="0"/>
      </font>
      <fill>
        <patternFill>
          <bgColor theme="8" tint="0.79998168889431442"/>
        </patternFill>
      </fill>
    </dxf>
    <dxf>
      <font>
        <b/>
        <i val="0"/>
      </font>
      <fill>
        <patternFill>
          <bgColor theme="8" tint="0.59996337778862885"/>
        </patternFill>
      </fill>
    </dxf>
    <dxf>
      <font>
        <b/>
        <i val="0"/>
      </font>
      <fill>
        <patternFill>
          <bgColor theme="8" tint="0.39994506668294322"/>
        </patternFill>
      </fill>
    </dxf>
    <dxf>
      <font>
        <b/>
        <i val="0"/>
        <color theme="0"/>
      </font>
      <fill>
        <patternFill>
          <bgColor theme="8" tint="-0.24994659260841701"/>
        </patternFill>
      </fill>
    </dxf>
    <dxf>
      <font>
        <b/>
        <i val="0"/>
        <color theme="0"/>
      </font>
      <fill>
        <patternFill>
          <bgColor theme="8" tint="-0.499984740745262"/>
        </patternFill>
      </fill>
    </dxf>
    <dxf>
      <font>
        <b/>
        <i val="0"/>
      </font>
      <fill>
        <patternFill>
          <bgColor theme="3" tint="0.79998168889431442"/>
        </patternFill>
      </fill>
    </dxf>
    <dxf>
      <font>
        <b/>
        <i val="0"/>
      </font>
      <fill>
        <patternFill>
          <bgColor theme="3" tint="0.59996337778862885"/>
        </patternFill>
      </fill>
    </dxf>
    <dxf>
      <font>
        <b/>
        <i val="0"/>
      </font>
      <fill>
        <patternFill>
          <bgColor theme="3" tint="0.39994506668294322"/>
        </patternFill>
      </fill>
    </dxf>
    <dxf>
      <font>
        <b/>
        <i val="0"/>
        <color theme="0"/>
      </font>
      <fill>
        <patternFill>
          <bgColor theme="3" tint="-0.24994659260841701"/>
        </patternFill>
      </fill>
    </dxf>
    <dxf>
      <font>
        <b/>
        <i val="0"/>
        <color theme="0"/>
      </font>
      <fill>
        <patternFill>
          <bgColor theme="3" tint="-0.499984740745262"/>
        </patternFill>
      </fill>
    </dxf>
    <dxf>
      <font>
        <b/>
        <i val="0"/>
      </font>
      <fill>
        <patternFill>
          <bgColor theme="7" tint="0.79998168889431442"/>
        </patternFill>
      </fill>
    </dxf>
    <dxf>
      <font>
        <b/>
        <i val="0"/>
      </font>
      <fill>
        <patternFill>
          <bgColor theme="7" tint="0.59996337778862885"/>
        </patternFill>
      </fill>
    </dxf>
    <dxf>
      <font>
        <b/>
        <i val="0"/>
      </font>
      <fill>
        <patternFill>
          <bgColor theme="7" tint="0.39994506668294322"/>
        </patternFill>
      </fill>
    </dxf>
    <dxf>
      <font>
        <b/>
        <i val="0"/>
        <color theme="0"/>
      </font>
      <fill>
        <patternFill>
          <bgColor theme="7" tint="-0.24994659260841701"/>
        </patternFill>
      </fill>
    </dxf>
    <dxf>
      <font>
        <b/>
        <i val="0"/>
        <color theme="0"/>
      </font>
      <fill>
        <patternFill>
          <bgColor theme="7" tint="-0.499984740745262"/>
        </patternFill>
      </fill>
    </dxf>
    <dxf>
      <font>
        <b/>
        <i val="0"/>
      </font>
      <fill>
        <patternFill>
          <bgColor theme="9" tint="0.79998168889431442"/>
        </patternFill>
      </fill>
    </dxf>
    <dxf>
      <font>
        <b/>
        <i val="0"/>
      </font>
      <fill>
        <patternFill>
          <bgColor theme="9" tint="0.59996337778862885"/>
        </patternFill>
      </fill>
    </dxf>
    <dxf>
      <font>
        <b/>
        <i val="0"/>
      </font>
      <fill>
        <patternFill>
          <bgColor theme="9" tint="0.39994506668294322"/>
        </patternFill>
      </fill>
    </dxf>
    <dxf>
      <font>
        <b/>
        <i val="0"/>
        <color theme="0"/>
      </font>
      <fill>
        <patternFill>
          <bgColor theme="9" tint="-0.24994659260841701"/>
        </patternFill>
      </fill>
    </dxf>
    <dxf>
      <font>
        <b/>
        <i val="0"/>
        <color theme="0"/>
      </font>
      <fill>
        <patternFill>
          <bgColor theme="9" tint="-0.499984740745262"/>
        </patternFill>
      </fill>
    </dxf>
    <dxf>
      <font>
        <b/>
        <i val="0"/>
      </font>
      <fill>
        <patternFill>
          <bgColor theme="5" tint="0.79998168889431442"/>
        </patternFill>
      </fill>
    </dxf>
    <dxf>
      <font>
        <b/>
        <i val="0"/>
      </font>
      <fill>
        <patternFill>
          <bgColor theme="5" tint="0.59996337778862885"/>
        </patternFill>
      </fill>
    </dxf>
    <dxf>
      <font>
        <b/>
        <i val="0"/>
      </font>
      <fill>
        <patternFill>
          <bgColor theme="5" tint="0.39994506668294322"/>
        </patternFill>
      </fill>
    </dxf>
    <dxf>
      <font>
        <b/>
        <i val="0"/>
        <color theme="0"/>
      </font>
      <fill>
        <patternFill>
          <bgColor theme="5" tint="-0.24994659260841701"/>
        </patternFill>
      </fill>
    </dxf>
    <dxf>
      <font>
        <b/>
        <i val="0"/>
        <color theme="0"/>
      </font>
      <fill>
        <patternFill>
          <bgColor theme="5" tint="-0.499984740745262"/>
        </patternFill>
      </fill>
    </dxf>
  </dxfs>
  <tableStyles count="0" defaultTableStyle="TableStyleMedium2" defaultPivotStyle="PivotStyleLight16"/>
  <colors>
    <mruColors>
      <color rgb="FFFFFF00"/>
      <color rgb="FFFFFF99"/>
      <color rgb="FFFAA4EA"/>
      <color rgb="FF6BAED6"/>
      <color rgb="FF323232"/>
      <color rgb="FFCE3327"/>
      <color rgb="FF7E935B"/>
      <color rgb="FF386192"/>
      <color rgb="FFF79751"/>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347265</xdr:rowOff>
    </xdr:from>
    <xdr:to>
      <xdr:col>0</xdr:col>
      <xdr:colOff>1432440</xdr:colOff>
      <xdr:row>2</xdr:row>
      <xdr:rowOff>53693</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347265"/>
          <a:ext cx="1432440" cy="629162"/>
        </a:xfrm>
        <a:prstGeom prst="rect">
          <a:avLst/>
        </a:prstGeom>
      </xdr:spPr>
    </xdr:pic>
    <xdr:clientData/>
  </xdr:twoCellAnchor>
  <xdr:twoCellAnchor editAs="oneCell">
    <xdr:from>
      <xdr:col>0</xdr:col>
      <xdr:colOff>272143</xdr:colOff>
      <xdr:row>8</xdr:row>
      <xdr:rowOff>69431</xdr:rowOff>
    </xdr:from>
    <xdr:to>
      <xdr:col>0</xdr:col>
      <xdr:colOff>6306548</xdr:colOff>
      <xdr:row>8</xdr:row>
      <xdr:rowOff>4577358</xdr:rowOff>
    </xdr:to>
    <xdr:pic>
      <xdr:nvPicPr>
        <xdr:cNvPr id="94" name="Picture 9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2143" y="3479381"/>
          <a:ext cx="6034405" cy="4507927"/>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1</xdr:row>
      <xdr:rowOff>524301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1428750" y="190500"/>
          <a:ext cx="1193700" cy="5243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xdr:colOff>
      <xdr:row>1</xdr:row>
      <xdr:rowOff>76200</xdr:rowOff>
    </xdr:from>
    <xdr:to>
      <xdr:col>1</xdr:col>
      <xdr:colOff>193575</xdr:colOff>
      <xdr:row>2</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5" y="266700"/>
          <a:ext cx="1193700" cy="52430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1343025</xdr:colOff>
      <xdr:row>1</xdr:row>
      <xdr:rowOff>614964</xdr:rowOff>
    </xdr:to>
    <xdr:pic>
      <xdr:nvPicPr>
        <xdr:cNvPr id="3" name="Picture 2"/>
        <xdr:cNvPicPr>
          <a:picLocks noChangeAspect="1"/>
        </xdr:cNvPicPr>
      </xdr:nvPicPr>
      <xdr:blipFill>
        <a:blip xmlns:r="http://schemas.openxmlformats.org/officeDocument/2006/relationships" r:embed="rId1"/>
        <a:stretch>
          <a:fillRect/>
        </a:stretch>
      </xdr:blipFill>
      <xdr:spPr>
        <a:xfrm>
          <a:off x="1428750" y="190500"/>
          <a:ext cx="1343025" cy="61496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1193700</xdr:colOff>
      <xdr:row>1</xdr:row>
      <xdr:rowOff>524301</xdr:rowOff>
    </xdr:to>
    <xdr:pic>
      <xdr:nvPicPr>
        <xdr:cNvPr id="5" name="Picture 4"/>
        <xdr:cNvPicPr>
          <a:picLocks noChangeAspect="1"/>
        </xdr:cNvPicPr>
      </xdr:nvPicPr>
      <xdr:blipFill>
        <a:blip xmlns:r="http://schemas.openxmlformats.org/officeDocument/2006/relationships" r:embed="rId1"/>
        <a:stretch>
          <a:fillRect/>
        </a:stretch>
      </xdr:blipFill>
      <xdr:spPr>
        <a:xfrm>
          <a:off x="1181100" y="190500"/>
          <a:ext cx="1193700" cy="52430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1193700</xdr:colOff>
      <xdr:row>0</xdr:row>
      <xdr:rowOff>533826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9525"/>
          <a:ext cx="1193700"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282972</xdr:rowOff>
    </xdr:from>
    <xdr:to>
      <xdr:col>0</xdr:col>
      <xdr:colOff>1432440</xdr:colOff>
      <xdr:row>3</xdr:row>
      <xdr:rowOff>79887</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282972"/>
          <a:ext cx="1432440" cy="630353"/>
        </a:xfrm>
        <a:prstGeom prst="rect">
          <a:avLst/>
        </a:prstGeom>
      </xdr:spPr>
    </xdr:pic>
    <xdr:clientData/>
  </xdr:twoCellAnchor>
  <xdr:twoCellAnchor editAs="oneCell">
    <xdr:from>
      <xdr:col>0</xdr:col>
      <xdr:colOff>0</xdr:colOff>
      <xdr:row>7</xdr:row>
      <xdr:rowOff>45357</xdr:rowOff>
    </xdr:from>
    <xdr:to>
      <xdr:col>0</xdr:col>
      <xdr:colOff>5756413</xdr:colOff>
      <xdr:row>8</xdr:row>
      <xdr:rowOff>3633611</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3855357"/>
          <a:ext cx="5756413" cy="37810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0</xdr:col>
      <xdr:colOff>1193700</xdr:colOff>
      <xdr:row>1</xdr:row>
      <xdr:rowOff>171877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9051"/>
          <a:ext cx="1193700"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68036</xdr:colOff>
      <xdr:row>1</xdr:row>
      <xdr:rowOff>158750</xdr:rowOff>
    </xdr:from>
    <xdr:to>
      <xdr:col>1</xdr:col>
      <xdr:colOff>25754</xdr:colOff>
      <xdr:row>2</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68036" y="362857"/>
          <a:ext cx="1193700" cy="5243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xdr:row>
      <xdr:rowOff>57150</xdr:rowOff>
    </xdr:from>
    <xdr:to>
      <xdr:col>0</xdr:col>
      <xdr:colOff>1212750</xdr:colOff>
      <xdr:row>2</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19050" y="247650"/>
          <a:ext cx="1193700"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1</xdr:row>
      <xdr:rowOff>76200</xdr:rowOff>
    </xdr:from>
    <xdr:to>
      <xdr:col>0</xdr:col>
      <xdr:colOff>1279425</xdr:colOff>
      <xdr:row>2</xdr:row>
      <xdr:rowOff>524301</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266700"/>
          <a:ext cx="1193700" cy="5243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2</xdr:row>
      <xdr:rowOff>524301</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0</xdr:col>
      <xdr:colOff>1193700</xdr:colOff>
      <xdr:row>2</xdr:row>
      <xdr:rowOff>524301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219075"/>
          <a:ext cx="1193700" cy="5243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1193700</xdr:colOff>
      <xdr:row>2</xdr:row>
      <xdr:rowOff>524301</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90500"/>
          <a:ext cx="1193700" cy="524301"/>
        </a:xfrm>
        <a:prstGeom prst="rect">
          <a:avLst/>
        </a:prstGeom>
      </xdr:spPr>
    </xdr:pic>
    <xdr:clientData/>
  </xdr:twoCellAnchor>
</xdr:wsDr>
</file>

<file path=xl/queryTables/queryTable1.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2012.06.11 - GFM Indicator Lis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InfoRM OK">
      <a:dk1>
        <a:sysClr val="windowText" lastClr="000000"/>
      </a:dk1>
      <a:lt1>
        <a:sysClr val="window" lastClr="FFFFFF"/>
      </a:lt1>
      <a:dk2>
        <a:srgbClr val="C21A01"/>
      </a:dk2>
      <a:lt2>
        <a:srgbClr val="CCDDEA"/>
      </a:lt2>
      <a:accent1>
        <a:srgbClr val="FFAF44"/>
      </a:accent1>
      <a:accent2>
        <a:srgbClr val="F4833F"/>
      </a:accent2>
      <a:accent3>
        <a:srgbClr val="AFBD5E"/>
      </a:accent3>
      <a:accent4>
        <a:srgbClr val="6B8349"/>
      </a:accent4>
      <a:accent5>
        <a:srgbClr val="567EBB"/>
      </a:accent5>
      <a:accent6>
        <a:srgbClr val="2B4C7E"/>
      </a:accent6>
      <a:hlink>
        <a:srgbClr val="D83E2C"/>
      </a:hlink>
      <a:folHlink>
        <a:srgbClr val="ED7D2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rm-index.org/Subnational/LAC"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8" Type="http://schemas.openxmlformats.org/officeDocument/2006/relationships/hyperlink" Target="http://www.fao.org/economic/ess/ess-fs/ess-fadata/en/" TargetMode="External"/><Relationship Id="rId13" Type="http://schemas.openxmlformats.org/officeDocument/2006/relationships/hyperlink" Target="http://data.worldbank.org/indicator/IT.CEL.SETS.P2" TargetMode="External"/><Relationship Id="rId18" Type="http://schemas.openxmlformats.org/officeDocument/2006/relationships/hyperlink" Target="http://preview.grid.unep.ch/" TargetMode="External"/><Relationship Id="rId26" Type="http://schemas.openxmlformats.org/officeDocument/2006/relationships/hyperlink" Target="http://risk.preventionweb.net/capraviewer/download.jsp" TargetMode="External"/><Relationship Id="rId3" Type="http://schemas.openxmlformats.org/officeDocument/2006/relationships/hyperlink" Target="http://apps.who.int/ghodata" TargetMode="External"/><Relationship Id="rId21" Type="http://schemas.openxmlformats.org/officeDocument/2006/relationships/hyperlink" Target="http://data.worldbank.org/indicator/SP.POP.TOTL" TargetMode="External"/><Relationship Id="rId7" Type="http://schemas.openxmlformats.org/officeDocument/2006/relationships/hyperlink" Target="http://www.emdat.be/" TargetMode="External"/><Relationship Id="rId12" Type="http://schemas.openxmlformats.org/officeDocument/2006/relationships/hyperlink" Target="http://data.worldbank.org/indicator/IT.NET.USER.P2" TargetMode="External"/><Relationship Id="rId17" Type="http://schemas.openxmlformats.org/officeDocument/2006/relationships/hyperlink" Target="http://stats.uis.unesco.org/unesco" TargetMode="External"/><Relationship Id="rId25" Type="http://schemas.openxmlformats.org/officeDocument/2006/relationships/hyperlink" Target="http://risk.preventionweb.net/capraviewer/download.jsp" TargetMode="External"/><Relationship Id="rId2" Type="http://schemas.openxmlformats.org/officeDocument/2006/relationships/hyperlink" Target="http://info.worldbank.org/governance/wgi/index.asp" TargetMode="External"/><Relationship Id="rId16" Type="http://schemas.openxmlformats.org/officeDocument/2006/relationships/hyperlink" Target="http://info.worldbank.org/governance/wgi/index.asp" TargetMode="External"/><Relationship Id="rId20" Type="http://schemas.openxmlformats.org/officeDocument/2006/relationships/hyperlink" Target="http://data.worldbank.org/indicator/SI.POV.GINI" TargetMode="External"/><Relationship Id="rId29" Type="http://schemas.openxmlformats.org/officeDocument/2006/relationships/hyperlink" Target="http://hdrstats.undp.org/en/indicators/68606.html," TargetMode="External"/><Relationship Id="rId1" Type="http://schemas.openxmlformats.org/officeDocument/2006/relationships/hyperlink" Target="http://hdrstats.undp.org/en/indicators/103106.html" TargetMode="External"/><Relationship Id="rId6" Type="http://schemas.openxmlformats.org/officeDocument/2006/relationships/hyperlink" Target="http://preventionweb.net/applications/hfa/qbnhfa/" TargetMode="External"/><Relationship Id="rId11" Type="http://schemas.openxmlformats.org/officeDocument/2006/relationships/hyperlink" Target="http://www.fao.org/economic/ess/ess-fs/ess-fadata/en/" TargetMode="External"/><Relationship Id="rId24" Type="http://schemas.openxmlformats.org/officeDocument/2006/relationships/hyperlink" Target="http://www.emdat.be/" TargetMode="External"/><Relationship Id="rId5" Type="http://schemas.openxmlformats.org/officeDocument/2006/relationships/hyperlink" Target="http://cpi.transparency.org/cpi2012/" TargetMode="External"/><Relationship Id="rId15" Type="http://schemas.openxmlformats.org/officeDocument/2006/relationships/hyperlink" Target="http://apps.who.int/ghodata" TargetMode="External"/><Relationship Id="rId23" Type="http://schemas.openxmlformats.org/officeDocument/2006/relationships/hyperlink" Target="http://www.emdat.be/" TargetMode="External"/><Relationship Id="rId28" Type="http://schemas.openxmlformats.org/officeDocument/2006/relationships/hyperlink" Target="http://data.worldbank.org/indicator/SH.MED.PHYS.ZS" TargetMode="External"/><Relationship Id="rId10" Type="http://schemas.openxmlformats.org/officeDocument/2006/relationships/hyperlink" Target="http://www.fao.org/economic/ess/ess-fs/ess-fadata/en/" TargetMode="External"/><Relationship Id="rId19" Type="http://schemas.openxmlformats.org/officeDocument/2006/relationships/hyperlink" Target="http://preview.grid.unep.ch/" TargetMode="External"/><Relationship Id="rId31" Type="http://schemas.openxmlformats.org/officeDocument/2006/relationships/queryTable" Target="../queryTables/queryTable1.xml"/><Relationship Id="rId4" Type="http://schemas.openxmlformats.org/officeDocument/2006/relationships/hyperlink" Target="http://apps.who.int/ghodata" TargetMode="External"/><Relationship Id="rId9" Type="http://schemas.openxmlformats.org/officeDocument/2006/relationships/hyperlink" Target="http://www.fao.org/economic/ess/ess-fs/ess-fadata/en/" TargetMode="External"/><Relationship Id="rId14" Type="http://schemas.openxmlformats.org/officeDocument/2006/relationships/hyperlink" Target="http://data.worldbank.org/indicator/EG.ELC.ACCS.ZS" TargetMode="External"/><Relationship Id="rId22" Type="http://schemas.openxmlformats.org/officeDocument/2006/relationships/hyperlink" Target="http://www.emdat.be/" TargetMode="External"/><Relationship Id="rId27" Type="http://schemas.openxmlformats.org/officeDocument/2006/relationships/hyperlink" Target="https://www.openstreetmap.org/" TargetMode="External"/><Relationship Id="rId30"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8" Type="http://schemas.openxmlformats.org/officeDocument/2006/relationships/hyperlink" Target="http://www.vanderbilt.edu/lapop/about-americasbarometer.php" TargetMode="External"/><Relationship Id="rId13" Type="http://schemas.openxmlformats.org/officeDocument/2006/relationships/hyperlink" Target="http://www.fao.org/nr/lada/gladis/glad_ind/" TargetMode="External"/><Relationship Id="rId18" Type="http://schemas.openxmlformats.org/officeDocument/2006/relationships/hyperlink" Target="https://data.unodc.org/" TargetMode="External"/><Relationship Id="rId26" Type="http://schemas.openxmlformats.org/officeDocument/2006/relationships/hyperlink" Target="http://data.worldbank.org/indicator/SI.POV.NAHC,%20VU_SEV_PD_PHC_PovertyIndicators_CAR_2016" TargetMode="External"/><Relationship Id="rId3" Type="http://schemas.openxmlformats.org/officeDocument/2006/relationships/hyperlink" Target="http://www.paho.org/hq/index.php?option=com_topics&amp;view=article&amp;id=1&amp;Itemid=40734" TargetMode="External"/><Relationship Id="rId21" Type="http://schemas.openxmlformats.org/officeDocument/2006/relationships/hyperlink" Target="http://data.uis.unesco.org/" TargetMode="External"/><Relationship Id="rId7" Type="http://schemas.openxmlformats.org/officeDocument/2006/relationships/hyperlink" Target="http://unstats.un.org/sdgs/indicators/database/?indicator=1.3.1" TargetMode="External"/><Relationship Id="rId12" Type="http://schemas.openxmlformats.org/officeDocument/2006/relationships/hyperlink" Target="http://data.uis.unesco.org/" TargetMode="External"/><Relationship Id="rId17" Type="http://schemas.openxmlformats.org/officeDocument/2006/relationships/hyperlink" Target="http://www.fao.org/nr/water/aquastat/data/query/results.html" TargetMode="External"/><Relationship Id="rId25" Type="http://schemas.openxmlformats.org/officeDocument/2006/relationships/hyperlink" Target="http://popstats.unhcr.org/en/asylum_seekers" TargetMode="External"/><Relationship Id="rId2" Type="http://schemas.openxmlformats.org/officeDocument/2006/relationships/hyperlink" Target="http://www.fao.org/forestry/fra" TargetMode="External"/><Relationship Id="rId16" Type="http://schemas.openxmlformats.org/officeDocument/2006/relationships/hyperlink" Target="http://www.fao.org/nr/lada/gladis/glad_ind/" TargetMode="External"/><Relationship Id="rId20" Type="http://schemas.openxmlformats.org/officeDocument/2006/relationships/hyperlink" Target="https://www.unicef.org/wash/schools/files/Advancing_WASH_in_Schools_Monitoring(1).pdf" TargetMode="External"/><Relationship Id="rId29" Type="http://schemas.openxmlformats.org/officeDocument/2006/relationships/hyperlink" Target="http://hdr.undp.org/en/indicators/38606" TargetMode="External"/><Relationship Id="rId1" Type="http://schemas.openxmlformats.org/officeDocument/2006/relationships/hyperlink" Target="http://faostat3.fao.org/download/D/FS/E" TargetMode="External"/><Relationship Id="rId6" Type="http://schemas.openxmlformats.org/officeDocument/2006/relationships/hyperlink" Target="http://data.un.org/Data.aspx?q=urban+slum&amp;d=SDGs&amp;f=series%3aEN_LND_SLUM" TargetMode="External"/><Relationship Id="rId11" Type="http://schemas.openxmlformats.org/officeDocument/2006/relationships/hyperlink" Target="http://www.paho.org/data/index.php/en/indicators/health-systems-core-en/410-expenditure-en.html" TargetMode="External"/><Relationship Id="rId24" Type="http://schemas.openxmlformats.org/officeDocument/2006/relationships/hyperlink" Target="http://databank.worldbank.org/data/reports.aspx?source=2&amp;series=NY.ADJ.AEDU.GN.ZS" TargetMode="External"/><Relationship Id="rId32" Type="http://schemas.openxmlformats.org/officeDocument/2006/relationships/printerSettings" Target="../printerSettings/printerSettings17.bin"/><Relationship Id="rId5" Type="http://schemas.openxmlformats.org/officeDocument/2006/relationships/hyperlink" Target="http://www.iadb.org/es/temas/desastres-naturales/indicadores-de-riesgo-de-desastres,2696.html" TargetMode="External"/><Relationship Id="rId15" Type="http://schemas.openxmlformats.org/officeDocument/2006/relationships/hyperlink" Target="http://www.fao.org/nr/lada/gladis/glad_ind/" TargetMode="External"/><Relationship Id="rId23" Type="http://schemas.openxmlformats.org/officeDocument/2006/relationships/hyperlink" Target="http://data.uis.unesco.org/" TargetMode="External"/><Relationship Id="rId28" Type="http://schemas.openxmlformats.org/officeDocument/2006/relationships/hyperlink" Target="http://data.worldbank.org/indicator/SL.EMP.VULN.ZS" TargetMode="External"/><Relationship Id="rId10" Type="http://schemas.openxmlformats.org/officeDocument/2006/relationships/hyperlink" Target="http://www.paho.org/data/index.php/en/indicators/health-systems-core-en/410-expenditure-en.html" TargetMode="External"/><Relationship Id="rId19" Type="http://schemas.openxmlformats.org/officeDocument/2006/relationships/hyperlink" Target="https://data.unodc.org/" TargetMode="External"/><Relationship Id="rId31" Type="http://schemas.openxmlformats.org/officeDocument/2006/relationships/hyperlink" Target="http://data.unicef.org/topic/nutrition/low-birthweight/" TargetMode="External"/><Relationship Id="rId4" Type="http://schemas.openxmlformats.org/officeDocument/2006/relationships/hyperlink" Target="http://data.worldbank.org/indicator/SP.POP.DPND" TargetMode="External"/><Relationship Id="rId9" Type="http://schemas.openxmlformats.org/officeDocument/2006/relationships/hyperlink" Target="https://www.unicef.org/wash/schools/files/Advancing_WASH_in_Schools_Monitoring(1).pdf" TargetMode="External"/><Relationship Id="rId14" Type="http://schemas.openxmlformats.org/officeDocument/2006/relationships/hyperlink" Target="http://www.fao.org/nr/lada/gladis/glad_ind/" TargetMode="External"/><Relationship Id="rId22" Type="http://schemas.openxmlformats.org/officeDocument/2006/relationships/hyperlink" Target="http://data.uis.unesco.org/" TargetMode="External"/><Relationship Id="rId27" Type="http://schemas.openxmlformats.org/officeDocument/2006/relationships/hyperlink" Target="http://data.worldbank.org/indicator/BX.TRF.PWKR.DT.GD.ZS" TargetMode="External"/><Relationship Id="rId30" Type="http://schemas.openxmlformats.org/officeDocument/2006/relationships/hyperlink" Target="http://data.unicef.org/nutrition/malnutrition.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nform-index.org/Subnational/LAC"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www.fao.org/economic/ess/ess-fs/ess-fadata/en/" TargetMode="External"/><Relationship Id="rId13" Type="http://schemas.openxmlformats.org/officeDocument/2006/relationships/hyperlink" Target="http://data.worldbank.org/indicator/IT.CEL.SETS.P2" TargetMode="External"/><Relationship Id="rId18" Type="http://schemas.openxmlformats.org/officeDocument/2006/relationships/hyperlink" Target="http://preview.grid.unep.ch/" TargetMode="External"/><Relationship Id="rId26" Type="http://schemas.openxmlformats.org/officeDocument/2006/relationships/hyperlink" Target="http://risk.preventionweb.net/capraviewer/download.jsp" TargetMode="External"/><Relationship Id="rId3" Type="http://schemas.openxmlformats.org/officeDocument/2006/relationships/hyperlink" Target="http://apps.who.int/ghodata" TargetMode="External"/><Relationship Id="rId21" Type="http://schemas.openxmlformats.org/officeDocument/2006/relationships/hyperlink" Target="http://data.worldbank.org/indicator/SP.POP.TOTL" TargetMode="External"/><Relationship Id="rId7" Type="http://schemas.openxmlformats.org/officeDocument/2006/relationships/hyperlink" Target="http://www.emdat.be/" TargetMode="External"/><Relationship Id="rId12" Type="http://schemas.openxmlformats.org/officeDocument/2006/relationships/hyperlink" Target="http://data.worldbank.org/indicator/IT.NET.USER.P2" TargetMode="External"/><Relationship Id="rId17" Type="http://schemas.openxmlformats.org/officeDocument/2006/relationships/hyperlink" Target="http://stats.uis.unesco.org/unesco" TargetMode="External"/><Relationship Id="rId25" Type="http://schemas.openxmlformats.org/officeDocument/2006/relationships/hyperlink" Target="http://risk.preventionweb.net/capraviewer/download.jsp" TargetMode="External"/><Relationship Id="rId2" Type="http://schemas.openxmlformats.org/officeDocument/2006/relationships/hyperlink" Target="http://info.worldbank.org/governance/wgi/index.asp" TargetMode="External"/><Relationship Id="rId16" Type="http://schemas.openxmlformats.org/officeDocument/2006/relationships/hyperlink" Target="http://info.worldbank.org/governance/wgi/index.asp" TargetMode="External"/><Relationship Id="rId20" Type="http://schemas.openxmlformats.org/officeDocument/2006/relationships/hyperlink" Target="http://data.worldbank.org/indicator/SI.POV.GINI" TargetMode="External"/><Relationship Id="rId29" Type="http://schemas.openxmlformats.org/officeDocument/2006/relationships/hyperlink" Target="http://hdrstats.undp.org/en/indicators/68606.html," TargetMode="External"/><Relationship Id="rId1" Type="http://schemas.openxmlformats.org/officeDocument/2006/relationships/hyperlink" Target="http://hdrstats.undp.org/en/indicators/103106.html" TargetMode="External"/><Relationship Id="rId6" Type="http://schemas.openxmlformats.org/officeDocument/2006/relationships/hyperlink" Target="http://preventionweb.net/applications/hfa/qbnhfa/" TargetMode="External"/><Relationship Id="rId11" Type="http://schemas.openxmlformats.org/officeDocument/2006/relationships/hyperlink" Target="http://www.fao.org/economic/ess/ess-fs/ess-fadata/en/" TargetMode="External"/><Relationship Id="rId24" Type="http://schemas.openxmlformats.org/officeDocument/2006/relationships/hyperlink" Target="http://www.emdat.be/" TargetMode="External"/><Relationship Id="rId5" Type="http://schemas.openxmlformats.org/officeDocument/2006/relationships/hyperlink" Target="http://cpi.transparency.org/cpi2012/" TargetMode="External"/><Relationship Id="rId15" Type="http://schemas.openxmlformats.org/officeDocument/2006/relationships/hyperlink" Target="http://apps.who.int/ghodata" TargetMode="External"/><Relationship Id="rId23" Type="http://schemas.openxmlformats.org/officeDocument/2006/relationships/hyperlink" Target="http://www.emdat.be/" TargetMode="External"/><Relationship Id="rId28" Type="http://schemas.openxmlformats.org/officeDocument/2006/relationships/hyperlink" Target="http://data.worldbank.org/indicator/SH.MED.PHYS.ZS" TargetMode="External"/><Relationship Id="rId10" Type="http://schemas.openxmlformats.org/officeDocument/2006/relationships/hyperlink" Target="http://www.fao.org/economic/ess/ess-fs/ess-fadata/en/" TargetMode="External"/><Relationship Id="rId19" Type="http://schemas.openxmlformats.org/officeDocument/2006/relationships/hyperlink" Target="http://preview.grid.unep.ch/" TargetMode="External"/><Relationship Id="rId31" Type="http://schemas.openxmlformats.org/officeDocument/2006/relationships/queryTable" Target="../queryTables/queryTable2.xml"/><Relationship Id="rId4" Type="http://schemas.openxmlformats.org/officeDocument/2006/relationships/hyperlink" Target="http://apps.who.int/ghodata" TargetMode="External"/><Relationship Id="rId9" Type="http://schemas.openxmlformats.org/officeDocument/2006/relationships/hyperlink" Target="http://www.fao.org/economic/ess/ess-fs/ess-fadata/en/" TargetMode="External"/><Relationship Id="rId14" Type="http://schemas.openxmlformats.org/officeDocument/2006/relationships/hyperlink" Target="http://data.worldbank.org/indicator/EG.ELC.ACCS.ZS" TargetMode="External"/><Relationship Id="rId22" Type="http://schemas.openxmlformats.org/officeDocument/2006/relationships/hyperlink" Target="http://www.emdat.be/" TargetMode="External"/><Relationship Id="rId27" Type="http://schemas.openxmlformats.org/officeDocument/2006/relationships/hyperlink" Target="https://www.openstreetmap.org/" TargetMode="External"/><Relationship Id="rId30"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8" Type="http://schemas.openxmlformats.org/officeDocument/2006/relationships/hyperlink" Target="http://www.vanderbilt.edu/lapop/about-americasbarometer.php" TargetMode="External"/><Relationship Id="rId13" Type="http://schemas.openxmlformats.org/officeDocument/2006/relationships/hyperlink" Target="http://www.fao.org/nr/lada/gladis/glad_ind/" TargetMode="External"/><Relationship Id="rId18" Type="http://schemas.openxmlformats.org/officeDocument/2006/relationships/hyperlink" Target="https://data.unodc.org/" TargetMode="External"/><Relationship Id="rId26" Type="http://schemas.openxmlformats.org/officeDocument/2006/relationships/hyperlink" Target="http://data.worldbank.org/indicator/SI.POV.NAHC,%20VU_SEV_PD_PHC_PovertyIndicators_CAR_2016" TargetMode="External"/><Relationship Id="rId3" Type="http://schemas.openxmlformats.org/officeDocument/2006/relationships/hyperlink" Target="http://www.paho.org/hq/index.php?option=com_topics&amp;view=article&amp;id=1&amp;Itemid=40734" TargetMode="External"/><Relationship Id="rId21" Type="http://schemas.openxmlformats.org/officeDocument/2006/relationships/hyperlink" Target="http://data.uis.unesco.org/" TargetMode="External"/><Relationship Id="rId7" Type="http://schemas.openxmlformats.org/officeDocument/2006/relationships/hyperlink" Target="http://unstats.un.org/sdgs/indicators/database/?indicator=1.3.1" TargetMode="External"/><Relationship Id="rId12" Type="http://schemas.openxmlformats.org/officeDocument/2006/relationships/hyperlink" Target="http://data.uis.unesco.org/" TargetMode="External"/><Relationship Id="rId17" Type="http://schemas.openxmlformats.org/officeDocument/2006/relationships/hyperlink" Target="http://www.fao.org/nr/water/aquastat/data/query/results.html" TargetMode="External"/><Relationship Id="rId25" Type="http://schemas.openxmlformats.org/officeDocument/2006/relationships/hyperlink" Target="http://popstats.unhcr.org/en/asylum_seekers" TargetMode="External"/><Relationship Id="rId2" Type="http://schemas.openxmlformats.org/officeDocument/2006/relationships/hyperlink" Target="http://www.fao.org/forestry/fra" TargetMode="External"/><Relationship Id="rId16" Type="http://schemas.openxmlformats.org/officeDocument/2006/relationships/hyperlink" Target="http://www.fao.org/nr/lada/gladis/glad_ind/" TargetMode="External"/><Relationship Id="rId20" Type="http://schemas.openxmlformats.org/officeDocument/2006/relationships/hyperlink" Target="https://www.unicef.org/wash/schools/files/Advancing_WASH_in_Schools_Monitoring(1).pdf" TargetMode="External"/><Relationship Id="rId29" Type="http://schemas.openxmlformats.org/officeDocument/2006/relationships/hyperlink" Target="http://hdr.undp.org/en/indicators/38606" TargetMode="External"/><Relationship Id="rId1" Type="http://schemas.openxmlformats.org/officeDocument/2006/relationships/hyperlink" Target="http://faostat3.fao.org/download/D/FS/E" TargetMode="External"/><Relationship Id="rId6" Type="http://schemas.openxmlformats.org/officeDocument/2006/relationships/hyperlink" Target="http://data.un.org/Data.aspx?q=urban+slum&amp;d=SDGs&amp;f=series%3aEN_LND_SLUM" TargetMode="External"/><Relationship Id="rId11" Type="http://schemas.openxmlformats.org/officeDocument/2006/relationships/hyperlink" Target="http://www.paho.org/data/index.php/en/indicators/health-systems-core-en/410-expenditure-en.html" TargetMode="External"/><Relationship Id="rId24" Type="http://schemas.openxmlformats.org/officeDocument/2006/relationships/hyperlink" Target="http://databank.worldbank.org/data/reports.aspx?source=2&amp;series=NY.ADJ.AEDU.GN.ZS" TargetMode="External"/><Relationship Id="rId32" Type="http://schemas.openxmlformats.org/officeDocument/2006/relationships/printerSettings" Target="../printerSettings/printerSettings19.bin"/><Relationship Id="rId5" Type="http://schemas.openxmlformats.org/officeDocument/2006/relationships/hyperlink" Target="http://www.iadb.org/es/temas/desastres-naturales/indicadores-de-riesgo-de-desastres,2696.html" TargetMode="External"/><Relationship Id="rId15" Type="http://schemas.openxmlformats.org/officeDocument/2006/relationships/hyperlink" Target="http://www.fao.org/nr/lada/gladis/glad_ind/" TargetMode="External"/><Relationship Id="rId23" Type="http://schemas.openxmlformats.org/officeDocument/2006/relationships/hyperlink" Target="http://data.uis.unesco.org/" TargetMode="External"/><Relationship Id="rId28" Type="http://schemas.openxmlformats.org/officeDocument/2006/relationships/hyperlink" Target="http://data.worldbank.org/indicator/SL.EMP.VULN.ZS" TargetMode="External"/><Relationship Id="rId10" Type="http://schemas.openxmlformats.org/officeDocument/2006/relationships/hyperlink" Target="http://www.paho.org/data/index.php/en/indicators/health-systems-core-en/410-expenditure-en.html" TargetMode="External"/><Relationship Id="rId19" Type="http://schemas.openxmlformats.org/officeDocument/2006/relationships/hyperlink" Target="https://data.unodc.org/" TargetMode="External"/><Relationship Id="rId31" Type="http://schemas.openxmlformats.org/officeDocument/2006/relationships/hyperlink" Target="http://data.unicef.org/topic/nutrition/low-birthweight/" TargetMode="External"/><Relationship Id="rId4" Type="http://schemas.openxmlformats.org/officeDocument/2006/relationships/hyperlink" Target="http://data.worldbank.org/indicator/SP.POP.DPND" TargetMode="External"/><Relationship Id="rId9" Type="http://schemas.openxmlformats.org/officeDocument/2006/relationships/hyperlink" Target="https://www.unicef.org/wash/schools/files/Advancing_WASH_in_Schools_Monitoring(1).pdf" TargetMode="External"/><Relationship Id="rId14" Type="http://schemas.openxmlformats.org/officeDocument/2006/relationships/hyperlink" Target="http://www.fao.org/nr/lada/gladis/glad_ind/" TargetMode="External"/><Relationship Id="rId22" Type="http://schemas.openxmlformats.org/officeDocument/2006/relationships/hyperlink" Target="http://data.uis.unesco.org/" TargetMode="External"/><Relationship Id="rId27" Type="http://schemas.openxmlformats.org/officeDocument/2006/relationships/hyperlink" Target="http://data.worldbank.org/indicator/BX.TRF.PWKR.DT.GD.ZS" TargetMode="External"/><Relationship Id="rId30" Type="http://schemas.openxmlformats.org/officeDocument/2006/relationships/hyperlink" Target="http://data.unicef.org/nutrition/malnutrition.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Normal="100" workbookViewId="0"/>
  </sheetViews>
  <sheetFormatPr defaultColWidth="9.140625" defaultRowHeight="15" x14ac:dyDescent="0.25"/>
  <cols>
    <col min="1" max="1" width="101.5703125" style="3" customWidth="1"/>
    <col min="2" max="16384" width="9.140625" style="3"/>
  </cols>
  <sheetData>
    <row r="1" spans="1:1" ht="52.5" customHeight="1" x14ac:dyDescent="0.35">
      <c r="A1" s="45" t="s">
        <v>1007</v>
      </c>
    </row>
    <row r="2" spans="1:1" ht="20.25" customHeight="1" x14ac:dyDescent="0.25">
      <c r="A2" s="21" t="s">
        <v>1024</v>
      </c>
    </row>
    <row r="3" spans="1:1" ht="7.5" customHeight="1" x14ac:dyDescent="0.25">
      <c r="A3" s="6"/>
    </row>
    <row r="4" spans="1:1" ht="6.75" customHeight="1" x14ac:dyDescent="0.25">
      <c r="A4" s="16"/>
    </row>
    <row r="5" spans="1:1" x14ac:dyDescent="0.25">
      <c r="A5" s="105" t="s">
        <v>114</v>
      </c>
    </row>
    <row r="6" spans="1:1" ht="19.5" customHeight="1" x14ac:dyDescent="0.25">
      <c r="A6" s="104" t="s">
        <v>167</v>
      </c>
    </row>
    <row r="7" spans="1:1" ht="140.25" x14ac:dyDescent="0.25">
      <c r="A7" s="103" t="s">
        <v>446</v>
      </c>
    </row>
    <row r="8" spans="1:1" ht="6.75" customHeight="1" x14ac:dyDescent="0.25">
      <c r="A8" s="5"/>
    </row>
    <row r="9" spans="1:1" ht="370.5" customHeight="1" x14ac:dyDescent="0.25">
      <c r="A9" s="220"/>
    </row>
    <row r="10" spans="1:1" s="17" customFormat="1" ht="42" customHeight="1" x14ac:dyDescent="0.2">
      <c r="A10" s="106" t="s">
        <v>389</v>
      </c>
    </row>
    <row r="11" spans="1:1" ht="24" customHeight="1" x14ac:dyDescent="0.25">
      <c r="A11" s="107" t="s">
        <v>115</v>
      </c>
    </row>
    <row r="12" spans="1:1" ht="15.75" customHeight="1" x14ac:dyDescent="0.25">
      <c r="A12" s="130" t="s">
        <v>1022</v>
      </c>
    </row>
    <row r="13" spans="1:1" ht="9" customHeight="1" x14ac:dyDescent="0.25">
      <c r="A13" s="108"/>
    </row>
  </sheetData>
  <hyperlinks>
    <hyperlink ref="A5" location="'Table of Contents'!A1" display="(table of Contents)"/>
    <hyperlink ref="A1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7"/>
  <sheetViews>
    <sheetView showGridLines="0" workbookViewId="0">
      <pane xSplit="3" ySplit="4" topLeftCell="BW5" activePane="bottomRight" state="frozen"/>
      <selection activeCell="AA35" sqref="AA35"/>
      <selection pane="topRight" activeCell="AA35" sqref="AA35"/>
      <selection pane="bottomLeft" activeCell="AA35" sqref="AA35"/>
      <selection pane="bottomRight" sqref="A1:CF1"/>
    </sheetView>
  </sheetViews>
  <sheetFormatPr defaultColWidth="9.140625" defaultRowHeight="15" x14ac:dyDescent="0.25"/>
  <cols>
    <col min="1" max="1" width="21.42578125" style="3" customWidth="1"/>
    <col min="2" max="2" width="49.42578125" style="3" bestFit="1" customWidth="1"/>
    <col min="3" max="3" width="5.5703125" style="3" bestFit="1" customWidth="1"/>
    <col min="4" max="83" width="11.42578125" style="3" customWidth="1"/>
    <col min="84" max="16384" width="9.140625" style="3"/>
  </cols>
  <sheetData>
    <row r="1" spans="1:85" x14ac:dyDescent="0.25">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row>
    <row r="2" spans="1:85" s="15" customFormat="1" ht="121.5" hidden="1" customHeight="1" x14ac:dyDescent="0.2">
      <c r="A2" s="126" t="s">
        <v>587</v>
      </c>
      <c r="B2" s="126" t="s">
        <v>75</v>
      </c>
      <c r="C2" s="127" t="s">
        <v>64</v>
      </c>
      <c r="D2" s="236" t="s">
        <v>119</v>
      </c>
      <c r="E2" s="236" t="s">
        <v>120</v>
      </c>
      <c r="F2" s="236" t="s">
        <v>449</v>
      </c>
      <c r="G2" s="236" t="s">
        <v>450</v>
      </c>
      <c r="H2" s="236" t="s">
        <v>451</v>
      </c>
      <c r="I2" s="236" t="s">
        <v>452</v>
      </c>
      <c r="J2" s="236" t="s">
        <v>458</v>
      </c>
      <c r="K2" s="236" t="s">
        <v>417</v>
      </c>
      <c r="L2" s="236" t="s">
        <v>418</v>
      </c>
      <c r="M2" s="236" t="s">
        <v>588</v>
      </c>
      <c r="N2" s="236" t="s">
        <v>596</v>
      </c>
      <c r="O2" s="236" t="s">
        <v>597</v>
      </c>
      <c r="P2" s="236" t="s">
        <v>598</v>
      </c>
      <c r="Q2" s="236" t="s">
        <v>398</v>
      </c>
      <c r="R2" s="236" t="s">
        <v>435</v>
      </c>
      <c r="S2" s="236" t="s">
        <v>527</v>
      </c>
      <c r="T2" s="236" t="s">
        <v>528</v>
      </c>
      <c r="U2" s="236" t="s">
        <v>602</v>
      </c>
      <c r="V2" s="236" t="s">
        <v>601</v>
      </c>
      <c r="W2" s="236" t="s">
        <v>930</v>
      </c>
      <c r="X2" s="236" t="s">
        <v>81</v>
      </c>
      <c r="Y2" s="236" t="s">
        <v>977</v>
      </c>
      <c r="Z2" s="236" t="s">
        <v>978</v>
      </c>
      <c r="AA2" s="236" t="s">
        <v>604</v>
      </c>
      <c r="AB2" s="236" t="s">
        <v>608</v>
      </c>
      <c r="AC2" s="236" t="s">
        <v>611</v>
      </c>
      <c r="AD2" s="236" t="s">
        <v>614</v>
      </c>
      <c r="AE2" s="236" t="s">
        <v>160</v>
      </c>
      <c r="AF2" s="236" t="s">
        <v>622</v>
      </c>
      <c r="AG2" s="236" t="s">
        <v>624</v>
      </c>
      <c r="AH2" s="236" t="s">
        <v>484</v>
      </c>
      <c r="AI2" s="236" t="s">
        <v>158</v>
      </c>
      <c r="AJ2" s="236" t="s">
        <v>659</v>
      </c>
      <c r="AK2" s="236" t="s">
        <v>492</v>
      </c>
      <c r="AL2" s="236" t="s">
        <v>93</v>
      </c>
      <c r="AM2" s="236" t="s">
        <v>620</v>
      </c>
      <c r="AN2" s="236" t="s">
        <v>159</v>
      </c>
      <c r="AO2" s="236" t="s">
        <v>660</v>
      </c>
      <c r="AP2" s="236" t="s">
        <v>661</v>
      </c>
      <c r="AQ2" s="236" t="s">
        <v>542</v>
      </c>
      <c r="AR2" s="236" t="s">
        <v>80</v>
      </c>
      <c r="AS2" s="236" t="s">
        <v>161</v>
      </c>
      <c r="AT2" s="236" t="s">
        <v>607</v>
      </c>
      <c r="AU2" s="236" t="s">
        <v>162</v>
      </c>
      <c r="AV2" s="236" t="s">
        <v>162</v>
      </c>
      <c r="AW2" s="236" t="s">
        <v>162</v>
      </c>
      <c r="AX2" s="236" t="s">
        <v>163</v>
      </c>
      <c r="AY2" s="236" t="s">
        <v>164</v>
      </c>
      <c r="AZ2" s="236" t="s">
        <v>87</v>
      </c>
      <c r="BA2" s="236" t="s">
        <v>627</v>
      </c>
      <c r="BB2" s="236" t="s">
        <v>629</v>
      </c>
      <c r="BC2" s="236" t="s">
        <v>103</v>
      </c>
      <c r="BD2" s="236" t="s">
        <v>104</v>
      </c>
      <c r="BE2" s="236" t="s">
        <v>1006</v>
      </c>
      <c r="BF2" s="236" t="s">
        <v>105</v>
      </c>
      <c r="BG2" s="236" t="s">
        <v>106</v>
      </c>
      <c r="BH2" s="236" t="s">
        <v>124</v>
      </c>
      <c r="BI2" s="236" t="s">
        <v>633</v>
      </c>
      <c r="BJ2" s="236" t="s">
        <v>66</v>
      </c>
      <c r="BK2" s="236" t="s">
        <v>94</v>
      </c>
      <c r="BL2" s="236" t="s">
        <v>641</v>
      </c>
      <c r="BM2" s="236" t="s">
        <v>645</v>
      </c>
      <c r="BN2" s="236" t="s">
        <v>646</v>
      </c>
      <c r="BO2" s="236" t="s">
        <v>648</v>
      </c>
      <c r="BP2" s="236" t="s">
        <v>67</v>
      </c>
      <c r="BQ2" s="236" t="s">
        <v>68</v>
      </c>
      <c r="BR2" s="236" t="s">
        <v>69</v>
      </c>
      <c r="BS2" s="236" t="s">
        <v>1213</v>
      </c>
      <c r="BT2" s="236" t="s">
        <v>83</v>
      </c>
      <c r="BU2" s="236" t="s">
        <v>82</v>
      </c>
      <c r="BV2" s="236" t="s">
        <v>652</v>
      </c>
      <c r="BW2" s="236" t="s">
        <v>653</v>
      </c>
      <c r="BX2" s="236" t="s">
        <v>670</v>
      </c>
      <c r="BY2" s="236" t="s">
        <v>669</v>
      </c>
      <c r="BZ2" s="236" t="s">
        <v>674</v>
      </c>
      <c r="CA2" s="236" t="s">
        <v>672</v>
      </c>
      <c r="CB2" s="236" t="s">
        <v>671</v>
      </c>
      <c r="CC2" s="236" t="s">
        <v>486</v>
      </c>
      <c r="CD2" s="236" t="s">
        <v>508</v>
      </c>
      <c r="CE2" s="236" t="s">
        <v>530</v>
      </c>
      <c r="CF2" s="236" t="s">
        <v>395</v>
      </c>
    </row>
    <row r="3" spans="1:85" s="15" customFormat="1" ht="121.5" customHeight="1" thickBot="1" x14ac:dyDescent="0.25">
      <c r="A3" s="111" t="s">
        <v>1081</v>
      </c>
      <c r="B3" s="111" t="s">
        <v>1080</v>
      </c>
      <c r="C3" s="246" t="s">
        <v>64</v>
      </c>
      <c r="D3" s="124" t="s">
        <v>1107</v>
      </c>
      <c r="E3" s="124" t="s">
        <v>1108</v>
      </c>
      <c r="F3" s="124" t="s">
        <v>1214</v>
      </c>
      <c r="G3" s="124" t="s">
        <v>1086</v>
      </c>
      <c r="H3" s="124" t="s">
        <v>1087</v>
      </c>
      <c r="I3" s="124" t="s">
        <v>1204</v>
      </c>
      <c r="J3" s="124" t="s">
        <v>1215</v>
      </c>
      <c r="K3" s="124" t="s">
        <v>1216</v>
      </c>
      <c r="L3" s="124" t="s">
        <v>1105</v>
      </c>
      <c r="M3" s="124" t="s">
        <v>1123</v>
      </c>
      <c r="N3" s="124" t="s">
        <v>1217</v>
      </c>
      <c r="O3" s="124" t="s">
        <v>1218</v>
      </c>
      <c r="P3" s="124" t="s">
        <v>1120</v>
      </c>
      <c r="Q3" s="124" t="s">
        <v>1219</v>
      </c>
      <c r="R3" s="124" t="s">
        <v>1220</v>
      </c>
      <c r="S3" s="124" t="s">
        <v>1221</v>
      </c>
      <c r="T3" s="124" t="s">
        <v>1222</v>
      </c>
      <c r="U3" s="124" t="s">
        <v>1223</v>
      </c>
      <c r="V3" s="124" t="s">
        <v>1131</v>
      </c>
      <c r="W3" s="124" t="s">
        <v>1134</v>
      </c>
      <c r="X3" s="124" t="s">
        <v>1137</v>
      </c>
      <c r="Y3" s="124" t="s">
        <v>1224</v>
      </c>
      <c r="Z3" s="124" t="s">
        <v>1225</v>
      </c>
      <c r="AA3" s="124" t="s">
        <v>1226</v>
      </c>
      <c r="AB3" s="124" t="s">
        <v>1162</v>
      </c>
      <c r="AC3" s="124" t="s">
        <v>1143</v>
      </c>
      <c r="AD3" s="124" t="s">
        <v>1144</v>
      </c>
      <c r="AE3" s="124" t="s">
        <v>1227</v>
      </c>
      <c r="AF3" s="124" t="s">
        <v>1165</v>
      </c>
      <c r="AG3" s="124" t="s">
        <v>1153</v>
      </c>
      <c r="AH3" s="124" t="s">
        <v>1228</v>
      </c>
      <c r="AI3" s="124" t="s">
        <v>1291</v>
      </c>
      <c r="AJ3" s="124" t="s">
        <v>1292</v>
      </c>
      <c r="AK3" s="124" t="s">
        <v>1151</v>
      </c>
      <c r="AL3" s="124" t="s">
        <v>1150</v>
      </c>
      <c r="AM3" s="124" t="s">
        <v>1229</v>
      </c>
      <c r="AN3" s="124" t="s">
        <v>1230</v>
      </c>
      <c r="AO3" s="124" t="s">
        <v>1193</v>
      </c>
      <c r="AP3" s="124" t="s">
        <v>1295</v>
      </c>
      <c r="AQ3" s="124" t="s">
        <v>1195</v>
      </c>
      <c r="AR3" s="124" t="s">
        <v>1140</v>
      </c>
      <c r="AS3" s="124" t="s">
        <v>1231</v>
      </c>
      <c r="AT3" s="124" t="s">
        <v>1142</v>
      </c>
      <c r="AU3" s="124" t="s">
        <v>1232</v>
      </c>
      <c r="AV3" s="124" t="s">
        <v>1232</v>
      </c>
      <c r="AW3" s="124" t="s">
        <v>1232</v>
      </c>
      <c r="AX3" s="124" t="s">
        <v>1233</v>
      </c>
      <c r="AY3" s="124" t="s">
        <v>1234</v>
      </c>
      <c r="AZ3" s="124" t="s">
        <v>1235</v>
      </c>
      <c r="BA3" s="124" t="s">
        <v>1211</v>
      </c>
      <c r="BB3" s="124" t="s">
        <v>1154</v>
      </c>
      <c r="BC3" s="124" t="s">
        <v>1236</v>
      </c>
      <c r="BD3" s="124" t="s">
        <v>1157</v>
      </c>
      <c r="BE3" s="124" t="s">
        <v>1156</v>
      </c>
      <c r="BF3" s="124" t="s">
        <v>1158</v>
      </c>
      <c r="BG3" s="124" t="s">
        <v>1159</v>
      </c>
      <c r="BH3" s="124" t="s">
        <v>1237</v>
      </c>
      <c r="BI3" s="124" t="s">
        <v>1238</v>
      </c>
      <c r="BJ3" s="124" t="s">
        <v>1172</v>
      </c>
      <c r="BK3" s="124" t="s">
        <v>1171</v>
      </c>
      <c r="BL3" s="124" t="s">
        <v>1239</v>
      </c>
      <c r="BM3" s="124" t="s">
        <v>1174</v>
      </c>
      <c r="BN3" s="124" t="s">
        <v>1175</v>
      </c>
      <c r="BO3" s="124" t="s">
        <v>1240</v>
      </c>
      <c r="BP3" s="124" t="s">
        <v>1179</v>
      </c>
      <c r="BQ3" s="124" t="s">
        <v>1241</v>
      </c>
      <c r="BR3" s="124" t="s">
        <v>1181</v>
      </c>
      <c r="BS3" s="124" t="s">
        <v>1242</v>
      </c>
      <c r="BT3" s="124" t="s">
        <v>1243</v>
      </c>
      <c r="BU3" s="124" t="s">
        <v>1244</v>
      </c>
      <c r="BV3" s="124" t="s">
        <v>1245</v>
      </c>
      <c r="BW3" s="124" t="s">
        <v>1185</v>
      </c>
      <c r="BX3" s="124" t="s">
        <v>1196</v>
      </c>
      <c r="BY3" s="124" t="s">
        <v>1197</v>
      </c>
      <c r="BZ3" s="124" t="s">
        <v>1246</v>
      </c>
      <c r="CA3" s="124" t="s">
        <v>1296</v>
      </c>
      <c r="CB3" s="124" t="s">
        <v>1201</v>
      </c>
      <c r="CC3" s="124" t="s">
        <v>1247</v>
      </c>
      <c r="CD3" s="124" t="s">
        <v>1248</v>
      </c>
      <c r="CE3" s="124" t="s">
        <v>1249</v>
      </c>
      <c r="CF3" s="124" t="s">
        <v>1250</v>
      </c>
    </row>
    <row r="4" spans="1:85" ht="15.75" thickTop="1" x14ac:dyDescent="0.25">
      <c r="B4" s="115" t="s">
        <v>1738</v>
      </c>
      <c r="C4" s="97"/>
      <c r="D4" s="139">
        <v>2014</v>
      </c>
      <c r="E4" s="139">
        <v>2014</v>
      </c>
      <c r="F4" s="139">
        <v>2014</v>
      </c>
      <c r="G4" s="139">
        <v>2014</v>
      </c>
      <c r="H4" s="139">
        <v>2014</v>
      </c>
      <c r="I4" s="139">
        <v>2014</v>
      </c>
      <c r="J4" s="139">
        <v>2014</v>
      </c>
      <c r="K4" s="139">
        <v>2015</v>
      </c>
      <c r="L4" s="139">
        <v>2015</v>
      </c>
      <c r="M4" s="139" t="s">
        <v>589</v>
      </c>
      <c r="N4" s="139">
        <v>2011</v>
      </c>
      <c r="O4" s="139">
        <v>2011</v>
      </c>
      <c r="P4" s="139" t="s">
        <v>599</v>
      </c>
      <c r="Q4" s="139">
        <v>2016</v>
      </c>
      <c r="R4" s="139">
        <v>2016</v>
      </c>
      <c r="S4" s="139">
        <v>2015</v>
      </c>
      <c r="T4" s="139">
        <v>2015</v>
      </c>
      <c r="U4" s="98" t="s">
        <v>577</v>
      </c>
      <c r="V4" s="98" t="s">
        <v>577</v>
      </c>
      <c r="W4" s="98">
        <v>2014</v>
      </c>
      <c r="X4" s="139">
        <v>2014</v>
      </c>
      <c r="Y4" s="139" t="s">
        <v>529</v>
      </c>
      <c r="Z4" s="139" t="s">
        <v>529</v>
      </c>
      <c r="AA4" s="98" t="s">
        <v>621</v>
      </c>
      <c r="AB4" s="98">
        <v>2015</v>
      </c>
      <c r="AC4" s="98" t="s">
        <v>613</v>
      </c>
      <c r="AD4" s="98" t="s">
        <v>616</v>
      </c>
      <c r="AE4" s="139">
        <v>2015</v>
      </c>
      <c r="AF4" s="98" t="s">
        <v>621</v>
      </c>
      <c r="AG4" s="98" t="s">
        <v>625</v>
      </c>
      <c r="AH4" s="139">
        <v>2014</v>
      </c>
      <c r="AI4" s="139">
        <v>2014</v>
      </c>
      <c r="AJ4" s="139">
        <v>2015</v>
      </c>
      <c r="AK4" s="139">
        <v>2014</v>
      </c>
      <c r="AL4" s="139">
        <v>2014</v>
      </c>
      <c r="AM4" s="98">
        <v>2015</v>
      </c>
      <c r="AN4" s="139">
        <v>2014</v>
      </c>
      <c r="AO4" s="98">
        <v>2014</v>
      </c>
      <c r="AP4" s="98">
        <v>2014</v>
      </c>
      <c r="AQ4" s="139">
        <v>2015</v>
      </c>
      <c r="AR4" s="139">
        <v>2014</v>
      </c>
      <c r="AS4" s="139">
        <v>2013</v>
      </c>
      <c r="AT4" s="98">
        <v>2014</v>
      </c>
      <c r="AU4" s="139">
        <v>2014</v>
      </c>
      <c r="AV4" s="139">
        <v>2015</v>
      </c>
      <c r="AW4" s="139">
        <v>2016</v>
      </c>
      <c r="AX4" s="139">
        <v>2016</v>
      </c>
      <c r="AY4" s="139">
        <v>2016</v>
      </c>
      <c r="AZ4" s="139">
        <v>2015</v>
      </c>
      <c r="BA4" s="98">
        <v>2014</v>
      </c>
      <c r="BB4" s="98">
        <v>2015</v>
      </c>
      <c r="BC4" s="139">
        <v>2014</v>
      </c>
      <c r="BD4" s="139">
        <v>2014</v>
      </c>
      <c r="BE4" s="98">
        <v>2011</v>
      </c>
      <c r="BF4" s="139">
        <v>2014</v>
      </c>
      <c r="BG4" s="139">
        <v>2014</v>
      </c>
      <c r="BH4" s="139">
        <v>2015</v>
      </c>
      <c r="BI4" s="139" t="s">
        <v>635</v>
      </c>
      <c r="BJ4" s="139">
        <v>2014</v>
      </c>
      <c r="BK4" s="139">
        <v>2015</v>
      </c>
      <c r="BL4" s="98" t="s">
        <v>642</v>
      </c>
      <c r="BM4" s="98">
        <v>2015</v>
      </c>
      <c r="BN4" s="98" t="s">
        <v>705</v>
      </c>
      <c r="BO4" s="98">
        <v>2016</v>
      </c>
      <c r="BP4" s="139">
        <v>2012</v>
      </c>
      <c r="BQ4" s="139">
        <v>2014</v>
      </c>
      <c r="BR4" s="139">
        <v>2014</v>
      </c>
      <c r="BS4" s="139">
        <v>2014</v>
      </c>
      <c r="BT4" s="139">
        <v>2015</v>
      </c>
      <c r="BU4" s="139">
        <v>2015</v>
      </c>
      <c r="BV4" s="98">
        <v>2013</v>
      </c>
      <c r="BW4" s="98">
        <v>2013</v>
      </c>
      <c r="BX4" s="98" t="s">
        <v>642</v>
      </c>
      <c r="BY4" s="98" t="s">
        <v>683</v>
      </c>
      <c r="BZ4" s="98" t="s">
        <v>681</v>
      </c>
      <c r="CA4" s="98" t="s">
        <v>675</v>
      </c>
      <c r="CB4" s="98" t="s">
        <v>638</v>
      </c>
      <c r="CC4" s="139">
        <v>2015</v>
      </c>
      <c r="CD4" s="139">
        <v>2015</v>
      </c>
      <c r="CE4" s="139">
        <v>2014</v>
      </c>
      <c r="CF4" s="139">
        <v>2014</v>
      </c>
    </row>
    <row r="5" spans="1:85" x14ac:dyDescent="0.25">
      <c r="A5" s="3" t="str">
        <f>VLOOKUP(C5,Regiones!B$4:H$36,7,FALSE)</f>
        <v>Caribbean</v>
      </c>
      <c r="B5" s="114" t="s">
        <v>1</v>
      </c>
      <c r="C5" s="97" t="s">
        <v>0</v>
      </c>
      <c r="D5" s="140">
        <v>2014</v>
      </c>
      <c r="E5" s="140">
        <v>2014</v>
      </c>
      <c r="F5" s="140">
        <v>2014</v>
      </c>
      <c r="G5" s="140">
        <v>2014</v>
      </c>
      <c r="H5" s="140">
        <v>2014</v>
      </c>
      <c r="I5" s="140">
        <v>2014</v>
      </c>
      <c r="J5" s="140">
        <v>2014</v>
      </c>
      <c r="K5" s="140">
        <v>2015</v>
      </c>
      <c r="L5" s="140">
        <v>2015</v>
      </c>
      <c r="M5" s="140">
        <v>2015</v>
      </c>
      <c r="N5" s="140">
        <v>2011</v>
      </c>
      <c r="O5" s="140">
        <v>2011</v>
      </c>
      <c r="P5" s="140">
        <v>2012</v>
      </c>
      <c r="Q5" s="142">
        <v>2016</v>
      </c>
      <c r="R5" s="142">
        <v>2016</v>
      </c>
      <c r="S5" s="142">
        <v>2015</v>
      </c>
      <c r="T5" s="142">
        <v>2015</v>
      </c>
      <c r="U5" s="142">
        <v>2012</v>
      </c>
      <c r="V5" s="142">
        <v>2012</v>
      </c>
      <c r="W5" s="142">
        <v>2014</v>
      </c>
      <c r="X5" s="142">
        <v>2014</v>
      </c>
      <c r="Y5" s="142"/>
      <c r="Z5" s="142"/>
      <c r="AA5" s="142">
        <v>2006</v>
      </c>
      <c r="AB5" s="142">
        <v>2015</v>
      </c>
      <c r="AC5" s="161">
        <v>2014</v>
      </c>
      <c r="AD5" s="142"/>
      <c r="AE5" s="142">
        <v>2015</v>
      </c>
      <c r="AF5" s="142"/>
      <c r="AG5" s="142">
        <v>2011</v>
      </c>
      <c r="AH5" s="142"/>
      <c r="AI5" s="142">
        <v>2014</v>
      </c>
      <c r="AJ5" s="142">
        <v>2015</v>
      </c>
      <c r="AK5" s="142">
        <v>2014</v>
      </c>
      <c r="AL5" s="142" t="s">
        <v>534</v>
      </c>
      <c r="AM5" s="142">
        <v>2015</v>
      </c>
      <c r="AN5" s="142">
        <v>2014</v>
      </c>
      <c r="AO5" s="142">
        <v>2014</v>
      </c>
      <c r="AP5" s="142">
        <v>2014</v>
      </c>
      <c r="AQ5" s="142">
        <v>2015</v>
      </c>
      <c r="AR5" s="142" t="s">
        <v>534</v>
      </c>
      <c r="AS5" s="141">
        <v>2007</v>
      </c>
      <c r="AT5" s="141"/>
      <c r="AU5" s="142">
        <v>2014</v>
      </c>
      <c r="AV5" s="142">
        <v>2015</v>
      </c>
      <c r="AW5" s="142">
        <v>2016</v>
      </c>
      <c r="AX5" s="144" t="s">
        <v>534</v>
      </c>
      <c r="AY5" s="144">
        <v>42369</v>
      </c>
      <c r="AZ5" s="142">
        <v>2015</v>
      </c>
      <c r="BA5" s="142">
        <v>2014</v>
      </c>
      <c r="BB5" s="142">
        <v>2015</v>
      </c>
      <c r="BC5" s="142">
        <v>2014</v>
      </c>
      <c r="BD5" s="142">
        <v>2014</v>
      </c>
      <c r="BE5" s="142">
        <v>2011</v>
      </c>
      <c r="BF5" s="142">
        <v>2014</v>
      </c>
      <c r="BG5" s="142" t="s">
        <v>534</v>
      </c>
      <c r="BH5" s="142">
        <v>2009</v>
      </c>
      <c r="BI5" s="142"/>
      <c r="BJ5" s="142">
        <v>2014</v>
      </c>
      <c r="BK5" s="142" t="s">
        <v>534</v>
      </c>
      <c r="BL5" s="94"/>
      <c r="BM5" s="94"/>
      <c r="BN5" s="94">
        <v>2016</v>
      </c>
      <c r="BO5" s="94"/>
      <c r="BP5" s="142">
        <v>2012</v>
      </c>
      <c r="BQ5" s="142">
        <v>2014</v>
      </c>
      <c r="BR5" s="142">
        <v>2014</v>
      </c>
      <c r="BS5" s="142">
        <v>2014</v>
      </c>
      <c r="BT5" s="150">
        <v>2011</v>
      </c>
      <c r="BU5" s="150">
        <v>2015</v>
      </c>
      <c r="BV5" s="150">
        <v>2013</v>
      </c>
      <c r="BW5" s="150">
        <v>2013</v>
      </c>
      <c r="BX5" s="150"/>
      <c r="BY5" s="143"/>
      <c r="BZ5" s="150"/>
      <c r="CA5" s="165">
        <v>2014</v>
      </c>
      <c r="CB5" s="150">
        <v>2014</v>
      </c>
      <c r="CC5" s="142">
        <v>2015</v>
      </c>
      <c r="CD5" s="142">
        <v>2015</v>
      </c>
      <c r="CE5" s="142">
        <v>2014</v>
      </c>
      <c r="CF5" s="142">
        <v>2014</v>
      </c>
      <c r="CG5" s="94"/>
    </row>
    <row r="6" spans="1:85" x14ac:dyDescent="0.25">
      <c r="A6" s="3" t="str">
        <f>VLOOKUP(C6,Regiones!B$4:H$36,7,FALSE)</f>
        <v>Caribbean</v>
      </c>
      <c r="B6" s="114" t="s">
        <v>5</v>
      </c>
      <c r="C6" s="97" t="s">
        <v>4</v>
      </c>
      <c r="D6" s="140">
        <v>2014</v>
      </c>
      <c r="E6" s="140">
        <v>2014</v>
      </c>
      <c r="F6" s="140">
        <v>2014</v>
      </c>
      <c r="G6" s="140">
        <v>2014</v>
      </c>
      <c r="H6" s="140">
        <v>2014</v>
      </c>
      <c r="I6" s="140">
        <v>2014</v>
      </c>
      <c r="J6" s="140">
        <v>2014</v>
      </c>
      <c r="K6" s="140">
        <v>2015</v>
      </c>
      <c r="L6" s="140">
        <v>2015</v>
      </c>
      <c r="M6" s="140">
        <v>2015</v>
      </c>
      <c r="N6" s="140">
        <v>2011</v>
      </c>
      <c r="O6" s="140">
        <v>2011</v>
      </c>
      <c r="P6" s="140"/>
      <c r="Q6" s="142">
        <v>2016</v>
      </c>
      <c r="R6" s="142">
        <v>2016</v>
      </c>
      <c r="S6" s="142">
        <v>2015</v>
      </c>
      <c r="T6" s="142">
        <v>2015</v>
      </c>
      <c r="U6" s="142">
        <v>2012</v>
      </c>
      <c r="V6" s="142">
        <v>2012</v>
      </c>
      <c r="W6" s="142">
        <v>2014</v>
      </c>
      <c r="X6" s="142">
        <v>2014</v>
      </c>
      <c r="Y6" s="142"/>
      <c r="Z6" s="142"/>
      <c r="AA6" s="142">
        <v>2013</v>
      </c>
      <c r="AB6" s="142">
        <v>2015</v>
      </c>
      <c r="AC6" s="142"/>
      <c r="AD6" s="142"/>
      <c r="AE6" s="142">
        <v>2015</v>
      </c>
      <c r="AF6" s="142"/>
      <c r="AG6" s="142">
        <v>2011</v>
      </c>
      <c r="AH6" s="142">
        <v>2008</v>
      </c>
      <c r="AI6" s="142">
        <v>2014</v>
      </c>
      <c r="AJ6" s="142">
        <v>2015</v>
      </c>
      <c r="AK6" s="142">
        <v>2014</v>
      </c>
      <c r="AL6" s="142">
        <v>2013</v>
      </c>
      <c r="AM6" s="142">
        <v>2015</v>
      </c>
      <c r="AN6" s="142">
        <v>2014</v>
      </c>
      <c r="AO6" s="142">
        <v>2014</v>
      </c>
      <c r="AP6" s="142">
        <v>2014</v>
      </c>
      <c r="AQ6" s="142">
        <v>2015</v>
      </c>
      <c r="AR6" s="142">
        <v>2014</v>
      </c>
      <c r="AS6" s="141" t="s">
        <v>534</v>
      </c>
      <c r="AT6" s="141"/>
      <c r="AU6" s="142">
        <v>2014</v>
      </c>
      <c r="AV6" s="142">
        <v>2015</v>
      </c>
      <c r="AW6" s="142">
        <v>2016</v>
      </c>
      <c r="AX6" s="144" t="s">
        <v>534</v>
      </c>
      <c r="AY6" s="144">
        <v>42369</v>
      </c>
      <c r="AZ6" s="142">
        <v>2015</v>
      </c>
      <c r="BA6" s="161">
        <v>2014</v>
      </c>
      <c r="BB6" s="143"/>
      <c r="BC6" s="142">
        <v>2014</v>
      </c>
      <c r="BD6" s="142">
        <v>2014</v>
      </c>
      <c r="BE6" s="142">
        <v>2011</v>
      </c>
      <c r="BF6" s="142">
        <v>2014</v>
      </c>
      <c r="BG6" s="142">
        <v>2014</v>
      </c>
      <c r="BH6" s="142" t="s">
        <v>534</v>
      </c>
      <c r="BI6" s="142">
        <v>2010</v>
      </c>
      <c r="BJ6" s="142">
        <v>2014</v>
      </c>
      <c r="BK6" s="142">
        <v>2015</v>
      </c>
      <c r="BL6" s="94"/>
      <c r="BM6" s="94"/>
      <c r="BN6" s="94"/>
      <c r="BO6" s="94"/>
      <c r="BP6" s="142">
        <v>2012</v>
      </c>
      <c r="BQ6" s="142">
        <v>2014</v>
      </c>
      <c r="BR6" s="142">
        <v>2014</v>
      </c>
      <c r="BS6" s="142">
        <v>2014</v>
      </c>
      <c r="BT6" s="150">
        <v>2015</v>
      </c>
      <c r="BU6" s="150">
        <v>2015</v>
      </c>
      <c r="BV6" s="150"/>
      <c r="BW6" s="150"/>
      <c r="BX6" s="150">
        <v>2009</v>
      </c>
      <c r="BY6" s="143"/>
      <c r="BZ6" s="150"/>
      <c r="CA6" s="165">
        <v>2014</v>
      </c>
      <c r="CB6" s="150">
        <v>2010</v>
      </c>
      <c r="CC6" s="142">
        <v>2015</v>
      </c>
      <c r="CD6" s="142">
        <v>2015</v>
      </c>
      <c r="CE6" s="142">
        <v>2014</v>
      </c>
      <c r="CF6" s="142">
        <v>2014</v>
      </c>
      <c r="CG6" s="94"/>
    </row>
    <row r="7" spans="1:85" x14ac:dyDescent="0.25">
      <c r="A7" s="3" t="str">
        <f>VLOOKUP(C7,Regiones!B$4:H$36,7,FALSE)</f>
        <v>Caribbean</v>
      </c>
      <c r="B7" s="114" t="s">
        <v>7</v>
      </c>
      <c r="C7" s="97" t="s">
        <v>6</v>
      </c>
      <c r="D7" s="140">
        <v>2014</v>
      </c>
      <c r="E7" s="140">
        <v>2014</v>
      </c>
      <c r="F7" s="140">
        <v>2014</v>
      </c>
      <c r="G7" s="140">
        <v>2014</v>
      </c>
      <c r="H7" s="140">
        <v>2014</v>
      </c>
      <c r="I7" s="140">
        <v>2014</v>
      </c>
      <c r="J7" s="140">
        <v>2014</v>
      </c>
      <c r="K7" s="140">
        <v>2015</v>
      </c>
      <c r="L7" s="140">
        <v>2015</v>
      </c>
      <c r="M7" s="140">
        <v>2015</v>
      </c>
      <c r="N7" s="140">
        <v>2011</v>
      </c>
      <c r="O7" s="140">
        <v>2011</v>
      </c>
      <c r="P7" s="140"/>
      <c r="Q7" s="142">
        <v>2016</v>
      </c>
      <c r="R7" s="142">
        <v>2016</v>
      </c>
      <c r="S7" s="142">
        <v>2015</v>
      </c>
      <c r="T7" s="142">
        <v>2015</v>
      </c>
      <c r="U7" s="142">
        <v>2014</v>
      </c>
      <c r="V7" s="142">
        <v>2014</v>
      </c>
      <c r="W7" s="142">
        <v>2014</v>
      </c>
      <c r="X7" s="142">
        <v>2014</v>
      </c>
      <c r="Y7" s="142">
        <v>2012</v>
      </c>
      <c r="Z7" s="142">
        <v>2012</v>
      </c>
      <c r="AA7" s="142">
        <v>2010</v>
      </c>
      <c r="AB7" s="142">
        <v>2015</v>
      </c>
      <c r="AC7" s="161">
        <v>2014</v>
      </c>
      <c r="AD7" s="142"/>
      <c r="AE7" s="142">
        <v>2015</v>
      </c>
      <c r="AF7" s="161">
        <v>2012</v>
      </c>
      <c r="AG7" s="142">
        <v>2011</v>
      </c>
      <c r="AH7" s="142">
        <v>2010</v>
      </c>
      <c r="AI7" s="142">
        <v>2014</v>
      </c>
      <c r="AJ7" s="142">
        <v>2015</v>
      </c>
      <c r="AK7" s="142">
        <v>2014</v>
      </c>
      <c r="AL7" s="142">
        <v>2013</v>
      </c>
      <c r="AM7" s="142">
        <v>2015</v>
      </c>
      <c r="AN7" s="142">
        <v>2014</v>
      </c>
      <c r="AO7" s="142">
        <v>2014</v>
      </c>
      <c r="AP7" s="142">
        <v>2014</v>
      </c>
      <c r="AQ7" s="142">
        <v>2015</v>
      </c>
      <c r="AR7" s="142">
        <v>2014</v>
      </c>
      <c r="AS7" s="141">
        <v>2010</v>
      </c>
      <c r="AT7" s="141"/>
      <c r="AU7" s="142">
        <v>2014</v>
      </c>
      <c r="AV7" s="142">
        <v>2015</v>
      </c>
      <c r="AW7" s="142">
        <v>2016</v>
      </c>
      <c r="AX7" s="144" t="s">
        <v>534</v>
      </c>
      <c r="AY7" s="144">
        <v>42369</v>
      </c>
      <c r="AZ7" s="142">
        <v>2015</v>
      </c>
      <c r="BA7" s="161">
        <v>2014</v>
      </c>
      <c r="BB7" s="142">
        <v>2015</v>
      </c>
      <c r="BC7" s="142">
        <v>2014</v>
      </c>
      <c r="BD7" s="142">
        <v>2014</v>
      </c>
      <c r="BE7" s="142">
        <v>2011</v>
      </c>
      <c r="BF7" s="142">
        <v>2014</v>
      </c>
      <c r="BG7" s="142">
        <v>2014</v>
      </c>
      <c r="BH7" s="142">
        <v>2011</v>
      </c>
      <c r="BI7" s="142">
        <v>2008</v>
      </c>
      <c r="BJ7" s="142">
        <v>2014</v>
      </c>
      <c r="BK7" s="142">
        <v>2015</v>
      </c>
      <c r="BL7" s="94"/>
      <c r="BM7" s="94"/>
      <c r="BN7" s="94"/>
      <c r="BO7" s="94"/>
      <c r="BP7" s="142">
        <v>2012</v>
      </c>
      <c r="BQ7" s="142">
        <v>2014</v>
      </c>
      <c r="BR7" s="142">
        <v>2014</v>
      </c>
      <c r="BS7" s="142">
        <v>2014</v>
      </c>
      <c r="BT7" s="150">
        <v>2015</v>
      </c>
      <c r="BU7" s="150">
        <v>2015</v>
      </c>
      <c r="BV7" s="150">
        <v>2013</v>
      </c>
      <c r="BW7" s="150">
        <v>2013</v>
      </c>
      <c r="BX7" s="150">
        <v>2010</v>
      </c>
      <c r="BY7" s="143"/>
      <c r="BZ7" s="150">
        <v>2012</v>
      </c>
      <c r="CA7" s="165">
        <v>2012</v>
      </c>
      <c r="CB7" s="150">
        <v>2014</v>
      </c>
      <c r="CC7" s="142">
        <v>2015</v>
      </c>
      <c r="CD7" s="142">
        <v>2015</v>
      </c>
      <c r="CE7" s="142">
        <v>2014</v>
      </c>
      <c r="CF7" s="142">
        <v>2014</v>
      </c>
      <c r="CG7" s="94"/>
    </row>
    <row r="8" spans="1:85" x14ac:dyDescent="0.25">
      <c r="A8" s="3" t="str">
        <f>VLOOKUP(C8,Regiones!B$4:H$36,7,FALSE)</f>
        <v>Caribbean</v>
      </c>
      <c r="B8" s="114" t="s">
        <v>20</v>
      </c>
      <c r="C8" s="97" t="s">
        <v>19</v>
      </c>
      <c r="D8" s="140">
        <v>2014</v>
      </c>
      <c r="E8" s="140">
        <v>2014</v>
      </c>
      <c r="F8" s="140">
        <v>2014</v>
      </c>
      <c r="G8" s="140">
        <v>2014</v>
      </c>
      <c r="H8" s="140">
        <v>2014</v>
      </c>
      <c r="I8" s="140">
        <v>2014</v>
      </c>
      <c r="J8" s="140">
        <v>2014</v>
      </c>
      <c r="K8" s="140">
        <v>2015</v>
      </c>
      <c r="L8" s="140">
        <v>2015</v>
      </c>
      <c r="M8" s="140">
        <v>2015</v>
      </c>
      <c r="N8" s="140">
        <v>2011</v>
      </c>
      <c r="O8" s="140">
        <v>2011</v>
      </c>
      <c r="P8" s="140">
        <v>2013</v>
      </c>
      <c r="Q8" s="142">
        <v>2016</v>
      </c>
      <c r="R8" s="142">
        <v>2016</v>
      </c>
      <c r="S8" s="142">
        <v>2015</v>
      </c>
      <c r="T8" s="142">
        <v>2015</v>
      </c>
      <c r="U8" s="142">
        <v>2011</v>
      </c>
      <c r="V8" s="142">
        <v>2011</v>
      </c>
      <c r="W8" s="142">
        <v>2014</v>
      </c>
      <c r="X8" s="142">
        <v>2014</v>
      </c>
      <c r="Y8" s="142"/>
      <c r="Z8" s="142"/>
      <c r="AA8" s="142"/>
      <c r="AB8" s="142">
        <v>2015</v>
      </c>
      <c r="AC8" s="142"/>
      <c r="AD8" s="142"/>
      <c r="AE8" s="142">
        <v>2015</v>
      </c>
      <c r="AF8" s="142"/>
      <c r="AG8" s="142">
        <v>2012</v>
      </c>
      <c r="AH8" s="142">
        <v>2010</v>
      </c>
      <c r="AI8" s="142">
        <v>2014</v>
      </c>
      <c r="AJ8" s="142">
        <v>2015</v>
      </c>
      <c r="AK8" s="142">
        <v>2014</v>
      </c>
      <c r="AL8" s="142">
        <v>2014</v>
      </c>
      <c r="AM8" s="142">
        <v>2015</v>
      </c>
      <c r="AN8" s="142">
        <v>2014</v>
      </c>
      <c r="AO8" s="142">
        <v>2014</v>
      </c>
      <c r="AP8" s="142">
        <v>2014</v>
      </c>
      <c r="AQ8" s="142">
        <v>2015</v>
      </c>
      <c r="AR8" s="142">
        <v>2014</v>
      </c>
      <c r="AS8" s="141" t="s">
        <v>534</v>
      </c>
      <c r="AT8" s="141"/>
      <c r="AU8" s="142">
        <v>2014</v>
      </c>
      <c r="AV8" s="142">
        <v>2015</v>
      </c>
      <c r="AW8" s="142">
        <v>2016</v>
      </c>
      <c r="AX8" s="144" t="s">
        <v>534</v>
      </c>
      <c r="AY8" s="144">
        <v>42369</v>
      </c>
      <c r="AZ8" s="142">
        <v>2015</v>
      </c>
      <c r="BA8" s="161">
        <v>2014</v>
      </c>
      <c r="BB8" s="142">
        <v>2015</v>
      </c>
      <c r="BC8" s="142">
        <v>2014</v>
      </c>
      <c r="BD8" s="142">
        <v>2014</v>
      </c>
      <c r="BE8" s="142">
        <v>2011</v>
      </c>
      <c r="BF8" s="142" t="s">
        <v>534</v>
      </c>
      <c r="BG8" s="142" t="s">
        <v>534</v>
      </c>
      <c r="BH8" s="142">
        <v>2011</v>
      </c>
      <c r="BI8" s="142"/>
      <c r="BJ8" s="142">
        <v>2014</v>
      </c>
      <c r="BK8" s="142">
        <v>2015</v>
      </c>
      <c r="BL8" s="94"/>
      <c r="BM8" s="94"/>
      <c r="BN8" s="94"/>
      <c r="BO8" s="94">
        <v>2016</v>
      </c>
      <c r="BP8" s="142">
        <v>2012</v>
      </c>
      <c r="BQ8" s="142">
        <v>2014</v>
      </c>
      <c r="BR8" s="142">
        <v>2014</v>
      </c>
      <c r="BS8" s="142">
        <v>2014</v>
      </c>
      <c r="BT8" s="150">
        <v>2015</v>
      </c>
      <c r="BU8" s="150">
        <v>2015</v>
      </c>
      <c r="BV8" s="150">
        <v>2013</v>
      </c>
      <c r="BW8" s="150">
        <v>2013</v>
      </c>
      <c r="BX8" s="150">
        <v>2013</v>
      </c>
      <c r="BY8" s="143">
        <v>2013</v>
      </c>
      <c r="BZ8" s="150">
        <v>2012</v>
      </c>
      <c r="CA8" s="165">
        <v>2011</v>
      </c>
      <c r="CB8" s="150">
        <v>2014</v>
      </c>
      <c r="CC8" s="142">
        <v>2013</v>
      </c>
      <c r="CD8" s="142">
        <v>2015</v>
      </c>
      <c r="CE8" s="142">
        <v>2014</v>
      </c>
      <c r="CF8" s="142">
        <v>2014</v>
      </c>
      <c r="CG8" s="94"/>
    </row>
    <row r="9" spans="1:85" x14ac:dyDescent="0.25">
      <c r="A9" s="3" t="str">
        <f>VLOOKUP(C9,Regiones!B$4:H$36,7,FALSE)</f>
        <v>Caribbean</v>
      </c>
      <c r="B9" s="114" t="s">
        <v>22</v>
      </c>
      <c r="C9" s="97" t="s">
        <v>21</v>
      </c>
      <c r="D9" s="140">
        <v>2014</v>
      </c>
      <c r="E9" s="140">
        <v>2014</v>
      </c>
      <c r="F9" s="140">
        <v>2014</v>
      </c>
      <c r="G9" s="140">
        <v>2014</v>
      </c>
      <c r="H9" s="140">
        <v>2014</v>
      </c>
      <c r="I9" s="140">
        <v>2014</v>
      </c>
      <c r="J9" s="140">
        <v>2014</v>
      </c>
      <c r="K9" s="140">
        <v>2015</v>
      </c>
      <c r="L9" s="140">
        <v>2015</v>
      </c>
      <c r="M9" s="140">
        <v>2015</v>
      </c>
      <c r="N9" s="140">
        <v>2011</v>
      </c>
      <c r="O9" s="140">
        <v>2011</v>
      </c>
      <c r="P9" s="140">
        <v>2010</v>
      </c>
      <c r="Q9" s="142">
        <v>2016</v>
      </c>
      <c r="R9" s="142">
        <v>2016</v>
      </c>
      <c r="S9" s="142">
        <v>2015</v>
      </c>
      <c r="T9" s="142">
        <v>2015</v>
      </c>
      <c r="U9" s="142">
        <v>2011</v>
      </c>
      <c r="V9" s="142">
        <v>2011</v>
      </c>
      <c r="W9" s="142">
        <v>2014</v>
      </c>
      <c r="X9" s="142">
        <v>2014</v>
      </c>
      <c r="Y9" s="142"/>
      <c r="Z9" s="142"/>
      <c r="AA9" s="142">
        <v>2009</v>
      </c>
      <c r="AB9" s="142"/>
      <c r="AC9" s="161">
        <v>2014</v>
      </c>
      <c r="AD9" s="142"/>
      <c r="AE9" s="142">
        <v>2015</v>
      </c>
      <c r="AF9" s="142"/>
      <c r="AG9" s="142">
        <v>2011</v>
      </c>
      <c r="AH9" s="142">
        <v>2011</v>
      </c>
      <c r="AI9" s="142">
        <v>2014</v>
      </c>
      <c r="AJ9" s="142">
        <v>2015</v>
      </c>
      <c r="AK9" s="142">
        <v>2014</v>
      </c>
      <c r="AL9" s="142" t="s">
        <v>534</v>
      </c>
      <c r="AM9" s="142">
        <v>2015</v>
      </c>
      <c r="AN9" s="142">
        <v>2014</v>
      </c>
      <c r="AO9" s="142">
        <v>2014</v>
      </c>
      <c r="AP9" s="142">
        <v>2014</v>
      </c>
      <c r="AQ9" s="142">
        <v>2015</v>
      </c>
      <c r="AR9" s="142" t="s">
        <v>534</v>
      </c>
      <c r="AS9" s="141">
        <v>2009</v>
      </c>
      <c r="AT9" s="141"/>
      <c r="AU9" s="142">
        <v>2014</v>
      </c>
      <c r="AV9" s="142">
        <v>2015</v>
      </c>
      <c r="AW9" s="142">
        <v>2016</v>
      </c>
      <c r="AX9" s="144" t="s">
        <v>534</v>
      </c>
      <c r="AY9" s="144">
        <v>42369</v>
      </c>
      <c r="AZ9" s="142">
        <v>2015</v>
      </c>
      <c r="BA9" s="142"/>
      <c r="BB9" s="142">
        <v>2015</v>
      </c>
      <c r="BC9" s="142">
        <v>2014</v>
      </c>
      <c r="BD9" s="142">
        <v>2014</v>
      </c>
      <c r="BE9" s="142">
        <v>2011</v>
      </c>
      <c r="BF9" s="142" t="s">
        <v>534</v>
      </c>
      <c r="BG9" s="142" t="s">
        <v>534</v>
      </c>
      <c r="BH9" s="142" t="s">
        <v>534</v>
      </c>
      <c r="BI9" s="142"/>
      <c r="BJ9" s="142">
        <v>2014</v>
      </c>
      <c r="BK9" s="142">
        <v>2015</v>
      </c>
      <c r="BL9" s="94"/>
      <c r="BM9" s="94"/>
      <c r="BN9" s="94">
        <v>2016</v>
      </c>
      <c r="BO9" s="94"/>
      <c r="BP9" s="142">
        <v>2012</v>
      </c>
      <c r="BQ9" s="142">
        <v>2014</v>
      </c>
      <c r="BR9" s="142">
        <v>2014</v>
      </c>
      <c r="BS9" s="142">
        <v>2014</v>
      </c>
      <c r="BT9" s="150">
        <v>2007</v>
      </c>
      <c r="BU9" s="150">
        <v>2007</v>
      </c>
      <c r="BV9" s="150">
        <v>2013</v>
      </c>
      <c r="BW9" s="150">
        <v>2013</v>
      </c>
      <c r="BX9" s="150">
        <v>2013</v>
      </c>
      <c r="BY9" s="143">
        <v>2013</v>
      </c>
      <c r="BZ9" s="150"/>
      <c r="CA9" s="165">
        <v>2014</v>
      </c>
      <c r="CB9" s="150">
        <v>2014</v>
      </c>
      <c r="CC9" s="142">
        <v>2015</v>
      </c>
      <c r="CD9" s="142">
        <v>2015</v>
      </c>
      <c r="CE9" s="142">
        <v>2014</v>
      </c>
      <c r="CF9" s="142">
        <v>2014</v>
      </c>
      <c r="CG9" s="94"/>
    </row>
    <row r="10" spans="1:85" x14ac:dyDescent="0.25">
      <c r="A10" s="3" t="str">
        <f>VLOOKUP(C10,Regiones!B$4:H$36,7,FALSE)</f>
        <v>Caribbean</v>
      </c>
      <c r="B10" s="114" t="s">
        <v>24</v>
      </c>
      <c r="C10" s="97" t="s">
        <v>23</v>
      </c>
      <c r="D10" s="140">
        <v>2014</v>
      </c>
      <c r="E10" s="140">
        <v>2014</v>
      </c>
      <c r="F10" s="140">
        <v>2014</v>
      </c>
      <c r="G10" s="140">
        <v>2014</v>
      </c>
      <c r="H10" s="140">
        <v>2014</v>
      </c>
      <c r="I10" s="140">
        <v>2014</v>
      </c>
      <c r="J10" s="140">
        <v>2014</v>
      </c>
      <c r="K10" s="140">
        <v>2015</v>
      </c>
      <c r="L10" s="140">
        <v>2015</v>
      </c>
      <c r="M10" s="140">
        <v>2015</v>
      </c>
      <c r="N10" s="140">
        <v>2011</v>
      </c>
      <c r="O10" s="140">
        <v>2011</v>
      </c>
      <c r="P10" s="140">
        <v>2010</v>
      </c>
      <c r="Q10" s="142">
        <v>2016</v>
      </c>
      <c r="R10" s="142">
        <v>2016</v>
      </c>
      <c r="S10" s="142">
        <v>2015</v>
      </c>
      <c r="T10" s="142">
        <v>2015</v>
      </c>
      <c r="U10" s="142">
        <v>2014</v>
      </c>
      <c r="V10" s="142">
        <v>2014</v>
      </c>
      <c r="W10" s="142">
        <v>2014</v>
      </c>
      <c r="X10" s="142">
        <v>2014</v>
      </c>
      <c r="Y10" s="142">
        <v>2013</v>
      </c>
      <c r="Z10" s="142">
        <v>2013</v>
      </c>
      <c r="AA10" s="161">
        <v>2013</v>
      </c>
      <c r="AB10" s="142">
        <v>2015</v>
      </c>
      <c r="AC10" s="161">
        <v>2015</v>
      </c>
      <c r="AD10" s="161">
        <v>2013</v>
      </c>
      <c r="AE10" s="142">
        <v>2015</v>
      </c>
      <c r="AF10" s="161">
        <v>2013</v>
      </c>
      <c r="AG10" s="142">
        <v>2007</v>
      </c>
      <c r="AH10" s="142">
        <v>2012</v>
      </c>
      <c r="AI10" s="142">
        <v>2014</v>
      </c>
      <c r="AJ10" s="142">
        <v>2015</v>
      </c>
      <c r="AK10" s="142">
        <v>2014</v>
      </c>
      <c r="AL10" s="142">
        <v>2014</v>
      </c>
      <c r="AM10" s="142">
        <v>2015</v>
      </c>
      <c r="AN10" s="142">
        <v>2014</v>
      </c>
      <c r="AO10" s="142">
        <v>2014</v>
      </c>
      <c r="AP10" s="142">
        <v>2014</v>
      </c>
      <c r="AQ10" s="142">
        <v>2015</v>
      </c>
      <c r="AR10" s="142">
        <v>2014</v>
      </c>
      <c r="AS10" s="141">
        <v>2013</v>
      </c>
      <c r="AT10" s="141">
        <v>2014</v>
      </c>
      <c r="AU10" s="142">
        <v>2014</v>
      </c>
      <c r="AV10" s="142">
        <v>2015</v>
      </c>
      <c r="AW10" s="142">
        <v>2016</v>
      </c>
      <c r="AX10" s="144" t="s">
        <v>534</v>
      </c>
      <c r="AY10" s="144">
        <v>42369</v>
      </c>
      <c r="AZ10" s="142">
        <v>2015</v>
      </c>
      <c r="BA10" s="161">
        <v>2014</v>
      </c>
      <c r="BB10" s="142">
        <v>2015</v>
      </c>
      <c r="BC10" s="142">
        <v>2014</v>
      </c>
      <c r="BD10" s="142">
        <v>2014</v>
      </c>
      <c r="BE10" s="142">
        <v>2011</v>
      </c>
      <c r="BF10" s="142">
        <v>2014</v>
      </c>
      <c r="BG10" s="142">
        <v>2014</v>
      </c>
      <c r="BH10" s="142">
        <v>2015</v>
      </c>
      <c r="BI10" s="142">
        <v>2013</v>
      </c>
      <c r="BJ10" s="142">
        <v>2014</v>
      </c>
      <c r="BK10" s="142">
        <v>2015</v>
      </c>
      <c r="BL10" s="94">
        <v>2012</v>
      </c>
      <c r="BM10" s="94">
        <v>2015</v>
      </c>
      <c r="BN10" s="94">
        <v>2014</v>
      </c>
      <c r="BO10" s="94">
        <v>2016</v>
      </c>
      <c r="BP10" s="142">
        <v>2012</v>
      </c>
      <c r="BQ10" s="142">
        <v>2014</v>
      </c>
      <c r="BR10" s="142">
        <v>2014</v>
      </c>
      <c r="BS10" s="142">
        <v>2014</v>
      </c>
      <c r="BT10" s="150">
        <v>2015</v>
      </c>
      <c r="BU10" s="150">
        <v>2015</v>
      </c>
      <c r="BV10" s="150">
        <v>2013</v>
      </c>
      <c r="BW10" s="150">
        <v>2013</v>
      </c>
      <c r="BX10" s="150">
        <v>2013</v>
      </c>
      <c r="BY10" s="143">
        <v>2013</v>
      </c>
      <c r="BZ10" s="150">
        <v>2014</v>
      </c>
      <c r="CA10" s="165">
        <v>2014</v>
      </c>
      <c r="CB10" s="150">
        <v>2014</v>
      </c>
      <c r="CC10" s="142">
        <v>2015</v>
      </c>
      <c r="CD10" s="142">
        <v>2015</v>
      </c>
      <c r="CE10" s="142">
        <v>2014</v>
      </c>
      <c r="CF10" s="142">
        <v>2014</v>
      </c>
      <c r="CG10" s="94"/>
    </row>
    <row r="11" spans="1:85" x14ac:dyDescent="0.25">
      <c r="A11" s="3" t="str">
        <f>VLOOKUP(C11,Regiones!B$4:H$36,7,FALSE)</f>
        <v>Caribbean</v>
      </c>
      <c r="B11" s="114" t="s">
        <v>30</v>
      </c>
      <c r="C11" s="97" t="s">
        <v>29</v>
      </c>
      <c r="D11" s="140">
        <v>2014</v>
      </c>
      <c r="E11" s="140">
        <v>2014</v>
      </c>
      <c r="F11" s="140">
        <v>2014</v>
      </c>
      <c r="G11" s="140">
        <v>2014</v>
      </c>
      <c r="H11" s="140">
        <v>2014</v>
      </c>
      <c r="I11" s="140">
        <v>2014</v>
      </c>
      <c r="J11" s="140">
        <v>2014</v>
      </c>
      <c r="K11" s="140">
        <v>2015</v>
      </c>
      <c r="L11" s="140">
        <v>2015</v>
      </c>
      <c r="M11" s="140">
        <v>2015</v>
      </c>
      <c r="N11" s="140">
        <v>2011</v>
      </c>
      <c r="O11" s="140">
        <v>2011</v>
      </c>
      <c r="P11" s="140">
        <v>2014</v>
      </c>
      <c r="Q11" s="142">
        <v>2016</v>
      </c>
      <c r="R11" s="142">
        <v>2016</v>
      </c>
      <c r="S11" s="142">
        <v>2015</v>
      </c>
      <c r="T11" s="142">
        <v>2015</v>
      </c>
      <c r="U11" s="142">
        <v>2014</v>
      </c>
      <c r="V11" s="142">
        <v>2014</v>
      </c>
      <c r="W11" s="142">
        <v>2014</v>
      </c>
      <c r="X11" s="142">
        <v>2014</v>
      </c>
      <c r="Y11" s="142"/>
      <c r="Z11" s="142"/>
      <c r="AA11" s="142">
        <v>2008</v>
      </c>
      <c r="AB11" s="142">
        <v>2015</v>
      </c>
      <c r="AC11" s="161">
        <v>2014</v>
      </c>
      <c r="AD11" s="142"/>
      <c r="AE11" s="142">
        <v>2015</v>
      </c>
      <c r="AF11" s="142"/>
      <c r="AG11" s="142">
        <v>2011</v>
      </c>
      <c r="AH11" s="142"/>
      <c r="AI11" s="142">
        <v>2014</v>
      </c>
      <c r="AJ11" s="142">
        <v>2015</v>
      </c>
      <c r="AK11" s="142">
        <v>2014</v>
      </c>
      <c r="AL11" s="142" t="s">
        <v>534</v>
      </c>
      <c r="AM11" s="142">
        <v>2015</v>
      </c>
      <c r="AN11" s="142">
        <v>2014</v>
      </c>
      <c r="AO11" s="142">
        <v>2014</v>
      </c>
      <c r="AP11" s="142">
        <v>2014</v>
      </c>
      <c r="AQ11" s="142">
        <v>2015</v>
      </c>
      <c r="AR11" s="142" t="s">
        <v>534</v>
      </c>
      <c r="AS11" s="141">
        <v>2008</v>
      </c>
      <c r="AT11" s="141"/>
      <c r="AU11" s="142">
        <v>2014</v>
      </c>
      <c r="AV11" s="142">
        <v>2015</v>
      </c>
      <c r="AW11" s="142">
        <v>2016</v>
      </c>
      <c r="AX11" s="144" t="s">
        <v>534</v>
      </c>
      <c r="AY11" s="144">
        <v>42369</v>
      </c>
      <c r="AZ11" s="142">
        <v>2015</v>
      </c>
      <c r="BA11" s="161">
        <v>2014</v>
      </c>
      <c r="BB11" s="142">
        <v>2015</v>
      </c>
      <c r="BC11" s="142">
        <v>2014</v>
      </c>
      <c r="BD11" s="142">
        <v>2014</v>
      </c>
      <c r="BE11" s="142">
        <v>2011</v>
      </c>
      <c r="BF11" s="142">
        <v>2014</v>
      </c>
      <c r="BG11" s="142" t="s">
        <v>534</v>
      </c>
      <c r="BH11" s="142">
        <v>2011</v>
      </c>
      <c r="BI11" s="142"/>
      <c r="BJ11" s="142">
        <v>2014</v>
      </c>
      <c r="BK11" s="142" t="s">
        <v>534</v>
      </c>
      <c r="BL11" s="94"/>
      <c r="BM11" s="94"/>
      <c r="BN11" s="94">
        <v>2016</v>
      </c>
      <c r="BO11" s="94"/>
      <c r="BP11" s="142">
        <v>2012</v>
      </c>
      <c r="BQ11" s="142">
        <v>2014</v>
      </c>
      <c r="BR11" s="142">
        <v>2014</v>
      </c>
      <c r="BS11" s="142">
        <v>2014</v>
      </c>
      <c r="BT11" s="150">
        <v>2015</v>
      </c>
      <c r="BU11" s="150">
        <v>2015</v>
      </c>
      <c r="BV11" s="150">
        <v>2013</v>
      </c>
      <c r="BW11" s="150">
        <v>2013</v>
      </c>
      <c r="BX11" s="150"/>
      <c r="BY11" s="143">
        <v>2013</v>
      </c>
      <c r="BZ11" s="150"/>
      <c r="CA11" s="165">
        <v>2014</v>
      </c>
      <c r="CB11" s="150">
        <v>2014</v>
      </c>
      <c r="CC11" s="142">
        <v>2015</v>
      </c>
      <c r="CD11" s="142">
        <v>2015</v>
      </c>
      <c r="CE11" s="142">
        <v>2014</v>
      </c>
      <c r="CF11" s="142">
        <v>2014</v>
      </c>
      <c r="CG11" s="94"/>
    </row>
    <row r="12" spans="1:85" x14ac:dyDescent="0.25">
      <c r="A12" s="3" t="str">
        <f>VLOOKUP(C12,Regiones!B$4:H$36,7,FALSE)</f>
        <v>Caribbean</v>
      </c>
      <c r="B12" s="114" t="s">
        <v>36</v>
      </c>
      <c r="C12" s="97" t="s">
        <v>35</v>
      </c>
      <c r="D12" s="140">
        <v>2014</v>
      </c>
      <c r="E12" s="140">
        <v>2014</v>
      </c>
      <c r="F12" s="140">
        <v>2014</v>
      </c>
      <c r="G12" s="140">
        <v>2014</v>
      </c>
      <c r="H12" s="140">
        <v>2014</v>
      </c>
      <c r="I12" s="140">
        <v>2014</v>
      </c>
      <c r="J12" s="140">
        <v>2014</v>
      </c>
      <c r="K12" s="140">
        <v>2015</v>
      </c>
      <c r="L12" s="140">
        <v>2015</v>
      </c>
      <c r="M12" s="140">
        <v>2015</v>
      </c>
      <c r="N12" s="140">
        <v>2011</v>
      </c>
      <c r="O12" s="140">
        <v>2011</v>
      </c>
      <c r="P12" s="140">
        <v>2009</v>
      </c>
      <c r="Q12" s="142">
        <v>2016</v>
      </c>
      <c r="R12" s="142">
        <v>2016</v>
      </c>
      <c r="S12" s="142">
        <v>2015</v>
      </c>
      <c r="T12" s="142">
        <v>2015</v>
      </c>
      <c r="U12" s="142">
        <v>2012</v>
      </c>
      <c r="V12" s="142">
        <v>2012</v>
      </c>
      <c r="W12" s="142">
        <v>2014</v>
      </c>
      <c r="X12" s="142">
        <v>2014</v>
      </c>
      <c r="Y12" s="142">
        <v>2012</v>
      </c>
      <c r="Z12" s="142">
        <v>2012</v>
      </c>
      <c r="AA12" s="161">
        <v>2012</v>
      </c>
      <c r="AB12" s="142">
        <v>2015</v>
      </c>
      <c r="AC12" s="161">
        <v>2015</v>
      </c>
      <c r="AD12" s="142"/>
      <c r="AE12" s="142">
        <v>2015</v>
      </c>
      <c r="AF12" s="161">
        <v>2012</v>
      </c>
      <c r="AG12" s="142">
        <v>2012</v>
      </c>
      <c r="AH12" s="142">
        <v>2014</v>
      </c>
      <c r="AI12" s="142">
        <v>2014</v>
      </c>
      <c r="AJ12" s="142">
        <v>2015</v>
      </c>
      <c r="AK12" s="142">
        <v>2014</v>
      </c>
      <c r="AL12" s="142">
        <v>2014</v>
      </c>
      <c r="AM12" s="142">
        <v>2015</v>
      </c>
      <c r="AN12" s="142">
        <v>2014</v>
      </c>
      <c r="AO12" s="142">
        <v>2014</v>
      </c>
      <c r="AP12" s="142">
        <v>2014</v>
      </c>
      <c r="AQ12" s="142">
        <v>2015</v>
      </c>
      <c r="AR12" s="142">
        <v>2014</v>
      </c>
      <c r="AS12" s="141">
        <v>2012</v>
      </c>
      <c r="AT12" s="141">
        <v>2014</v>
      </c>
      <c r="AU12" s="142">
        <v>2014</v>
      </c>
      <c r="AV12" s="142">
        <v>2015</v>
      </c>
      <c r="AW12" s="142">
        <v>2016</v>
      </c>
      <c r="AX12" s="144">
        <v>42522</v>
      </c>
      <c r="AY12" s="144">
        <v>42369</v>
      </c>
      <c r="AZ12" s="142">
        <v>2015</v>
      </c>
      <c r="BA12" s="161">
        <v>2014</v>
      </c>
      <c r="BB12" s="142">
        <v>2015</v>
      </c>
      <c r="BC12" s="142">
        <v>2014</v>
      </c>
      <c r="BD12" s="142">
        <v>2014</v>
      </c>
      <c r="BE12" s="142">
        <v>2011</v>
      </c>
      <c r="BF12" s="142">
        <v>2014</v>
      </c>
      <c r="BG12" s="142">
        <v>2014</v>
      </c>
      <c r="BH12" s="142">
        <v>2011</v>
      </c>
      <c r="BI12" s="142">
        <v>2010</v>
      </c>
      <c r="BJ12" s="142">
        <v>2014</v>
      </c>
      <c r="BK12" s="142">
        <v>2015</v>
      </c>
      <c r="BL12" s="94"/>
      <c r="BM12" s="94"/>
      <c r="BN12" s="94">
        <v>2014</v>
      </c>
      <c r="BO12" s="94">
        <v>2016</v>
      </c>
      <c r="BP12" s="142">
        <v>2012</v>
      </c>
      <c r="BQ12" s="142">
        <v>2014</v>
      </c>
      <c r="BR12" s="142">
        <v>2014</v>
      </c>
      <c r="BS12" s="142">
        <v>2014</v>
      </c>
      <c r="BT12" s="150">
        <v>2015</v>
      </c>
      <c r="BU12" s="150">
        <v>2015</v>
      </c>
      <c r="BV12" s="150">
        <v>2013</v>
      </c>
      <c r="BW12" s="150">
        <v>2013</v>
      </c>
      <c r="BX12" s="150"/>
      <c r="BY12" s="143"/>
      <c r="BZ12" s="150">
        <v>2012</v>
      </c>
      <c r="CA12" s="165">
        <v>2014</v>
      </c>
      <c r="CB12" s="150">
        <v>2014</v>
      </c>
      <c r="CC12" s="142">
        <v>2015</v>
      </c>
      <c r="CD12" s="142">
        <v>2015</v>
      </c>
      <c r="CE12" s="142">
        <v>2014</v>
      </c>
      <c r="CF12" s="142">
        <v>2014</v>
      </c>
      <c r="CG12" s="94"/>
    </row>
    <row r="13" spans="1:85" x14ac:dyDescent="0.25">
      <c r="A13" s="3" t="str">
        <f>VLOOKUP(C13,Regiones!B$4:H$36,7,FALSE)</f>
        <v>Caribbean</v>
      </c>
      <c r="B13" s="114" t="s">
        <v>40</v>
      </c>
      <c r="C13" s="97" t="s">
        <v>39</v>
      </c>
      <c r="D13" s="140">
        <v>2014</v>
      </c>
      <c r="E13" s="140">
        <v>2014</v>
      </c>
      <c r="F13" s="140">
        <v>2014</v>
      </c>
      <c r="G13" s="140">
        <v>2014</v>
      </c>
      <c r="H13" s="140">
        <v>2014</v>
      </c>
      <c r="I13" s="140">
        <v>2014</v>
      </c>
      <c r="J13" s="140">
        <v>2014</v>
      </c>
      <c r="K13" s="140">
        <v>2015</v>
      </c>
      <c r="L13" s="140">
        <v>2015</v>
      </c>
      <c r="M13" s="140">
        <v>2015</v>
      </c>
      <c r="N13" s="140">
        <v>2011</v>
      </c>
      <c r="O13" s="140">
        <v>2011</v>
      </c>
      <c r="P13" s="140"/>
      <c r="Q13" s="142">
        <v>2016</v>
      </c>
      <c r="R13" s="142">
        <v>2016</v>
      </c>
      <c r="S13" s="142">
        <v>2015</v>
      </c>
      <c r="T13" s="142">
        <v>2015</v>
      </c>
      <c r="U13" s="142">
        <v>2014</v>
      </c>
      <c r="V13" s="142">
        <v>2014</v>
      </c>
      <c r="W13" s="142">
        <v>2014</v>
      </c>
      <c r="X13" s="142">
        <v>2014</v>
      </c>
      <c r="Y13" s="142">
        <v>2010</v>
      </c>
      <c r="Z13" s="142">
        <v>2010</v>
      </c>
      <c r="AA13" s="161">
        <v>2012</v>
      </c>
      <c r="AB13" s="142">
        <v>2015</v>
      </c>
      <c r="AC13" s="161">
        <v>2015</v>
      </c>
      <c r="AD13" s="161">
        <v>2012</v>
      </c>
      <c r="AE13" s="142">
        <v>2015</v>
      </c>
      <c r="AF13" s="161">
        <v>2012</v>
      </c>
      <c r="AG13" s="142">
        <v>2011</v>
      </c>
      <c r="AH13" s="142">
        <v>2008</v>
      </c>
      <c r="AI13" s="142">
        <v>2014</v>
      </c>
      <c r="AJ13" s="142">
        <v>2015</v>
      </c>
      <c r="AK13" s="142">
        <v>2014</v>
      </c>
      <c r="AL13" s="142">
        <v>2014</v>
      </c>
      <c r="AM13" s="142">
        <v>2015</v>
      </c>
      <c r="AN13" s="142">
        <v>2014</v>
      </c>
      <c r="AO13" s="142">
        <v>2014</v>
      </c>
      <c r="AP13" s="142">
        <v>2014</v>
      </c>
      <c r="AQ13" s="142">
        <v>2015</v>
      </c>
      <c r="AR13" s="142">
        <v>2014</v>
      </c>
      <c r="AS13" s="141">
        <v>2004</v>
      </c>
      <c r="AT13" s="141"/>
      <c r="AU13" s="142">
        <v>2014</v>
      </c>
      <c r="AV13" s="142">
        <v>2015</v>
      </c>
      <c r="AW13" s="142">
        <v>2016</v>
      </c>
      <c r="AX13" s="144" t="s">
        <v>534</v>
      </c>
      <c r="AY13" s="144">
        <v>42369</v>
      </c>
      <c r="AZ13" s="142">
        <v>2015</v>
      </c>
      <c r="BA13" s="161">
        <v>2014</v>
      </c>
      <c r="BB13" s="142">
        <v>2015</v>
      </c>
      <c r="BC13" s="142">
        <v>2014</v>
      </c>
      <c r="BD13" s="142">
        <v>2014</v>
      </c>
      <c r="BE13" s="142">
        <v>2011</v>
      </c>
      <c r="BF13" s="142">
        <v>2014</v>
      </c>
      <c r="BG13" s="142">
        <v>2014</v>
      </c>
      <c r="BH13" s="142">
        <v>2011</v>
      </c>
      <c r="BI13" s="142">
        <v>2008</v>
      </c>
      <c r="BJ13" s="142">
        <v>2014</v>
      </c>
      <c r="BK13" s="142">
        <v>2015</v>
      </c>
      <c r="BL13" s="94">
        <v>2010</v>
      </c>
      <c r="BM13" s="94"/>
      <c r="BN13" s="94">
        <v>2014</v>
      </c>
      <c r="BO13" s="94">
        <v>2016</v>
      </c>
      <c r="BP13" s="142">
        <v>2012</v>
      </c>
      <c r="BQ13" s="142">
        <v>2014</v>
      </c>
      <c r="BR13" s="142">
        <v>2014</v>
      </c>
      <c r="BS13" s="142">
        <v>2014</v>
      </c>
      <c r="BT13" s="150">
        <v>2015</v>
      </c>
      <c r="BU13" s="150">
        <v>2015</v>
      </c>
      <c r="BV13" s="150">
        <v>2013</v>
      </c>
      <c r="BW13" s="150">
        <v>2013</v>
      </c>
      <c r="BX13" s="150">
        <v>2013</v>
      </c>
      <c r="BY13" s="143"/>
      <c r="BZ13" s="150">
        <v>2011</v>
      </c>
      <c r="CA13" s="165">
        <v>2014</v>
      </c>
      <c r="CB13" s="150">
        <v>2014</v>
      </c>
      <c r="CC13" s="142">
        <v>2015</v>
      </c>
      <c r="CD13" s="142">
        <v>2015</v>
      </c>
      <c r="CE13" s="142">
        <v>2014</v>
      </c>
      <c r="CF13" s="142">
        <v>2014</v>
      </c>
      <c r="CG13" s="94"/>
    </row>
    <row r="14" spans="1:85" x14ac:dyDescent="0.25">
      <c r="A14" s="3" t="str">
        <f>VLOOKUP(C14,Regiones!B$4:H$36,7,FALSE)</f>
        <v>Caribbean</v>
      </c>
      <c r="B14" s="114" t="s">
        <v>52</v>
      </c>
      <c r="C14" s="97" t="s">
        <v>51</v>
      </c>
      <c r="D14" s="140">
        <v>2014</v>
      </c>
      <c r="E14" s="140">
        <v>2014</v>
      </c>
      <c r="F14" s="140">
        <v>2014</v>
      </c>
      <c r="G14" s="140">
        <v>2014</v>
      </c>
      <c r="H14" s="140">
        <v>2014</v>
      </c>
      <c r="I14" s="140">
        <v>2014</v>
      </c>
      <c r="J14" s="140">
        <v>2014</v>
      </c>
      <c r="K14" s="140">
        <v>2015</v>
      </c>
      <c r="L14" s="140">
        <v>2015</v>
      </c>
      <c r="M14" s="140">
        <v>2015</v>
      </c>
      <c r="N14" s="140">
        <v>2011</v>
      </c>
      <c r="O14" s="140">
        <v>2011</v>
      </c>
      <c r="P14" s="140">
        <v>2012</v>
      </c>
      <c r="Q14" s="142">
        <v>2016</v>
      </c>
      <c r="R14" s="142">
        <v>2016</v>
      </c>
      <c r="S14" s="142">
        <v>2015</v>
      </c>
      <c r="T14" s="142">
        <v>2015</v>
      </c>
      <c r="U14" s="142">
        <v>2012</v>
      </c>
      <c r="V14" s="142">
        <v>2012</v>
      </c>
      <c r="W14" s="142">
        <v>2014</v>
      </c>
      <c r="X14" s="142">
        <v>2014</v>
      </c>
      <c r="Y14" s="142"/>
      <c r="Z14" s="142"/>
      <c r="AA14" s="142">
        <v>2008</v>
      </c>
      <c r="AB14" s="142"/>
      <c r="AC14" s="161">
        <v>2014</v>
      </c>
      <c r="AD14" s="142"/>
      <c r="AE14" s="142">
        <v>2015</v>
      </c>
      <c r="AF14" s="142"/>
      <c r="AG14" s="142">
        <v>2011</v>
      </c>
      <c r="AH14" s="142"/>
      <c r="AI14" s="142">
        <v>2014</v>
      </c>
      <c r="AJ14" s="142">
        <v>2015</v>
      </c>
      <c r="AK14" s="142">
        <v>2014</v>
      </c>
      <c r="AL14" s="142" t="s">
        <v>534</v>
      </c>
      <c r="AM14" s="142">
        <v>2015</v>
      </c>
      <c r="AN14" s="142">
        <v>2014</v>
      </c>
      <c r="AO14" s="142">
        <v>2014</v>
      </c>
      <c r="AP14" s="142">
        <v>2014</v>
      </c>
      <c r="AQ14" s="142">
        <v>2015</v>
      </c>
      <c r="AR14" s="142" t="s">
        <v>534</v>
      </c>
      <c r="AS14" s="141">
        <v>2009</v>
      </c>
      <c r="AT14" s="141"/>
      <c r="AU14" s="142">
        <v>2014</v>
      </c>
      <c r="AV14" s="142">
        <v>2015</v>
      </c>
      <c r="AW14" s="142">
        <v>2016</v>
      </c>
      <c r="AX14" s="144" t="s">
        <v>534</v>
      </c>
      <c r="AY14" s="144">
        <v>42369</v>
      </c>
      <c r="AZ14" s="142">
        <v>2015</v>
      </c>
      <c r="BA14" s="142"/>
      <c r="BB14" s="143"/>
      <c r="BC14" s="142">
        <v>2014</v>
      </c>
      <c r="BD14" s="142">
        <v>2014</v>
      </c>
      <c r="BE14" s="142"/>
      <c r="BF14" s="142">
        <v>2014</v>
      </c>
      <c r="BG14" s="142" t="s">
        <v>534</v>
      </c>
      <c r="BH14" s="142">
        <v>2015</v>
      </c>
      <c r="BI14" s="142"/>
      <c r="BJ14" s="142">
        <v>2014</v>
      </c>
      <c r="BK14" s="142" t="s">
        <v>534</v>
      </c>
      <c r="BL14" s="94"/>
      <c r="BM14" s="94"/>
      <c r="BN14" s="94">
        <v>2016</v>
      </c>
      <c r="BO14" s="94"/>
      <c r="BP14" s="142">
        <v>2012</v>
      </c>
      <c r="BQ14" s="142">
        <v>2014</v>
      </c>
      <c r="BR14" s="142">
        <v>2014</v>
      </c>
      <c r="BS14" s="142">
        <v>2014</v>
      </c>
      <c r="BT14" s="150">
        <v>2007</v>
      </c>
      <c r="BU14" s="150">
        <v>2015</v>
      </c>
      <c r="BV14" s="150">
        <v>2013</v>
      </c>
      <c r="BW14" s="150">
        <v>2013</v>
      </c>
      <c r="BX14" s="150">
        <v>2012</v>
      </c>
      <c r="BY14" s="143">
        <v>2013</v>
      </c>
      <c r="BZ14" s="150"/>
      <c r="CA14" s="165">
        <v>2014</v>
      </c>
      <c r="CB14" s="150">
        <v>2014</v>
      </c>
      <c r="CC14" s="142">
        <v>2015</v>
      </c>
      <c r="CD14" s="142">
        <v>2015</v>
      </c>
      <c r="CE14" s="142">
        <v>2014</v>
      </c>
      <c r="CF14" s="142">
        <v>2014</v>
      </c>
      <c r="CG14" s="94"/>
    </row>
    <row r="15" spans="1:85" x14ac:dyDescent="0.25">
      <c r="A15" s="3" t="str">
        <f>VLOOKUP(C15,Regiones!B$4:H$36,7,FALSE)</f>
        <v>Caribbean</v>
      </c>
      <c r="B15" s="114" t="s">
        <v>54</v>
      </c>
      <c r="C15" s="97" t="s">
        <v>53</v>
      </c>
      <c r="D15" s="140">
        <v>2014</v>
      </c>
      <c r="E15" s="140">
        <v>2014</v>
      </c>
      <c r="F15" s="140">
        <v>2014</v>
      </c>
      <c r="G15" s="140">
        <v>2014</v>
      </c>
      <c r="H15" s="140">
        <v>2014</v>
      </c>
      <c r="I15" s="140">
        <v>2014</v>
      </c>
      <c r="J15" s="140">
        <v>2014</v>
      </c>
      <c r="K15" s="140">
        <v>2015</v>
      </c>
      <c r="L15" s="140">
        <v>2015</v>
      </c>
      <c r="M15" s="140">
        <v>2015</v>
      </c>
      <c r="N15" s="140">
        <v>2011</v>
      </c>
      <c r="O15" s="140">
        <v>2011</v>
      </c>
      <c r="P15" s="140"/>
      <c r="Q15" s="142">
        <v>2016</v>
      </c>
      <c r="R15" s="142">
        <v>2016</v>
      </c>
      <c r="S15" s="142">
        <v>2015</v>
      </c>
      <c r="T15" s="142">
        <v>2015</v>
      </c>
      <c r="U15" s="142">
        <v>2012</v>
      </c>
      <c r="V15" s="142">
        <v>2012</v>
      </c>
      <c r="W15" s="142">
        <v>2014</v>
      </c>
      <c r="X15" s="142">
        <v>2014</v>
      </c>
      <c r="Y15" s="142">
        <v>2012</v>
      </c>
      <c r="Z15" s="142">
        <v>2012</v>
      </c>
      <c r="AA15" s="142">
        <v>2005</v>
      </c>
      <c r="AB15" s="142">
        <v>2015</v>
      </c>
      <c r="AC15" s="161">
        <v>2014</v>
      </c>
      <c r="AD15" s="142"/>
      <c r="AE15" s="142">
        <v>2015</v>
      </c>
      <c r="AF15" s="161">
        <v>2012</v>
      </c>
      <c r="AG15" s="142">
        <v>2011</v>
      </c>
      <c r="AH15" s="142">
        <v>2012</v>
      </c>
      <c r="AI15" s="142">
        <v>2014</v>
      </c>
      <c r="AJ15" s="142">
        <v>2015</v>
      </c>
      <c r="AK15" s="142">
        <v>2014</v>
      </c>
      <c r="AL15" s="142" t="s">
        <v>534</v>
      </c>
      <c r="AM15" s="142">
        <v>2015</v>
      </c>
      <c r="AN15" s="142">
        <v>2014</v>
      </c>
      <c r="AO15" s="142">
        <v>2014</v>
      </c>
      <c r="AP15" s="142">
        <v>2014</v>
      </c>
      <c r="AQ15" s="142">
        <v>2015</v>
      </c>
      <c r="AR15" s="142" t="s">
        <v>534</v>
      </c>
      <c r="AS15" s="141">
        <v>2005</v>
      </c>
      <c r="AT15" s="141"/>
      <c r="AU15" s="142">
        <v>2014</v>
      </c>
      <c r="AV15" s="142">
        <v>2015</v>
      </c>
      <c r="AW15" s="142">
        <v>2016</v>
      </c>
      <c r="AX15" s="144" t="s">
        <v>534</v>
      </c>
      <c r="AY15" s="144">
        <v>42369</v>
      </c>
      <c r="AZ15" s="142">
        <v>2015</v>
      </c>
      <c r="BA15" s="161">
        <v>2014</v>
      </c>
      <c r="BB15" s="142">
        <v>2015</v>
      </c>
      <c r="BC15" s="142">
        <v>2014</v>
      </c>
      <c r="BD15" s="142">
        <v>2014</v>
      </c>
      <c r="BE15" s="142">
        <v>2011</v>
      </c>
      <c r="BF15" s="142">
        <v>2014</v>
      </c>
      <c r="BG15" s="142">
        <v>2014</v>
      </c>
      <c r="BH15" s="142">
        <v>2009</v>
      </c>
      <c r="BI15" s="142"/>
      <c r="BJ15" s="142">
        <v>2014</v>
      </c>
      <c r="BK15" s="142">
        <v>2013</v>
      </c>
      <c r="BL15" s="94"/>
      <c r="BM15" s="94"/>
      <c r="BN15" s="94">
        <v>2016</v>
      </c>
      <c r="BO15" s="94"/>
      <c r="BP15" s="142">
        <v>2012</v>
      </c>
      <c r="BQ15" s="142">
        <v>2014</v>
      </c>
      <c r="BR15" s="142">
        <v>2014</v>
      </c>
      <c r="BS15" s="142">
        <v>2014</v>
      </c>
      <c r="BT15" s="150">
        <v>2015</v>
      </c>
      <c r="BU15" s="150">
        <v>2015</v>
      </c>
      <c r="BV15" s="150">
        <v>2013</v>
      </c>
      <c r="BW15" s="150">
        <v>2013</v>
      </c>
      <c r="BX15" s="150">
        <v>2013</v>
      </c>
      <c r="BY15" s="143">
        <v>2013</v>
      </c>
      <c r="BZ15" s="150">
        <v>2013</v>
      </c>
      <c r="CA15" s="165">
        <v>2014</v>
      </c>
      <c r="CB15" s="150">
        <v>2014</v>
      </c>
      <c r="CC15" s="142">
        <v>2015</v>
      </c>
      <c r="CD15" s="142">
        <v>2015</v>
      </c>
      <c r="CE15" s="142">
        <v>2014</v>
      </c>
      <c r="CF15" s="142">
        <v>2014</v>
      </c>
      <c r="CG15" s="94"/>
    </row>
    <row r="16" spans="1:85" x14ac:dyDescent="0.25">
      <c r="A16" s="3" t="str">
        <f>VLOOKUP(C16,Regiones!B$4:H$36,7,FALSE)</f>
        <v>Caribbean</v>
      </c>
      <c r="B16" s="114" t="s">
        <v>56</v>
      </c>
      <c r="C16" s="97" t="s">
        <v>55</v>
      </c>
      <c r="D16" s="140">
        <v>2014</v>
      </c>
      <c r="E16" s="140">
        <v>2014</v>
      </c>
      <c r="F16" s="140">
        <v>2014</v>
      </c>
      <c r="G16" s="140">
        <v>2014</v>
      </c>
      <c r="H16" s="140">
        <v>2014</v>
      </c>
      <c r="I16" s="140">
        <v>2014</v>
      </c>
      <c r="J16" s="140">
        <v>2014</v>
      </c>
      <c r="K16" s="140">
        <v>2015</v>
      </c>
      <c r="L16" s="140">
        <v>2015</v>
      </c>
      <c r="M16" s="140">
        <v>2015</v>
      </c>
      <c r="N16" s="140">
        <v>2011</v>
      </c>
      <c r="O16" s="140">
        <v>2011</v>
      </c>
      <c r="P16" s="140">
        <v>2013</v>
      </c>
      <c r="Q16" s="142">
        <v>2016</v>
      </c>
      <c r="R16" s="142">
        <v>2016</v>
      </c>
      <c r="S16" s="142">
        <v>2015</v>
      </c>
      <c r="T16" s="142">
        <v>2015</v>
      </c>
      <c r="U16" s="142">
        <v>2012</v>
      </c>
      <c r="V16" s="142">
        <v>2012</v>
      </c>
      <c r="W16" s="142">
        <v>2014</v>
      </c>
      <c r="X16" s="142">
        <v>2014</v>
      </c>
      <c r="Y16" s="142"/>
      <c r="Z16" s="142"/>
      <c r="AA16" s="142">
        <v>2007</v>
      </c>
      <c r="AB16" s="142">
        <v>2015</v>
      </c>
      <c r="AC16" s="161">
        <v>2014</v>
      </c>
      <c r="AD16" s="142"/>
      <c r="AE16" s="142">
        <v>2015</v>
      </c>
      <c r="AF16" s="142"/>
      <c r="AG16" s="142">
        <v>2011</v>
      </c>
      <c r="AH16" s="142">
        <v>2012</v>
      </c>
      <c r="AI16" s="142">
        <v>2014</v>
      </c>
      <c r="AJ16" s="142">
        <v>2015</v>
      </c>
      <c r="AK16" s="142">
        <v>2014</v>
      </c>
      <c r="AL16" s="142" t="s">
        <v>534</v>
      </c>
      <c r="AM16" s="142">
        <v>2015</v>
      </c>
      <c r="AN16" s="142">
        <v>2014</v>
      </c>
      <c r="AO16" s="142">
        <v>2014</v>
      </c>
      <c r="AP16" s="142">
        <v>2014</v>
      </c>
      <c r="AQ16" s="142">
        <v>2015</v>
      </c>
      <c r="AR16" s="142" t="s">
        <v>534</v>
      </c>
      <c r="AS16" s="141">
        <v>2008</v>
      </c>
      <c r="AT16" s="141"/>
      <c r="AU16" s="142">
        <v>2014</v>
      </c>
      <c r="AV16" s="142">
        <v>2015</v>
      </c>
      <c r="AW16" s="142">
        <v>2016</v>
      </c>
      <c r="AX16" s="144" t="s">
        <v>534</v>
      </c>
      <c r="AY16" s="144">
        <v>42369</v>
      </c>
      <c r="AZ16" s="142">
        <v>2015</v>
      </c>
      <c r="BA16" s="161">
        <v>2014</v>
      </c>
      <c r="BB16" s="142">
        <v>2015</v>
      </c>
      <c r="BC16" s="142">
        <v>2014</v>
      </c>
      <c r="BD16" s="142">
        <v>2014</v>
      </c>
      <c r="BE16" s="142">
        <v>2011</v>
      </c>
      <c r="BF16" s="142">
        <v>2014</v>
      </c>
      <c r="BG16" s="142">
        <v>2014</v>
      </c>
      <c r="BH16" s="142" t="s">
        <v>534</v>
      </c>
      <c r="BI16" s="142"/>
      <c r="BJ16" s="142">
        <v>2014</v>
      </c>
      <c r="BK16" s="142">
        <v>2015</v>
      </c>
      <c r="BL16" s="94"/>
      <c r="BM16" s="94"/>
      <c r="BN16" s="94">
        <v>2016</v>
      </c>
      <c r="BO16" s="94"/>
      <c r="BP16" s="142">
        <v>2012</v>
      </c>
      <c r="BQ16" s="142">
        <v>2014</v>
      </c>
      <c r="BR16" s="142">
        <v>2014</v>
      </c>
      <c r="BS16" s="142">
        <v>2014</v>
      </c>
      <c r="BT16" s="150">
        <v>2007</v>
      </c>
      <c r="BU16" s="150">
        <v>2015</v>
      </c>
      <c r="BV16" s="150">
        <v>2013</v>
      </c>
      <c r="BW16" s="150">
        <v>2013</v>
      </c>
      <c r="BX16" s="150">
        <v>2010</v>
      </c>
      <c r="BY16" s="143">
        <v>2013</v>
      </c>
      <c r="BZ16" s="150"/>
      <c r="CA16" s="165">
        <v>2014</v>
      </c>
      <c r="CB16" s="150">
        <v>2014</v>
      </c>
      <c r="CC16" s="142">
        <v>2015</v>
      </c>
      <c r="CD16" s="142">
        <v>2015</v>
      </c>
      <c r="CE16" s="142">
        <v>2014</v>
      </c>
      <c r="CF16" s="142">
        <v>2014</v>
      </c>
      <c r="CG16" s="94"/>
    </row>
    <row r="17" spans="1:85" x14ac:dyDescent="0.25">
      <c r="A17" s="3" t="str">
        <f>VLOOKUP(C17,Regiones!B$4:H$36,7,FALSE)</f>
        <v>Caribbean</v>
      </c>
      <c r="B17" s="114" t="s">
        <v>60</v>
      </c>
      <c r="C17" s="97" t="s">
        <v>59</v>
      </c>
      <c r="D17" s="140">
        <v>2014</v>
      </c>
      <c r="E17" s="140">
        <v>2014</v>
      </c>
      <c r="F17" s="140">
        <v>2014</v>
      </c>
      <c r="G17" s="140">
        <v>2014</v>
      </c>
      <c r="H17" s="140">
        <v>2014</v>
      </c>
      <c r="I17" s="140">
        <v>2014</v>
      </c>
      <c r="J17" s="140">
        <v>2014</v>
      </c>
      <c r="K17" s="140">
        <v>2015</v>
      </c>
      <c r="L17" s="140">
        <v>2015</v>
      </c>
      <c r="M17" s="140">
        <v>2015</v>
      </c>
      <c r="N17" s="140">
        <v>2011</v>
      </c>
      <c r="O17" s="140">
        <v>2011</v>
      </c>
      <c r="P17" s="140">
        <v>2011</v>
      </c>
      <c r="Q17" s="142">
        <v>2016</v>
      </c>
      <c r="R17" s="142">
        <v>2016</v>
      </c>
      <c r="S17" s="142">
        <v>2015</v>
      </c>
      <c r="T17" s="142">
        <v>2015</v>
      </c>
      <c r="U17" s="142">
        <v>2014</v>
      </c>
      <c r="V17" s="142">
        <v>2014</v>
      </c>
      <c r="W17" s="142">
        <v>2014</v>
      </c>
      <c r="X17" s="142">
        <v>2014</v>
      </c>
      <c r="Y17" s="142">
        <v>2006</v>
      </c>
      <c r="Z17" s="142">
        <v>2006</v>
      </c>
      <c r="AA17" s="142">
        <v>2005</v>
      </c>
      <c r="AB17" s="142">
        <v>2015</v>
      </c>
      <c r="AC17" s="161">
        <v>2014</v>
      </c>
      <c r="AD17" s="161">
        <v>2013</v>
      </c>
      <c r="AE17" s="142">
        <v>2015</v>
      </c>
      <c r="AF17" s="142"/>
      <c r="AG17" s="142">
        <v>2011</v>
      </c>
      <c r="AH17" s="142">
        <v>2010</v>
      </c>
      <c r="AI17" s="142">
        <v>2014</v>
      </c>
      <c r="AJ17" s="142">
        <v>2015</v>
      </c>
      <c r="AK17" s="142">
        <v>2014</v>
      </c>
      <c r="AL17" s="142">
        <v>2013</v>
      </c>
      <c r="AM17" s="142">
        <v>2015</v>
      </c>
      <c r="AN17" s="142">
        <v>2014</v>
      </c>
      <c r="AO17" s="142">
        <v>2014</v>
      </c>
      <c r="AP17" s="142">
        <v>2014</v>
      </c>
      <c r="AQ17" s="142">
        <v>2015</v>
      </c>
      <c r="AR17" s="142">
        <v>2014</v>
      </c>
      <c r="AS17" s="141">
        <v>2005</v>
      </c>
      <c r="AT17" s="141"/>
      <c r="AU17" s="142">
        <v>2014</v>
      </c>
      <c r="AV17" s="142">
        <v>2015</v>
      </c>
      <c r="AW17" s="142">
        <v>2016</v>
      </c>
      <c r="AX17" s="144" t="s">
        <v>534</v>
      </c>
      <c r="AY17" s="144">
        <v>42369</v>
      </c>
      <c r="AZ17" s="142">
        <v>2015</v>
      </c>
      <c r="BA17" s="161">
        <v>2014</v>
      </c>
      <c r="BB17" s="142">
        <v>2015</v>
      </c>
      <c r="BC17" s="142">
        <v>2014</v>
      </c>
      <c r="BD17" s="142">
        <v>2014</v>
      </c>
      <c r="BE17" s="142">
        <v>2011</v>
      </c>
      <c r="BF17" s="142">
        <v>2013</v>
      </c>
      <c r="BG17" s="142">
        <v>2013</v>
      </c>
      <c r="BH17" s="142">
        <v>2011</v>
      </c>
      <c r="BI17" s="142">
        <v>2008</v>
      </c>
      <c r="BJ17" s="142">
        <v>2014</v>
      </c>
      <c r="BK17" s="142">
        <v>2015</v>
      </c>
      <c r="BL17" s="94"/>
      <c r="BM17" s="94"/>
      <c r="BN17" s="94">
        <v>2014</v>
      </c>
      <c r="BO17" s="94">
        <v>2016</v>
      </c>
      <c r="BP17" s="142">
        <v>2012</v>
      </c>
      <c r="BQ17" s="142">
        <v>2014</v>
      </c>
      <c r="BR17" s="142">
        <v>2014</v>
      </c>
      <c r="BS17" s="142">
        <v>2014</v>
      </c>
      <c r="BT17" s="150">
        <v>2015</v>
      </c>
      <c r="BU17" s="150">
        <v>2015</v>
      </c>
      <c r="BV17" s="150">
        <v>2013</v>
      </c>
      <c r="BW17" s="150">
        <v>2013</v>
      </c>
      <c r="BX17" s="150"/>
      <c r="BY17" s="143"/>
      <c r="BZ17" s="150"/>
      <c r="CA17" s="165">
        <v>2014</v>
      </c>
      <c r="CB17" s="150"/>
      <c r="CC17" s="142">
        <v>2015</v>
      </c>
      <c r="CD17" s="142">
        <v>2015</v>
      </c>
      <c r="CE17" s="142">
        <v>2014</v>
      </c>
      <c r="CF17" s="142">
        <v>2014</v>
      </c>
      <c r="CG17" s="94"/>
    </row>
    <row r="18" spans="1:85" x14ac:dyDescent="0.25">
      <c r="A18" s="3" t="str">
        <f>VLOOKUP(C18,Regiones!B$4:H$36,7,FALSE)</f>
        <v>Central America</v>
      </c>
      <c r="B18" s="114" t="s">
        <v>9</v>
      </c>
      <c r="C18" s="97" t="s">
        <v>8</v>
      </c>
      <c r="D18" s="140">
        <v>2014</v>
      </c>
      <c r="E18" s="140">
        <v>2014</v>
      </c>
      <c r="F18" s="140">
        <v>2014</v>
      </c>
      <c r="G18" s="140">
        <v>2014</v>
      </c>
      <c r="H18" s="140">
        <v>2014</v>
      </c>
      <c r="I18" s="140">
        <v>2014</v>
      </c>
      <c r="J18" s="140">
        <v>2014</v>
      </c>
      <c r="K18" s="140">
        <v>2015</v>
      </c>
      <c r="L18" s="140">
        <v>2015</v>
      </c>
      <c r="M18" s="140">
        <v>2015</v>
      </c>
      <c r="N18" s="140">
        <v>2011</v>
      </c>
      <c r="O18" s="140">
        <v>2011</v>
      </c>
      <c r="P18" s="140"/>
      <c r="Q18" s="142">
        <v>2016</v>
      </c>
      <c r="R18" s="142">
        <v>2016</v>
      </c>
      <c r="S18" s="142">
        <v>2015</v>
      </c>
      <c r="T18" s="142">
        <v>2015</v>
      </c>
      <c r="U18" s="142">
        <v>2014</v>
      </c>
      <c r="V18" s="142">
        <v>2014</v>
      </c>
      <c r="W18" s="142">
        <v>2014</v>
      </c>
      <c r="X18" s="142">
        <v>2014</v>
      </c>
      <c r="Y18" s="142">
        <v>2011</v>
      </c>
      <c r="Z18" s="142">
        <v>2011</v>
      </c>
      <c r="AA18" s="142">
        <v>2009</v>
      </c>
      <c r="AB18" s="142">
        <v>2015</v>
      </c>
      <c r="AC18" s="161">
        <v>2015</v>
      </c>
      <c r="AD18" s="142"/>
      <c r="AE18" s="142">
        <v>2015</v>
      </c>
      <c r="AF18" s="161">
        <v>2011</v>
      </c>
      <c r="AG18" s="142">
        <v>2011</v>
      </c>
      <c r="AH18" s="142">
        <v>2010</v>
      </c>
      <c r="AI18" s="142">
        <v>2014</v>
      </c>
      <c r="AJ18" s="142">
        <v>2015</v>
      </c>
      <c r="AK18" s="142">
        <v>2014</v>
      </c>
      <c r="AL18" s="142">
        <v>2014</v>
      </c>
      <c r="AM18" s="142">
        <v>2015</v>
      </c>
      <c r="AN18" s="142">
        <v>2014</v>
      </c>
      <c r="AO18" s="142">
        <v>2014</v>
      </c>
      <c r="AP18" s="142">
        <v>2014</v>
      </c>
      <c r="AQ18" s="142">
        <v>2015</v>
      </c>
      <c r="AR18" s="142">
        <v>2014</v>
      </c>
      <c r="AS18" s="141">
        <v>2009</v>
      </c>
      <c r="AT18" s="141">
        <v>2014</v>
      </c>
      <c r="AU18" s="142">
        <v>2014</v>
      </c>
      <c r="AV18" s="142">
        <v>2015</v>
      </c>
      <c r="AW18" s="142">
        <v>2016</v>
      </c>
      <c r="AX18" s="144" t="s">
        <v>534</v>
      </c>
      <c r="AY18" s="144">
        <v>42369</v>
      </c>
      <c r="AZ18" s="142">
        <v>2015</v>
      </c>
      <c r="BA18" s="161">
        <v>2014</v>
      </c>
      <c r="BB18" s="142">
        <v>2015</v>
      </c>
      <c r="BC18" s="142">
        <v>2014</v>
      </c>
      <c r="BD18" s="142">
        <v>2014</v>
      </c>
      <c r="BE18" s="142">
        <v>2011</v>
      </c>
      <c r="BF18" s="142">
        <v>2011</v>
      </c>
      <c r="BG18" s="142">
        <v>2012</v>
      </c>
      <c r="BH18" s="142" t="s">
        <v>534</v>
      </c>
      <c r="BI18" s="142">
        <v>2010</v>
      </c>
      <c r="BJ18" s="142">
        <v>2014</v>
      </c>
      <c r="BK18" s="142" t="s">
        <v>534</v>
      </c>
      <c r="BL18" s="94">
        <v>2009</v>
      </c>
      <c r="BM18" s="94"/>
      <c r="BN18" s="94">
        <v>2014</v>
      </c>
      <c r="BO18" s="94"/>
      <c r="BP18" s="142">
        <v>2012</v>
      </c>
      <c r="BQ18" s="142">
        <v>2014</v>
      </c>
      <c r="BR18" s="142">
        <v>2014</v>
      </c>
      <c r="BS18" s="142">
        <v>2014</v>
      </c>
      <c r="BT18" s="150">
        <v>2015</v>
      </c>
      <c r="BU18" s="150">
        <v>2015</v>
      </c>
      <c r="BV18" s="150">
        <v>2013</v>
      </c>
      <c r="BW18" s="150">
        <v>2013</v>
      </c>
      <c r="BX18" s="150">
        <v>2013</v>
      </c>
      <c r="BY18" s="143">
        <v>2013</v>
      </c>
      <c r="BZ18" s="150">
        <v>2011</v>
      </c>
      <c r="CA18" s="165">
        <v>2013</v>
      </c>
      <c r="CB18" s="150">
        <v>2014</v>
      </c>
      <c r="CC18" s="142">
        <v>2015</v>
      </c>
      <c r="CD18" s="142">
        <v>2015</v>
      </c>
      <c r="CE18" s="142">
        <v>2014</v>
      </c>
      <c r="CF18" s="142">
        <v>2014</v>
      </c>
      <c r="CG18" s="94"/>
    </row>
    <row r="19" spans="1:85" x14ac:dyDescent="0.25">
      <c r="A19" s="3" t="str">
        <f>VLOOKUP(C19,Regiones!B$4:H$36,7,FALSE)</f>
        <v>Central America</v>
      </c>
      <c r="B19" s="114" t="s">
        <v>18</v>
      </c>
      <c r="C19" s="97" t="s">
        <v>17</v>
      </c>
      <c r="D19" s="140">
        <v>2014</v>
      </c>
      <c r="E19" s="140">
        <v>2014</v>
      </c>
      <c r="F19" s="140">
        <v>2014</v>
      </c>
      <c r="G19" s="140">
        <v>2014</v>
      </c>
      <c r="H19" s="140">
        <v>2014</v>
      </c>
      <c r="I19" s="140">
        <v>2014</v>
      </c>
      <c r="J19" s="140">
        <v>2014</v>
      </c>
      <c r="K19" s="140">
        <v>2015</v>
      </c>
      <c r="L19" s="140">
        <v>2015</v>
      </c>
      <c r="M19" s="140">
        <v>2015</v>
      </c>
      <c r="N19" s="140">
        <v>2011</v>
      </c>
      <c r="O19" s="140">
        <v>2011</v>
      </c>
      <c r="P19" s="140">
        <v>2013</v>
      </c>
      <c r="Q19" s="142">
        <v>2016</v>
      </c>
      <c r="R19" s="142">
        <v>2016</v>
      </c>
      <c r="S19" s="142">
        <v>2015</v>
      </c>
      <c r="T19" s="142">
        <v>2015</v>
      </c>
      <c r="U19" s="142">
        <v>2014</v>
      </c>
      <c r="V19" s="142">
        <v>2014</v>
      </c>
      <c r="W19" s="142">
        <v>2014</v>
      </c>
      <c r="X19" s="142">
        <v>2014</v>
      </c>
      <c r="Y19" s="142"/>
      <c r="Z19" s="142"/>
      <c r="AA19" s="161">
        <v>2015</v>
      </c>
      <c r="AB19" s="142">
        <v>2015</v>
      </c>
      <c r="AC19" s="161">
        <v>2015</v>
      </c>
      <c r="AD19" s="161">
        <v>2013</v>
      </c>
      <c r="AE19" s="142">
        <v>2015</v>
      </c>
      <c r="AF19" s="142" t="s">
        <v>696</v>
      </c>
      <c r="AG19" s="142">
        <v>2012</v>
      </c>
      <c r="AH19" s="142">
        <v>2013</v>
      </c>
      <c r="AI19" s="142">
        <v>2014</v>
      </c>
      <c r="AJ19" s="142">
        <v>2015</v>
      </c>
      <c r="AK19" s="142">
        <v>2014</v>
      </c>
      <c r="AL19" s="142">
        <v>2014</v>
      </c>
      <c r="AM19" s="142">
        <v>2015</v>
      </c>
      <c r="AN19" s="142">
        <v>2014</v>
      </c>
      <c r="AO19" s="142">
        <v>2014</v>
      </c>
      <c r="AP19" s="142">
        <v>2014</v>
      </c>
      <c r="AQ19" s="142">
        <v>2015</v>
      </c>
      <c r="AR19" s="142">
        <v>2014</v>
      </c>
      <c r="AS19" s="141">
        <v>2013</v>
      </c>
      <c r="AT19" s="141">
        <v>2014</v>
      </c>
      <c r="AU19" s="142">
        <v>2014</v>
      </c>
      <c r="AV19" s="142">
        <v>2015</v>
      </c>
      <c r="AW19" s="142">
        <v>2016</v>
      </c>
      <c r="AX19" s="144" t="s">
        <v>534</v>
      </c>
      <c r="AY19" s="144">
        <v>42369</v>
      </c>
      <c r="AZ19" s="142">
        <v>2015</v>
      </c>
      <c r="BA19" s="161">
        <v>2014</v>
      </c>
      <c r="BB19" s="142">
        <v>2015</v>
      </c>
      <c r="BC19" s="142">
        <v>2014</v>
      </c>
      <c r="BD19" s="142">
        <v>2014</v>
      </c>
      <c r="BE19" s="142">
        <v>2011</v>
      </c>
      <c r="BF19" s="142">
        <v>2014</v>
      </c>
      <c r="BG19" s="142">
        <v>2014</v>
      </c>
      <c r="BH19" s="142">
        <v>2011</v>
      </c>
      <c r="BI19" s="142">
        <v>2013</v>
      </c>
      <c r="BJ19" s="142">
        <v>2014</v>
      </c>
      <c r="BK19" s="142">
        <v>2015</v>
      </c>
      <c r="BL19" s="94">
        <v>2012</v>
      </c>
      <c r="BM19" s="94">
        <v>2015</v>
      </c>
      <c r="BN19" s="94">
        <v>2014</v>
      </c>
      <c r="BO19" s="94">
        <v>2016</v>
      </c>
      <c r="BP19" s="142">
        <v>2012</v>
      </c>
      <c r="BQ19" s="142">
        <v>2014</v>
      </c>
      <c r="BR19" s="142">
        <v>2014</v>
      </c>
      <c r="BS19" s="142">
        <v>2014</v>
      </c>
      <c r="BT19" s="150">
        <v>2015</v>
      </c>
      <c r="BU19" s="150">
        <v>2015</v>
      </c>
      <c r="BV19" s="150">
        <v>2013</v>
      </c>
      <c r="BW19" s="150">
        <v>2013</v>
      </c>
      <c r="BX19" s="150">
        <v>2013</v>
      </c>
      <c r="BY19" s="143">
        <v>2013</v>
      </c>
      <c r="BZ19" s="150">
        <v>2014</v>
      </c>
      <c r="CA19" s="165">
        <v>2014</v>
      </c>
      <c r="CB19" s="150">
        <v>2014</v>
      </c>
      <c r="CC19" s="142">
        <v>2015</v>
      </c>
      <c r="CD19" s="142">
        <v>2015</v>
      </c>
      <c r="CE19" s="142">
        <v>2014</v>
      </c>
      <c r="CF19" s="142">
        <v>2014</v>
      </c>
      <c r="CG19" s="94"/>
    </row>
    <row r="20" spans="1:85" x14ac:dyDescent="0.25">
      <c r="A20" s="3" t="str">
        <f>VLOOKUP(C20,Regiones!B$4:H$36,7,FALSE)</f>
        <v>Central America</v>
      </c>
      <c r="B20" s="114" t="s">
        <v>28</v>
      </c>
      <c r="C20" s="97" t="s">
        <v>27</v>
      </c>
      <c r="D20" s="140">
        <v>2014</v>
      </c>
      <c r="E20" s="140">
        <v>2014</v>
      </c>
      <c r="F20" s="140">
        <v>2014</v>
      </c>
      <c r="G20" s="140">
        <v>2014</v>
      </c>
      <c r="H20" s="140">
        <v>2014</v>
      </c>
      <c r="I20" s="140">
        <v>2014</v>
      </c>
      <c r="J20" s="140">
        <v>2014</v>
      </c>
      <c r="K20" s="140">
        <v>2015</v>
      </c>
      <c r="L20" s="140">
        <v>2015</v>
      </c>
      <c r="M20" s="140">
        <v>2015</v>
      </c>
      <c r="N20" s="140">
        <v>2011</v>
      </c>
      <c r="O20" s="140">
        <v>2011</v>
      </c>
      <c r="P20" s="140"/>
      <c r="Q20" s="142">
        <v>2016</v>
      </c>
      <c r="R20" s="142">
        <v>2016</v>
      </c>
      <c r="S20" s="142">
        <v>2015</v>
      </c>
      <c r="T20" s="142">
        <v>2015</v>
      </c>
      <c r="U20" s="142">
        <v>2014</v>
      </c>
      <c r="V20" s="142">
        <v>2014</v>
      </c>
      <c r="W20" s="142">
        <v>2014</v>
      </c>
      <c r="X20" s="142">
        <v>2014</v>
      </c>
      <c r="Y20" s="142"/>
      <c r="Z20" s="142"/>
      <c r="AA20" s="161">
        <v>2014</v>
      </c>
      <c r="AB20" s="142">
        <v>2015</v>
      </c>
      <c r="AC20" s="161">
        <v>2015</v>
      </c>
      <c r="AD20" s="161">
        <v>2013</v>
      </c>
      <c r="AE20" s="142">
        <v>2015</v>
      </c>
      <c r="AF20" s="161">
        <v>2014</v>
      </c>
      <c r="AG20" s="142">
        <v>2011</v>
      </c>
      <c r="AH20" s="142">
        <v>2010</v>
      </c>
      <c r="AI20" s="142">
        <v>2014</v>
      </c>
      <c r="AJ20" s="142">
        <v>2015</v>
      </c>
      <c r="AK20" s="142">
        <v>2014</v>
      </c>
      <c r="AL20" s="142">
        <v>2014</v>
      </c>
      <c r="AM20" s="142">
        <v>2015</v>
      </c>
      <c r="AN20" s="142">
        <v>2014</v>
      </c>
      <c r="AO20" s="142">
        <v>2014</v>
      </c>
      <c r="AP20" s="142">
        <v>2014</v>
      </c>
      <c r="AQ20" s="142">
        <v>2015</v>
      </c>
      <c r="AR20" s="142">
        <v>2014</v>
      </c>
      <c r="AS20" s="141">
        <v>2013</v>
      </c>
      <c r="AT20" s="141"/>
      <c r="AU20" s="142">
        <v>2014</v>
      </c>
      <c r="AV20" s="142">
        <v>2015</v>
      </c>
      <c r="AW20" s="142">
        <v>2016</v>
      </c>
      <c r="AX20" s="144">
        <v>42369</v>
      </c>
      <c r="AY20" s="144">
        <v>42369</v>
      </c>
      <c r="AZ20" s="142">
        <v>2015</v>
      </c>
      <c r="BA20" s="161">
        <v>2014</v>
      </c>
      <c r="BB20" s="142">
        <v>2015</v>
      </c>
      <c r="BC20" s="142">
        <v>2014</v>
      </c>
      <c r="BD20" s="142">
        <v>2014</v>
      </c>
      <c r="BE20" s="142">
        <v>2011</v>
      </c>
      <c r="BF20" s="142">
        <v>2014</v>
      </c>
      <c r="BG20" s="142">
        <v>2014</v>
      </c>
      <c r="BH20" s="142">
        <v>2009</v>
      </c>
      <c r="BI20" s="142">
        <v>2008</v>
      </c>
      <c r="BJ20" s="142">
        <v>2014</v>
      </c>
      <c r="BK20" s="142">
        <v>2015</v>
      </c>
      <c r="BL20" s="94">
        <v>2012</v>
      </c>
      <c r="BM20" s="94">
        <v>2015</v>
      </c>
      <c r="BN20" s="94">
        <v>2014</v>
      </c>
      <c r="BO20" s="94">
        <v>2016</v>
      </c>
      <c r="BP20" s="142">
        <v>2012</v>
      </c>
      <c r="BQ20" s="142">
        <v>2014</v>
      </c>
      <c r="BR20" s="142">
        <v>2014</v>
      </c>
      <c r="BS20" s="142">
        <v>2014</v>
      </c>
      <c r="BT20" s="150">
        <v>2015</v>
      </c>
      <c r="BU20" s="150">
        <v>2015</v>
      </c>
      <c r="BV20" s="150">
        <v>2013</v>
      </c>
      <c r="BW20" s="150">
        <v>2013</v>
      </c>
      <c r="BX20" s="150">
        <v>2013</v>
      </c>
      <c r="BY20" s="143">
        <v>2013</v>
      </c>
      <c r="BZ20" s="150">
        <v>2013</v>
      </c>
      <c r="CA20" s="165">
        <v>2014</v>
      </c>
      <c r="CB20" s="150">
        <v>2013</v>
      </c>
      <c r="CC20" s="142">
        <v>2015</v>
      </c>
      <c r="CD20" s="142">
        <v>2015</v>
      </c>
      <c r="CE20" s="142">
        <v>2014</v>
      </c>
      <c r="CF20" s="142">
        <v>2014</v>
      </c>
      <c r="CG20" s="94"/>
    </row>
    <row r="21" spans="1:85" x14ac:dyDescent="0.25">
      <c r="A21" s="3" t="str">
        <f>VLOOKUP(C21,Regiones!B$4:H$36,7,FALSE)</f>
        <v>Central America</v>
      </c>
      <c r="B21" s="114" t="s">
        <v>32</v>
      </c>
      <c r="C21" s="97" t="s">
        <v>31</v>
      </c>
      <c r="D21" s="140">
        <v>2014</v>
      </c>
      <c r="E21" s="140">
        <v>2014</v>
      </c>
      <c r="F21" s="140">
        <v>2014</v>
      </c>
      <c r="G21" s="140">
        <v>2014</v>
      </c>
      <c r="H21" s="140">
        <v>2014</v>
      </c>
      <c r="I21" s="140">
        <v>2014</v>
      </c>
      <c r="J21" s="140">
        <v>2014</v>
      </c>
      <c r="K21" s="140">
        <v>2015</v>
      </c>
      <c r="L21" s="140">
        <v>2015</v>
      </c>
      <c r="M21" s="140">
        <v>2015</v>
      </c>
      <c r="N21" s="140">
        <v>2011</v>
      </c>
      <c r="O21" s="140">
        <v>2011</v>
      </c>
      <c r="P21" s="140"/>
      <c r="Q21" s="142">
        <v>2016</v>
      </c>
      <c r="R21" s="142">
        <v>2016</v>
      </c>
      <c r="S21" s="142">
        <v>2015</v>
      </c>
      <c r="T21" s="142">
        <v>2015</v>
      </c>
      <c r="U21" s="142">
        <v>2014</v>
      </c>
      <c r="V21" s="142">
        <v>2014</v>
      </c>
      <c r="W21" s="142">
        <v>2014</v>
      </c>
      <c r="X21" s="142">
        <v>2014</v>
      </c>
      <c r="Y21" s="142"/>
      <c r="Z21" s="142"/>
      <c r="AA21" s="161">
        <v>2014</v>
      </c>
      <c r="AB21" s="142">
        <v>2015</v>
      </c>
      <c r="AC21" s="161">
        <v>2015</v>
      </c>
      <c r="AD21" s="161">
        <v>2012</v>
      </c>
      <c r="AE21" s="142">
        <v>2015</v>
      </c>
      <c r="AF21" s="142" t="s">
        <v>697</v>
      </c>
      <c r="AG21" s="142" t="s">
        <v>702</v>
      </c>
      <c r="AH21" s="142">
        <v>2009</v>
      </c>
      <c r="AI21" s="142">
        <v>2014</v>
      </c>
      <c r="AJ21" s="142">
        <v>2015</v>
      </c>
      <c r="AK21" s="142">
        <v>2014</v>
      </c>
      <c r="AL21" s="142">
        <v>2014</v>
      </c>
      <c r="AM21" s="142">
        <v>2015</v>
      </c>
      <c r="AN21" s="142">
        <v>2014</v>
      </c>
      <c r="AO21" s="142">
        <v>2014</v>
      </c>
      <c r="AP21" s="142">
        <v>2014</v>
      </c>
      <c r="AQ21" s="142">
        <v>2015</v>
      </c>
      <c r="AR21" s="142">
        <v>2014</v>
      </c>
      <c r="AS21" s="141">
        <v>2011</v>
      </c>
      <c r="AT21" s="141">
        <v>2014</v>
      </c>
      <c r="AU21" s="142">
        <v>2014</v>
      </c>
      <c r="AV21" s="142">
        <v>2015</v>
      </c>
      <c r="AW21" s="142">
        <v>2016</v>
      </c>
      <c r="AX21" s="144">
        <v>42369</v>
      </c>
      <c r="AY21" s="144">
        <v>42369</v>
      </c>
      <c r="AZ21" s="142">
        <v>2015</v>
      </c>
      <c r="BA21" s="161">
        <v>2014</v>
      </c>
      <c r="BB21" s="142">
        <v>2015</v>
      </c>
      <c r="BC21" s="142">
        <v>2014</v>
      </c>
      <c r="BD21" s="142">
        <v>2014</v>
      </c>
      <c r="BE21" s="142">
        <v>2011</v>
      </c>
      <c r="BF21" s="142">
        <v>2014</v>
      </c>
      <c r="BG21" s="142">
        <v>2014</v>
      </c>
      <c r="BH21" s="142">
        <v>2015</v>
      </c>
      <c r="BI21" s="142">
        <v>2013</v>
      </c>
      <c r="BJ21" s="142">
        <v>2014</v>
      </c>
      <c r="BK21" s="142">
        <v>2015</v>
      </c>
      <c r="BL21" s="94">
        <v>2011</v>
      </c>
      <c r="BM21" s="94">
        <v>2015</v>
      </c>
      <c r="BN21" s="94">
        <v>2014</v>
      </c>
      <c r="BO21" s="94">
        <v>2016</v>
      </c>
      <c r="BP21" s="142">
        <v>2012</v>
      </c>
      <c r="BQ21" s="142">
        <v>2014</v>
      </c>
      <c r="BR21" s="142">
        <v>2014</v>
      </c>
      <c r="BS21" s="142">
        <v>2014</v>
      </c>
      <c r="BT21" s="150">
        <v>2015</v>
      </c>
      <c r="BU21" s="150">
        <v>2015</v>
      </c>
      <c r="BV21" s="150">
        <v>2013</v>
      </c>
      <c r="BW21" s="150">
        <v>2013</v>
      </c>
      <c r="BX21" s="150">
        <v>2013</v>
      </c>
      <c r="BY21" s="143">
        <v>2013</v>
      </c>
      <c r="BZ21" s="150">
        <v>2014</v>
      </c>
      <c r="CA21" s="165">
        <v>2014</v>
      </c>
      <c r="CB21" s="150">
        <v>2014</v>
      </c>
      <c r="CC21" s="142">
        <v>2015</v>
      </c>
      <c r="CD21" s="142">
        <v>2015</v>
      </c>
      <c r="CE21" s="142">
        <v>2014</v>
      </c>
      <c r="CF21" s="142">
        <v>2014</v>
      </c>
      <c r="CG21" s="94"/>
    </row>
    <row r="22" spans="1:85" x14ac:dyDescent="0.25">
      <c r="A22" s="3" t="str">
        <f>VLOOKUP(C22,Regiones!B$4:H$36,7,FALSE)</f>
        <v>Central America</v>
      </c>
      <c r="B22" s="114" t="s">
        <v>38</v>
      </c>
      <c r="C22" s="97" t="s">
        <v>37</v>
      </c>
      <c r="D22" s="140">
        <v>2014</v>
      </c>
      <c r="E22" s="140">
        <v>2014</v>
      </c>
      <c r="F22" s="140">
        <v>2014</v>
      </c>
      <c r="G22" s="140">
        <v>2014</v>
      </c>
      <c r="H22" s="140">
        <v>2014</v>
      </c>
      <c r="I22" s="140">
        <v>2014</v>
      </c>
      <c r="J22" s="140">
        <v>2014</v>
      </c>
      <c r="K22" s="140">
        <v>2015</v>
      </c>
      <c r="L22" s="140">
        <v>2015</v>
      </c>
      <c r="M22" s="140">
        <v>2015</v>
      </c>
      <c r="N22" s="140">
        <v>2011</v>
      </c>
      <c r="O22" s="140">
        <v>2011</v>
      </c>
      <c r="P22" s="140"/>
      <c r="Q22" s="142">
        <v>2016</v>
      </c>
      <c r="R22" s="142">
        <v>2016</v>
      </c>
      <c r="S22" s="142">
        <v>2015</v>
      </c>
      <c r="T22" s="142">
        <v>2015</v>
      </c>
      <c r="U22" s="142">
        <v>2014</v>
      </c>
      <c r="V22" s="142">
        <v>2014</v>
      </c>
      <c r="W22" s="142">
        <v>2014</v>
      </c>
      <c r="X22" s="142">
        <v>2014</v>
      </c>
      <c r="Y22" s="142">
        <v>2012</v>
      </c>
      <c r="Z22" s="142">
        <v>2012</v>
      </c>
      <c r="AA22" s="161">
        <v>2014</v>
      </c>
      <c r="AB22" s="142">
        <v>2015</v>
      </c>
      <c r="AC22" s="161">
        <v>2015</v>
      </c>
      <c r="AD22" s="161">
        <v>2010</v>
      </c>
      <c r="AE22" s="142">
        <v>2015</v>
      </c>
      <c r="AF22" s="142" t="s">
        <v>682</v>
      </c>
      <c r="AG22" s="142" t="s">
        <v>703</v>
      </c>
      <c r="AH22" s="142"/>
      <c r="AI22" s="142">
        <v>2014</v>
      </c>
      <c r="AJ22" s="142">
        <v>2015</v>
      </c>
      <c r="AK22" s="142">
        <v>2014</v>
      </c>
      <c r="AL22" s="142">
        <v>2014</v>
      </c>
      <c r="AM22" s="142">
        <v>2015</v>
      </c>
      <c r="AN22" s="142">
        <v>2014</v>
      </c>
      <c r="AO22" s="142">
        <v>2014</v>
      </c>
      <c r="AP22" s="142">
        <v>2014</v>
      </c>
      <c r="AQ22" s="142">
        <v>2015</v>
      </c>
      <c r="AR22" s="142">
        <v>2014</v>
      </c>
      <c r="AS22" s="141">
        <v>2013</v>
      </c>
      <c r="AT22" s="141">
        <v>2014</v>
      </c>
      <c r="AU22" s="142">
        <v>2014</v>
      </c>
      <c r="AV22" s="142">
        <v>2015</v>
      </c>
      <c r="AW22" s="142">
        <v>2016</v>
      </c>
      <c r="AX22" s="144">
        <v>42369</v>
      </c>
      <c r="AY22" s="144">
        <v>42369</v>
      </c>
      <c r="AZ22" s="142">
        <v>2015</v>
      </c>
      <c r="BA22" s="161">
        <v>2014</v>
      </c>
      <c r="BB22" s="142">
        <v>2015</v>
      </c>
      <c r="BC22" s="142">
        <v>2014</v>
      </c>
      <c r="BD22" s="142">
        <v>2014</v>
      </c>
      <c r="BE22" s="142">
        <v>2011</v>
      </c>
      <c r="BF22" s="142">
        <v>2014</v>
      </c>
      <c r="BG22" s="142">
        <v>2014</v>
      </c>
      <c r="BH22" s="142">
        <v>2011</v>
      </c>
      <c r="BI22" s="142"/>
      <c r="BJ22" s="142">
        <v>2014</v>
      </c>
      <c r="BK22" s="142">
        <v>2015</v>
      </c>
      <c r="BL22" s="94">
        <v>2011</v>
      </c>
      <c r="BM22" s="94">
        <v>2015</v>
      </c>
      <c r="BN22" s="94">
        <v>2014</v>
      </c>
      <c r="BO22" s="94">
        <v>2016</v>
      </c>
      <c r="BP22" s="142">
        <v>2012</v>
      </c>
      <c r="BQ22" s="142">
        <v>2014</v>
      </c>
      <c r="BR22" s="142">
        <v>2014</v>
      </c>
      <c r="BS22" s="142">
        <v>2014</v>
      </c>
      <c r="BT22" s="150">
        <v>2015</v>
      </c>
      <c r="BU22" s="150">
        <v>2015</v>
      </c>
      <c r="BV22" s="150">
        <v>2013</v>
      </c>
      <c r="BW22" s="150">
        <v>2013</v>
      </c>
      <c r="BX22" s="150">
        <v>2013</v>
      </c>
      <c r="BY22" s="143">
        <v>2013</v>
      </c>
      <c r="BZ22" s="150">
        <v>2014</v>
      </c>
      <c r="CA22" s="165">
        <v>2014</v>
      </c>
      <c r="CB22" s="150">
        <v>2014</v>
      </c>
      <c r="CC22" s="142">
        <v>2015</v>
      </c>
      <c r="CD22" s="142">
        <v>2015</v>
      </c>
      <c r="CE22" s="142">
        <v>2014</v>
      </c>
      <c r="CF22" s="142">
        <v>2014</v>
      </c>
      <c r="CG22" s="94"/>
    </row>
    <row r="23" spans="1:85" x14ac:dyDescent="0.25">
      <c r="A23" s="3" t="str">
        <f>VLOOKUP(C23,Regiones!B$4:H$36,7,FALSE)</f>
        <v>Central America</v>
      </c>
      <c r="B23" s="114" t="s">
        <v>42</v>
      </c>
      <c r="C23" s="97" t="s">
        <v>41</v>
      </c>
      <c r="D23" s="140">
        <v>2014</v>
      </c>
      <c r="E23" s="140">
        <v>2014</v>
      </c>
      <c r="F23" s="140">
        <v>2014</v>
      </c>
      <c r="G23" s="140">
        <v>2014</v>
      </c>
      <c r="H23" s="140">
        <v>2014</v>
      </c>
      <c r="I23" s="140">
        <v>2014</v>
      </c>
      <c r="J23" s="140">
        <v>2014</v>
      </c>
      <c r="K23" s="140">
        <v>2015</v>
      </c>
      <c r="L23" s="140">
        <v>2015</v>
      </c>
      <c r="M23" s="140">
        <v>2015</v>
      </c>
      <c r="N23" s="140">
        <v>2011</v>
      </c>
      <c r="O23" s="140">
        <v>2011</v>
      </c>
      <c r="P23" s="140">
        <v>2011</v>
      </c>
      <c r="Q23" s="142">
        <v>2016</v>
      </c>
      <c r="R23" s="142">
        <v>2016</v>
      </c>
      <c r="S23" s="142">
        <v>2015</v>
      </c>
      <c r="T23" s="142">
        <v>2015</v>
      </c>
      <c r="U23" s="142">
        <v>2014</v>
      </c>
      <c r="V23" s="142">
        <v>2014</v>
      </c>
      <c r="W23" s="142">
        <v>2014</v>
      </c>
      <c r="X23" s="142">
        <v>2014</v>
      </c>
      <c r="Y23" s="142">
        <v>2012</v>
      </c>
      <c r="Z23" s="142">
        <v>2012</v>
      </c>
      <c r="AA23" s="161">
        <v>2014</v>
      </c>
      <c r="AB23" s="142">
        <v>2015</v>
      </c>
      <c r="AC23" s="161">
        <v>2015</v>
      </c>
      <c r="AD23" s="142"/>
      <c r="AE23" s="142">
        <v>2015</v>
      </c>
      <c r="AF23" s="142" t="s">
        <v>682</v>
      </c>
      <c r="AG23" s="142">
        <v>2012</v>
      </c>
      <c r="AH23" s="142">
        <v>2011</v>
      </c>
      <c r="AI23" s="142">
        <v>2014</v>
      </c>
      <c r="AJ23" s="142">
        <v>2015</v>
      </c>
      <c r="AK23" s="142">
        <v>2014</v>
      </c>
      <c r="AL23" s="142">
        <v>2014</v>
      </c>
      <c r="AM23" s="142">
        <v>2015</v>
      </c>
      <c r="AN23" s="142">
        <v>2014</v>
      </c>
      <c r="AO23" s="142">
        <v>2014</v>
      </c>
      <c r="AP23" s="142">
        <v>2014</v>
      </c>
      <c r="AQ23" s="142">
        <v>2015</v>
      </c>
      <c r="AR23" s="142">
        <v>2014</v>
      </c>
      <c r="AS23" s="141">
        <v>2012</v>
      </c>
      <c r="AT23" s="141">
        <v>2014</v>
      </c>
      <c r="AU23" s="142">
        <v>2014</v>
      </c>
      <c r="AV23" s="142">
        <v>2015</v>
      </c>
      <c r="AW23" s="142">
        <v>2016</v>
      </c>
      <c r="AX23" s="144">
        <v>42369</v>
      </c>
      <c r="AY23" s="144">
        <v>42369</v>
      </c>
      <c r="AZ23" s="142">
        <v>2015</v>
      </c>
      <c r="BA23" s="161">
        <v>2014</v>
      </c>
      <c r="BB23" s="142">
        <v>2015</v>
      </c>
      <c r="BC23" s="142">
        <v>2014</v>
      </c>
      <c r="BD23" s="142">
        <v>2014</v>
      </c>
      <c r="BE23" s="142">
        <v>2011</v>
      </c>
      <c r="BF23" s="142">
        <v>2014</v>
      </c>
      <c r="BG23" s="142">
        <v>2014</v>
      </c>
      <c r="BH23" s="142">
        <v>2015</v>
      </c>
      <c r="BI23" s="142">
        <v>2013</v>
      </c>
      <c r="BJ23" s="142">
        <v>2014</v>
      </c>
      <c r="BK23" s="142">
        <v>2015</v>
      </c>
      <c r="BL23" s="94">
        <v>2012</v>
      </c>
      <c r="BM23" s="94">
        <v>2015</v>
      </c>
      <c r="BN23" s="94">
        <v>2014</v>
      </c>
      <c r="BO23" s="94">
        <v>2016</v>
      </c>
      <c r="BP23" s="142">
        <v>2012</v>
      </c>
      <c r="BQ23" s="142">
        <v>2014</v>
      </c>
      <c r="BR23" s="142">
        <v>2014</v>
      </c>
      <c r="BS23" s="142">
        <v>2014</v>
      </c>
      <c r="BT23" s="150">
        <v>2015</v>
      </c>
      <c r="BU23" s="150">
        <v>2015</v>
      </c>
      <c r="BV23" s="150">
        <v>2013</v>
      </c>
      <c r="BW23" s="150">
        <v>2013</v>
      </c>
      <c r="BX23" s="150">
        <v>2013</v>
      </c>
      <c r="BY23" s="143">
        <v>2013</v>
      </c>
      <c r="BZ23" s="150">
        <v>2014</v>
      </c>
      <c r="CA23" s="165">
        <v>2014</v>
      </c>
      <c r="CB23" s="150">
        <v>2014</v>
      </c>
      <c r="CC23" s="142">
        <v>2015</v>
      </c>
      <c r="CD23" s="142">
        <v>2015</v>
      </c>
      <c r="CE23" s="142">
        <v>2014</v>
      </c>
      <c r="CF23" s="142">
        <v>2014</v>
      </c>
      <c r="CG23" s="94"/>
    </row>
    <row r="24" spans="1:85" x14ac:dyDescent="0.25">
      <c r="A24" s="3" t="str">
        <f>VLOOKUP(C24,Regiones!B$4:H$36,7,FALSE)</f>
        <v>Central America</v>
      </c>
      <c r="B24" s="114" t="s">
        <v>44</v>
      </c>
      <c r="C24" s="97" t="s">
        <v>43</v>
      </c>
      <c r="D24" s="140">
        <v>2014</v>
      </c>
      <c r="E24" s="140">
        <v>2014</v>
      </c>
      <c r="F24" s="140">
        <v>2014</v>
      </c>
      <c r="G24" s="140">
        <v>2014</v>
      </c>
      <c r="H24" s="140">
        <v>2014</v>
      </c>
      <c r="I24" s="140">
        <v>2014</v>
      </c>
      <c r="J24" s="140">
        <v>2014</v>
      </c>
      <c r="K24" s="140">
        <v>2015</v>
      </c>
      <c r="L24" s="140">
        <v>2015</v>
      </c>
      <c r="M24" s="140">
        <v>2015</v>
      </c>
      <c r="N24" s="140">
        <v>2011</v>
      </c>
      <c r="O24" s="140">
        <v>2011</v>
      </c>
      <c r="P24" s="140">
        <v>2011</v>
      </c>
      <c r="Q24" s="142">
        <v>2016</v>
      </c>
      <c r="R24" s="142">
        <v>2016</v>
      </c>
      <c r="S24" s="142">
        <v>2015</v>
      </c>
      <c r="T24" s="142">
        <v>2015</v>
      </c>
      <c r="U24" s="142">
        <v>2012</v>
      </c>
      <c r="V24" s="142">
        <v>2012</v>
      </c>
      <c r="W24" s="142">
        <v>2014</v>
      </c>
      <c r="X24" s="142">
        <v>2014</v>
      </c>
      <c r="Y24" s="142">
        <v>2011</v>
      </c>
      <c r="Z24" s="142">
        <v>2011</v>
      </c>
      <c r="AA24" s="161">
        <v>2014</v>
      </c>
      <c r="AB24" s="142">
        <v>2015</v>
      </c>
      <c r="AC24" s="161">
        <v>2015</v>
      </c>
      <c r="AD24" s="161">
        <v>2010</v>
      </c>
      <c r="AE24" s="142">
        <v>2015</v>
      </c>
      <c r="AF24" s="142" t="s">
        <v>698</v>
      </c>
      <c r="AG24" s="142">
        <v>2011</v>
      </c>
      <c r="AH24" s="142">
        <v>2014</v>
      </c>
      <c r="AI24" s="142">
        <v>2014</v>
      </c>
      <c r="AJ24" s="142">
        <v>2015</v>
      </c>
      <c r="AK24" s="142">
        <v>2014</v>
      </c>
      <c r="AL24" s="142">
        <v>2014</v>
      </c>
      <c r="AM24" s="142">
        <v>2015</v>
      </c>
      <c r="AN24" s="142">
        <v>2014</v>
      </c>
      <c r="AO24" s="142">
        <v>2014</v>
      </c>
      <c r="AP24" s="142">
        <v>2014</v>
      </c>
      <c r="AQ24" s="142">
        <v>2015</v>
      </c>
      <c r="AR24" s="142">
        <v>2014</v>
      </c>
      <c r="AS24" s="141">
        <v>2009</v>
      </c>
      <c r="AT24" s="141"/>
      <c r="AU24" s="142">
        <v>2014</v>
      </c>
      <c r="AV24" s="142">
        <v>2015</v>
      </c>
      <c r="AW24" s="142">
        <v>2016</v>
      </c>
      <c r="AX24" s="144" t="s">
        <v>534</v>
      </c>
      <c r="AY24" s="144">
        <v>42369</v>
      </c>
      <c r="AZ24" s="142">
        <v>2015</v>
      </c>
      <c r="BA24" s="161">
        <v>2014</v>
      </c>
      <c r="BB24" s="142">
        <v>2015</v>
      </c>
      <c r="BC24" s="142">
        <v>2014</v>
      </c>
      <c r="BD24" s="142">
        <v>2014</v>
      </c>
      <c r="BE24" s="142">
        <v>2011</v>
      </c>
      <c r="BF24" s="142">
        <v>2014</v>
      </c>
      <c r="BG24" s="142">
        <v>2014</v>
      </c>
      <c r="BH24" s="142">
        <v>2009</v>
      </c>
      <c r="BI24" s="142">
        <v>2013</v>
      </c>
      <c r="BJ24" s="142">
        <v>2014</v>
      </c>
      <c r="BK24" s="142">
        <v>2015</v>
      </c>
      <c r="BL24" s="94">
        <v>2009</v>
      </c>
      <c r="BM24" s="94">
        <v>2015</v>
      </c>
      <c r="BN24" s="94">
        <v>2014</v>
      </c>
      <c r="BO24" s="94">
        <v>2016</v>
      </c>
      <c r="BP24" s="142">
        <v>2012</v>
      </c>
      <c r="BQ24" s="142">
        <v>2014</v>
      </c>
      <c r="BR24" s="142">
        <v>2014</v>
      </c>
      <c r="BS24" s="142">
        <v>2014</v>
      </c>
      <c r="BT24" s="150">
        <v>2015</v>
      </c>
      <c r="BU24" s="150">
        <v>2015</v>
      </c>
      <c r="BV24" s="150">
        <v>2013</v>
      </c>
      <c r="BW24" s="150">
        <v>2013</v>
      </c>
      <c r="BX24" s="150"/>
      <c r="BY24" s="143"/>
      <c r="BZ24" s="150"/>
      <c r="CA24" s="165">
        <v>2014</v>
      </c>
      <c r="CB24" s="150">
        <v>2010</v>
      </c>
      <c r="CC24" s="142">
        <v>2015</v>
      </c>
      <c r="CD24" s="142">
        <v>2015</v>
      </c>
      <c r="CE24" s="142">
        <v>2014</v>
      </c>
      <c r="CF24" s="142">
        <v>2014</v>
      </c>
      <c r="CG24" s="94"/>
    </row>
    <row r="25" spans="1:85" x14ac:dyDescent="0.25">
      <c r="A25" s="3" t="str">
        <f>VLOOKUP(C25,Regiones!B$4:H$36,7,FALSE)</f>
        <v>Central America</v>
      </c>
      <c r="B25" s="114" t="s">
        <v>46</v>
      </c>
      <c r="C25" s="97" t="s">
        <v>45</v>
      </c>
      <c r="D25" s="140">
        <v>2014</v>
      </c>
      <c r="E25" s="140">
        <v>2014</v>
      </c>
      <c r="F25" s="140">
        <v>2014</v>
      </c>
      <c r="G25" s="140">
        <v>2014</v>
      </c>
      <c r="H25" s="140">
        <v>2014</v>
      </c>
      <c r="I25" s="140">
        <v>2014</v>
      </c>
      <c r="J25" s="140">
        <v>2014</v>
      </c>
      <c r="K25" s="140">
        <v>2015</v>
      </c>
      <c r="L25" s="140">
        <v>2015</v>
      </c>
      <c r="M25" s="140">
        <v>2015</v>
      </c>
      <c r="N25" s="140">
        <v>2011</v>
      </c>
      <c r="O25" s="140">
        <v>2011</v>
      </c>
      <c r="P25" s="140">
        <v>2010</v>
      </c>
      <c r="Q25" s="142">
        <v>2016</v>
      </c>
      <c r="R25" s="142">
        <v>2016</v>
      </c>
      <c r="S25" s="142">
        <v>2015</v>
      </c>
      <c r="T25" s="142">
        <v>2015</v>
      </c>
      <c r="U25" s="142">
        <v>2013</v>
      </c>
      <c r="V25" s="142">
        <v>2013</v>
      </c>
      <c r="W25" s="142">
        <v>2014</v>
      </c>
      <c r="X25" s="142">
        <v>2014</v>
      </c>
      <c r="Y25" s="142"/>
      <c r="Z25" s="142"/>
      <c r="AA25" s="161">
        <v>2015</v>
      </c>
      <c r="AB25" s="142">
        <v>2015</v>
      </c>
      <c r="AC25" s="161">
        <v>2015</v>
      </c>
      <c r="AD25" s="161">
        <v>2014</v>
      </c>
      <c r="AE25" s="142">
        <v>2015</v>
      </c>
      <c r="AF25" s="161">
        <v>2008</v>
      </c>
      <c r="AG25" s="142">
        <v>2011</v>
      </c>
      <c r="AH25" s="142">
        <v>2013</v>
      </c>
      <c r="AI25" s="142">
        <v>2014</v>
      </c>
      <c r="AJ25" s="142">
        <v>2015</v>
      </c>
      <c r="AK25" s="142">
        <v>2014</v>
      </c>
      <c r="AL25" s="142">
        <v>2014</v>
      </c>
      <c r="AM25" s="142">
        <v>2015</v>
      </c>
      <c r="AN25" s="142">
        <v>2014</v>
      </c>
      <c r="AO25" s="142">
        <v>2014</v>
      </c>
      <c r="AP25" s="142">
        <v>2014</v>
      </c>
      <c r="AQ25" s="142">
        <v>2015</v>
      </c>
      <c r="AR25" s="142">
        <v>2014</v>
      </c>
      <c r="AS25" s="141">
        <v>2013</v>
      </c>
      <c r="AT25" s="141">
        <v>2014</v>
      </c>
      <c r="AU25" s="142">
        <v>2014</v>
      </c>
      <c r="AV25" s="142">
        <v>2015</v>
      </c>
      <c r="AW25" s="142">
        <v>2016</v>
      </c>
      <c r="AX25" s="144" t="s">
        <v>534</v>
      </c>
      <c r="AY25" s="144">
        <v>42369</v>
      </c>
      <c r="AZ25" s="142">
        <v>2015</v>
      </c>
      <c r="BA25" s="161">
        <v>2014</v>
      </c>
      <c r="BB25" s="142">
        <v>2015</v>
      </c>
      <c r="BC25" s="142">
        <v>2014</v>
      </c>
      <c r="BD25" s="142">
        <v>2014</v>
      </c>
      <c r="BE25" s="142">
        <v>2011</v>
      </c>
      <c r="BF25" s="142">
        <v>2014</v>
      </c>
      <c r="BG25" s="142">
        <v>2014</v>
      </c>
      <c r="BH25" s="142">
        <v>2011</v>
      </c>
      <c r="BI25" s="142">
        <v>2008</v>
      </c>
      <c r="BJ25" s="142">
        <v>2014</v>
      </c>
      <c r="BK25" s="142">
        <v>2015</v>
      </c>
      <c r="BL25" s="94">
        <v>2012</v>
      </c>
      <c r="BM25" s="94">
        <v>2015</v>
      </c>
      <c r="BN25" s="94">
        <v>2014</v>
      </c>
      <c r="BO25" s="94">
        <v>2016</v>
      </c>
      <c r="BP25" s="142">
        <v>2012</v>
      </c>
      <c r="BQ25" s="142">
        <v>2014</v>
      </c>
      <c r="BR25" s="142">
        <v>2014</v>
      </c>
      <c r="BS25" s="142">
        <v>2014</v>
      </c>
      <c r="BT25" s="150">
        <v>2015</v>
      </c>
      <c r="BU25" s="150">
        <v>2015</v>
      </c>
      <c r="BV25" s="150">
        <v>2013</v>
      </c>
      <c r="BW25" s="150">
        <v>2013</v>
      </c>
      <c r="BX25" s="150">
        <v>2012</v>
      </c>
      <c r="BY25" s="143">
        <v>2011</v>
      </c>
      <c r="BZ25" s="150">
        <v>2013</v>
      </c>
      <c r="CA25" s="165">
        <v>2014</v>
      </c>
      <c r="CB25" s="150">
        <v>2013</v>
      </c>
      <c r="CC25" s="142">
        <v>2015</v>
      </c>
      <c r="CD25" s="142">
        <v>2015</v>
      </c>
      <c r="CE25" s="142">
        <v>2014</v>
      </c>
      <c r="CF25" s="142">
        <v>2014</v>
      </c>
      <c r="CG25" s="94"/>
    </row>
    <row r="26" spans="1:85" x14ac:dyDescent="0.25">
      <c r="A26" s="3" t="str">
        <f>VLOOKUP(C26,Regiones!B$4:H$36,7,FALSE)</f>
        <v>South America</v>
      </c>
      <c r="B26" s="114" t="s">
        <v>3</v>
      </c>
      <c r="C26" s="97" t="s">
        <v>2</v>
      </c>
      <c r="D26" s="140">
        <v>2014</v>
      </c>
      <c r="E26" s="140">
        <v>2014</v>
      </c>
      <c r="F26" s="140">
        <v>2014</v>
      </c>
      <c r="G26" s="140">
        <v>2014</v>
      </c>
      <c r="H26" s="140">
        <v>2014</v>
      </c>
      <c r="I26" s="140">
        <v>2014</v>
      </c>
      <c r="J26" s="140">
        <v>2014</v>
      </c>
      <c r="K26" s="140">
        <v>2015</v>
      </c>
      <c r="L26" s="140">
        <v>2015</v>
      </c>
      <c r="M26" s="140">
        <v>2015</v>
      </c>
      <c r="N26" s="140">
        <v>2011</v>
      </c>
      <c r="O26" s="140">
        <v>2011</v>
      </c>
      <c r="P26" s="140">
        <v>2011</v>
      </c>
      <c r="Q26" s="142">
        <v>2016</v>
      </c>
      <c r="R26" s="142">
        <v>2016</v>
      </c>
      <c r="S26" s="142">
        <v>2015</v>
      </c>
      <c r="T26" s="142">
        <v>2015</v>
      </c>
      <c r="U26" s="142">
        <v>2014</v>
      </c>
      <c r="V26" s="142">
        <v>2014</v>
      </c>
      <c r="W26" s="142">
        <v>2014</v>
      </c>
      <c r="X26" s="142">
        <v>2014</v>
      </c>
      <c r="Y26" s="142">
        <v>2005</v>
      </c>
      <c r="Z26" s="142">
        <v>2005</v>
      </c>
      <c r="AA26" s="142"/>
      <c r="AB26" s="142">
        <v>2015</v>
      </c>
      <c r="AC26" s="161">
        <v>2014</v>
      </c>
      <c r="AD26" s="161">
        <v>2013</v>
      </c>
      <c r="AE26" s="142">
        <v>2015</v>
      </c>
      <c r="AF26" s="142" t="s">
        <v>699</v>
      </c>
      <c r="AG26" s="142">
        <v>2011</v>
      </c>
      <c r="AH26" s="142">
        <v>2013</v>
      </c>
      <c r="AI26" s="142">
        <v>2014</v>
      </c>
      <c r="AJ26" s="142">
        <v>2015</v>
      </c>
      <c r="AK26" s="142">
        <v>2014</v>
      </c>
      <c r="AL26" s="142">
        <v>2014</v>
      </c>
      <c r="AM26" s="142">
        <v>2015</v>
      </c>
      <c r="AN26" s="142">
        <v>2014</v>
      </c>
      <c r="AO26" s="142">
        <v>2014</v>
      </c>
      <c r="AP26" s="142">
        <v>2014</v>
      </c>
      <c r="AQ26" s="142">
        <v>2015</v>
      </c>
      <c r="AR26" s="142">
        <v>2014</v>
      </c>
      <c r="AS26" s="141">
        <v>2013</v>
      </c>
      <c r="AT26" s="141">
        <v>2014</v>
      </c>
      <c r="AU26" s="142">
        <v>2014</v>
      </c>
      <c r="AV26" s="142">
        <v>2015</v>
      </c>
      <c r="AW26" s="142">
        <v>2016</v>
      </c>
      <c r="AX26" s="144" t="s">
        <v>534</v>
      </c>
      <c r="AY26" s="144">
        <v>42369</v>
      </c>
      <c r="AZ26" s="142">
        <v>2015</v>
      </c>
      <c r="BA26" s="161">
        <v>2014</v>
      </c>
      <c r="BB26" s="142">
        <v>2015</v>
      </c>
      <c r="BC26" s="142">
        <v>2014</v>
      </c>
      <c r="BD26" s="142">
        <v>2014</v>
      </c>
      <c r="BE26" s="142">
        <v>2011</v>
      </c>
      <c r="BF26" s="142" t="s">
        <v>534</v>
      </c>
      <c r="BG26" s="142" t="s">
        <v>534</v>
      </c>
      <c r="BH26" s="142">
        <v>2015</v>
      </c>
      <c r="BI26" s="142">
        <v>2013</v>
      </c>
      <c r="BJ26" s="142">
        <v>2014</v>
      </c>
      <c r="BK26" s="142">
        <v>2015</v>
      </c>
      <c r="BL26" s="94">
        <v>2012</v>
      </c>
      <c r="BM26" s="94">
        <v>2015</v>
      </c>
      <c r="BN26" s="94">
        <v>2014</v>
      </c>
      <c r="BO26" s="94">
        <v>2016</v>
      </c>
      <c r="BP26" s="142">
        <v>2012</v>
      </c>
      <c r="BQ26" s="142">
        <v>2014</v>
      </c>
      <c r="BR26" s="142">
        <v>2014</v>
      </c>
      <c r="BS26" s="142">
        <v>2014</v>
      </c>
      <c r="BT26" s="150">
        <v>2015</v>
      </c>
      <c r="BU26" s="150">
        <v>2015</v>
      </c>
      <c r="BV26" s="150">
        <v>2013</v>
      </c>
      <c r="BW26" s="150">
        <v>2013</v>
      </c>
      <c r="BX26" s="150">
        <v>2012</v>
      </c>
      <c r="BY26" s="143">
        <v>2012</v>
      </c>
      <c r="BZ26" s="150" t="s">
        <v>682</v>
      </c>
      <c r="CA26" s="165">
        <v>2014</v>
      </c>
      <c r="CB26" s="150"/>
      <c r="CC26" s="142" t="s">
        <v>534</v>
      </c>
      <c r="CD26" s="142">
        <v>2015</v>
      </c>
      <c r="CE26" s="142">
        <v>2014</v>
      </c>
      <c r="CF26" s="142">
        <v>2014</v>
      </c>
      <c r="CG26" s="94"/>
    </row>
    <row r="27" spans="1:85" x14ac:dyDescent="0.25">
      <c r="A27" s="3" t="str">
        <f>VLOOKUP(C27,Regiones!B$4:H$36,7,FALSE)</f>
        <v>South America</v>
      </c>
      <c r="B27" s="114" t="s">
        <v>437</v>
      </c>
      <c r="C27" s="97" t="s">
        <v>10</v>
      </c>
      <c r="D27" s="140">
        <v>2014</v>
      </c>
      <c r="E27" s="140">
        <v>2014</v>
      </c>
      <c r="F27" s="140">
        <v>2014</v>
      </c>
      <c r="G27" s="140">
        <v>2014</v>
      </c>
      <c r="H27" s="140">
        <v>2014</v>
      </c>
      <c r="I27" s="140">
        <v>2014</v>
      </c>
      <c r="J27" s="140">
        <v>2014</v>
      </c>
      <c r="K27" s="140">
        <v>2015</v>
      </c>
      <c r="L27" s="140">
        <v>2015</v>
      </c>
      <c r="M27" s="140">
        <v>2015</v>
      </c>
      <c r="N27" s="140">
        <v>2011</v>
      </c>
      <c r="O27" s="140">
        <v>2011</v>
      </c>
      <c r="P27" s="140">
        <v>2008</v>
      </c>
      <c r="Q27" s="142">
        <v>2016</v>
      </c>
      <c r="R27" s="142">
        <v>2016</v>
      </c>
      <c r="S27" s="142">
        <v>2015</v>
      </c>
      <c r="T27" s="142">
        <v>2015</v>
      </c>
      <c r="U27" s="142">
        <v>2012</v>
      </c>
      <c r="V27" s="142">
        <v>2012</v>
      </c>
      <c r="W27" s="142">
        <v>2014</v>
      </c>
      <c r="X27" s="142">
        <v>2014</v>
      </c>
      <c r="Y27" s="142">
        <v>2008</v>
      </c>
      <c r="Z27" s="142">
        <v>2008</v>
      </c>
      <c r="AA27" s="161">
        <v>2014</v>
      </c>
      <c r="AB27" s="142">
        <v>2015</v>
      </c>
      <c r="AC27" s="161">
        <v>2014</v>
      </c>
      <c r="AD27" s="161">
        <v>2011</v>
      </c>
      <c r="AE27" s="142">
        <v>2015</v>
      </c>
      <c r="AF27" s="161">
        <v>2012</v>
      </c>
      <c r="AG27" s="142">
        <v>2008</v>
      </c>
      <c r="AH27" s="142">
        <v>2012</v>
      </c>
      <c r="AI27" s="142">
        <v>2014</v>
      </c>
      <c r="AJ27" s="142">
        <v>2015</v>
      </c>
      <c r="AK27" s="142">
        <v>2014</v>
      </c>
      <c r="AL27" s="142">
        <v>2014</v>
      </c>
      <c r="AM27" s="142">
        <v>2015</v>
      </c>
      <c r="AN27" s="142">
        <v>2014</v>
      </c>
      <c r="AO27" s="142">
        <v>2014</v>
      </c>
      <c r="AP27" s="142">
        <v>2014</v>
      </c>
      <c r="AQ27" s="142">
        <v>2015</v>
      </c>
      <c r="AR27" s="142">
        <v>2014</v>
      </c>
      <c r="AS27" s="141">
        <v>2013</v>
      </c>
      <c r="AT27" s="141">
        <v>2014</v>
      </c>
      <c r="AU27" s="142">
        <v>2014</v>
      </c>
      <c r="AV27" s="142">
        <v>2015</v>
      </c>
      <c r="AW27" s="142">
        <v>2016</v>
      </c>
      <c r="AX27" s="144" t="s">
        <v>534</v>
      </c>
      <c r="AY27" s="144">
        <v>42369</v>
      </c>
      <c r="AZ27" s="142">
        <v>2015</v>
      </c>
      <c r="BA27" s="161">
        <v>2014</v>
      </c>
      <c r="BB27" s="142">
        <v>2015</v>
      </c>
      <c r="BC27" s="142">
        <v>2014</v>
      </c>
      <c r="BD27" s="142">
        <v>2014</v>
      </c>
      <c r="BE27" s="142">
        <v>2011</v>
      </c>
      <c r="BF27" s="142">
        <v>2014</v>
      </c>
      <c r="BG27" s="142">
        <v>2014</v>
      </c>
      <c r="BH27" s="142">
        <v>2011</v>
      </c>
      <c r="BI27" s="142">
        <v>2013</v>
      </c>
      <c r="BJ27" s="142">
        <v>2014</v>
      </c>
      <c r="BK27" s="142">
        <v>2015</v>
      </c>
      <c r="BL27" s="94">
        <v>2012</v>
      </c>
      <c r="BM27" s="94">
        <v>2015</v>
      </c>
      <c r="BN27" s="94">
        <v>2014</v>
      </c>
      <c r="BO27" s="94">
        <v>2016</v>
      </c>
      <c r="BP27" s="142">
        <v>2012</v>
      </c>
      <c r="BQ27" s="142">
        <v>2014</v>
      </c>
      <c r="BR27" s="142">
        <v>2014</v>
      </c>
      <c r="BS27" s="142">
        <v>2014</v>
      </c>
      <c r="BT27" s="150">
        <v>2015</v>
      </c>
      <c r="BU27" s="150">
        <v>2015</v>
      </c>
      <c r="BV27" s="150">
        <v>2013</v>
      </c>
      <c r="BW27" s="150">
        <v>2013</v>
      </c>
      <c r="BX27" s="150">
        <v>2012</v>
      </c>
      <c r="BY27" s="143">
        <v>2012</v>
      </c>
      <c r="BZ27" s="150">
        <v>2012</v>
      </c>
      <c r="CA27" s="165">
        <v>2014</v>
      </c>
      <c r="CB27" s="150"/>
      <c r="CC27" s="142">
        <v>2015</v>
      </c>
      <c r="CD27" s="142">
        <v>2015</v>
      </c>
      <c r="CE27" s="142">
        <v>2014</v>
      </c>
      <c r="CF27" s="142">
        <v>2014</v>
      </c>
      <c r="CG27" s="94"/>
    </row>
    <row r="28" spans="1:85" x14ac:dyDescent="0.25">
      <c r="A28" s="3" t="str">
        <f>VLOOKUP(C28,Regiones!B$4:H$36,7,FALSE)</f>
        <v>South America</v>
      </c>
      <c r="B28" s="114" t="s">
        <v>12</v>
      </c>
      <c r="C28" s="97" t="s">
        <v>11</v>
      </c>
      <c r="D28" s="140">
        <v>2014</v>
      </c>
      <c r="E28" s="140">
        <v>2014</v>
      </c>
      <c r="F28" s="140">
        <v>2014</v>
      </c>
      <c r="G28" s="140">
        <v>2014</v>
      </c>
      <c r="H28" s="140">
        <v>2014</v>
      </c>
      <c r="I28" s="140">
        <v>2014</v>
      </c>
      <c r="J28" s="140">
        <v>2014</v>
      </c>
      <c r="K28" s="140">
        <v>2015</v>
      </c>
      <c r="L28" s="140">
        <v>2015</v>
      </c>
      <c r="M28" s="140">
        <v>2015</v>
      </c>
      <c r="N28" s="140">
        <v>2011</v>
      </c>
      <c r="O28" s="140">
        <v>2011</v>
      </c>
      <c r="P28" s="140">
        <v>2010</v>
      </c>
      <c r="Q28" s="142">
        <v>2016</v>
      </c>
      <c r="R28" s="142">
        <v>2016</v>
      </c>
      <c r="S28" s="142">
        <v>2015</v>
      </c>
      <c r="T28" s="142">
        <v>2015</v>
      </c>
      <c r="U28" s="142">
        <v>2014</v>
      </c>
      <c r="V28" s="142">
        <v>2014</v>
      </c>
      <c r="W28" s="142">
        <v>2014</v>
      </c>
      <c r="X28" s="142">
        <v>2014</v>
      </c>
      <c r="Y28" s="142">
        <v>2013</v>
      </c>
      <c r="Z28" s="142">
        <v>2013</v>
      </c>
      <c r="AA28" s="161">
        <v>2014</v>
      </c>
      <c r="AB28" s="142">
        <v>2015</v>
      </c>
      <c r="AC28" s="161">
        <v>2015</v>
      </c>
      <c r="AD28" s="161">
        <v>2013</v>
      </c>
      <c r="AE28" s="142">
        <v>2015</v>
      </c>
      <c r="AF28" s="142" t="s">
        <v>698</v>
      </c>
      <c r="AG28" s="142">
        <v>2011</v>
      </c>
      <c r="AH28" s="142">
        <v>2013</v>
      </c>
      <c r="AI28" s="142">
        <v>2014</v>
      </c>
      <c r="AJ28" s="142">
        <v>2015</v>
      </c>
      <c r="AK28" s="142">
        <v>2014</v>
      </c>
      <c r="AL28" s="142">
        <v>2013</v>
      </c>
      <c r="AM28" s="142">
        <v>2015</v>
      </c>
      <c r="AN28" s="142">
        <v>2014</v>
      </c>
      <c r="AO28" s="142">
        <v>2014</v>
      </c>
      <c r="AP28" s="142">
        <v>2014</v>
      </c>
      <c r="AQ28" s="142">
        <v>2015</v>
      </c>
      <c r="AR28" s="142">
        <v>2014</v>
      </c>
      <c r="AS28" s="141">
        <v>2013</v>
      </c>
      <c r="AT28" s="141">
        <v>2014</v>
      </c>
      <c r="AU28" s="142">
        <v>2014</v>
      </c>
      <c r="AV28" s="142">
        <v>2015</v>
      </c>
      <c r="AW28" s="142">
        <v>2016</v>
      </c>
      <c r="AX28" s="144" t="s">
        <v>534</v>
      </c>
      <c r="AY28" s="144">
        <v>42369</v>
      </c>
      <c r="AZ28" s="142">
        <v>2015</v>
      </c>
      <c r="BA28" s="161">
        <v>2014</v>
      </c>
      <c r="BB28" s="142">
        <v>2015</v>
      </c>
      <c r="BC28" s="142">
        <v>2014</v>
      </c>
      <c r="BD28" s="142">
        <v>2014</v>
      </c>
      <c r="BE28" s="142">
        <v>2011</v>
      </c>
      <c r="BF28" s="142">
        <v>2014</v>
      </c>
      <c r="BG28" s="142">
        <v>2014</v>
      </c>
      <c r="BH28" s="142">
        <v>2011</v>
      </c>
      <c r="BI28" s="142"/>
      <c r="BJ28" s="142">
        <v>2014</v>
      </c>
      <c r="BK28" s="142">
        <v>2015</v>
      </c>
      <c r="BL28" s="94">
        <v>2012</v>
      </c>
      <c r="BM28" s="94">
        <v>2015</v>
      </c>
      <c r="BN28" s="94">
        <v>2014</v>
      </c>
      <c r="BO28" s="94">
        <v>2016</v>
      </c>
      <c r="BP28" s="142">
        <v>2012</v>
      </c>
      <c r="BQ28" s="142">
        <v>2014</v>
      </c>
      <c r="BR28" s="142">
        <v>2014</v>
      </c>
      <c r="BS28" s="142">
        <v>2014</v>
      </c>
      <c r="BT28" s="150">
        <v>2015</v>
      </c>
      <c r="BU28" s="150">
        <v>2015</v>
      </c>
      <c r="BV28" s="150">
        <v>2013</v>
      </c>
      <c r="BW28" s="150">
        <v>2013</v>
      </c>
      <c r="BX28" s="150"/>
      <c r="BY28" s="143"/>
      <c r="BZ28" s="150">
        <v>2013</v>
      </c>
      <c r="CA28" s="165">
        <v>2014</v>
      </c>
      <c r="CB28" s="150">
        <v>2013</v>
      </c>
      <c r="CC28" s="142">
        <v>2015</v>
      </c>
      <c r="CD28" s="142">
        <v>2015</v>
      </c>
      <c r="CE28" s="142">
        <v>2014</v>
      </c>
      <c r="CF28" s="142">
        <v>2014</v>
      </c>
      <c r="CG28" s="94"/>
    </row>
    <row r="29" spans="1:85" x14ac:dyDescent="0.25">
      <c r="A29" s="3" t="str">
        <f>VLOOKUP(C29,Regiones!B$4:H$36,7,FALSE)</f>
        <v>South America</v>
      </c>
      <c r="B29" s="114" t="s">
        <v>14</v>
      </c>
      <c r="C29" s="97" t="s">
        <v>13</v>
      </c>
      <c r="D29" s="140">
        <v>2014</v>
      </c>
      <c r="E29" s="140">
        <v>2014</v>
      </c>
      <c r="F29" s="140">
        <v>2014</v>
      </c>
      <c r="G29" s="140">
        <v>2014</v>
      </c>
      <c r="H29" s="140">
        <v>2014</v>
      </c>
      <c r="I29" s="140">
        <v>2014</v>
      </c>
      <c r="J29" s="140">
        <v>2014</v>
      </c>
      <c r="K29" s="140">
        <v>2015</v>
      </c>
      <c r="L29" s="140">
        <v>2015</v>
      </c>
      <c r="M29" s="140">
        <v>2015</v>
      </c>
      <c r="N29" s="140">
        <v>2011</v>
      </c>
      <c r="O29" s="140">
        <v>2011</v>
      </c>
      <c r="P29" s="140"/>
      <c r="Q29" s="142">
        <v>2016</v>
      </c>
      <c r="R29" s="142">
        <v>2016</v>
      </c>
      <c r="S29" s="142">
        <v>2015</v>
      </c>
      <c r="T29" s="142">
        <v>2015</v>
      </c>
      <c r="U29" s="142">
        <v>2014</v>
      </c>
      <c r="V29" s="142">
        <v>2014</v>
      </c>
      <c r="W29" s="142">
        <v>2014</v>
      </c>
      <c r="X29" s="142">
        <v>2014</v>
      </c>
      <c r="Y29" s="142"/>
      <c r="Z29" s="142"/>
      <c r="AA29" s="161">
        <v>2013</v>
      </c>
      <c r="AB29" s="142">
        <v>2015</v>
      </c>
      <c r="AC29" s="161">
        <v>2015</v>
      </c>
      <c r="AD29" s="142"/>
      <c r="AE29" s="142">
        <v>2015</v>
      </c>
      <c r="AF29" s="161">
        <v>2014</v>
      </c>
      <c r="AG29" s="142">
        <v>2011</v>
      </c>
      <c r="AH29" s="142">
        <v>2010</v>
      </c>
      <c r="AI29" s="142">
        <v>2014</v>
      </c>
      <c r="AJ29" s="142">
        <v>2015</v>
      </c>
      <c r="AK29" s="142">
        <v>2014</v>
      </c>
      <c r="AL29" s="142">
        <v>2014</v>
      </c>
      <c r="AM29" s="142">
        <v>2015</v>
      </c>
      <c r="AN29" s="142">
        <v>2014</v>
      </c>
      <c r="AO29" s="142">
        <v>2014</v>
      </c>
      <c r="AP29" s="142">
        <v>2014</v>
      </c>
      <c r="AQ29" s="142">
        <v>2015</v>
      </c>
      <c r="AR29" s="142">
        <v>2014</v>
      </c>
      <c r="AS29" s="141">
        <v>2013</v>
      </c>
      <c r="AT29" s="141"/>
      <c r="AU29" s="142">
        <v>2014</v>
      </c>
      <c r="AV29" s="142">
        <v>2015</v>
      </c>
      <c r="AW29" s="142">
        <v>2016</v>
      </c>
      <c r="AX29" s="144" t="s">
        <v>534</v>
      </c>
      <c r="AY29" s="144">
        <v>42369</v>
      </c>
      <c r="AZ29" s="142">
        <v>2015</v>
      </c>
      <c r="BA29" s="161">
        <v>2014</v>
      </c>
      <c r="BB29" s="142">
        <v>2015</v>
      </c>
      <c r="BC29" s="142">
        <v>2014</v>
      </c>
      <c r="BD29" s="142">
        <v>2014</v>
      </c>
      <c r="BE29" s="142">
        <v>2011</v>
      </c>
      <c r="BF29" s="142">
        <v>2014</v>
      </c>
      <c r="BG29" s="142">
        <v>2014</v>
      </c>
      <c r="BH29" s="142">
        <v>2011</v>
      </c>
      <c r="BI29" s="142">
        <v>2013</v>
      </c>
      <c r="BJ29" s="142">
        <v>2014</v>
      </c>
      <c r="BK29" s="142">
        <v>2015</v>
      </c>
      <c r="BL29" s="94">
        <v>2013</v>
      </c>
      <c r="BM29" s="94">
        <v>2015</v>
      </c>
      <c r="BN29" s="94">
        <v>2014</v>
      </c>
      <c r="BO29" s="94">
        <v>2016</v>
      </c>
      <c r="BP29" s="142">
        <v>2012</v>
      </c>
      <c r="BQ29" s="142">
        <v>2014</v>
      </c>
      <c r="BR29" s="142">
        <v>2014</v>
      </c>
      <c r="BS29" s="142">
        <v>2014</v>
      </c>
      <c r="BT29" s="150">
        <v>2015</v>
      </c>
      <c r="BU29" s="150">
        <v>2015</v>
      </c>
      <c r="BV29" s="150">
        <v>2013</v>
      </c>
      <c r="BW29" s="150">
        <v>2013</v>
      </c>
      <c r="BX29" s="150">
        <v>2013</v>
      </c>
      <c r="BY29" s="143">
        <v>2013</v>
      </c>
      <c r="BZ29" s="150">
        <v>2013</v>
      </c>
      <c r="CA29" s="165">
        <v>2014</v>
      </c>
      <c r="CB29" s="150">
        <v>2013</v>
      </c>
      <c r="CC29" s="142">
        <v>2015</v>
      </c>
      <c r="CD29" s="142">
        <v>2015</v>
      </c>
      <c r="CE29" s="142">
        <v>2014</v>
      </c>
      <c r="CF29" s="142">
        <v>2014</v>
      </c>
      <c r="CG29" s="94"/>
    </row>
    <row r="30" spans="1:85" x14ac:dyDescent="0.25">
      <c r="A30" s="3" t="str">
        <f>VLOOKUP(C30,Regiones!B$4:H$36,7,FALSE)</f>
        <v>South America</v>
      </c>
      <c r="B30" s="114" t="s">
        <v>16</v>
      </c>
      <c r="C30" s="97" t="s">
        <v>15</v>
      </c>
      <c r="D30" s="140">
        <v>2014</v>
      </c>
      <c r="E30" s="140">
        <v>2014</v>
      </c>
      <c r="F30" s="140">
        <v>2014</v>
      </c>
      <c r="G30" s="140">
        <v>2014</v>
      </c>
      <c r="H30" s="140">
        <v>2014</v>
      </c>
      <c r="I30" s="140">
        <v>2014</v>
      </c>
      <c r="J30" s="140">
        <v>2014</v>
      </c>
      <c r="K30" s="140">
        <v>2015</v>
      </c>
      <c r="L30" s="140">
        <v>2015</v>
      </c>
      <c r="M30" s="140">
        <v>2015</v>
      </c>
      <c r="N30" s="140">
        <v>2011</v>
      </c>
      <c r="O30" s="140">
        <v>2011</v>
      </c>
      <c r="P30" s="140">
        <v>2008</v>
      </c>
      <c r="Q30" s="142">
        <v>2016</v>
      </c>
      <c r="R30" s="142">
        <v>2016</v>
      </c>
      <c r="S30" s="142">
        <v>2015</v>
      </c>
      <c r="T30" s="142">
        <v>2015</v>
      </c>
      <c r="U30" s="142">
        <v>2014</v>
      </c>
      <c r="V30" s="142">
        <v>2014</v>
      </c>
      <c r="W30" s="142">
        <v>2014</v>
      </c>
      <c r="X30" s="142">
        <v>2014</v>
      </c>
      <c r="Y30" s="142">
        <v>2010</v>
      </c>
      <c r="Z30" s="142">
        <v>2010</v>
      </c>
      <c r="AA30" s="161">
        <v>2015</v>
      </c>
      <c r="AB30" s="142">
        <v>2015</v>
      </c>
      <c r="AC30" s="161">
        <v>2015</v>
      </c>
      <c r="AD30" s="161">
        <v>2013</v>
      </c>
      <c r="AE30" s="142">
        <v>2015</v>
      </c>
      <c r="AF30" s="142" t="s">
        <v>700</v>
      </c>
      <c r="AG30" s="142">
        <v>2012</v>
      </c>
      <c r="AH30" s="142">
        <v>2010</v>
      </c>
      <c r="AI30" s="142">
        <v>2014</v>
      </c>
      <c r="AJ30" s="142">
        <v>2015</v>
      </c>
      <c r="AK30" s="142">
        <v>2014</v>
      </c>
      <c r="AL30" s="142">
        <v>2014</v>
      </c>
      <c r="AM30" s="142">
        <v>2015</v>
      </c>
      <c r="AN30" s="142">
        <v>2014</v>
      </c>
      <c r="AO30" s="142">
        <v>2014</v>
      </c>
      <c r="AP30" s="142">
        <v>2014</v>
      </c>
      <c r="AQ30" s="142">
        <v>2015</v>
      </c>
      <c r="AR30" s="142">
        <v>2014</v>
      </c>
      <c r="AS30" s="141">
        <v>2013</v>
      </c>
      <c r="AT30" s="141">
        <v>2014</v>
      </c>
      <c r="AU30" s="142">
        <v>2014</v>
      </c>
      <c r="AV30" s="142">
        <v>2015</v>
      </c>
      <c r="AW30" s="142">
        <v>2016</v>
      </c>
      <c r="AX30" s="144">
        <v>42369</v>
      </c>
      <c r="AY30" s="144">
        <v>42369</v>
      </c>
      <c r="AZ30" s="142">
        <v>2015</v>
      </c>
      <c r="BA30" s="161">
        <v>2014</v>
      </c>
      <c r="BB30" s="142">
        <v>2015</v>
      </c>
      <c r="BC30" s="142">
        <v>2014</v>
      </c>
      <c r="BD30" s="142">
        <v>2014</v>
      </c>
      <c r="BE30" s="142">
        <v>2011</v>
      </c>
      <c r="BF30" s="142">
        <v>2014</v>
      </c>
      <c r="BG30" s="142">
        <v>2014</v>
      </c>
      <c r="BH30" s="142">
        <v>2015</v>
      </c>
      <c r="BI30" s="142">
        <v>2013</v>
      </c>
      <c r="BJ30" s="142">
        <v>2014</v>
      </c>
      <c r="BK30" s="142">
        <v>2015</v>
      </c>
      <c r="BL30" s="94">
        <v>2012</v>
      </c>
      <c r="BM30" s="94">
        <v>2015</v>
      </c>
      <c r="BN30" s="94">
        <v>2014</v>
      </c>
      <c r="BO30" s="94">
        <v>2016</v>
      </c>
      <c r="BP30" s="142">
        <v>2012</v>
      </c>
      <c r="BQ30" s="142">
        <v>2014</v>
      </c>
      <c r="BR30" s="142">
        <v>2014</v>
      </c>
      <c r="BS30" s="142">
        <v>2014</v>
      </c>
      <c r="BT30" s="150">
        <v>2015</v>
      </c>
      <c r="BU30" s="150">
        <v>2015</v>
      </c>
      <c r="BV30" s="150">
        <v>2013</v>
      </c>
      <c r="BW30" s="150">
        <v>2013</v>
      </c>
      <c r="BX30" s="150">
        <v>2013</v>
      </c>
      <c r="BY30" s="143">
        <v>2013</v>
      </c>
      <c r="BZ30" s="150">
        <v>2014</v>
      </c>
      <c r="CA30" s="165">
        <v>2014</v>
      </c>
      <c r="CB30" s="150">
        <v>2014</v>
      </c>
      <c r="CC30" s="142">
        <v>2015</v>
      </c>
      <c r="CD30" s="142">
        <v>2015</v>
      </c>
      <c r="CE30" s="142">
        <v>2014</v>
      </c>
      <c r="CF30" s="142">
        <v>2014</v>
      </c>
      <c r="CG30" s="94"/>
    </row>
    <row r="31" spans="1:85" x14ac:dyDescent="0.25">
      <c r="A31" s="3" t="str">
        <f>VLOOKUP(C31,Regiones!B$4:H$36,7,FALSE)</f>
        <v>South America</v>
      </c>
      <c r="B31" s="114" t="s">
        <v>26</v>
      </c>
      <c r="C31" s="97" t="s">
        <v>25</v>
      </c>
      <c r="D31" s="140">
        <v>2014</v>
      </c>
      <c r="E31" s="140">
        <v>2014</v>
      </c>
      <c r="F31" s="140">
        <v>2014</v>
      </c>
      <c r="G31" s="140">
        <v>2014</v>
      </c>
      <c r="H31" s="140">
        <v>2014</v>
      </c>
      <c r="I31" s="140">
        <v>2014</v>
      </c>
      <c r="J31" s="140">
        <v>2014</v>
      </c>
      <c r="K31" s="140">
        <v>2015</v>
      </c>
      <c r="L31" s="140">
        <v>2015</v>
      </c>
      <c r="M31" s="140">
        <v>2015</v>
      </c>
      <c r="N31" s="140">
        <v>2011</v>
      </c>
      <c r="O31" s="140">
        <v>2011</v>
      </c>
      <c r="P31" s="140"/>
      <c r="Q31" s="142">
        <v>2016</v>
      </c>
      <c r="R31" s="142">
        <v>2016</v>
      </c>
      <c r="S31" s="142">
        <v>2015</v>
      </c>
      <c r="T31" s="142">
        <v>2015</v>
      </c>
      <c r="U31" s="142">
        <v>2014</v>
      </c>
      <c r="V31" s="142">
        <v>2014</v>
      </c>
      <c r="W31" s="142">
        <v>2014</v>
      </c>
      <c r="X31" s="142">
        <v>2014</v>
      </c>
      <c r="Y31" s="142">
        <v>2014</v>
      </c>
      <c r="Z31" s="142">
        <v>2014</v>
      </c>
      <c r="AA31" s="161">
        <v>2014</v>
      </c>
      <c r="AB31" s="142">
        <v>2015</v>
      </c>
      <c r="AC31" s="161">
        <v>2015</v>
      </c>
      <c r="AD31" s="161">
        <v>2013</v>
      </c>
      <c r="AE31" s="142">
        <v>2015</v>
      </c>
      <c r="AF31" s="142" t="s">
        <v>701</v>
      </c>
      <c r="AG31" s="142">
        <v>2012</v>
      </c>
      <c r="AH31" s="142">
        <v>2011</v>
      </c>
      <c r="AI31" s="142">
        <v>2014</v>
      </c>
      <c r="AJ31" s="142">
        <v>2015</v>
      </c>
      <c r="AK31" s="142">
        <v>2014</v>
      </c>
      <c r="AL31" s="142">
        <v>2014</v>
      </c>
      <c r="AM31" s="142">
        <v>2015</v>
      </c>
      <c r="AN31" s="142">
        <v>2014</v>
      </c>
      <c r="AO31" s="142">
        <v>2014</v>
      </c>
      <c r="AP31" s="142">
        <v>2014</v>
      </c>
      <c r="AQ31" s="142">
        <v>2015</v>
      </c>
      <c r="AR31" s="142">
        <v>2014</v>
      </c>
      <c r="AS31" s="141">
        <v>2013</v>
      </c>
      <c r="AT31" s="141">
        <v>2014</v>
      </c>
      <c r="AU31" s="142">
        <v>2014</v>
      </c>
      <c r="AV31" s="142">
        <v>2015</v>
      </c>
      <c r="AW31" s="142">
        <v>2016</v>
      </c>
      <c r="AX31" s="144" t="s">
        <v>534</v>
      </c>
      <c r="AY31" s="144">
        <v>42369</v>
      </c>
      <c r="AZ31" s="142">
        <v>2015</v>
      </c>
      <c r="BA31" s="161">
        <v>2014</v>
      </c>
      <c r="BB31" s="142">
        <v>2015</v>
      </c>
      <c r="BC31" s="142">
        <v>2014</v>
      </c>
      <c r="BD31" s="142">
        <v>2014</v>
      </c>
      <c r="BE31" s="142">
        <v>2011</v>
      </c>
      <c r="BF31" s="142">
        <v>2014</v>
      </c>
      <c r="BG31" s="142">
        <v>2014</v>
      </c>
      <c r="BH31" s="142">
        <v>2015</v>
      </c>
      <c r="BI31" s="142">
        <v>2008</v>
      </c>
      <c r="BJ31" s="142">
        <v>2014</v>
      </c>
      <c r="BK31" s="142">
        <v>2015</v>
      </c>
      <c r="BL31" s="94">
        <v>2012</v>
      </c>
      <c r="BM31" s="94">
        <v>2015</v>
      </c>
      <c r="BN31" s="94">
        <v>2014</v>
      </c>
      <c r="BO31" s="94">
        <v>2016</v>
      </c>
      <c r="BP31" s="142">
        <v>2012</v>
      </c>
      <c r="BQ31" s="142">
        <v>2014</v>
      </c>
      <c r="BR31" s="142">
        <v>2014</v>
      </c>
      <c r="BS31" s="142">
        <v>2014</v>
      </c>
      <c r="BT31" s="150">
        <v>2015</v>
      </c>
      <c r="BU31" s="150">
        <v>2015</v>
      </c>
      <c r="BV31" s="150">
        <v>2013</v>
      </c>
      <c r="BW31" s="150">
        <v>2013</v>
      </c>
      <c r="BX31" s="150">
        <v>2013</v>
      </c>
      <c r="BY31" s="143">
        <v>2013</v>
      </c>
      <c r="BZ31" s="150">
        <v>2014</v>
      </c>
      <c r="CA31" s="165">
        <v>2014</v>
      </c>
      <c r="CB31" s="150">
        <v>2014</v>
      </c>
      <c r="CC31" s="142">
        <v>2015</v>
      </c>
      <c r="CD31" s="142">
        <v>2015</v>
      </c>
      <c r="CE31" s="142">
        <v>2014</v>
      </c>
      <c r="CF31" s="142">
        <v>2014</v>
      </c>
      <c r="CG31" s="94"/>
    </row>
    <row r="32" spans="1:85" x14ac:dyDescent="0.25">
      <c r="A32" s="3" t="str">
        <f>VLOOKUP(C32,Regiones!B$4:H$36,7,FALSE)</f>
        <v>South America</v>
      </c>
      <c r="B32" s="114" t="s">
        <v>34</v>
      </c>
      <c r="C32" s="97" t="s">
        <v>33</v>
      </c>
      <c r="D32" s="140">
        <v>2014</v>
      </c>
      <c r="E32" s="140">
        <v>2014</v>
      </c>
      <c r="F32" s="140">
        <v>2014</v>
      </c>
      <c r="G32" s="140">
        <v>2014</v>
      </c>
      <c r="H32" s="140">
        <v>2014</v>
      </c>
      <c r="I32" s="140">
        <v>2014</v>
      </c>
      <c r="J32" s="140">
        <v>2014</v>
      </c>
      <c r="K32" s="140">
        <v>2015</v>
      </c>
      <c r="L32" s="140">
        <v>2015</v>
      </c>
      <c r="M32" s="140">
        <v>2015</v>
      </c>
      <c r="N32" s="140">
        <v>2011</v>
      </c>
      <c r="O32" s="140">
        <v>2011</v>
      </c>
      <c r="P32" s="140">
        <v>2010</v>
      </c>
      <c r="Q32" s="142">
        <v>2016</v>
      </c>
      <c r="R32" s="142">
        <v>2016</v>
      </c>
      <c r="S32" s="142">
        <v>2015</v>
      </c>
      <c r="T32" s="142">
        <v>2015</v>
      </c>
      <c r="U32" s="142">
        <v>2013</v>
      </c>
      <c r="V32" s="142">
        <v>2013</v>
      </c>
      <c r="W32" s="142">
        <v>2014</v>
      </c>
      <c r="X32" s="142">
        <v>2014</v>
      </c>
      <c r="Y32" s="142">
        <v>2009</v>
      </c>
      <c r="Z32" s="142">
        <v>2009</v>
      </c>
      <c r="AA32" s="142">
        <v>2006</v>
      </c>
      <c r="AB32" s="142">
        <v>2015</v>
      </c>
      <c r="AC32" s="161">
        <v>2015</v>
      </c>
      <c r="AD32" s="142"/>
      <c r="AE32" s="142">
        <v>2015</v>
      </c>
      <c r="AF32" s="161">
        <v>2014</v>
      </c>
      <c r="AG32" s="142">
        <v>2009</v>
      </c>
      <c r="AH32" s="142">
        <v>2010</v>
      </c>
      <c r="AI32" s="142">
        <v>2014</v>
      </c>
      <c r="AJ32" s="142">
        <v>2015</v>
      </c>
      <c r="AK32" s="142">
        <v>2014</v>
      </c>
      <c r="AL32" s="142">
        <v>2014</v>
      </c>
      <c r="AM32" s="142">
        <v>2015</v>
      </c>
      <c r="AN32" s="142">
        <v>2014</v>
      </c>
      <c r="AO32" s="142">
        <v>2014</v>
      </c>
      <c r="AP32" s="142">
        <v>2014</v>
      </c>
      <c r="AQ32" s="142">
        <v>2015</v>
      </c>
      <c r="AR32" s="142">
        <v>2014</v>
      </c>
      <c r="AS32" s="141">
        <v>2006</v>
      </c>
      <c r="AT32" s="141">
        <v>2014</v>
      </c>
      <c r="AU32" s="142">
        <v>2014</v>
      </c>
      <c r="AV32" s="142">
        <v>2015</v>
      </c>
      <c r="AW32" s="142">
        <v>2016</v>
      </c>
      <c r="AX32" s="144" t="s">
        <v>534</v>
      </c>
      <c r="AY32" s="144">
        <v>42369</v>
      </c>
      <c r="AZ32" s="142">
        <v>2015</v>
      </c>
      <c r="BA32" s="161">
        <v>2014</v>
      </c>
      <c r="BB32" s="142">
        <v>2015</v>
      </c>
      <c r="BC32" s="142">
        <v>2014</v>
      </c>
      <c r="BD32" s="142">
        <v>2014</v>
      </c>
      <c r="BE32" s="142">
        <v>2011</v>
      </c>
      <c r="BF32" s="142" t="s">
        <v>534</v>
      </c>
      <c r="BG32" s="142" t="s">
        <v>534</v>
      </c>
      <c r="BH32" s="142" t="s">
        <v>534</v>
      </c>
      <c r="BI32" s="142"/>
      <c r="BJ32" s="142">
        <v>2014</v>
      </c>
      <c r="BK32" s="142">
        <v>2015</v>
      </c>
      <c r="BL32" s="94"/>
      <c r="BM32" s="94"/>
      <c r="BN32" s="94">
        <v>2014</v>
      </c>
      <c r="BO32" s="94">
        <v>2016</v>
      </c>
      <c r="BP32" s="142">
        <v>2012</v>
      </c>
      <c r="BQ32" s="142">
        <v>2014</v>
      </c>
      <c r="BR32" s="142">
        <v>2014</v>
      </c>
      <c r="BS32" s="142">
        <v>2014</v>
      </c>
      <c r="BT32" s="150">
        <v>2015</v>
      </c>
      <c r="BU32" s="150">
        <v>2015</v>
      </c>
      <c r="BV32" s="150">
        <v>2013</v>
      </c>
      <c r="BW32" s="150">
        <v>2013</v>
      </c>
      <c r="BX32" s="150">
        <v>2011</v>
      </c>
      <c r="BY32" s="143"/>
      <c r="BZ32" s="150">
        <v>2009</v>
      </c>
      <c r="CA32" s="165">
        <v>2014</v>
      </c>
      <c r="CB32" s="150">
        <v>2012</v>
      </c>
      <c r="CC32" s="142">
        <v>2015</v>
      </c>
      <c r="CD32" s="142">
        <v>2015</v>
      </c>
      <c r="CE32" s="142">
        <v>2014</v>
      </c>
      <c r="CF32" s="142">
        <v>2014</v>
      </c>
      <c r="CG32" s="94"/>
    </row>
    <row r="33" spans="1:85" x14ac:dyDescent="0.25">
      <c r="A33" s="3" t="str">
        <f>VLOOKUP(C33,Regiones!B$4:H$36,7,FALSE)</f>
        <v>South America</v>
      </c>
      <c r="B33" s="114" t="s">
        <v>48</v>
      </c>
      <c r="C33" s="97" t="s">
        <v>47</v>
      </c>
      <c r="D33" s="140">
        <v>2014</v>
      </c>
      <c r="E33" s="140">
        <v>2014</v>
      </c>
      <c r="F33" s="140">
        <v>2014</v>
      </c>
      <c r="G33" s="140">
        <v>2014</v>
      </c>
      <c r="H33" s="140">
        <v>2014</v>
      </c>
      <c r="I33" s="140">
        <v>2014</v>
      </c>
      <c r="J33" s="140">
        <v>2014</v>
      </c>
      <c r="K33" s="140">
        <v>2015</v>
      </c>
      <c r="L33" s="140">
        <v>2015</v>
      </c>
      <c r="M33" s="140">
        <v>2015</v>
      </c>
      <c r="N33" s="140">
        <v>2011</v>
      </c>
      <c r="O33" s="140">
        <v>2011</v>
      </c>
      <c r="P33" s="140">
        <v>2012</v>
      </c>
      <c r="Q33" s="142">
        <v>2016</v>
      </c>
      <c r="R33" s="142">
        <v>2016</v>
      </c>
      <c r="S33" s="142">
        <v>2015</v>
      </c>
      <c r="T33" s="142">
        <v>2015</v>
      </c>
      <c r="U33" s="142">
        <v>2014</v>
      </c>
      <c r="V33" s="142">
        <v>2014</v>
      </c>
      <c r="W33" s="142">
        <v>2014</v>
      </c>
      <c r="X33" s="142">
        <v>2014</v>
      </c>
      <c r="Y33" s="142"/>
      <c r="Z33" s="142"/>
      <c r="AA33" s="161">
        <v>2014</v>
      </c>
      <c r="AB33" s="142">
        <v>2015</v>
      </c>
      <c r="AC33" s="161">
        <v>2014</v>
      </c>
      <c r="AD33" s="161">
        <v>2014</v>
      </c>
      <c r="AE33" s="142">
        <v>2015</v>
      </c>
      <c r="AF33" s="142" t="s">
        <v>682</v>
      </c>
      <c r="AG33" s="142">
        <v>2009</v>
      </c>
      <c r="AH33" s="142">
        <v>2012</v>
      </c>
      <c r="AI33" s="142">
        <v>2014</v>
      </c>
      <c r="AJ33" s="142">
        <v>2015</v>
      </c>
      <c r="AK33" s="142">
        <v>2014</v>
      </c>
      <c r="AL33" s="142">
        <v>2014</v>
      </c>
      <c r="AM33" s="142">
        <v>2015</v>
      </c>
      <c r="AN33" s="142">
        <v>2014</v>
      </c>
      <c r="AO33" s="142">
        <v>2014</v>
      </c>
      <c r="AP33" s="142">
        <v>2014</v>
      </c>
      <c r="AQ33" s="142">
        <v>2015</v>
      </c>
      <c r="AR33" s="142">
        <v>2014</v>
      </c>
      <c r="AS33" s="141">
        <v>2013</v>
      </c>
      <c r="AT33" s="141"/>
      <c r="AU33" s="142">
        <v>2014</v>
      </c>
      <c r="AV33" s="142">
        <v>2015</v>
      </c>
      <c r="AW33" s="142">
        <v>2016</v>
      </c>
      <c r="AX33" s="144" t="s">
        <v>534</v>
      </c>
      <c r="AY33" s="144">
        <v>42369</v>
      </c>
      <c r="AZ33" s="142">
        <v>2015</v>
      </c>
      <c r="BA33" s="161">
        <v>2014</v>
      </c>
      <c r="BB33" s="142">
        <v>2015</v>
      </c>
      <c r="BC33" s="142">
        <v>2014</v>
      </c>
      <c r="BD33" s="142">
        <v>2014</v>
      </c>
      <c r="BE33" s="142">
        <v>2011</v>
      </c>
      <c r="BF33" s="142">
        <v>2013</v>
      </c>
      <c r="BG33" s="142">
        <v>2013</v>
      </c>
      <c r="BH33" s="142">
        <v>2009</v>
      </c>
      <c r="BI33" s="142">
        <v>2010</v>
      </c>
      <c r="BJ33" s="142">
        <v>2014</v>
      </c>
      <c r="BK33" s="142">
        <v>2015</v>
      </c>
      <c r="BL33" s="94">
        <v>2011</v>
      </c>
      <c r="BM33" s="94">
        <v>2015</v>
      </c>
      <c r="BN33" s="94">
        <v>2014</v>
      </c>
      <c r="BO33" s="94">
        <v>2016</v>
      </c>
      <c r="BP33" s="142">
        <v>2012</v>
      </c>
      <c r="BQ33" s="142">
        <v>2014</v>
      </c>
      <c r="BR33" s="142">
        <v>2014</v>
      </c>
      <c r="BS33" s="142">
        <v>2014</v>
      </c>
      <c r="BT33" s="150">
        <v>2015</v>
      </c>
      <c r="BU33" s="150">
        <v>2015</v>
      </c>
      <c r="BV33" s="150">
        <v>2013</v>
      </c>
      <c r="BW33" s="150">
        <v>2013</v>
      </c>
      <c r="BX33" s="150">
        <v>2011</v>
      </c>
      <c r="BY33" s="143">
        <v>2011</v>
      </c>
      <c r="BZ33" s="150">
        <v>2014</v>
      </c>
      <c r="CA33" s="165">
        <v>2014</v>
      </c>
      <c r="CB33" s="150">
        <v>2012</v>
      </c>
      <c r="CC33" s="142">
        <v>2015</v>
      </c>
      <c r="CD33" s="142">
        <v>2015</v>
      </c>
      <c r="CE33" s="142">
        <v>2014</v>
      </c>
      <c r="CF33" s="142">
        <v>2014</v>
      </c>
      <c r="CG33" s="94"/>
    </row>
    <row r="34" spans="1:85" x14ac:dyDescent="0.25">
      <c r="A34" s="3" t="str">
        <f>VLOOKUP(C34,Regiones!B$4:H$36,7,FALSE)</f>
        <v>South America</v>
      </c>
      <c r="B34" s="114" t="s">
        <v>50</v>
      </c>
      <c r="C34" s="97" t="s">
        <v>49</v>
      </c>
      <c r="D34" s="140">
        <v>2014</v>
      </c>
      <c r="E34" s="140">
        <v>2014</v>
      </c>
      <c r="F34" s="140">
        <v>2014</v>
      </c>
      <c r="G34" s="140">
        <v>2014</v>
      </c>
      <c r="H34" s="140">
        <v>2014</v>
      </c>
      <c r="I34" s="140">
        <v>2014</v>
      </c>
      <c r="J34" s="140">
        <v>2014</v>
      </c>
      <c r="K34" s="140">
        <v>2015</v>
      </c>
      <c r="L34" s="140">
        <v>2015</v>
      </c>
      <c r="M34" s="140">
        <v>2015</v>
      </c>
      <c r="N34" s="140">
        <v>2011</v>
      </c>
      <c r="O34" s="140">
        <v>2011</v>
      </c>
      <c r="P34" s="140">
        <v>2008</v>
      </c>
      <c r="Q34" s="142">
        <v>2016</v>
      </c>
      <c r="R34" s="142">
        <v>2016</v>
      </c>
      <c r="S34" s="142">
        <v>2015</v>
      </c>
      <c r="T34" s="142">
        <v>2015</v>
      </c>
      <c r="U34" s="142">
        <v>2014</v>
      </c>
      <c r="V34" s="142">
        <v>2014</v>
      </c>
      <c r="W34" s="142">
        <v>2014</v>
      </c>
      <c r="X34" s="142">
        <v>2014</v>
      </c>
      <c r="Y34" s="142">
        <v>2012</v>
      </c>
      <c r="Z34" s="142">
        <v>2012</v>
      </c>
      <c r="AA34" s="161">
        <v>2014</v>
      </c>
      <c r="AB34" s="142">
        <v>2015</v>
      </c>
      <c r="AC34" s="161">
        <v>2015</v>
      </c>
      <c r="AD34" s="161">
        <v>2012</v>
      </c>
      <c r="AE34" s="142">
        <v>2015</v>
      </c>
      <c r="AF34" s="142">
        <v>2014</v>
      </c>
      <c r="AG34" s="142">
        <v>2011</v>
      </c>
      <c r="AH34" s="142">
        <v>2012</v>
      </c>
      <c r="AI34" s="142">
        <v>2014</v>
      </c>
      <c r="AJ34" s="142">
        <v>2015</v>
      </c>
      <c r="AK34" s="142">
        <v>2014</v>
      </c>
      <c r="AL34" s="142">
        <v>2014</v>
      </c>
      <c r="AM34" s="142">
        <v>2015</v>
      </c>
      <c r="AN34" s="142">
        <v>2014</v>
      </c>
      <c r="AO34" s="142">
        <v>2014</v>
      </c>
      <c r="AP34" s="142">
        <v>2014</v>
      </c>
      <c r="AQ34" s="142">
        <v>2015</v>
      </c>
      <c r="AR34" s="142">
        <v>2014</v>
      </c>
      <c r="AS34" s="141">
        <v>2013</v>
      </c>
      <c r="AT34" s="141">
        <v>2014</v>
      </c>
      <c r="AU34" s="142">
        <v>2014</v>
      </c>
      <c r="AV34" s="142">
        <v>2015</v>
      </c>
      <c r="AW34" s="142">
        <v>2016</v>
      </c>
      <c r="AX34" s="144">
        <v>42369</v>
      </c>
      <c r="AY34" s="144">
        <v>42369</v>
      </c>
      <c r="AZ34" s="142">
        <v>2015</v>
      </c>
      <c r="BA34" s="161">
        <v>2014</v>
      </c>
      <c r="BB34" s="142">
        <v>2015</v>
      </c>
      <c r="BC34" s="142">
        <v>2014</v>
      </c>
      <c r="BD34" s="142">
        <v>2014</v>
      </c>
      <c r="BE34" s="142">
        <v>2011</v>
      </c>
      <c r="BF34" s="142">
        <v>2014</v>
      </c>
      <c r="BG34" s="142">
        <v>2014</v>
      </c>
      <c r="BH34" s="142">
        <v>2015</v>
      </c>
      <c r="BI34" s="142">
        <v>2013</v>
      </c>
      <c r="BJ34" s="142">
        <v>2014</v>
      </c>
      <c r="BK34" s="142">
        <v>2015</v>
      </c>
      <c r="BL34" s="94">
        <v>2012</v>
      </c>
      <c r="BM34" s="94">
        <v>2015</v>
      </c>
      <c r="BN34" s="94">
        <v>2014</v>
      </c>
      <c r="BO34" s="94">
        <v>2016</v>
      </c>
      <c r="BP34" s="142">
        <v>2012</v>
      </c>
      <c r="BQ34" s="142">
        <v>2014</v>
      </c>
      <c r="BR34" s="142">
        <v>2014</v>
      </c>
      <c r="BS34" s="142">
        <v>2014</v>
      </c>
      <c r="BT34" s="150">
        <v>2015</v>
      </c>
      <c r="BU34" s="150">
        <v>2015</v>
      </c>
      <c r="BV34" s="150">
        <v>2013</v>
      </c>
      <c r="BW34" s="150">
        <v>2013</v>
      </c>
      <c r="BX34" s="150">
        <v>2013</v>
      </c>
      <c r="BY34" s="143">
        <v>2013</v>
      </c>
      <c r="BZ34" s="150">
        <v>2014</v>
      </c>
      <c r="CA34" s="165">
        <v>2014</v>
      </c>
      <c r="CB34" s="150">
        <v>2014</v>
      </c>
      <c r="CC34" s="142">
        <v>2015</v>
      </c>
      <c r="CD34" s="142">
        <v>2015</v>
      </c>
      <c r="CE34" s="142">
        <v>2014</v>
      </c>
      <c r="CF34" s="142">
        <v>2014</v>
      </c>
      <c r="CG34" s="94"/>
    </row>
    <row r="35" spans="1:85" x14ac:dyDescent="0.25">
      <c r="A35" s="3" t="str">
        <f>VLOOKUP(C35,Regiones!B$4:H$36,7,FALSE)</f>
        <v>South America</v>
      </c>
      <c r="B35" s="114" t="s">
        <v>58</v>
      </c>
      <c r="C35" s="97" t="s">
        <v>57</v>
      </c>
      <c r="D35" s="140">
        <v>2014</v>
      </c>
      <c r="E35" s="140">
        <v>2014</v>
      </c>
      <c r="F35" s="140">
        <v>2014</v>
      </c>
      <c r="G35" s="140">
        <v>2014</v>
      </c>
      <c r="H35" s="140">
        <v>2014</v>
      </c>
      <c r="I35" s="140">
        <v>2014</v>
      </c>
      <c r="J35" s="140">
        <v>2014</v>
      </c>
      <c r="K35" s="140">
        <v>2015</v>
      </c>
      <c r="L35" s="140">
        <v>2015</v>
      </c>
      <c r="M35" s="140">
        <v>2015</v>
      </c>
      <c r="N35" s="140">
        <v>2011</v>
      </c>
      <c r="O35" s="140">
        <v>2011</v>
      </c>
      <c r="P35" s="140"/>
      <c r="Q35" s="142">
        <v>2016</v>
      </c>
      <c r="R35" s="142">
        <v>2016</v>
      </c>
      <c r="S35" s="142">
        <v>2015</v>
      </c>
      <c r="T35" s="142">
        <v>2015</v>
      </c>
      <c r="U35" s="142">
        <v>2012</v>
      </c>
      <c r="V35" s="142">
        <v>2012</v>
      </c>
      <c r="W35" s="142">
        <v>2014</v>
      </c>
      <c r="X35" s="142">
        <v>2014</v>
      </c>
      <c r="Y35" s="142">
        <v>2010</v>
      </c>
      <c r="Z35" s="142">
        <v>2010</v>
      </c>
      <c r="AA35" s="142">
        <v>2010</v>
      </c>
      <c r="AB35" s="142">
        <v>2015</v>
      </c>
      <c r="AC35" s="161">
        <v>2015</v>
      </c>
      <c r="AD35" s="161">
        <v>2013</v>
      </c>
      <c r="AE35" s="142">
        <v>2015</v>
      </c>
      <c r="AF35" s="161">
        <v>2010</v>
      </c>
      <c r="AG35" s="142">
        <v>2010</v>
      </c>
      <c r="AH35" s="142">
        <v>2012</v>
      </c>
      <c r="AI35" s="142">
        <v>2014</v>
      </c>
      <c r="AJ35" s="142">
        <v>2015</v>
      </c>
      <c r="AK35" s="142">
        <v>2014</v>
      </c>
      <c r="AL35" s="142">
        <v>2014</v>
      </c>
      <c r="AM35" s="142">
        <v>2015</v>
      </c>
      <c r="AN35" s="142">
        <v>2014</v>
      </c>
      <c r="AO35" s="142">
        <v>2014</v>
      </c>
      <c r="AP35" s="142">
        <v>2014</v>
      </c>
      <c r="AQ35" s="142">
        <v>2015</v>
      </c>
      <c r="AR35" s="142">
        <v>2014</v>
      </c>
      <c r="AS35" s="141" t="s">
        <v>534</v>
      </c>
      <c r="AT35" s="141">
        <v>2014</v>
      </c>
      <c r="AU35" s="142">
        <v>2014</v>
      </c>
      <c r="AV35" s="142">
        <v>2015</v>
      </c>
      <c r="AW35" s="142">
        <v>2016</v>
      </c>
      <c r="AX35" s="144" t="s">
        <v>534</v>
      </c>
      <c r="AY35" s="144">
        <v>42369</v>
      </c>
      <c r="AZ35" s="142">
        <v>2015</v>
      </c>
      <c r="BA35" s="161">
        <v>2014</v>
      </c>
      <c r="BB35" s="142">
        <v>2015</v>
      </c>
      <c r="BC35" s="142">
        <v>2014</v>
      </c>
      <c r="BD35" s="142">
        <v>2014</v>
      </c>
      <c r="BE35" s="142">
        <v>2011</v>
      </c>
      <c r="BF35" s="142">
        <v>2013</v>
      </c>
      <c r="BG35" s="142">
        <v>2013</v>
      </c>
      <c r="BH35" s="142" t="s">
        <v>534</v>
      </c>
      <c r="BI35" s="142"/>
      <c r="BJ35" s="142">
        <v>2014</v>
      </c>
      <c r="BK35" s="142">
        <v>2015</v>
      </c>
      <c r="BL35" s="94"/>
      <c r="BM35" s="94"/>
      <c r="BN35" s="94"/>
      <c r="BO35" s="94"/>
      <c r="BP35" s="142">
        <v>2012</v>
      </c>
      <c r="BQ35" s="142">
        <v>2014</v>
      </c>
      <c r="BR35" s="142">
        <v>2014</v>
      </c>
      <c r="BS35" s="142">
        <v>2014</v>
      </c>
      <c r="BT35" s="150">
        <v>2015</v>
      </c>
      <c r="BU35" s="150">
        <v>2015</v>
      </c>
      <c r="BV35" s="150">
        <v>2013</v>
      </c>
      <c r="BW35" s="150">
        <v>2013</v>
      </c>
      <c r="BX35" s="150">
        <v>2013</v>
      </c>
      <c r="BY35" s="143">
        <v>2013</v>
      </c>
      <c r="BZ35" s="150">
        <v>2012</v>
      </c>
      <c r="CA35" s="165">
        <v>2014</v>
      </c>
      <c r="CB35" s="150">
        <v>2014</v>
      </c>
      <c r="CC35" s="142">
        <v>2015</v>
      </c>
      <c r="CD35" s="142">
        <v>2015</v>
      </c>
      <c r="CE35" s="142">
        <v>2014</v>
      </c>
      <c r="CF35" s="142">
        <v>2014</v>
      </c>
      <c r="CG35" s="94"/>
    </row>
    <row r="36" spans="1:85" x14ac:dyDescent="0.25">
      <c r="A36" s="3" t="str">
        <f>VLOOKUP(C36,Regiones!B$4:H$36,7,FALSE)</f>
        <v>South America</v>
      </c>
      <c r="B36" s="114" t="s">
        <v>62</v>
      </c>
      <c r="C36" s="97" t="s">
        <v>61</v>
      </c>
      <c r="D36" s="140">
        <v>2014</v>
      </c>
      <c r="E36" s="140">
        <v>2014</v>
      </c>
      <c r="F36" s="140">
        <v>2014</v>
      </c>
      <c r="G36" s="140">
        <v>2014</v>
      </c>
      <c r="H36" s="140">
        <v>2014</v>
      </c>
      <c r="I36" s="140">
        <v>2014</v>
      </c>
      <c r="J36" s="140">
        <v>2014</v>
      </c>
      <c r="K36" s="140">
        <v>2015</v>
      </c>
      <c r="L36" s="140">
        <v>2015</v>
      </c>
      <c r="M36" s="140">
        <v>2015</v>
      </c>
      <c r="N36" s="140">
        <v>2011</v>
      </c>
      <c r="O36" s="140">
        <v>2011</v>
      </c>
      <c r="P36" s="140"/>
      <c r="Q36" s="142">
        <v>2016</v>
      </c>
      <c r="R36" s="142">
        <v>2016</v>
      </c>
      <c r="S36" s="142">
        <v>2015</v>
      </c>
      <c r="T36" s="142">
        <v>2015</v>
      </c>
      <c r="U36" s="142">
        <v>2014</v>
      </c>
      <c r="V36" s="142">
        <v>2014</v>
      </c>
      <c r="W36" s="142">
        <v>2014</v>
      </c>
      <c r="X36" s="142">
        <v>2014</v>
      </c>
      <c r="Y36" s="142"/>
      <c r="Z36" s="142"/>
      <c r="AA36" s="161">
        <v>2014</v>
      </c>
      <c r="AB36" s="142">
        <v>2015</v>
      </c>
      <c r="AC36" s="161">
        <v>2015</v>
      </c>
      <c r="AD36" s="161">
        <v>2013</v>
      </c>
      <c r="AE36" s="142">
        <v>2015</v>
      </c>
      <c r="AF36" s="161">
        <v>2011</v>
      </c>
      <c r="AG36" s="142">
        <v>2012</v>
      </c>
      <c r="AH36" s="142">
        <v>2010</v>
      </c>
      <c r="AI36" s="142">
        <v>2014</v>
      </c>
      <c r="AJ36" s="142">
        <v>2015</v>
      </c>
      <c r="AK36" s="142">
        <v>2014</v>
      </c>
      <c r="AL36" s="142">
        <v>2014</v>
      </c>
      <c r="AM36" s="142">
        <v>2015</v>
      </c>
      <c r="AN36" s="142">
        <v>2014</v>
      </c>
      <c r="AO36" s="142">
        <v>2014</v>
      </c>
      <c r="AP36" s="142">
        <v>2014</v>
      </c>
      <c r="AQ36" s="142">
        <v>2015</v>
      </c>
      <c r="AR36" s="142">
        <v>2014</v>
      </c>
      <c r="AS36" s="141">
        <v>2013</v>
      </c>
      <c r="AT36" s="141"/>
      <c r="AU36" s="142">
        <v>2014</v>
      </c>
      <c r="AV36" s="142">
        <v>2015</v>
      </c>
      <c r="AW36" s="142">
        <v>2016</v>
      </c>
      <c r="AX36" s="144" t="s">
        <v>534</v>
      </c>
      <c r="AY36" s="144">
        <v>42369</v>
      </c>
      <c r="AZ36" s="142">
        <v>2015</v>
      </c>
      <c r="BA36" s="161">
        <v>2014</v>
      </c>
      <c r="BB36" s="142">
        <v>2015</v>
      </c>
      <c r="BC36" s="142">
        <v>2014</v>
      </c>
      <c r="BD36" s="142">
        <v>2014</v>
      </c>
      <c r="BE36" s="142">
        <v>2011</v>
      </c>
      <c r="BF36" s="142">
        <v>2014</v>
      </c>
      <c r="BG36" s="142">
        <v>2014</v>
      </c>
      <c r="BH36" s="142">
        <v>2011</v>
      </c>
      <c r="BI36" s="142">
        <v>2010</v>
      </c>
      <c r="BJ36" s="142">
        <v>2014</v>
      </c>
      <c r="BK36" s="142">
        <v>2015</v>
      </c>
      <c r="BL36" s="94">
        <v>2012</v>
      </c>
      <c r="BM36" s="94">
        <v>2015</v>
      </c>
      <c r="BN36" s="94">
        <v>2014</v>
      </c>
      <c r="BO36" s="94">
        <v>2016</v>
      </c>
      <c r="BP36" s="142">
        <v>2012</v>
      </c>
      <c r="BQ36" s="142">
        <v>2014</v>
      </c>
      <c r="BR36" s="142">
        <v>2014</v>
      </c>
      <c r="BS36" s="142">
        <v>2014</v>
      </c>
      <c r="BT36" s="150">
        <v>2015</v>
      </c>
      <c r="BU36" s="150">
        <v>2015</v>
      </c>
      <c r="BV36" s="150">
        <v>2013</v>
      </c>
      <c r="BW36" s="150">
        <v>2013</v>
      </c>
      <c r="BX36" s="150">
        <v>2009</v>
      </c>
      <c r="BY36" s="143"/>
      <c r="BZ36" s="150">
        <v>2014</v>
      </c>
      <c r="CA36" s="165">
        <v>2014</v>
      </c>
      <c r="CB36" s="150">
        <v>2010</v>
      </c>
      <c r="CC36" s="142">
        <v>2015</v>
      </c>
      <c r="CD36" s="142">
        <v>2015</v>
      </c>
      <c r="CE36" s="142">
        <v>2014</v>
      </c>
      <c r="CF36" s="142">
        <v>2014</v>
      </c>
      <c r="CG36" s="94"/>
    </row>
    <row r="37" spans="1:85" x14ac:dyDescent="0.25">
      <c r="A37" s="3" t="str">
        <f>VLOOKUP(C37,Regiones!B$4:H$36,7,FALSE)</f>
        <v>South America</v>
      </c>
      <c r="B37" s="114" t="s">
        <v>438</v>
      </c>
      <c r="C37" s="97" t="s">
        <v>63</v>
      </c>
      <c r="D37" s="140">
        <v>2014</v>
      </c>
      <c r="E37" s="140">
        <v>2014</v>
      </c>
      <c r="F37" s="140">
        <v>2014</v>
      </c>
      <c r="G37" s="140">
        <v>2014</v>
      </c>
      <c r="H37" s="140">
        <v>2014</v>
      </c>
      <c r="I37" s="140">
        <v>2014</v>
      </c>
      <c r="J37" s="140">
        <v>2014</v>
      </c>
      <c r="K37" s="140">
        <v>2015</v>
      </c>
      <c r="L37" s="140">
        <v>2015</v>
      </c>
      <c r="M37" s="140">
        <v>2015</v>
      </c>
      <c r="N37" s="140">
        <v>2011</v>
      </c>
      <c r="O37" s="140">
        <v>2011</v>
      </c>
      <c r="P37" s="140">
        <v>2008</v>
      </c>
      <c r="Q37" s="142">
        <v>2016</v>
      </c>
      <c r="R37" s="142">
        <v>2016</v>
      </c>
      <c r="S37" s="142">
        <v>2015</v>
      </c>
      <c r="T37" s="142">
        <v>2015</v>
      </c>
      <c r="U37" s="142">
        <v>2014</v>
      </c>
      <c r="V37" s="142">
        <v>2014</v>
      </c>
      <c r="W37" s="142">
        <v>2014</v>
      </c>
      <c r="X37" s="142">
        <v>2014</v>
      </c>
      <c r="Y37" s="142"/>
      <c r="Z37" s="142"/>
      <c r="AA37" s="161">
        <v>2013</v>
      </c>
      <c r="AB37" s="142">
        <v>2015</v>
      </c>
      <c r="AC37" s="161">
        <v>2013</v>
      </c>
      <c r="AD37" s="161">
        <v>2013</v>
      </c>
      <c r="AE37" s="142">
        <v>2015</v>
      </c>
      <c r="AF37" s="161">
        <v>2009</v>
      </c>
      <c r="AG37" s="142">
        <v>2011</v>
      </c>
      <c r="AH37" s="142"/>
      <c r="AI37" s="142">
        <v>2014</v>
      </c>
      <c r="AJ37" s="142">
        <v>2015</v>
      </c>
      <c r="AK37" s="142">
        <v>2014</v>
      </c>
      <c r="AL37" s="142">
        <v>2014</v>
      </c>
      <c r="AM37" s="142">
        <v>2015</v>
      </c>
      <c r="AN37" s="142">
        <v>2014</v>
      </c>
      <c r="AO37" s="142">
        <v>2014</v>
      </c>
      <c r="AP37" s="142">
        <v>2014</v>
      </c>
      <c r="AQ37" s="142">
        <v>2015</v>
      </c>
      <c r="AR37" s="142">
        <v>2014</v>
      </c>
      <c r="AS37" s="141">
        <v>2006</v>
      </c>
      <c r="AT37" s="141"/>
      <c r="AU37" s="142">
        <v>2014</v>
      </c>
      <c r="AV37" s="142">
        <v>2015</v>
      </c>
      <c r="AW37" s="142">
        <v>2016</v>
      </c>
      <c r="AX37" s="144" t="s">
        <v>534</v>
      </c>
      <c r="AY37" s="144">
        <v>42369</v>
      </c>
      <c r="AZ37" s="142">
        <v>2015</v>
      </c>
      <c r="BA37" s="161">
        <v>2014</v>
      </c>
      <c r="BB37" s="142">
        <v>2015</v>
      </c>
      <c r="BC37" s="142">
        <v>2014</v>
      </c>
      <c r="BD37" s="142">
        <v>2014</v>
      </c>
      <c r="BE37" s="142">
        <v>2011</v>
      </c>
      <c r="BF37" s="142">
        <v>2014</v>
      </c>
      <c r="BG37" s="142">
        <v>2014</v>
      </c>
      <c r="BH37" s="142">
        <v>2015</v>
      </c>
      <c r="BI37" s="142">
        <v>2013</v>
      </c>
      <c r="BJ37" s="142">
        <v>2014</v>
      </c>
      <c r="BK37" s="142">
        <v>2015</v>
      </c>
      <c r="BL37" s="94"/>
      <c r="BM37" s="94">
        <v>2015</v>
      </c>
      <c r="BN37" s="94">
        <v>2014</v>
      </c>
      <c r="BO37" s="94">
        <v>2016</v>
      </c>
      <c r="BP37" s="142">
        <v>2012</v>
      </c>
      <c r="BQ37" s="142">
        <v>2014</v>
      </c>
      <c r="BR37" s="142">
        <v>2014</v>
      </c>
      <c r="BS37" s="142">
        <v>2014</v>
      </c>
      <c r="BT37" s="150">
        <v>2015</v>
      </c>
      <c r="BU37" s="150">
        <v>2015</v>
      </c>
      <c r="BV37" s="150">
        <v>2013</v>
      </c>
      <c r="BW37" s="150">
        <v>2013</v>
      </c>
      <c r="BX37" s="150">
        <v>2013</v>
      </c>
      <c r="BY37" s="143">
        <v>2013</v>
      </c>
      <c r="BZ37" s="150">
        <v>2011</v>
      </c>
      <c r="CA37" s="165">
        <v>2012</v>
      </c>
      <c r="CB37" s="150">
        <v>2014</v>
      </c>
      <c r="CC37" s="142">
        <v>2013</v>
      </c>
      <c r="CD37" s="142">
        <v>2015</v>
      </c>
      <c r="CE37" s="142">
        <v>2014</v>
      </c>
      <c r="CF37" s="142">
        <v>2014</v>
      </c>
      <c r="CG37" s="94"/>
    </row>
  </sheetData>
  <sortState ref="A4:BG194">
    <sortCondition ref="A4:A194"/>
    <sortCondition ref="B4:B194"/>
  </sortState>
  <mergeCells count="1">
    <mergeCell ref="A1:CF1"/>
  </mergeCell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9"/>
  <sheetViews>
    <sheetView showGridLines="0" workbookViewId="0">
      <pane xSplit="3" ySplit="6" topLeftCell="BW7" activePane="bottomRight" state="frozen"/>
      <selection activeCell="P7" sqref="P7"/>
      <selection pane="topRight" activeCell="P7" sqref="P7"/>
      <selection pane="bottomLeft" activeCell="P7" sqref="P7"/>
      <selection pane="bottomRight" sqref="A1:CF1"/>
    </sheetView>
  </sheetViews>
  <sheetFormatPr defaultColWidth="9.140625" defaultRowHeight="15" x14ac:dyDescent="0.25"/>
  <cols>
    <col min="1" max="1" width="18.5703125" style="3" customWidth="1"/>
    <col min="2" max="2" width="49.42578125" style="3" bestFit="1" customWidth="1"/>
    <col min="3" max="3" width="5.5703125" style="3" bestFit="1" customWidth="1"/>
    <col min="4" max="52" width="11.42578125" style="3" customWidth="1"/>
    <col min="53" max="53" width="27.5703125" style="3" customWidth="1"/>
    <col min="54" max="60" width="11.42578125" style="3" customWidth="1"/>
    <col min="61" max="61" width="13" style="3" customWidth="1"/>
    <col min="62" max="83" width="11.42578125" style="3" customWidth="1"/>
    <col min="84" max="16384" width="9.140625" style="3"/>
  </cols>
  <sheetData>
    <row r="1" spans="1:85" x14ac:dyDescent="0.25">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row>
    <row r="2" spans="1:85" s="15" customFormat="1" ht="121.5" hidden="1" customHeight="1" x14ac:dyDescent="0.2">
      <c r="A2" s="126" t="s">
        <v>587</v>
      </c>
      <c r="B2" s="126" t="s">
        <v>75</v>
      </c>
      <c r="C2" s="127" t="s">
        <v>64</v>
      </c>
      <c r="D2" s="124" t="s">
        <v>119</v>
      </c>
      <c r="E2" s="124" t="s">
        <v>120</v>
      </c>
      <c r="F2" s="124" t="s">
        <v>449</v>
      </c>
      <c r="G2" s="124" t="s">
        <v>450</v>
      </c>
      <c r="H2" s="124" t="s">
        <v>451</v>
      </c>
      <c r="I2" s="124" t="s">
        <v>452</v>
      </c>
      <c r="J2" s="124" t="s">
        <v>458</v>
      </c>
      <c r="K2" s="124" t="s">
        <v>417</v>
      </c>
      <c r="L2" s="124" t="s">
        <v>418</v>
      </c>
      <c r="M2" s="124" t="s">
        <v>588</v>
      </c>
      <c r="N2" s="124" t="s">
        <v>596</v>
      </c>
      <c r="O2" s="124" t="s">
        <v>597</v>
      </c>
      <c r="P2" s="124" t="s">
        <v>598</v>
      </c>
      <c r="Q2" s="124" t="s">
        <v>398</v>
      </c>
      <c r="R2" s="124" t="s">
        <v>435</v>
      </c>
      <c r="S2" s="124" t="s">
        <v>527</v>
      </c>
      <c r="T2" s="124" t="s">
        <v>528</v>
      </c>
      <c r="U2" s="124" t="s">
        <v>602</v>
      </c>
      <c r="V2" s="124" t="s">
        <v>601</v>
      </c>
      <c r="W2" s="124" t="s">
        <v>930</v>
      </c>
      <c r="X2" s="124" t="s">
        <v>81</v>
      </c>
      <c r="Y2" s="124" t="s">
        <v>977</v>
      </c>
      <c r="Z2" s="124" t="s">
        <v>978</v>
      </c>
      <c r="AA2" s="124" t="s">
        <v>604</v>
      </c>
      <c r="AB2" s="124" t="s">
        <v>608</v>
      </c>
      <c r="AC2" s="124" t="s">
        <v>611</v>
      </c>
      <c r="AD2" s="124" t="s">
        <v>614</v>
      </c>
      <c r="AE2" s="124" t="s">
        <v>160</v>
      </c>
      <c r="AF2" s="124" t="s">
        <v>622</v>
      </c>
      <c r="AG2" s="124" t="s">
        <v>624</v>
      </c>
      <c r="AH2" s="124" t="s">
        <v>484</v>
      </c>
      <c r="AI2" s="124" t="s">
        <v>158</v>
      </c>
      <c r="AJ2" s="124" t="s">
        <v>659</v>
      </c>
      <c r="AK2" s="124" t="s">
        <v>492</v>
      </c>
      <c r="AL2" s="124" t="s">
        <v>93</v>
      </c>
      <c r="AM2" s="124" t="s">
        <v>620</v>
      </c>
      <c r="AN2" s="124" t="s">
        <v>159</v>
      </c>
      <c r="AO2" s="124" t="s">
        <v>660</v>
      </c>
      <c r="AP2" s="124" t="s">
        <v>661</v>
      </c>
      <c r="AQ2" s="124" t="s">
        <v>542</v>
      </c>
      <c r="AR2" s="124" t="s">
        <v>80</v>
      </c>
      <c r="AS2" s="124" t="s">
        <v>161</v>
      </c>
      <c r="AT2" s="124" t="s">
        <v>607</v>
      </c>
      <c r="AU2" s="124" t="s">
        <v>162</v>
      </c>
      <c r="AV2" s="124" t="s">
        <v>162</v>
      </c>
      <c r="AW2" s="124" t="s">
        <v>162</v>
      </c>
      <c r="AX2" s="124" t="s">
        <v>163</v>
      </c>
      <c r="AY2" s="124" t="s">
        <v>164</v>
      </c>
      <c r="AZ2" s="124" t="s">
        <v>87</v>
      </c>
      <c r="BA2" s="124" t="s">
        <v>627</v>
      </c>
      <c r="BB2" s="124" t="s">
        <v>629</v>
      </c>
      <c r="BC2" s="124" t="s">
        <v>103</v>
      </c>
      <c r="BD2" s="124" t="s">
        <v>104</v>
      </c>
      <c r="BE2" s="124" t="s">
        <v>1006</v>
      </c>
      <c r="BF2" s="124" t="s">
        <v>105</v>
      </c>
      <c r="BG2" s="124" t="s">
        <v>106</v>
      </c>
      <c r="BH2" s="124" t="s">
        <v>124</v>
      </c>
      <c r="BI2" s="124" t="s">
        <v>633</v>
      </c>
      <c r="BJ2" s="124" t="s">
        <v>66</v>
      </c>
      <c r="BK2" s="124" t="s">
        <v>94</v>
      </c>
      <c r="BL2" s="124" t="s">
        <v>641</v>
      </c>
      <c r="BM2" s="124" t="s">
        <v>645</v>
      </c>
      <c r="BN2" s="124" t="s">
        <v>646</v>
      </c>
      <c r="BO2" s="124" t="s">
        <v>648</v>
      </c>
      <c r="BP2" s="124" t="s">
        <v>67</v>
      </c>
      <c r="BQ2" s="124" t="s">
        <v>68</v>
      </c>
      <c r="BR2" s="124" t="s">
        <v>69</v>
      </c>
      <c r="BS2" s="124" t="s">
        <v>1213</v>
      </c>
      <c r="BT2" s="124" t="s">
        <v>83</v>
      </c>
      <c r="BU2" s="124" t="s">
        <v>82</v>
      </c>
      <c r="BV2" s="124" t="s">
        <v>652</v>
      </c>
      <c r="BW2" s="124" t="s">
        <v>653</v>
      </c>
      <c r="BX2" s="124" t="s">
        <v>670</v>
      </c>
      <c r="BY2" s="124" t="s">
        <v>669</v>
      </c>
      <c r="BZ2" s="124" t="s">
        <v>674</v>
      </c>
      <c r="CA2" s="124" t="s">
        <v>672</v>
      </c>
      <c r="CB2" s="124" t="s">
        <v>671</v>
      </c>
      <c r="CC2" s="124" t="s">
        <v>486</v>
      </c>
      <c r="CD2" s="124" t="s">
        <v>508</v>
      </c>
      <c r="CE2" s="124" t="s">
        <v>530</v>
      </c>
      <c r="CF2" s="124" t="s">
        <v>395</v>
      </c>
    </row>
    <row r="3" spans="1:85" s="15" customFormat="1" ht="121.5" customHeight="1" thickBot="1" x14ac:dyDescent="0.25">
      <c r="A3" s="111" t="s">
        <v>1081</v>
      </c>
      <c r="B3" s="111" t="s">
        <v>1080</v>
      </c>
      <c r="C3" s="246" t="s">
        <v>64</v>
      </c>
      <c r="D3" s="124" t="s">
        <v>1107</v>
      </c>
      <c r="E3" s="124" t="s">
        <v>1108</v>
      </c>
      <c r="F3" s="124" t="s">
        <v>1214</v>
      </c>
      <c r="G3" s="124" t="s">
        <v>1086</v>
      </c>
      <c r="H3" s="124" t="s">
        <v>1087</v>
      </c>
      <c r="I3" s="124" t="s">
        <v>1204</v>
      </c>
      <c r="J3" s="124" t="s">
        <v>1215</v>
      </c>
      <c r="K3" s="124" t="s">
        <v>1216</v>
      </c>
      <c r="L3" s="124" t="s">
        <v>1105</v>
      </c>
      <c r="M3" s="124" t="s">
        <v>1123</v>
      </c>
      <c r="N3" s="124" t="s">
        <v>1217</v>
      </c>
      <c r="O3" s="124" t="s">
        <v>1218</v>
      </c>
      <c r="P3" s="124" t="s">
        <v>1120</v>
      </c>
      <c r="Q3" s="124" t="s">
        <v>1219</v>
      </c>
      <c r="R3" s="124" t="s">
        <v>1220</v>
      </c>
      <c r="S3" s="124" t="s">
        <v>1221</v>
      </c>
      <c r="T3" s="124" t="s">
        <v>1222</v>
      </c>
      <c r="U3" s="124" t="s">
        <v>1223</v>
      </c>
      <c r="V3" s="124" t="s">
        <v>1131</v>
      </c>
      <c r="W3" s="124" t="s">
        <v>1134</v>
      </c>
      <c r="X3" s="124" t="s">
        <v>1137</v>
      </c>
      <c r="Y3" s="124" t="s">
        <v>1224</v>
      </c>
      <c r="Z3" s="124" t="s">
        <v>1225</v>
      </c>
      <c r="AA3" s="124" t="s">
        <v>1226</v>
      </c>
      <c r="AB3" s="124" t="s">
        <v>1162</v>
      </c>
      <c r="AC3" s="124" t="s">
        <v>1143</v>
      </c>
      <c r="AD3" s="124" t="s">
        <v>1144</v>
      </c>
      <c r="AE3" s="124" t="s">
        <v>1227</v>
      </c>
      <c r="AF3" s="124" t="s">
        <v>1165</v>
      </c>
      <c r="AG3" s="124" t="s">
        <v>1153</v>
      </c>
      <c r="AH3" s="124" t="s">
        <v>1228</v>
      </c>
      <c r="AI3" s="124" t="s">
        <v>1291</v>
      </c>
      <c r="AJ3" s="124" t="s">
        <v>1292</v>
      </c>
      <c r="AK3" s="124" t="s">
        <v>1151</v>
      </c>
      <c r="AL3" s="124" t="s">
        <v>1150</v>
      </c>
      <c r="AM3" s="124" t="s">
        <v>1229</v>
      </c>
      <c r="AN3" s="124" t="s">
        <v>1230</v>
      </c>
      <c r="AO3" s="124" t="s">
        <v>1193</v>
      </c>
      <c r="AP3" s="124" t="s">
        <v>1295</v>
      </c>
      <c r="AQ3" s="124" t="s">
        <v>1195</v>
      </c>
      <c r="AR3" s="124" t="s">
        <v>1140</v>
      </c>
      <c r="AS3" s="124" t="s">
        <v>1231</v>
      </c>
      <c r="AT3" s="124" t="s">
        <v>1142</v>
      </c>
      <c r="AU3" s="124" t="s">
        <v>1232</v>
      </c>
      <c r="AV3" s="124" t="s">
        <v>1232</v>
      </c>
      <c r="AW3" s="124" t="s">
        <v>1232</v>
      </c>
      <c r="AX3" s="124" t="s">
        <v>1233</v>
      </c>
      <c r="AY3" s="124" t="s">
        <v>1234</v>
      </c>
      <c r="AZ3" s="124" t="s">
        <v>1235</v>
      </c>
      <c r="BA3" s="124" t="s">
        <v>1211</v>
      </c>
      <c r="BB3" s="124" t="s">
        <v>1154</v>
      </c>
      <c r="BC3" s="124" t="s">
        <v>1236</v>
      </c>
      <c r="BD3" s="124" t="s">
        <v>1157</v>
      </c>
      <c r="BE3" s="124" t="s">
        <v>1156</v>
      </c>
      <c r="BF3" s="124" t="s">
        <v>1158</v>
      </c>
      <c r="BG3" s="124" t="s">
        <v>1159</v>
      </c>
      <c r="BH3" s="124" t="s">
        <v>1237</v>
      </c>
      <c r="BI3" s="124" t="s">
        <v>1238</v>
      </c>
      <c r="BJ3" s="124" t="s">
        <v>1172</v>
      </c>
      <c r="BK3" s="124" t="s">
        <v>1171</v>
      </c>
      <c r="BL3" s="124" t="s">
        <v>1239</v>
      </c>
      <c r="BM3" s="124" t="s">
        <v>1174</v>
      </c>
      <c r="BN3" s="124" t="s">
        <v>1175</v>
      </c>
      <c r="BO3" s="124" t="s">
        <v>1240</v>
      </c>
      <c r="BP3" s="124" t="s">
        <v>1179</v>
      </c>
      <c r="BQ3" s="124" t="s">
        <v>1241</v>
      </c>
      <c r="BR3" s="124" t="s">
        <v>1181</v>
      </c>
      <c r="BS3" s="124" t="s">
        <v>1242</v>
      </c>
      <c r="BT3" s="124" t="s">
        <v>1243</v>
      </c>
      <c r="BU3" s="124" t="s">
        <v>1244</v>
      </c>
      <c r="BV3" s="124" t="s">
        <v>1245</v>
      </c>
      <c r="BW3" s="124" t="s">
        <v>1185</v>
      </c>
      <c r="BX3" s="124" t="s">
        <v>1196</v>
      </c>
      <c r="BY3" s="124" t="s">
        <v>1197</v>
      </c>
      <c r="BZ3" s="124" t="s">
        <v>1246</v>
      </c>
      <c r="CA3" s="124" t="s">
        <v>1296</v>
      </c>
      <c r="CB3" s="124" t="s">
        <v>1201</v>
      </c>
      <c r="CC3" s="124" t="s">
        <v>1247</v>
      </c>
      <c r="CD3" s="124" t="s">
        <v>1248</v>
      </c>
      <c r="CE3" s="124" t="s">
        <v>1249</v>
      </c>
      <c r="CF3" s="124" t="s">
        <v>1250</v>
      </c>
    </row>
    <row r="4" spans="1:85" ht="15.75" thickTop="1" x14ac:dyDescent="0.25">
      <c r="B4" s="115" t="s">
        <v>1737</v>
      </c>
      <c r="C4" s="97"/>
      <c r="D4" s="139">
        <v>2014</v>
      </c>
      <c r="E4" s="139">
        <v>2014</v>
      </c>
      <c r="F4" s="139">
        <v>2014</v>
      </c>
      <c r="G4" s="139">
        <v>2014</v>
      </c>
      <c r="H4" s="139">
        <v>2014</v>
      </c>
      <c r="I4" s="139">
        <v>2014</v>
      </c>
      <c r="J4" s="139">
        <v>2014</v>
      </c>
      <c r="K4" s="139" t="s">
        <v>532</v>
      </c>
      <c r="L4" s="139" t="s">
        <v>532</v>
      </c>
      <c r="M4" s="139" t="s">
        <v>589</v>
      </c>
      <c r="N4" s="139">
        <v>2011</v>
      </c>
      <c r="O4" s="139">
        <v>2011</v>
      </c>
      <c r="P4" s="139" t="s">
        <v>599</v>
      </c>
      <c r="Q4" s="139">
        <v>2016</v>
      </c>
      <c r="R4" s="139">
        <v>2016</v>
      </c>
      <c r="S4" s="139">
        <v>2015</v>
      </c>
      <c r="T4" s="139">
        <v>2015</v>
      </c>
      <c r="U4" s="98" t="s">
        <v>577</v>
      </c>
      <c r="V4" s="98" t="s">
        <v>577</v>
      </c>
      <c r="W4" s="98">
        <v>2014</v>
      </c>
      <c r="X4" s="139">
        <v>2014</v>
      </c>
      <c r="Y4" s="176">
        <v>2014</v>
      </c>
      <c r="Z4" s="176">
        <v>2014</v>
      </c>
      <c r="AA4" s="98" t="s">
        <v>605</v>
      </c>
      <c r="AB4" s="98">
        <v>2015</v>
      </c>
      <c r="AC4" s="98" t="s">
        <v>613</v>
      </c>
      <c r="AD4" s="98" t="s">
        <v>616</v>
      </c>
      <c r="AE4" s="139">
        <v>2015</v>
      </c>
      <c r="AF4" s="98" t="s">
        <v>621</v>
      </c>
      <c r="AG4" s="98" t="s">
        <v>625</v>
      </c>
      <c r="AH4" s="139" t="s">
        <v>491</v>
      </c>
      <c r="AI4" s="139">
        <v>2014</v>
      </c>
      <c r="AJ4" s="139">
        <v>2015</v>
      </c>
      <c r="AK4" s="139">
        <v>2014</v>
      </c>
      <c r="AL4" s="139">
        <v>2014</v>
      </c>
      <c r="AM4" s="98">
        <v>2015</v>
      </c>
      <c r="AN4" s="139">
        <v>2014</v>
      </c>
      <c r="AO4" s="98">
        <v>2014</v>
      </c>
      <c r="AP4" s="98">
        <v>2014</v>
      </c>
      <c r="AQ4" s="139">
        <v>2015</v>
      </c>
      <c r="AR4" s="139">
        <v>2014</v>
      </c>
      <c r="AS4" s="139" t="s">
        <v>525</v>
      </c>
      <c r="AT4" s="98">
        <v>2014</v>
      </c>
      <c r="AU4" s="139">
        <v>2014</v>
      </c>
      <c r="AV4" s="139">
        <v>2015</v>
      </c>
      <c r="AW4" s="139">
        <v>2016</v>
      </c>
      <c r="AX4" s="139">
        <v>2016</v>
      </c>
      <c r="AY4" s="139">
        <v>2016</v>
      </c>
      <c r="AZ4" s="139">
        <v>2015</v>
      </c>
      <c r="BA4" s="98">
        <v>2014</v>
      </c>
      <c r="BB4" s="98">
        <v>2015</v>
      </c>
      <c r="BC4" s="139" t="s">
        <v>485</v>
      </c>
      <c r="BD4" s="139" t="s">
        <v>485</v>
      </c>
      <c r="BE4" s="98">
        <v>2011</v>
      </c>
      <c r="BF4" s="139">
        <v>2014</v>
      </c>
      <c r="BG4" s="139">
        <v>2014</v>
      </c>
      <c r="BH4" s="139" t="s">
        <v>526</v>
      </c>
      <c r="BI4" s="98" t="s">
        <v>635</v>
      </c>
      <c r="BJ4" s="139">
        <v>2014</v>
      </c>
      <c r="BK4" s="139">
        <v>2015</v>
      </c>
      <c r="BL4" s="98" t="s">
        <v>642</v>
      </c>
      <c r="BM4" s="98">
        <v>2015</v>
      </c>
      <c r="BN4" s="98" t="s">
        <v>705</v>
      </c>
      <c r="BO4" s="98">
        <v>2016</v>
      </c>
      <c r="BP4" s="139">
        <v>2012</v>
      </c>
      <c r="BQ4" s="139">
        <v>2014</v>
      </c>
      <c r="BR4" s="139">
        <v>2014</v>
      </c>
      <c r="BS4" s="139">
        <v>2014</v>
      </c>
      <c r="BT4" s="139">
        <v>2015</v>
      </c>
      <c r="BU4" s="139">
        <v>2015</v>
      </c>
      <c r="BV4" s="98">
        <v>2013</v>
      </c>
      <c r="BW4" s="98">
        <v>2013</v>
      </c>
      <c r="BX4" s="98" t="s">
        <v>642</v>
      </c>
      <c r="BY4" s="98" t="s">
        <v>683</v>
      </c>
      <c r="BZ4" s="98" t="s">
        <v>681</v>
      </c>
      <c r="CA4" s="98" t="s">
        <v>675</v>
      </c>
      <c r="CB4" s="98" t="s">
        <v>638</v>
      </c>
      <c r="CC4" s="139">
        <v>2015</v>
      </c>
      <c r="CD4" s="139">
        <v>2015</v>
      </c>
      <c r="CE4" s="139">
        <v>2014</v>
      </c>
      <c r="CF4" s="139">
        <v>2014</v>
      </c>
    </row>
    <row r="5" spans="1:85" hidden="1" x14ac:dyDescent="0.25">
      <c r="B5" s="116" t="s">
        <v>121</v>
      </c>
      <c r="C5" s="97"/>
      <c r="D5" s="98" t="s">
        <v>531</v>
      </c>
      <c r="E5" s="98" t="s">
        <v>531</v>
      </c>
      <c r="F5" s="98" t="s">
        <v>531</v>
      </c>
      <c r="G5" s="98" t="s">
        <v>531</v>
      </c>
      <c r="H5" s="98" t="s">
        <v>531</v>
      </c>
      <c r="I5" s="98" t="s">
        <v>531</v>
      </c>
      <c r="J5" s="98" t="s">
        <v>531</v>
      </c>
      <c r="K5" s="98" t="s">
        <v>531</v>
      </c>
      <c r="L5" s="98" t="s">
        <v>531</v>
      </c>
      <c r="M5" s="98" t="s">
        <v>531</v>
      </c>
      <c r="N5" s="98" t="s">
        <v>531</v>
      </c>
      <c r="O5" s="98" t="s">
        <v>531</v>
      </c>
      <c r="P5" s="98" t="s">
        <v>531</v>
      </c>
      <c r="Q5" s="98" t="s">
        <v>531</v>
      </c>
      <c r="R5" s="98" t="s">
        <v>531</v>
      </c>
      <c r="S5" s="98" t="s">
        <v>531</v>
      </c>
      <c r="T5" s="98" t="s">
        <v>531</v>
      </c>
      <c r="U5" s="98" t="s">
        <v>531</v>
      </c>
      <c r="V5" s="98" t="s">
        <v>531</v>
      </c>
      <c r="W5" s="98" t="s">
        <v>531</v>
      </c>
      <c r="X5" s="98" t="s">
        <v>531</v>
      </c>
      <c r="Y5" s="98" t="s">
        <v>531</v>
      </c>
      <c r="Z5" s="98" t="s">
        <v>531</v>
      </c>
      <c r="AA5" s="98" t="s">
        <v>531</v>
      </c>
      <c r="AB5" s="98" t="s">
        <v>531</v>
      </c>
      <c r="AC5" s="98" t="s">
        <v>531</v>
      </c>
      <c r="AD5" s="98" t="s">
        <v>531</v>
      </c>
      <c r="AE5" s="98" t="s">
        <v>531</v>
      </c>
      <c r="AF5" s="98" t="s">
        <v>531</v>
      </c>
      <c r="AG5" s="98" t="s">
        <v>531</v>
      </c>
      <c r="AH5" s="98" t="s">
        <v>531</v>
      </c>
      <c r="AI5" s="98" t="s">
        <v>531</v>
      </c>
      <c r="AJ5" s="98" t="s">
        <v>531</v>
      </c>
      <c r="AK5" s="98" t="s">
        <v>531</v>
      </c>
      <c r="AL5" s="98" t="s">
        <v>531</v>
      </c>
      <c r="AM5" s="98" t="s">
        <v>531</v>
      </c>
      <c r="AN5" s="98" t="s">
        <v>531</v>
      </c>
      <c r="AO5" s="98" t="s">
        <v>531</v>
      </c>
      <c r="AP5" s="98" t="s">
        <v>531</v>
      </c>
      <c r="AQ5" s="98" t="s">
        <v>531</v>
      </c>
      <c r="AR5" s="98" t="s">
        <v>531</v>
      </c>
      <c r="AS5" s="98" t="s">
        <v>531</v>
      </c>
      <c r="AT5" s="98" t="s">
        <v>531</v>
      </c>
      <c r="AU5" s="98" t="s">
        <v>531</v>
      </c>
      <c r="AV5" s="98" t="s">
        <v>531</v>
      </c>
      <c r="AW5" s="98" t="s">
        <v>531</v>
      </c>
      <c r="AX5" s="98" t="s">
        <v>531</v>
      </c>
      <c r="AY5" s="98" t="s">
        <v>531</v>
      </c>
      <c r="AZ5" s="98" t="s">
        <v>531</v>
      </c>
      <c r="BA5" s="98" t="s">
        <v>531</v>
      </c>
      <c r="BB5" s="98" t="s">
        <v>531</v>
      </c>
      <c r="BC5" s="98" t="s">
        <v>531</v>
      </c>
      <c r="BD5" s="98" t="s">
        <v>531</v>
      </c>
      <c r="BE5" s="98" t="s">
        <v>531</v>
      </c>
      <c r="BF5" s="98" t="s">
        <v>531</v>
      </c>
      <c r="BG5" s="98" t="s">
        <v>531</v>
      </c>
      <c r="BH5" s="98" t="s">
        <v>531</v>
      </c>
      <c r="BI5" s="98" t="s">
        <v>531</v>
      </c>
      <c r="BJ5" s="98" t="s">
        <v>531</v>
      </c>
      <c r="BK5" s="98" t="s">
        <v>531</v>
      </c>
      <c r="BL5" s="98" t="s">
        <v>531</v>
      </c>
      <c r="BM5" s="98" t="s">
        <v>531</v>
      </c>
      <c r="BN5" s="98" t="s">
        <v>531</v>
      </c>
      <c r="BO5" s="98" t="s">
        <v>531</v>
      </c>
      <c r="BP5" s="98" t="s">
        <v>531</v>
      </c>
      <c r="BQ5" s="98" t="s">
        <v>531</v>
      </c>
      <c r="BR5" s="98" t="s">
        <v>531</v>
      </c>
      <c r="BS5" s="98" t="s">
        <v>531</v>
      </c>
      <c r="BT5" s="98" t="s">
        <v>531</v>
      </c>
      <c r="BU5" s="98" t="s">
        <v>531</v>
      </c>
      <c r="BV5" s="98" t="s">
        <v>531</v>
      </c>
      <c r="BW5" s="98" t="s">
        <v>531</v>
      </c>
      <c r="BX5" s="98" t="s">
        <v>531</v>
      </c>
      <c r="BY5" s="98" t="s">
        <v>531</v>
      </c>
      <c r="BZ5" s="98" t="s">
        <v>531</v>
      </c>
      <c r="CA5" s="98" t="s">
        <v>531</v>
      </c>
      <c r="CB5" s="98" t="s">
        <v>531</v>
      </c>
      <c r="CC5" s="98" t="s">
        <v>531</v>
      </c>
      <c r="CD5" s="98" t="s">
        <v>531</v>
      </c>
      <c r="CE5" s="98" t="s">
        <v>531</v>
      </c>
      <c r="CF5" s="98" t="s">
        <v>531</v>
      </c>
    </row>
    <row r="6" spans="1:85" x14ac:dyDescent="0.25">
      <c r="B6" s="116" t="s">
        <v>1269</v>
      </c>
      <c r="D6" s="98" t="s">
        <v>1270</v>
      </c>
      <c r="E6" s="98" t="s">
        <v>1270</v>
      </c>
      <c r="F6" s="98" t="s">
        <v>1270</v>
      </c>
      <c r="G6" s="98" t="s">
        <v>1270</v>
      </c>
      <c r="H6" s="98" t="s">
        <v>1270</v>
      </c>
      <c r="I6" s="98" t="s">
        <v>1270</v>
      </c>
      <c r="J6" s="98" t="s">
        <v>1270</v>
      </c>
      <c r="K6" s="98" t="s">
        <v>1270</v>
      </c>
      <c r="L6" s="98" t="s">
        <v>1270</v>
      </c>
      <c r="M6" s="98" t="s">
        <v>1270</v>
      </c>
      <c r="N6" s="98" t="s">
        <v>1270</v>
      </c>
      <c r="O6" s="98" t="s">
        <v>1270</v>
      </c>
      <c r="P6" s="98" t="s">
        <v>1270</v>
      </c>
      <c r="Q6" s="98" t="s">
        <v>1270</v>
      </c>
      <c r="R6" s="98" t="s">
        <v>1270</v>
      </c>
      <c r="S6" s="98" t="s">
        <v>1270</v>
      </c>
      <c r="T6" s="98" t="s">
        <v>1270</v>
      </c>
      <c r="U6" s="98" t="s">
        <v>1270</v>
      </c>
      <c r="V6" s="98" t="s">
        <v>1270</v>
      </c>
      <c r="W6" s="98" t="s">
        <v>1270</v>
      </c>
      <c r="X6" s="98" t="s">
        <v>1270</v>
      </c>
      <c r="Y6" s="98" t="s">
        <v>1270</v>
      </c>
      <c r="Z6" s="98" t="s">
        <v>1270</v>
      </c>
      <c r="AA6" s="98" t="s">
        <v>1270</v>
      </c>
      <c r="AB6" s="98" t="s">
        <v>1270</v>
      </c>
      <c r="AC6" s="98" t="s">
        <v>1270</v>
      </c>
      <c r="AD6" s="98" t="s">
        <v>1270</v>
      </c>
      <c r="AE6" s="98" t="s">
        <v>1270</v>
      </c>
      <c r="AF6" s="98" t="s">
        <v>1270</v>
      </c>
      <c r="AG6" s="98" t="s">
        <v>1270</v>
      </c>
      <c r="AH6" s="98" t="s">
        <v>1270</v>
      </c>
      <c r="AI6" s="98" t="s">
        <v>1270</v>
      </c>
      <c r="AJ6" s="98" t="s">
        <v>1270</v>
      </c>
      <c r="AK6" s="98" t="s">
        <v>1270</v>
      </c>
      <c r="AL6" s="98" t="s">
        <v>1270</v>
      </c>
      <c r="AM6" s="98" t="s">
        <v>1270</v>
      </c>
      <c r="AN6" s="98" t="s">
        <v>1270</v>
      </c>
      <c r="AO6" s="98" t="s">
        <v>1270</v>
      </c>
      <c r="AP6" s="98" t="s">
        <v>1270</v>
      </c>
      <c r="AQ6" s="98" t="s">
        <v>1270</v>
      </c>
      <c r="AR6" s="98" t="s">
        <v>1270</v>
      </c>
      <c r="AS6" s="98" t="s">
        <v>1270</v>
      </c>
      <c r="AT6" s="98" t="s">
        <v>1270</v>
      </c>
      <c r="AU6" s="98" t="s">
        <v>1270</v>
      </c>
      <c r="AV6" s="98" t="s">
        <v>1270</v>
      </c>
      <c r="AW6" s="98" t="s">
        <v>1270</v>
      </c>
      <c r="AX6" s="98" t="s">
        <v>1270</v>
      </c>
      <c r="AY6" s="98" t="s">
        <v>1270</v>
      </c>
      <c r="AZ6" s="98" t="s">
        <v>1270</v>
      </c>
      <c r="BA6" s="98" t="s">
        <v>1270</v>
      </c>
      <c r="BB6" s="98" t="s">
        <v>1270</v>
      </c>
      <c r="BC6" s="98" t="s">
        <v>1270</v>
      </c>
      <c r="BD6" s="98" t="s">
        <v>1270</v>
      </c>
      <c r="BE6" s="98" t="s">
        <v>1270</v>
      </c>
      <c r="BF6" s="98" t="s">
        <v>1270</v>
      </c>
      <c r="BG6" s="98" t="s">
        <v>1270</v>
      </c>
      <c r="BH6" s="98" t="s">
        <v>1270</v>
      </c>
      <c r="BI6" s="98" t="s">
        <v>1270</v>
      </c>
      <c r="BJ6" s="98" t="s">
        <v>1270</v>
      </c>
      <c r="BK6" s="98" t="s">
        <v>1270</v>
      </c>
      <c r="BL6" s="98" t="s">
        <v>1270</v>
      </c>
      <c r="BM6" s="98" t="s">
        <v>1270</v>
      </c>
      <c r="BN6" s="98" t="s">
        <v>1270</v>
      </c>
      <c r="BO6" s="98" t="s">
        <v>1270</v>
      </c>
      <c r="BP6" s="98" t="s">
        <v>1270</v>
      </c>
      <c r="BQ6" s="98" t="s">
        <v>1270</v>
      </c>
      <c r="BR6" s="98" t="s">
        <v>1270</v>
      </c>
      <c r="BS6" s="98" t="s">
        <v>1270</v>
      </c>
      <c r="BT6" s="98" t="s">
        <v>1270</v>
      </c>
      <c r="BU6" s="98" t="s">
        <v>1270</v>
      </c>
      <c r="BV6" s="98" t="s">
        <v>1270</v>
      </c>
      <c r="BW6" s="98" t="s">
        <v>1270</v>
      </c>
      <c r="BX6" s="98" t="s">
        <v>1270</v>
      </c>
      <c r="BY6" s="98" t="s">
        <v>1270</v>
      </c>
      <c r="BZ6" s="98" t="s">
        <v>1270</v>
      </c>
      <c r="CA6" s="98" t="s">
        <v>1270</v>
      </c>
      <c r="CB6" s="98" t="s">
        <v>1270</v>
      </c>
      <c r="CC6" s="98" t="s">
        <v>1270</v>
      </c>
      <c r="CD6" s="98" t="s">
        <v>1270</v>
      </c>
      <c r="CE6" s="98" t="s">
        <v>1270</v>
      </c>
      <c r="CF6" s="98" t="s">
        <v>1270</v>
      </c>
    </row>
    <row r="7" spans="1:85" x14ac:dyDescent="0.25">
      <c r="A7" s="3" t="str">
        <f>VLOOKUP(C7,Regiones!B$4:H$36,7,FALSE)</f>
        <v>Caribbean</v>
      </c>
      <c r="B7" s="114" t="s">
        <v>1</v>
      </c>
      <c r="C7" s="97" t="s">
        <v>0</v>
      </c>
      <c r="D7" s="143" t="s">
        <v>561</v>
      </c>
      <c r="E7" s="143" t="s">
        <v>561</v>
      </c>
      <c r="F7" s="143" t="s">
        <v>561</v>
      </c>
      <c r="G7" s="143" t="s">
        <v>561</v>
      </c>
      <c r="H7" s="143" t="s">
        <v>561</v>
      </c>
      <c r="I7" s="143" t="s">
        <v>561</v>
      </c>
      <c r="J7" s="143" t="s">
        <v>561</v>
      </c>
      <c r="K7" s="143" t="s">
        <v>558</v>
      </c>
      <c r="L7" s="143" t="s">
        <v>558</v>
      </c>
      <c r="M7" s="143" t="s">
        <v>215</v>
      </c>
      <c r="N7" s="143" t="s">
        <v>694</v>
      </c>
      <c r="O7" s="143" t="s">
        <v>694</v>
      </c>
      <c r="P7" s="140" t="s">
        <v>215</v>
      </c>
      <c r="Q7" s="143" t="s">
        <v>555</v>
      </c>
      <c r="R7" s="143" t="s">
        <v>555</v>
      </c>
      <c r="S7" s="143" t="s">
        <v>562</v>
      </c>
      <c r="T7" s="143" t="s">
        <v>562</v>
      </c>
      <c r="U7" s="143" t="s">
        <v>695</v>
      </c>
      <c r="V7" s="143" t="s">
        <v>695</v>
      </c>
      <c r="W7" s="143" t="s">
        <v>557</v>
      </c>
      <c r="X7" s="143" t="s">
        <v>559</v>
      </c>
      <c r="Y7" s="143" t="s">
        <v>559</v>
      </c>
      <c r="Z7" s="143" t="s">
        <v>559</v>
      </c>
      <c r="AA7" s="143" t="s">
        <v>940</v>
      </c>
      <c r="AB7" s="143" t="s">
        <v>229</v>
      </c>
      <c r="AC7" s="143" t="s">
        <v>229</v>
      </c>
      <c r="AD7" s="143" t="s">
        <v>229</v>
      </c>
      <c r="AE7" s="143" t="s">
        <v>541</v>
      </c>
      <c r="AF7" s="143" t="s">
        <v>654</v>
      </c>
      <c r="AG7" s="143" t="s">
        <v>654</v>
      </c>
      <c r="AH7" s="143" t="s">
        <v>541</v>
      </c>
      <c r="AI7" s="143" t="s">
        <v>541</v>
      </c>
      <c r="AJ7" s="143" t="s">
        <v>657</v>
      </c>
      <c r="AK7" s="143" t="s">
        <v>541</v>
      </c>
      <c r="AL7" s="143" t="s">
        <v>534</v>
      </c>
      <c r="AM7" s="143" t="s">
        <v>657</v>
      </c>
      <c r="AN7" s="143" t="s">
        <v>541</v>
      </c>
      <c r="AO7" s="143" t="s">
        <v>657</v>
      </c>
      <c r="AP7" s="143" t="s">
        <v>657</v>
      </c>
      <c r="AQ7" s="95" t="s">
        <v>560</v>
      </c>
      <c r="AR7" s="143" t="s">
        <v>559</v>
      </c>
      <c r="AS7" s="143" t="s">
        <v>943</v>
      </c>
      <c r="AT7" s="143" t="s">
        <v>706</v>
      </c>
      <c r="AU7" s="143" t="s">
        <v>558</v>
      </c>
      <c r="AV7" s="143" t="s">
        <v>558</v>
      </c>
      <c r="AW7" s="143" t="s">
        <v>558</v>
      </c>
      <c r="AX7" s="145" t="s">
        <v>534</v>
      </c>
      <c r="AY7" s="143" t="s">
        <v>557</v>
      </c>
      <c r="AZ7" s="143" t="s">
        <v>557</v>
      </c>
      <c r="BA7" s="143" t="s">
        <v>631</v>
      </c>
      <c r="BB7" s="143" t="s">
        <v>630</v>
      </c>
      <c r="BC7" s="143" t="s">
        <v>215</v>
      </c>
      <c r="BD7" s="143" t="s">
        <v>215</v>
      </c>
      <c r="BE7" s="143" t="s">
        <v>215</v>
      </c>
      <c r="BF7" s="143" t="s">
        <v>215</v>
      </c>
      <c r="BG7" s="143" t="s">
        <v>215</v>
      </c>
      <c r="BH7" s="143" t="s">
        <v>553</v>
      </c>
      <c r="BI7" s="143" t="s">
        <v>634</v>
      </c>
      <c r="BJ7" s="143" t="s">
        <v>229</v>
      </c>
      <c r="BK7" s="143" t="s">
        <v>554</v>
      </c>
      <c r="BL7" s="143" t="s">
        <v>643</v>
      </c>
      <c r="BM7" s="143" t="s">
        <v>649</v>
      </c>
      <c r="BN7" s="143" t="s">
        <v>650</v>
      </c>
      <c r="BO7" s="143" t="s">
        <v>651</v>
      </c>
      <c r="BP7" s="143" t="s">
        <v>229</v>
      </c>
      <c r="BQ7" s="143" t="s">
        <v>229</v>
      </c>
      <c r="BR7" s="143" t="s">
        <v>229</v>
      </c>
      <c r="BS7" s="143" t="s">
        <v>535</v>
      </c>
      <c r="BT7" s="143" t="s">
        <v>556</v>
      </c>
      <c r="BU7" s="143" t="s">
        <v>556</v>
      </c>
      <c r="BV7" s="143" t="s">
        <v>654</v>
      </c>
      <c r="BW7" s="143" t="s">
        <v>654</v>
      </c>
      <c r="BX7" s="143" t="s">
        <v>227</v>
      </c>
      <c r="BY7" s="143" t="s">
        <v>227</v>
      </c>
      <c r="BZ7" s="143" t="s">
        <v>227</v>
      </c>
      <c r="CA7" s="143" t="s">
        <v>229</v>
      </c>
      <c r="CB7" s="143" t="s">
        <v>227</v>
      </c>
      <c r="CC7" s="143" t="s">
        <v>229</v>
      </c>
      <c r="CD7" s="143" t="s">
        <v>229</v>
      </c>
      <c r="CE7" s="143" t="s">
        <v>555</v>
      </c>
      <c r="CF7" s="143" t="s">
        <v>229</v>
      </c>
      <c r="CG7" s="94"/>
    </row>
    <row r="8" spans="1:85" x14ac:dyDescent="0.25">
      <c r="A8" s="3" t="str">
        <f>VLOOKUP(C8,Regiones!B$4:H$36,7,FALSE)</f>
        <v>Caribbean</v>
      </c>
      <c r="B8" s="114" t="s">
        <v>5</v>
      </c>
      <c r="C8" s="97" t="s">
        <v>4</v>
      </c>
      <c r="D8" s="143" t="s">
        <v>561</v>
      </c>
      <c r="E8" s="143" t="s">
        <v>561</v>
      </c>
      <c r="F8" s="143" t="s">
        <v>561</v>
      </c>
      <c r="G8" s="143" t="s">
        <v>561</v>
      </c>
      <c r="H8" s="143" t="s">
        <v>561</v>
      </c>
      <c r="I8" s="143" t="s">
        <v>561</v>
      </c>
      <c r="J8" s="143" t="s">
        <v>561</v>
      </c>
      <c r="K8" s="143" t="s">
        <v>558</v>
      </c>
      <c r="L8" s="143" t="s">
        <v>558</v>
      </c>
      <c r="M8" s="143" t="s">
        <v>215</v>
      </c>
      <c r="N8" s="143" t="s">
        <v>694</v>
      </c>
      <c r="O8" s="143" t="s">
        <v>694</v>
      </c>
      <c r="P8" s="140"/>
      <c r="Q8" s="143" t="s">
        <v>555</v>
      </c>
      <c r="R8" s="143" t="s">
        <v>555</v>
      </c>
      <c r="S8" s="143" t="s">
        <v>562</v>
      </c>
      <c r="T8" s="143" t="s">
        <v>562</v>
      </c>
      <c r="U8" s="143" t="s">
        <v>695</v>
      </c>
      <c r="V8" s="143" t="s">
        <v>695</v>
      </c>
      <c r="W8" s="143" t="s">
        <v>557</v>
      </c>
      <c r="X8" s="143" t="s">
        <v>559</v>
      </c>
      <c r="Y8" s="143" t="s">
        <v>559</v>
      </c>
      <c r="Z8" s="143" t="s">
        <v>559</v>
      </c>
      <c r="AA8" s="143" t="s">
        <v>940</v>
      </c>
      <c r="AB8" s="143" t="s">
        <v>229</v>
      </c>
      <c r="AC8" s="143" t="s">
        <v>229</v>
      </c>
      <c r="AD8" s="143" t="s">
        <v>229</v>
      </c>
      <c r="AE8" s="143" t="s">
        <v>541</v>
      </c>
      <c r="AF8" s="143" t="s">
        <v>654</v>
      </c>
      <c r="AG8" s="143" t="s">
        <v>654</v>
      </c>
      <c r="AH8" s="143" t="s">
        <v>541</v>
      </c>
      <c r="AI8" s="143" t="s">
        <v>541</v>
      </c>
      <c r="AJ8" s="143" t="s">
        <v>657</v>
      </c>
      <c r="AK8" s="143" t="s">
        <v>541</v>
      </c>
      <c r="AL8" s="143" t="s">
        <v>541</v>
      </c>
      <c r="AM8" s="143" t="s">
        <v>657</v>
      </c>
      <c r="AN8" s="143" t="s">
        <v>541</v>
      </c>
      <c r="AO8" s="143" t="s">
        <v>657</v>
      </c>
      <c r="AP8" s="143" t="s">
        <v>657</v>
      </c>
      <c r="AQ8" s="95" t="s">
        <v>560</v>
      </c>
      <c r="AR8" s="143" t="s">
        <v>559</v>
      </c>
      <c r="AS8" s="143" t="s">
        <v>229</v>
      </c>
      <c r="AT8" s="143" t="s">
        <v>706</v>
      </c>
      <c r="AU8" s="143" t="s">
        <v>558</v>
      </c>
      <c r="AV8" s="143" t="s">
        <v>558</v>
      </c>
      <c r="AW8" s="143" t="s">
        <v>558</v>
      </c>
      <c r="AX8" s="145" t="s">
        <v>534</v>
      </c>
      <c r="AY8" s="143" t="s">
        <v>557</v>
      </c>
      <c r="AZ8" s="143" t="s">
        <v>557</v>
      </c>
      <c r="BA8" s="143" t="s">
        <v>631</v>
      </c>
      <c r="BB8" s="143" t="s">
        <v>630</v>
      </c>
      <c r="BC8" s="143" t="s">
        <v>215</v>
      </c>
      <c r="BD8" s="143" t="s">
        <v>215</v>
      </c>
      <c r="BE8" s="143" t="s">
        <v>215</v>
      </c>
      <c r="BF8" s="143" t="s">
        <v>215</v>
      </c>
      <c r="BG8" s="143" t="s">
        <v>215</v>
      </c>
      <c r="BH8" s="143" t="s">
        <v>553</v>
      </c>
      <c r="BI8" s="143" t="s">
        <v>634</v>
      </c>
      <c r="BJ8" s="143" t="s">
        <v>229</v>
      </c>
      <c r="BK8" s="143" t="s">
        <v>554</v>
      </c>
      <c r="BL8" s="143" t="s">
        <v>643</v>
      </c>
      <c r="BM8" s="143" t="s">
        <v>649</v>
      </c>
      <c r="BN8" s="143" t="s">
        <v>650</v>
      </c>
      <c r="BO8" s="143" t="s">
        <v>651</v>
      </c>
      <c r="BP8" s="143" t="s">
        <v>229</v>
      </c>
      <c r="BQ8" s="143" t="s">
        <v>229</v>
      </c>
      <c r="BR8" s="143" t="s">
        <v>229</v>
      </c>
      <c r="BS8" s="143" t="s">
        <v>535</v>
      </c>
      <c r="BT8" s="143" t="s">
        <v>556</v>
      </c>
      <c r="BU8" s="143" t="s">
        <v>556</v>
      </c>
      <c r="BV8" s="143" t="s">
        <v>654</v>
      </c>
      <c r="BW8" s="143" t="s">
        <v>654</v>
      </c>
      <c r="BX8" s="143" t="s">
        <v>654</v>
      </c>
      <c r="BY8" s="143" t="s">
        <v>227</v>
      </c>
      <c r="BZ8" s="143" t="s">
        <v>227</v>
      </c>
      <c r="CA8" s="143" t="s">
        <v>229</v>
      </c>
      <c r="CB8" s="143" t="s">
        <v>229</v>
      </c>
      <c r="CC8" s="143" t="s">
        <v>229</v>
      </c>
      <c r="CD8" s="143" t="s">
        <v>229</v>
      </c>
      <c r="CE8" s="143" t="s">
        <v>555</v>
      </c>
      <c r="CF8" s="143" t="s">
        <v>229</v>
      </c>
      <c r="CG8" s="94"/>
    </row>
    <row r="9" spans="1:85" x14ac:dyDescent="0.25">
      <c r="A9" s="3" t="str">
        <f>VLOOKUP(C9,Regiones!B$4:H$36,7,FALSE)</f>
        <v>Caribbean</v>
      </c>
      <c r="B9" s="114" t="s">
        <v>7</v>
      </c>
      <c r="C9" s="97" t="s">
        <v>6</v>
      </c>
      <c r="D9" s="143" t="s">
        <v>561</v>
      </c>
      <c r="E9" s="143" t="s">
        <v>561</v>
      </c>
      <c r="F9" s="143" t="s">
        <v>561</v>
      </c>
      <c r="G9" s="143" t="s">
        <v>561</v>
      </c>
      <c r="H9" s="143" t="s">
        <v>561</v>
      </c>
      <c r="I9" s="143" t="s">
        <v>561</v>
      </c>
      <c r="J9" s="143" t="s">
        <v>561</v>
      </c>
      <c r="K9" s="143" t="s">
        <v>558</v>
      </c>
      <c r="L9" s="143" t="s">
        <v>558</v>
      </c>
      <c r="M9" s="143" t="s">
        <v>215</v>
      </c>
      <c r="N9" s="143" t="s">
        <v>694</v>
      </c>
      <c r="O9" s="143" t="s">
        <v>694</v>
      </c>
      <c r="P9" s="140"/>
      <c r="Q9" s="143" t="s">
        <v>555</v>
      </c>
      <c r="R9" s="143" t="s">
        <v>555</v>
      </c>
      <c r="S9" s="143" t="s">
        <v>562</v>
      </c>
      <c r="T9" s="143" t="s">
        <v>562</v>
      </c>
      <c r="U9" s="143" t="s">
        <v>695</v>
      </c>
      <c r="V9" s="143" t="s">
        <v>695</v>
      </c>
      <c r="W9" s="143" t="s">
        <v>557</v>
      </c>
      <c r="X9" s="143" t="s">
        <v>559</v>
      </c>
      <c r="Y9" s="143" t="s">
        <v>559</v>
      </c>
      <c r="Z9" s="143" t="s">
        <v>559</v>
      </c>
      <c r="AA9" s="143" t="s">
        <v>940</v>
      </c>
      <c r="AB9" s="143" t="s">
        <v>229</v>
      </c>
      <c r="AC9" s="143" t="s">
        <v>229</v>
      </c>
      <c r="AD9" s="143" t="s">
        <v>229</v>
      </c>
      <c r="AE9" s="143" t="s">
        <v>541</v>
      </c>
      <c r="AF9" s="143" t="s">
        <v>654</v>
      </c>
      <c r="AG9" s="143" t="s">
        <v>654</v>
      </c>
      <c r="AH9" s="143" t="s">
        <v>541</v>
      </c>
      <c r="AI9" s="143" t="s">
        <v>541</v>
      </c>
      <c r="AJ9" s="143" t="s">
        <v>657</v>
      </c>
      <c r="AK9" s="143" t="s">
        <v>541</v>
      </c>
      <c r="AL9" s="143" t="s">
        <v>541</v>
      </c>
      <c r="AM9" s="143" t="s">
        <v>657</v>
      </c>
      <c r="AN9" s="143" t="s">
        <v>541</v>
      </c>
      <c r="AO9" s="143" t="s">
        <v>657</v>
      </c>
      <c r="AP9" s="143" t="s">
        <v>657</v>
      </c>
      <c r="AQ9" s="95" t="s">
        <v>560</v>
      </c>
      <c r="AR9" s="143" t="s">
        <v>559</v>
      </c>
      <c r="AS9" s="143" t="s">
        <v>943</v>
      </c>
      <c r="AT9" s="143" t="s">
        <v>706</v>
      </c>
      <c r="AU9" s="143" t="s">
        <v>558</v>
      </c>
      <c r="AV9" s="143" t="s">
        <v>558</v>
      </c>
      <c r="AW9" s="143" t="s">
        <v>558</v>
      </c>
      <c r="AX9" s="145" t="s">
        <v>534</v>
      </c>
      <c r="AY9" s="143" t="s">
        <v>557</v>
      </c>
      <c r="AZ9" s="143" t="s">
        <v>557</v>
      </c>
      <c r="BA9" s="143" t="s">
        <v>631</v>
      </c>
      <c r="BB9" s="143" t="s">
        <v>630</v>
      </c>
      <c r="BC9" s="143" t="s">
        <v>215</v>
      </c>
      <c r="BD9" s="143" t="s">
        <v>215</v>
      </c>
      <c r="BE9" s="143" t="s">
        <v>215</v>
      </c>
      <c r="BF9" s="143" t="s">
        <v>215</v>
      </c>
      <c r="BG9" s="143" t="s">
        <v>215</v>
      </c>
      <c r="BH9" s="143" t="s">
        <v>553</v>
      </c>
      <c r="BI9" s="143" t="s">
        <v>634</v>
      </c>
      <c r="BJ9" s="143" t="s">
        <v>229</v>
      </c>
      <c r="BK9" s="143" t="s">
        <v>554</v>
      </c>
      <c r="BL9" s="143" t="s">
        <v>643</v>
      </c>
      <c r="BM9" s="143" t="s">
        <v>649</v>
      </c>
      <c r="BN9" s="143" t="s">
        <v>650</v>
      </c>
      <c r="BO9" s="143" t="s">
        <v>651</v>
      </c>
      <c r="BP9" s="143" t="s">
        <v>229</v>
      </c>
      <c r="BQ9" s="143" t="s">
        <v>229</v>
      </c>
      <c r="BR9" s="143" t="s">
        <v>229</v>
      </c>
      <c r="BS9" s="143" t="s">
        <v>535</v>
      </c>
      <c r="BT9" s="143" t="s">
        <v>556</v>
      </c>
      <c r="BU9" s="143" t="s">
        <v>556</v>
      </c>
      <c r="BV9" s="143" t="s">
        <v>654</v>
      </c>
      <c r="BW9" s="143" t="s">
        <v>654</v>
      </c>
      <c r="BX9" s="143" t="s">
        <v>654</v>
      </c>
      <c r="BY9" s="143" t="s">
        <v>227</v>
      </c>
      <c r="BZ9" s="143" t="s">
        <v>654</v>
      </c>
      <c r="CA9" s="143" t="s">
        <v>229</v>
      </c>
      <c r="CB9" s="143" t="s">
        <v>227</v>
      </c>
      <c r="CC9" s="143" t="s">
        <v>229</v>
      </c>
      <c r="CD9" s="143" t="s">
        <v>229</v>
      </c>
      <c r="CE9" s="143" t="s">
        <v>555</v>
      </c>
      <c r="CF9" s="143" t="s">
        <v>229</v>
      </c>
      <c r="CG9" s="94"/>
    </row>
    <row r="10" spans="1:85" x14ac:dyDescent="0.25">
      <c r="A10" s="3" t="str">
        <f>VLOOKUP(C10,Regiones!B$4:H$36,7,FALSE)</f>
        <v>Caribbean</v>
      </c>
      <c r="B10" s="114" t="s">
        <v>20</v>
      </c>
      <c r="C10" s="97" t="s">
        <v>19</v>
      </c>
      <c r="D10" s="143" t="s">
        <v>561</v>
      </c>
      <c r="E10" s="143" t="s">
        <v>561</v>
      </c>
      <c r="F10" s="143" t="s">
        <v>561</v>
      </c>
      <c r="G10" s="143" t="s">
        <v>561</v>
      </c>
      <c r="H10" s="143" t="s">
        <v>561</v>
      </c>
      <c r="I10" s="143" t="s">
        <v>561</v>
      </c>
      <c r="J10" s="143" t="s">
        <v>561</v>
      </c>
      <c r="K10" s="143" t="s">
        <v>558</v>
      </c>
      <c r="L10" s="143" t="s">
        <v>558</v>
      </c>
      <c r="M10" s="143" t="s">
        <v>215</v>
      </c>
      <c r="N10" s="143" t="s">
        <v>694</v>
      </c>
      <c r="O10" s="143" t="s">
        <v>694</v>
      </c>
      <c r="P10" s="140" t="s">
        <v>215</v>
      </c>
      <c r="Q10" s="143" t="s">
        <v>555</v>
      </c>
      <c r="R10" s="143" t="s">
        <v>555</v>
      </c>
      <c r="S10" s="143" t="s">
        <v>562</v>
      </c>
      <c r="T10" s="143" t="s">
        <v>562</v>
      </c>
      <c r="U10" s="143" t="s">
        <v>695</v>
      </c>
      <c r="V10" s="143" t="s">
        <v>695</v>
      </c>
      <c r="W10" s="143" t="s">
        <v>557</v>
      </c>
      <c r="X10" s="143" t="s">
        <v>559</v>
      </c>
      <c r="Y10" s="143" t="s">
        <v>559</v>
      </c>
      <c r="Z10" s="143" t="s">
        <v>559</v>
      </c>
      <c r="AA10" s="143" t="s">
        <v>229</v>
      </c>
      <c r="AB10" s="143" t="s">
        <v>229</v>
      </c>
      <c r="AC10" s="143" t="s">
        <v>229</v>
      </c>
      <c r="AD10" s="143" t="s">
        <v>229</v>
      </c>
      <c r="AE10" s="143" t="s">
        <v>541</v>
      </c>
      <c r="AF10" s="143" t="s">
        <v>654</v>
      </c>
      <c r="AG10" s="143" t="s">
        <v>654</v>
      </c>
      <c r="AH10" s="143" t="s">
        <v>541</v>
      </c>
      <c r="AI10" s="143" t="s">
        <v>541</v>
      </c>
      <c r="AJ10" s="143" t="s">
        <v>657</v>
      </c>
      <c r="AK10" s="143" t="s">
        <v>541</v>
      </c>
      <c r="AL10" s="143" t="s">
        <v>552</v>
      </c>
      <c r="AM10" s="143" t="s">
        <v>657</v>
      </c>
      <c r="AN10" s="143" t="s">
        <v>541</v>
      </c>
      <c r="AO10" s="143" t="s">
        <v>657</v>
      </c>
      <c r="AP10" s="143" t="s">
        <v>657</v>
      </c>
      <c r="AQ10" s="95" t="s">
        <v>560</v>
      </c>
      <c r="AR10" s="143" t="s">
        <v>559</v>
      </c>
      <c r="AS10" s="143" t="s">
        <v>229</v>
      </c>
      <c r="AT10" s="143" t="s">
        <v>706</v>
      </c>
      <c r="AU10" s="143" t="s">
        <v>558</v>
      </c>
      <c r="AV10" s="143" t="s">
        <v>558</v>
      </c>
      <c r="AW10" s="143" t="s">
        <v>558</v>
      </c>
      <c r="AX10" s="145" t="s">
        <v>534</v>
      </c>
      <c r="AY10" s="143" t="s">
        <v>557</v>
      </c>
      <c r="AZ10" s="143" t="s">
        <v>557</v>
      </c>
      <c r="BA10" s="143" t="s">
        <v>631</v>
      </c>
      <c r="BB10" s="143" t="s">
        <v>630</v>
      </c>
      <c r="BC10" s="143" t="s">
        <v>215</v>
      </c>
      <c r="BD10" s="143" t="s">
        <v>215</v>
      </c>
      <c r="BE10" s="143" t="s">
        <v>215</v>
      </c>
      <c r="BF10" s="143" t="s">
        <v>215</v>
      </c>
      <c r="BG10" s="143" t="s">
        <v>215</v>
      </c>
      <c r="BH10" s="143" t="s">
        <v>553</v>
      </c>
      <c r="BI10" s="143" t="s">
        <v>634</v>
      </c>
      <c r="BJ10" s="143" t="s">
        <v>229</v>
      </c>
      <c r="BK10" s="143" t="s">
        <v>554</v>
      </c>
      <c r="BL10" s="143" t="s">
        <v>643</v>
      </c>
      <c r="BM10" s="143" t="s">
        <v>649</v>
      </c>
      <c r="BN10" s="143" t="s">
        <v>650</v>
      </c>
      <c r="BO10" s="143" t="s">
        <v>651</v>
      </c>
      <c r="BP10" s="143" t="s">
        <v>229</v>
      </c>
      <c r="BQ10" s="143" t="s">
        <v>229</v>
      </c>
      <c r="BR10" s="143" t="s">
        <v>229</v>
      </c>
      <c r="BS10" s="143" t="s">
        <v>535</v>
      </c>
      <c r="BT10" s="143" t="s">
        <v>556</v>
      </c>
      <c r="BU10" s="143" t="s">
        <v>556</v>
      </c>
      <c r="BV10" s="143" t="s">
        <v>654</v>
      </c>
      <c r="BW10" s="143" t="s">
        <v>654</v>
      </c>
      <c r="BX10" s="143" t="s">
        <v>227</v>
      </c>
      <c r="BY10" s="143" t="s">
        <v>227</v>
      </c>
      <c r="BZ10" s="143" t="s">
        <v>227</v>
      </c>
      <c r="CA10" s="143" t="s">
        <v>229</v>
      </c>
      <c r="CB10" s="143" t="s">
        <v>227</v>
      </c>
      <c r="CC10" s="143" t="s">
        <v>229</v>
      </c>
      <c r="CD10" s="143" t="s">
        <v>229</v>
      </c>
      <c r="CE10" s="143" t="s">
        <v>555</v>
      </c>
      <c r="CF10" s="143" t="s">
        <v>229</v>
      </c>
      <c r="CG10" s="94"/>
    </row>
    <row r="11" spans="1:85" x14ac:dyDescent="0.25">
      <c r="A11" s="3" t="str">
        <f>VLOOKUP(C11,Regiones!B$4:H$36,7,FALSE)</f>
        <v>Caribbean</v>
      </c>
      <c r="B11" s="114" t="s">
        <v>22</v>
      </c>
      <c r="C11" s="97" t="s">
        <v>21</v>
      </c>
      <c r="D11" s="143" t="s">
        <v>561</v>
      </c>
      <c r="E11" s="143" t="s">
        <v>561</v>
      </c>
      <c r="F11" s="143" t="s">
        <v>561</v>
      </c>
      <c r="G11" s="143" t="s">
        <v>561</v>
      </c>
      <c r="H11" s="143" t="s">
        <v>561</v>
      </c>
      <c r="I11" s="143" t="s">
        <v>561</v>
      </c>
      <c r="J11" s="143" t="s">
        <v>561</v>
      </c>
      <c r="K11" s="143" t="s">
        <v>558</v>
      </c>
      <c r="L11" s="143" t="s">
        <v>558</v>
      </c>
      <c r="M11" s="143" t="s">
        <v>215</v>
      </c>
      <c r="N11" s="143" t="s">
        <v>694</v>
      </c>
      <c r="O11" s="143" t="s">
        <v>694</v>
      </c>
      <c r="P11" s="140" t="s">
        <v>215</v>
      </c>
      <c r="Q11" s="143" t="s">
        <v>555</v>
      </c>
      <c r="R11" s="143" t="s">
        <v>555</v>
      </c>
      <c r="S11" s="143" t="s">
        <v>562</v>
      </c>
      <c r="T11" s="143" t="s">
        <v>562</v>
      </c>
      <c r="U11" s="143" t="s">
        <v>695</v>
      </c>
      <c r="V11" s="143" t="s">
        <v>695</v>
      </c>
      <c r="W11" s="143" t="s">
        <v>557</v>
      </c>
      <c r="X11" s="143" t="s">
        <v>559</v>
      </c>
      <c r="Y11" s="143" t="s">
        <v>559</v>
      </c>
      <c r="Z11" s="143" t="s">
        <v>559</v>
      </c>
      <c r="AA11" s="143" t="s">
        <v>940</v>
      </c>
      <c r="AB11" s="143" t="s">
        <v>229</v>
      </c>
      <c r="AC11" s="143" t="s">
        <v>229</v>
      </c>
      <c r="AD11" s="143" t="s">
        <v>229</v>
      </c>
      <c r="AE11" s="143" t="s">
        <v>541</v>
      </c>
      <c r="AF11" s="143" t="s">
        <v>654</v>
      </c>
      <c r="AG11" s="143" t="s">
        <v>654</v>
      </c>
      <c r="AH11" s="143" t="s">
        <v>541</v>
      </c>
      <c r="AI11" s="143" t="s">
        <v>541</v>
      </c>
      <c r="AJ11" s="143" t="s">
        <v>657</v>
      </c>
      <c r="AK11" s="143" t="s">
        <v>541</v>
      </c>
      <c r="AL11" s="143" t="s">
        <v>534</v>
      </c>
      <c r="AM11" s="143" t="s">
        <v>657</v>
      </c>
      <c r="AN11" s="143" t="s">
        <v>541</v>
      </c>
      <c r="AO11" s="143" t="s">
        <v>657</v>
      </c>
      <c r="AP11" s="143" t="s">
        <v>657</v>
      </c>
      <c r="AQ11" s="95" t="s">
        <v>560</v>
      </c>
      <c r="AR11" s="143" t="s">
        <v>559</v>
      </c>
      <c r="AS11" s="143" t="s">
        <v>943</v>
      </c>
      <c r="AT11" s="143" t="s">
        <v>706</v>
      </c>
      <c r="AU11" s="143" t="s">
        <v>558</v>
      </c>
      <c r="AV11" s="143" t="s">
        <v>558</v>
      </c>
      <c r="AW11" s="143" t="s">
        <v>558</v>
      </c>
      <c r="AX11" s="145" t="s">
        <v>534</v>
      </c>
      <c r="AY11" s="143" t="s">
        <v>557</v>
      </c>
      <c r="AZ11" s="143" t="s">
        <v>557</v>
      </c>
      <c r="BA11" s="143" t="s">
        <v>631</v>
      </c>
      <c r="BB11" s="143" t="s">
        <v>630</v>
      </c>
      <c r="BC11" s="143" t="s">
        <v>215</v>
      </c>
      <c r="BD11" s="143" t="s">
        <v>215</v>
      </c>
      <c r="BE11" s="143" t="s">
        <v>215</v>
      </c>
      <c r="BF11" s="143" t="s">
        <v>215</v>
      </c>
      <c r="BG11" s="143" t="s">
        <v>215</v>
      </c>
      <c r="BH11" s="143" t="s">
        <v>553</v>
      </c>
      <c r="BI11" s="143" t="s">
        <v>634</v>
      </c>
      <c r="BJ11" s="143" t="s">
        <v>229</v>
      </c>
      <c r="BK11" s="143" t="s">
        <v>554</v>
      </c>
      <c r="BL11" s="143" t="s">
        <v>643</v>
      </c>
      <c r="BM11" s="143" t="s">
        <v>649</v>
      </c>
      <c r="BN11" s="143" t="s">
        <v>650</v>
      </c>
      <c r="BO11" s="143" t="s">
        <v>651</v>
      </c>
      <c r="BP11" s="143" t="s">
        <v>229</v>
      </c>
      <c r="BQ11" s="143" t="s">
        <v>229</v>
      </c>
      <c r="BR11" s="143" t="s">
        <v>229</v>
      </c>
      <c r="BS11" s="143" t="s">
        <v>535</v>
      </c>
      <c r="BT11" s="143" t="s">
        <v>556</v>
      </c>
      <c r="BU11" s="143" t="s">
        <v>556</v>
      </c>
      <c r="BV11" s="143" t="s">
        <v>654</v>
      </c>
      <c r="BW11" s="143" t="s">
        <v>654</v>
      </c>
      <c r="BX11" s="143" t="s">
        <v>227</v>
      </c>
      <c r="BY11" s="143" t="s">
        <v>227</v>
      </c>
      <c r="BZ11" s="143" t="s">
        <v>227</v>
      </c>
      <c r="CA11" s="143" t="s">
        <v>229</v>
      </c>
      <c r="CB11" s="143" t="s">
        <v>227</v>
      </c>
      <c r="CC11" s="143" t="s">
        <v>229</v>
      </c>
      <c r="CD11" s="143" t="s">
        <v>229</v>
      </c>
      <c r="CE11" s="143" t="s">
        <v>555</v>
      </c>
      <c r="CF11" s="143" t="s">
        <v>229</v>
      </c>
      <c r="CG11" s="94"/>
    </row>
    <row r="12" spans="1:85" x14ac:dyDescent="0.25">
      <c r="A12" s="3" t="str">
        <f>VLOOKUP(C12,Regiones!B$4:H$36,7,FALSE)</f>
        <v>Caribbean</v>
      </c>
      <c r="B12" s="114" t="s">
        <v>24</v>
      </c>
      <c r="C12" s="97" t="s">
        <v>23</v>
      </c>
      <c r="D12" s="143" t="s">
        <v>561</v>
      </c>
      <c r="E12" s="143" t="s">
        <v>561</v>
      </c>
      <c r="F12" s="143" t="s">
        <v>561</v>
      </c>
      <c r="G12" s="143" t="s">
        <v>561</v>
      </c>
      <c r="H12" s="143" t="s">
        <v>561</v>
      </c>
      <c r="I12" s="143" t="s">
        <v>561</v>
      </c>
      <c r="J12" s="143" t="s">
        <v>561</v>
      </c>
      <c r="K12" s="143" t="s">
        <v>558</v>
      </c>
      <c r="L12" s="143" t="s">
        <v>558</v>
      </c>
      <c r="M12" s="143" t="s">
        <v>215</v>
      </c>
      <c r="N12" s="143" t="s">
        <v>694</v>
      </c>
      <c r="O12" s="143" t="s">
        <v>694</v>
      </c>
      <c r="P12" s="140" t="s">
        <v>215</v>
      </c>
      <c r="Q12" s="143" t="s">
        <v>555</v>
      </c>
      <c r="R12" s="143" t="s">
        <v>555</v>
      </c>
      <c r="S12" s="143" t="s">
        <v>562</v>
      </c>
      <c r="T12" s="143" t="s">
        <v>562</v>
      </c>
      <c r="U12" s="143" t="s">
        <v>695</v>
      </c>
      <c r="V12" s="143" t="s">
        <v>695</v>
      </c>
      <c r="W12" s="143" t="s">
        <v>557</v>
      </c>
      <c r="X12" s="143" t="s">
        <v>559</v>
      </c>
      <c r="Y12" s="143" t="s">
        <v>559</v>
      </c>
      <c r="Z12" s="143" t="s">
        <v>559</v>
      </c>
      <c r="AA12" s="143" t="s">
        <v>229</v>
      </c>
      <c r="AB12" s="143" t="s">
        <v>229</v>
      </c>
      <c r="AC12" s="143" t="s">
        <v>229</v>
      </c>
      <c r="AD12" s="143" t="s">
        <v>229</v>
      </c>
      <c r="AE12" s="143" t="s">
        <v>541</v>
      </c>
      <c r="AF12" s="143" t="s">
        <v>654</v>
      </c>
      <c r="AG12" s="143" t="s">
        <v>654</v>
      </c>
      <c r="AH12" s="143" t="s">
        <v>541</v>
      </c>
      <c r="AI12" s="143" t="s">
        <v>541</v>
      </c>
      <c r="AJ12" s="143" t="s">
        <v>657</v>
      </c>
      <c r="AK12" s="143" t="s">
        <v>541</v>
      </c>
      <c r="AL12" s="143" t="s">
        <v>552</v>
      </c>
      <c r="AM12" s="143" t="s">
        <v>657</v>
      </c>
      <c r="AN12" s="143" t="s">
        <v>541</v>
      </c>
      <c r="AO12" s="143" t="s">
        <v>657</v>
      </c>
      <c r="AP12" s="143" t="s">
        <v>657</v>
      </c>
      <c r="AQ12" s="95" t="s">
        <v>560</v>
      </c>
      <c r="AR12" s="143" t="s">
        <v>559</v>
      </c>
      <c r="AS12" s="143" t="s">
        <v>229</v>
      </c>
      <c r="AT12" s="143" t="s">
        <v>706</v>
      </c>
      <c r="AU12" s="143" t="s">
        <v>558</v>
      </c>
      <c r="AV12" s="143" t="s">
        <v>558</v>
      </c>
      <c r="AW12" s="143" t="s">
        <v>558</v>
      </c>
      <c r="AX12" s="145" t="s">
        <v>534</v>
      </c>
      <c r="AY12" s="143" t="s">
        <v>557</v>
      </c>
      <c r="AZ12" s="143" t="s">
        <v>557</v>
      </c>
      <c r="BA12" s="143" t="s">
        <v>631</v>
      </c>
      <c r="BB12" s="143" t="s">
        <v>630</v>
      </c>
      <c r="BC12" s="143" t="s">
        <v>215</v>
      </c>
      <c r="BD12" s="143" t="s">
        <v>215</v>
      </c>
      <c r="BE12" s="143" t="s">
        <v>215</v>
      </c>
      <c r="BF12" s="143" t="s">
        <v>215</v>
      </c>
      <c r="BG12" s="143" t="s">
        <v>215</v>
      </c>
      <c r="BH12" s="143" t="s">
        <v>553</v>
      </c>
      <c r="BI12" s="143" t="s">
        <v>634</v>
      </c>
      <c r="BJ12" s="143" t="s">
        <v>229</v>
      </c>
      <c r="BK12" s="143" t="s">
        <v>554</v>
      </c>
      <c r="BL12" s="143" t="s">
        <v>643</v>
      </c>
      <c r="BM12" s="143" t="s">
        <v>649</v>
      </c>
      <c r="BN12" s="143" t="s">
        <v>650</v>
      </c>
      <c r="BO12" s="143" t="s">
        <v>651</v>
      </c>
      <c r="BP12" s="143" t="s">
        <v>229</v>
      </c>
      <c r="BQ12" s="143" t="s">
        <v>229</v>
      </c>
      <c r="BR12" s="143" t="s">
        <v>229</v>
      </c>
      <c r="BS12" s="143" t="s">
        <v>535</v>
      </c>
      <c r="BT12" s="143" t="s">
        <v>556</v>
      </c>
      <c r="BU12" s="143" t="s">
        <v>556</v>
      </c>
      <c r="BV12" s="143" t="s">
        <v>654</v>
      </c>
      <c r="BW12" s="143" t="s">
        <v>654</v>
      </c>
      <c r="BX12" s="143" t="s">
        <v>227</v>
      </c>
      <c r="BY12" s="143" t="s">
        <v>227</v>
      </c>
      <c r="BZ12" s="143" t="s">
        <v>227</v>
      </c>
      <c r="CA12" s="143" t="s">
        <v>229</v>
      </c>
      <c r="CB12" s="143" t="s">
        <v>227</v>
      </c>
      <c r="CC12" s="143" t="s">
        <v>229</v>
      </c>
      <c r="CD12" s="143" t="s">
        <v>229</v>
      </c>
      <c r="CE12" s="143" t="s">
        <v>555</v>
      </c>
      <c r="CF12" s="143" t="s">
        <v>229</v>
      </c>
      <c r="CG12" s="94"/>
    </row>
    <row r="13" spans="1:85" x14ac:dyDescent="0.25">
      <c r="A13" s="3" t="str">
        <f>VLOOKUP(C13,Regiones!B$4:H$36,7,FALSE)</f>
        <v>Caribbean</v>
      </c>
      <c r="B13" s="114" t="s">
        <v>30</v>
      </c>
      <c r="C13" s="97" t="s">
        <v>29</v>
      </c>
      <c r="D13" s="143" t="s">
        <v>561</v>
      </c>
      <c r="E13" s="143" t="s">
        <v>561</v>
      </c>
      <c r="F13" s="143" t="s">
        <v>561</v>
      </c>
      <c r="G13" s="143" t="s">
        <v>561</v>
      </c>
      <c r="H13" s="143" t="s">
        <v>561</v>
      </c>
      <c r="I13" s="143" t="s">
        <v>561</v>
      </c>
      <c r="J13" s="143" t="s">
        <v>561</v>
      </c>
      <c r="K13" s="143" t="s">
        <v>558</v>
      </c>
      <c r="L13" s="143" t="s">
        <v>558</v>
      </c>
      <c r="M13" s="143" t="s">
        <v>215</v>
      </c>
      <c r="N13" s="143" t="s">
        <v>694</v>
      </c>
      <c r="O13" s="143" t="s">
        <v>694</v>
      </c>
      <c r="P13" s="140" t="s">
        <v>215</v>
      </c>
      <c r="Q13" s="143" t="s">
        <v>555</v>
      </c>
      <c r="R13" s="143" t="s">
        <v>555</v>
      </c>
      <c r="S13" s="143" t="s">
        <v>562</v>
      </c>
      <c r="T13" s="143" t="s">
        <v>562</v>
      </c>
      <c r="U13" s="143" t="s">
        <v>695</v>
      </c>
      <c r="V13" s="143" t="s">
        <v>695</v>
      </c>
      <c r="W13" s="143" t="s">
        <v>557</v>
      </c>
      <c r="X13" s="143" t="s">
        <v>559</v>
      </c>
      <c r="Y13" s="143" t="s">
        <v>559</v>
      </c>
      <c r="Z13" s="143" t="s">
        <v>559</v>
      </c>
      <c r="AA13" s="143" t="s">
        <v>940</v>
      </c>
      <c r="AB13" s="143" t="s">
        <v>229</v>
      </c>
      <c r="AC13" s="143" t="s">
        <v>229</v>
      </c>
      <c r="AD13" s="143" t="s">
        <v>229</v>
      </c>
      <c r="AE13" s="143" t="s">
        <v>541</v>
      </c>
      <c r="AF13" s="143" t="s">
        <v>654</v>
      </c>
      <c r="AG13" s="143" t="s">
        <v>654</v>
      </c>
      <c r="AH13" s="143" t="s">
        <v>541</v>
      </c>
      <c r="AI13" s="143" t="s">
        <v>541</v>
      </c>
      <c r="AJ13" s="143" t="s">
        <v>657</v>
      </c>
      <c r="AK13" s="143" t="s">
        <v>541</v>
      </c>
      <c r="AL13" s="143" t="s">
        <v>534</v>
      </c>
      <c r="AM13" s="143" t="s">
        <v>657</v>
      </c>
      <c r="AN13" s="143" t="s">
        <v>541</v>
      </c>
      <c r="AO13" s="143" t="s">
        <v>657</v>
      </c>
      <c r="AP13" s="143" t="s">
        <v>657</v>
      </c>
      <c r="AQ13" s="95" t="s">
        <v>560</v>
      </c>
      <c r="AR13" s="143" t="s">
        <v>559</v>
      </c>
      <c r="AS13" s="143" t="s">
        <v>943</v>
      </c>
      <c r="AT13" s="143" t="s">
        <v>706</v>
      </c>
      <c r="AU13" s="143" t="s">
        <v>558</v>
      </c>
      <c r="AV13" s="143" t="s">
        <v>558</v>
      </c>
      <c r="AW13" s="143" t="s">
        <v>558</v>
      </c>
      <c r="AX13" s="145" t="s">
        <v>534</v>
      </c>
      <c r="AY13" s="143" t="s">
        <v>557</v>
      </c>
      <c r="AZ13" s="143" t="s">
        <v>557</v>
      </c>
      <c r="BA13" s="143" t="s">
        <v>631</v>
      </c>
      <c r="BB13" s="143" t="s">
        <v>630</v>
      </c>
      <c r="BC13" s="143" t="s">
        <v>215</v>
      </c>
      <c r="BD13" s="143" t="s">
        <v>215</v>
      </c>
      <c r="BE13" s="143" t="s">
        <v>215</v>
      </c>
      <c r="BF13" s="143" t="s">
        <v>215</v>
      </c>
      <c r="BG13" s="143" t="s">
        <v>215</v>
      </c>
      <c r="BH13" s="143" t="s">
        <v>553</v>
      </c>
      <c r="BI13" s="143" t="s">
        <v>634</v>
      </c>
      <c r="BJ13" s="143" t="s">
        <v>229</v>
      </c>
      <c r="BK13" s="143" t="s">
        <v>554</v>
      </c>
      <c r="BL13" s="143" t="s">
        <v>643</v>
      </c>
      <c r="BM13" s="143" t="s">
        <v>649</v>
      </c>
      <c r="BN13" s="143" t="s">
        <v>650</v>
      </c>
      <c r="BO13" s="143" t="s">
        <v>651</v>
      </c>
      <c r="BP13" s="143" t="s">
        <v>229</v>
      </c>
      <c r="BQ13" s="143" t="s">
        <v>229</v>
      </c>
      <c r="BR13" s="143" t="s">
        <v>229</v>
      </c>
      <c r="BS13" s="143" t="s">
        <v>535</v>
      </c>
      <c r="BT13" s="143" t="s">
        <v>556</v>
      </c>
      <c r="BU13" s="143" t="s">
        <v>556</v>
      </c>
      <c r="BV13" s="143" t="s">
        <v>654</v>
      </c>
      <c r="BW13" s="143" t="s">
        <v>654</v>
      </c>
      <c r="BX13" s="143" t="s">
        <v>227</v>
      </c>
      <c r="BY13" s="143" t="s">
        <v>227</v>
      </c>
      <c r="BZ13" s="143" t="s">
        <v>227</v>
      </c>
      <c r="CA13" s="143" t="s">
        <v>229</v>
      </c>
      <c r="CB13" s="143" t="s">
        <v>227</v>
      </c>
      <c r="CC13" s="143" t="s">
        <v>229</v>
      </c>
      <c r="CD13" s="143" t="s">
        <v>229</v>
      </c>
      <c r="CE13" s="143" t="s">
        <v>555</v>
      </c>
      <c r="CF13" s="143" t="s">
        <v>229</v>
      </c>
      <c r="CG13" s="94"/>
    </row>
    <row r="14" spans="1:85" x14ac:dyDescent="0.25">
      <c r="A14" s="3" t="str">
        <f>VLOOKUP(C14,Regiones!B$4:H$36,7,FALSE)</f>
        <v>Caribbean</v>
      </c>
      <c r="B14" s="114" t="s">
        <v>36</v>
      </c>
      <c r="C14" s="97" t="s">
        <v>35</v>
      </c>
      <c r="D14" s="143" t="s">
        <v>561</v>
      </c>
      <c r="E14" s="143" t="s">
        <v>561</v>
      </c>
      <c r="F14" s="143" t="s">
        <v>561</v>
      </c>
      <c r="G14" s="143" t="s">
        <v>561</v>
      </c>
      <c r="H14" s="143" t="s">
        <v>561</v>
      </c>
      <c r="I14" s="143" t="s">
        <v>561</v>
      </c>
      <c r="J14" s="143" t="s">
        <v>561</v>
      </c>
      <c r="K14" s="143" t="s">
        <v>558</v>
      </c>
      <c r="L14" s="143" t="s">
        <v>558</v>
      </c>
      <c r="M14" s="143" t="s">
        <v>215</v>
      </c>
      <c r="N14" s="143" t="s">
        <v>694</v>
      </c>
      <c r="O14" s="143" t="s">
        <v>694</v>
      </c>
      <c r="P14" s="140" t="s">
        <v>215</v>
      </c>
      <c r="Q14" s="143" t="s">
        <v>555</v>
      </c>
      <c r="R14" s="143" t="s">
        <v>555</v>
      </c>
      <c r="S14" s="143" t="s">
        <v>562</v>
      </c>
      <c r="T14" s="143" t="s">
        <v>562</v>
      </c>
      <c r="U14" s="143" t="s">
        <v>695</v>
      </c>
      <c r="V14" s="143" t="s">
        <v>695</v>
      </c>
      <c r="W14" s="143" t="s">
        <v>557</v>
      </c>
      <c r="X14" s="143" t="s">
        <v>559</v>
      </c>
      <c r="Y14" s="143" t="s">
        <v>559</v>
      </c>
      <c r="Z14" s="143" t="s">
        <v>559</v>
      </c>
      <c r="AA14" s="143" t="s">
        <v>229</v>
      </c>
      <c r="AB14" s="143" t="s">
        <v>229</v>
      </c>
      <c r="AC14" s="143" t="s">
        <v>229</v>
      </c>
      <c r="AD14" s="143" t="s">
        <v>229</v>
      </c>
      <c r="AE14" s="143" t="s">
        <v>541</v>
      </c>
      <c r="AF14" s="143" t="s">
        <v>654</v>
      </c>
      <c r="AG14" s="143" t="s">
        <v>654</v>
      </c>
      <c r="AH14" s="143" t="s">
        <v>541</v>
      </c>
      <c r="AI14" s="143" t="s">
        <v>541</v>
      </c>
      <c r="AJ14" s="143" t="s">
        <v>657</v>
      </c>
      <c r="AK14" s="143" t="s">
        <v>541</v>
      </c>
      <c r="AL14" s="143" t="s">
        <v>552</v>
      </c>
      <c r="AM14" s="143" t="s">
        <v>657</v>
      </c>
      <c r="AN14" s="143" t="s">
        <v>541</v>
      </c>
      <c r="AO14" s="143" t="s">
        <v>657</v>
      </c>
      <c r="AP14" s="143" t="s">
        <v>657</v>
      </c>
      <c r="AQ14" s="95" t="s">
        <v>560</v>
      </c>
      <c r="AR14" s="143" t="s">
        <v>559</v>
      </c>
      <c r="AS14" s="143" t="s">
        <v>229</v>
      </c>
      <c r="AT14" s="143" t="s">
        <v>706</v>
      </c>
      <c r="AU14" s="143" t="s">
        <v>558</v>
      </c>
      <c r="AV14" s="143" t="s">
        <v>558</v>
      </c>
      <c r="AW14" s="143" t="s">
        <v>558</v>
      </c>
      <c r="AX14" s="145" t="s">
        <v>537</v>
      </c>
      <c r="AY14" s="143" t="s">
        <v>557</v>
      </c>
      <c r="AZ14" s="143" t="s">
        <v>557</v>
      </c>
      <c r="BA14" s="143" t="s">
        <v>631</v>
      </c>
      <c r="BB14" s="143" t="s">
        <v>630</v>
      </c>
      <c r="BC14" s="143" t="s">
        <v>215</v>
      </c>
      <c r="BD14" s="143" t="s">
        <v>215</v>
      </c>
      <c r="BE14" s="143" t="s">
        <v>215</v>
      </c>
      <c r="BF14" s="143" t="s">
        <v>215</v>
      </c>
      <c r="BG14" s="143" t="s">
        <v>215</v>
      </c>
      <c r="BH14" s="143" t="s">
        <v>553</v>
      </c>
      <c r="BI14" s="143" t="s">
        <v>634</v>
      </c>
      <c r="BJ14" s="143" t="s">
        <v>229</v>
      </c>
      <c r="BK14" s="143" t="s">
        <v>554</v>
      </c>
      <c r="BL14" s="143" t="s">
        <v>643</v>
      </c>
      <c r="BM14" s="143" t="s">
        <v>649</v>
      </c>
      <c r="BN14" s="143" t="s">
        <v>650</v>
      </c>
      <c r="BO14" s="143" t="s">
        <v>651</v>
      </c>
      <c r="BP14" s="143" t="s">
        <v>229</v>
      </c>
      <c r="BQ14" s="143" t="s">
        <v>229</v>
      </c>
      <c r="BR14" s="143" t="s">
        <v>229</v>
      </c>
      <c r="BS14" s="143" t="s">
        <v>535</v>
      </c>
      <c r="BT14" s="143" t="s">
        <v>556</v>
      </c>
      <c r="BU14" s="143" t="s">
        <v>556</v>
      </c>
      <c r="BV14" s="143" t="s">
        <v>654</v>
      </c>
      <c r="BW14" s="143" t="s">
        <v>654</v>
      </c>
      <c r="BX14" s="143" t="s">
        <v>227</v>
      </c>
      <c r="BY14" s="143" t="s">
        <v>227</v>
      </c>
      <c r="BZ14" s="143" t="s">
        <v>654</v>
      </c>
      <c r="CA14" s="143" t="s">
        <v>229</v>
      </c>
      <c r="CB14" s="143" t="s">
        <v>229</v>
      </c>
      <c r="CC14" s="143" t="s">
        <v>229</v>
      </c>
      <c r="CD14" s="143" t="s">
        <v>229</v>
      </c>
      <c r="CE14" s="143" t="s">
        <v>555</v>
      </c>
      <c r="CF14" s="143" t="s">
        <v>229</v>
      </c>
      <c r="CG14" s="94"/>
    </row>
    <row r="15" spans="1:85" x14ac:dyDescent="0.25">
      <c r="A15" s="3" t="str">
        <f>VLOOKUP(C15,Regiones!B$4:H$36,7,FALSE)</f>
        <v>Caribbean</v>
      </c>
      <c r="B15" s="114" t="s">
        <v>40</v>
      </c>
      <c r="C15" s="97" t="s">
        <v>39</v>
      </c>
      <c r="D15" s="143" t="s">
        <v>561</v>
      </c>
      <c r="E15" s="143" t="s">
        <v>561</v>
      </c>
      <c r="F15" s="143" t="s">
        <v>561</v>
      </c>
      <c r="G15" s="143" t="s">
        <v>561</v>
      </c>
      <c r="H15" s="143" t="s">
        <v>561</v>
      </c>
      <c r="I15" s="143" t="s">
        <v>561</v>
      </c>
      <c r="J15" s="143" t="s">
        <v>561</v>
      </c>
      <c r="K15" s="143" t="s">
        <v>558</v>
      </c>
      <c r="L15" s="143" t="s">
        <v>558</v>
      </c>
      <c r="M15" s="143" t="s">
        <v>215</v>
      </c>
      <c r="N15" s="143" t="s">
        <v>694</v>
      </c>
      <c r="O15" s="143" t="s">
        <v>694</v>
      </c>
      <c r="P15" s="140" t="s">
        <v>215</v>
      </c>
      <c r="Q15" s="143" t="s">
        <v>555</v>
      </c>
      <c r="R15" s="143" t="s">
        <v>555</v>
      </c>
      <c r="S15" s="143" t="s">
        <v>562</v>
      </c>
      <c r="T15" s="143" t="s">
        <v>562</v>
      </c>
      <c r="U15" s="143" t="s">
        <v>695</v>
      </c>
      <c r="V15" s="143" t="s">
        <v>695</v>
      </c>
      <c r="W15" s="143" t="s">
        <v>557</v>
      </c>
      <c r="X15" s="143" t="s">
        <v>559</v>
      </c>
      <c r="Y15" s="143" t="s">
        <v>559</v>
      </c>
      <c r="Z15" s="143" t="s">
        <v>559</v>
      </c>
      <c r="AA15" s="143" t="s">
        <v>229</v>
      </c>
      <c r="AB15" s="143" t="s">
        <v>229</v>
      </c>
      <c r="AC15" s="143" t="s">
        <v>229</v>
      </c>
      <c r="AD15" s="143" t="s">
        <v>229</v>
      </c>
      <c r="AE15" s="143" t="s">
        <v>541</v>
      </c>
      <c r="AF15" s="143" t="s">
        <v>654</v>
      </c>
      <c r="AG15" s="143" t="s">
        <v>654</v>
      </c>
      <c r="AH15" s="143" t="s">
        <v>541</v>
      </c>
      <c r="AI15" s="143" t="s">
        <v>541</v>
      </c>
      <c r="AJ15" s="143" t="s">
        <v>657</v>
      </c>
      <c r="AK15" s="143" t="s">
        <v>541</v>
      </c>
      <c r="AL15" s="143" t="s">
        <v>552</v>
      </c>
      <c r="AM15" s="143" t="s">
        <v>657</v>
      </c>
      <c r="AN15" s="143" t="s">
        <v>541</v>
      </c>
      <c r="AO15" s="143" t="s">
        <v>657</v>
      </c>
      <c r="AP15" s="143" t="s">
        <v>657</v>
      </c>
      <c r="AQ15" s="95" t="s">
        <v>560</v>
      </c>
      <c r="AR15" s="143" t="s">
        <v>559</v>
      </c>
      <c r="AS15" s="143" t="s">
        <v>229</v>
      </c>
      <c r="AT15" s="143" t="s">
        <v>706</v>
      </c>
      <c r="AU15" s="143" t="s">
        <v>558</v>
      </c>
      <c r="AV15" s="143" t="s">
        <v>558</v>
      </c>
      <c r="AW15" s="143" t="s">
        <v>558</v>
      </c>
      <c r="AX15" s="145" t="s">
        <v>534</v>
      </c>
      <c r="AY15" s="143" t="s">
        <v>557</v>
      </c>
      <c r="AZ15" s="143" t="s">
        <v>557</v>
      </c>
      <c r="BA15" s="143" t="s">
        <v>631</v>
      </c>
      <c r="BB15" s="143" t="s">
        <v>630</v>
      </c>
      <c r="BC15" s="143" t="s">
        <v>215</v>
      </c>
      <c r="BD15" s="143" t="s">
        <v>215</v>
      </c>
      <c r="BE15" s="143" t="s">
        <v>215</v>
      </c>
      <c r="BF15" s="143" t="s">
        <v>215</v>
      </c>
      <c r="BG15" s="143" t="s">
        <v>215</v>
      </c>
      <c r="BH15" s="143" t="s">
        <v>553</v>
      </c>
      <c r="BI15" s="143" t="s">
        <v>634</v>
      </c>
      <c r="BJ15" s="143" t="s">
        <v>229</v>
      </c>
      <c r="BK15" s="143" t="s">
        <v>554</v>
      </c>
      <c r="BL15" s="143" t="s">
        <v>643</v>
      </c>
      <c r="BM15" s="143" t="s">
        <v>649</v>
      </c>
      <c r="BN15" s="143" t="s">
        <v>650</v>
      </c>
      <c r="BO15" s="143" t="s">
        <v>651</v>
      </c>
      <c r="BP15" s="143" t="s">
        <v>229</v>
      </c>
      <c r="BQ15" s="143" t="s">
        <v>229</v>
      </c>
      <c r="BR15" s="143" t="s">
        <v>229</v>
      </c>
      <c r="BS15" s="143" t="s">
        <v>535</v>
      </c>
      <c r="BT15" s="143" t="s">
        <v>556</v>
      </c>
      <c r="BU15" s="143" t="s">
        <v>556</v>
      </c>
      <c r="BV15" s="143" t="s">
        <v>654</v>
      </c>
      <c r="BW15" s="143" t="s">
        <v>654</v>
      </c>
      <c r="BX15" s="143" t="s">
        <v>227</v>
      </c>
      <c r="BY15" s="143" t="s">
        <v>227</v>
      </c>
      <c r="BZ15" s="143" t="s">
        <v>227</v>
      </c>
      <c r="CA15" s="143" t="s">
        <v>229</v>
      </c>
      <c r="CB15" s="143" t="s">
        <v>227</v>
      </c>
      <c r="CC15" s="143" t="s">
        <v>229</v>
      </c>
      <c r="CD15" s="143" t="s">
        <v>229</v>
      </c>
      <c r="CE15" s="143" t="s">
        <v>555</v>
      </c>
      <c r="CF15" s="143" t="s">
        <v>229</v>
      </c>
      <c r="CG15" s="94"/>
    </row>
    <row r="16" spans="1:85" x14ac:dyDescent="0.25">
      <c r="A16" s="3" t="str">
        <f>VLOOKUP(C16,Regiones!B$4:H$36,7,FALSE)</f>
        <v>Caribbean</v>
      </c>
      <c r="B16" s="114" t="s">
        <v>52</v>
      </c>
      <c r="C16" s="97" t="s">
        <v>51</v>
      </c>
      <c r="D16" s="143" t="s">
        <v>561</v>
      </c>
      <c r="E16" s="143" t="s">
        <v>561</v>
      </c>
      <c r="F16" s="143" t="s">
        <v>561</v>
      </c>
      <c r="G16" s="143" t="s">
        <v>561</v>
      </c>
      <c r="H16" s="143" t="s">
        <v>561</v>
      </c>
      <c r="I16" s="143" t="s">
        <v>561</v>
      </c>
      <c r="J16" s="143" t="s">
        <v>561</v>
      </c>
      <c r="K16" s="143" t="s">
        <v>558</v>
      </c>
      <c r="L16" s="143" t="s">
        <v>558</v>
      </c>
      <c r="M16" s="143" t="s">
        <v>215</v>
      </c>
      <c r="N16" s="143" t="s">
        <v>694</v>
      </c>
      <c r="O16" s="143" t="s">
        <v>694</v>
      </c>
      <c r="P16" s="140" t="s">
        <v>215</v>
      </c>
      <c r="Q16" s="143" t="s">
        <v>555</v>
      </c>
      <c r="R16" s="143" t="s">
        <v>555</v>
      </c>
      <c r="S16" s="143" t="s">
        <v>562</v>
      </c>
      <c r="T16" s="143" t="s">
        <v>562</v>
      </c>
      <c r="U16" s="143" t="s">
        <v>695</v>
      </c>
      <c r="V16" s="143" t="s">
        <v>695</v>
      </c>
      <c r="W16" s="143" t="s">
        <v>557</v>
      </c>
      <c r="X16" s="143" t="s">
        <v>559</v>
      </c>
      <c r="Y16" s="143" t="s">
        <v>559</v>
      </c>
      <c r="Z16" s="143" t="s">
        <v>559</v>
      </c>
      <c r="AA16" s="143" t="s">
        <v>940</v>
      </c>
      <c r="AB16" s="143" t="s">
        <v>229</v>
      </c>
      <c r="AC16" s="143" t="s">
        <v>229</v>
      </c>
      <c r="AD16" s="143" t="s">
        <v>229</v>
      </c>
      <c r="AE16" s="143" t="s">
        <v>541</v>
      </c>
      <c r="AF16" s="143" t="s">
        <v>654</v>
      </c>
      <c r="AG16" s="143" t="s">
        <v>654</v>
      </c>
      <c r="AH16" s="143" t="s">
        <v>541</v>
      </c>
      <c r="AI16" s="143" t="s">
        <v>541</v>
      </c>
      <c r="AJ16" s="143" t="s">
        <v>657</v>
      </c>
      <c r="AK16" s="143" t="s">
        <v>541</v>
      </c>
      <c r="AL16" s="143" t="s">
        <v>534</v>
      </c>
      <c r="AM16" s="143" t="s">
        <v>657</v>
      </c>
      <c r="AN16" s="143" t="s">
        <v>541</v>
      </c>
      <c r="AO16" s="143" t="s">
        <v>657</v>
      </c>
      <c r="AP16" s="143" t="s">
        <v>657</v>
      </c>
      <c r="AQ16" s="95" t="s">
        <v>560</v>
      </c>
      <c r="AR16" s="143" t="s">
        <v>559</v>
      </c>
      <c r="AS16" s="143" t="s">
        <v>943</v>
      </c>
      <c r="AT16" s="143" t="s">
        <v>706</v>
      </c>
      <c r="AU16" s="143" t="s">
        <v>558</v>
      </c>
      <c r="AV16" s="143" t="s">
        <v>558</v>
      </c>
      <c r="AW16" s="143" t="s">
        <v>558</v>
      </c>
      <c r="AX16" s="145" t="s">
        <v>534</v>
      </c>
      <c r="AY16" s="143" t="s">
        <v>557</v>
      </c>
      <c r="AZ16" s="143" t="s">
        <v>557</v>
      </c>
      <c r="BA16" s="143" t="s">
        <v>631</v>
      </c>
      <c r="BB16" s="143" t="s">
        <v>630</v>
      </c>
      <c r="BC16" s="143" t="s">
        <v>215</v>
      </c>
      <c r="BD16" s="143" t="s">
        <v>215</v>
      </c>
      <c r="BE16" s="143" t="s">
        <v>215</v>
      </c>
      <c r="BF16" s="143" t="s">
        <v>215</v>
      </c>
      <c r="BG16" s="143" t="s">
        <v>215</v>
      </c>
      <c r="BH16" s="143" t="s">
        <v>553</v>
      </c>
      <c r="BI16" s="143" t="s">
        <v>634</v>
      </c>
      <c r="BJ16" s="143" t="s">
        <v>229</v>
      </c>
      <c r="BK16" s="143" t="s">
        <v>554</v>
      </c>
      <c r="BL16" s="143" t="s">
        <v>643</v>
      </c>
      <c r="BM16" s="143" t="s">
        <v>649</v>
      </c>
      <c r="BN16" s="143" t="s">
        <v>650</v>
      </c>
      <c r="BO16" s="143" t="s">
        <v>651</v>
      </c>
      <c r="BP16" s="143" t="s">
        <v>229</v>
      </c>
      <c r="BQ16" s="143" t="s">
        <v>229</v>
      </c>
      <c r="BR16" s="143" t="s">
        <v>229</v>
      </c>
      <c r="BS16" s="143" t="s">
        <v>535</v>
      </c>
      <c r="BT16" s="143" t="s">
        <v>556</v>
      </c>
      <c r="BU16" s="143" t="s">
        <v>556</v>
      </c>
      <c r="BV16" s="143" t="s">
        <v>654</v>
      </c>
      <c r="BW16" s="143" t="s">
        <v>654</v>
      </c>
      <c r="BX16" s="143" t="s">
        <v>227</v>
      </c>
      <c r="BY16" s="143" t="s">
        <v>227</v>
      </c>
      <c r="BZ16" s="143" t="s">
        <v>227</v>
      </c>
      <c r="CA16" s="143" t="s">
        <v>229</v>
      </c>
      <c r="CB16" s="143" t="s">
        <v>227</v>
      </c>
      <c r="CC16" s="143" t="s">
        <v>229</v>
      </c>
      <c r="CD16" s="143" t="s">
        <v>229</v>
      </c>
      <c r="CE16" s="143" t="s">
        <v>555</v>
      </c>
      <c r="CF16" s="143" t="s">
        <v>229</v>
      </c>
      <c r="CG16" s="94"/>
    </row>
    <row r="17" spans="1:85" x14ac:dyDescent="0.25">
      <c r="A17" s="3" t="str">
        <f>VLOOKUP(C17,Regiones!B$4:H$36,7,FALSE)</f>
        <v>Caribbean</v>
      </c>
      <c r="B17" s="114" t="s">
        <v>54</v>
      </c>
      <c r="C17" s="97" t="s">
        <v>53</v>
      </c>
      <c r="D17" s="143" t="s">
        <v>561</v>
      </c>
      <c r="E17" s="143" t="s">
        <v>561</v>
      </c>
      <c r="F17" s="143" t="s">
        <v>561</v>
      </c>
      <c r="G17" s="143" t="s">
        <v>561</v>
      </c>
      <c r="H17" s="143" t="s">
        <v>561</v>
      </c>
      <c r="I17" s="143" t="s">
        <v>561</v>
      </c>
      <c r="J17" s="143" t="s">
        <v>561</v>
      </c>
      <c r="K17" s="143" t="s">
        <v>558</v>
      </c>
      <c r="L17" s="143" t="s">
        <v>558</v>
      </c>
      <c r="M17" s="143" t="s">
        <v>215</v>
      </c>
      <c r="N17" s="143" t="s">
        <v>694</v>
      </c>
      <c r="O17" s="143" t="s">
        <v>694</v>
      </c>
      <c r="P17" s="140" t="s">
        <v>215</v>
      </c>
      <c r="Q17" s="143" t="s">
        <v>555</v>
      </c>
      <c r="R17" s="143" t="s">
        <v>555</v>
      </c>
      <c r="S17" s="143" t="s">
        <v>562</v>
      </c>
      <c r="T17" s="143" t="s">
        <v>562</v>
      </c>
      <c r="U17" s="143" t="s">
        <v>695</v>
      </c>
      <c r="V17" s="143" t="s">
        <v>695</v>
      </c>
      <c r="W17" s="143" t="s">
        <v>557</v>
      </c>
      <c r="X17" s="143" t="s">
        <v>559</v>
      </c>
      <c r="Y17" s="143" t="s">
        <v>559</v>
      </c>
      <c r="Z17" s="143" t="s">
        <v>559</v>
      </c>
      <c r="AA17" s="143" t="s">
        <v>940</v>
      </c>
      <c r="AB17" s="143" t="s">
        <v>229</v>
      </c>
      <c r="AC17" s="143" t="s">
        <v>229</v>
      </c>
      <c r="AD17" s="143" t="s">
        <v>229</v>
      </c>
      <c r="AE17" s="143" t="s">
        <v>541</v>
      </c>
      <c r="AF17" s="143" t="s">
        <v>654</v>
      </c>
      <c r="AG17" s="143" t="s">
        <v>654</v>
      </c>
      <c r="AH17" s="143" t="s">
        <v>541</v>
      </c>
      <c r="AI17" s="143" t="s">
        <v>541</v>
      </c>
      <c r="AJ17" s="143" t="s">
        <v>657</v>
      </c>
      <c r="AK17" s="143" t="s">
        <v>541</v>
      </c>
      <c r="AL17" s="143" t="s">
        <v>534</v>
      </c>
      <c r="AM17" s="143" t="s">
        <v>657</v>
      </c>
      <c r="AN17" s="143" t="s">
        <v>541</v>
      </c>
      <c r="AO17" s="143" t="s">
        <v>657</v>
      </c>
      <c r="AP17" s="143" t="s">
        <v>657</v>
      </c>
      <c r="AQ17" s="95" t="s">
        <v>560</v>
      </c>
      <c r="AR17" s="143" t="s">
        <v>559</v>
      </c>
      <c r="AS17" s="143" t="s">
        <v>943</v>
      </c>
      <c r="AT17" s="143" t="s">
        <v>706</v>
      </c>
      <c r="AU17" s="143" t="s">
        <v>558</v>
      </c>
      <c r="AV17" s="143" t="s">
        <v>558</v>
      </c>
      <c r="AW17" s="143" t="s">
        <v>558</v>
      </c>
      <c r="AX17" s="145" t="s">
        <v>534</v>
      </c>
      <c r="AY17" s="143" t="s">
        <v>557</v>
      </c>
      <c r="AZ17" s="143" t="s">
        <v>557</v>
      </c>
      <c r="BA17" s="143" t="s">
        <v>631</v>
      </c>
      <c r="BB17" s="143" t="s">
        <v>630</v>
      </c>
      <c r="BC17" s="143" t="s">
        <v>215</v>
      </c>
      <c r="BD17" s="143" t="s">
        <v>215</v>
      </c>
      <c r="BE17" s="143" t="s">
        <v>215</v>
      </c>
      <c r="BF17" s="143" t="s">
        <v>215</v>
      </c>
      <c r="BG17" s="143" t="s">
        <v>215</v>
      </c>
      <c r="BH17" s="143" t="s">
        <v>553</v>
      </c>
      <c r="BI17" s="143" t="s">
        <v>634</v>
      </c>
      <c r="BJ17" s="143" t="s">
        <v>229</v>
      </c>
      <c r="BK17" s="143" t="s">
        <v>554</v>
      </c>
      <c r="BL17" s="143" t="s">
        <v>643</v>
      </c>
      <c r="BM17" s="143" t="s">
        <v>649</v>
      </c>
      <c r="BN17" s="143" t="s">
        <v>650</v>
      </c>
      <c r="BO17" s="143" t="s">
        <v>651</v>
      </c>
      <c r="BP17" s="143" t="s">
        <v>229</v>
      </c>
      <c r="BQ17" s="143" t="s">
        <v>229</v>
      </c>
      <c r="BR17" s="143" t="s">
        <v>229</v>
      </c>
      <c r="BS17" s="143" t="s">
        <v>535</v>
      </c>
      <c r="BT17" s="143" t="s">
        <v>556</v>
      </c>
      <c r="BU17" s="143" t="s">
        <v>556</v>
      </c>
      <c r="BV17" s="143" t="s">
        <v>654</v>
      </c>
      <c r="BW17" s="143" t="s">
        <v>654</v>
      </c>
      <c r="BX17" s="143" t="s">
        <v>227</v>
      </c>
      <c r="BY17" s="143" t="s">
        <v>227</v>
      </c>
      <c r="BZ17" s="143" t="s">
        <v>227</v>
      </c>
      <c r="CA17" s="143" t="s">
        <v>229</v>
      </c>
      <c r="CB17" s="143" t="s">
        <v>227</v>
      </c>
      <c r="CC17" s="143" t="s">
        <v>229</v>
      </c>
      <c r="CD17" s="143" t="s">
        <v>229</v>
      </c>
      <c r="CE17" s="143" t="s">
        <v>555</v>
      </c>
      <c r="CF17" s="143" t="s">
        <v>229</v>
      </c>
      <c r="CG17" s="94"/>
    </row>
    <row r="18" spans="1:85" x14ac:dyDescent="0.25">
      <c r="A18" s="3" t="str">
        <f>VLOOKUP(C18,Regiones!B$4:H$36,7,FALSE)</f>
        <v>Caribbean</v>
      </c>
      <c r="B18" s="114" t="s">
        <v>56</v>
      </c>
      <c r="C18" s="97" t="s">
        <v>55</v>
      </c>
      <c r="D18" s="143" t="s">
        <v>561</v>
      </c>
      <c r="E18" s="143" t="s">
        <v>561</v>
      </c>
      <c r="F18" s="143" t="s">
        <v>561</v>
      </c>
      <c r="G18" s="143" t="s">
        <v>561</v>
      </c>
      <c r="H18" s="143" t="s">
        <v>561</v>
      </c>
      <c r="I18" s="143" t="s">
        <v>561</v>
      </c>
      <c r="J18" s="143" t="s">
        <v>561</v>
      </c>
      <c r="K18" s="143" t="s">
        <v>558</v>
      </c>
      <c r="L18" s="143" t="s">
        <v>558</v>
      </c>
      <c r="M18" s="143" t="s">
        <v>215</v>
      </c>
      <c r="N18" s="143" t="s">
        <v>694</v>
      </c>
      <c r="O18" s="143" t="s">
        <v>694</v>
      </c>
      <c r="P18" s="140" t="s">
        <v>215</v>
      </c>
      <c r="Q18" s="143" t="s">
        <v>555</v>
      </c>
      <c r="R18" s="143" t="s">
        <v>555</v>
      </c>
      <c r="S18" s="143" t="s">
        <v>562</v>
      </c>
      <c r="T18" s="143" t="s">
        <v>562</v>
      </c>
      <c r="U18" s="143" t="s">
        <v>695</v>
      </c>
      <c r="V18" s="143" t="s">
        <v>695</v>
      </c>
      <c r="W18" s="143" t="s">
        <v>557</v>
      </c>
      <c r="X18" s="143" t="s">
        <v>559</v>
      </c>
      <c r="Y18" s="143" t="s">
        <v>559</v>
      </c>
      <c r="Z18" s="143" t="s">
        <v>559</v>
      </c>
      <c r="AA18" s="143" t="s">
        <v>940</v>
      </c>
      <c r="AB18" s="143" t="s">
        <v>229</v>
      </c>
      <c r="AC18" s="143" t="s">
        <v>229</v>
      </c>
      <c r="AD18" s="143" t="s">
        <v>229</v>
      </c>
      <c r="AE18" s="143" t="s">
        <v>541</v>
      </c>
      <c r="AF18" s="143" t="s">
        <v>654</v>
      </c>
      <c r="AG18" s="143" t="s">
        <v>654</v>
      </c>
      <c r="AH18" s="143" t="s">
        <v>541</v>
      </c>
      <c r="AI18" s="143" t="s">
        <v>541</v>
      </c>
      <c r="AJ18" s="143" t="s">
        <v>657</v>
      </c>
      <c r="AK18" s="143" t="s">
        <v>541</v>
      </c>
      <c r="AL18" s="143" t="s">
        <v>534</v>
      </c>
      <c r="AM18" s="143" t="s">
        <v>657</v>
      </c>
      <c r="AN18" s="143" t="s">
        <v>541</v>
      </c>
      <c r="AO18" s="143" t="s">
        <v>657</v>
      </c>
      <c r="AP18" s="143" t="s">
        <v>657</v>
      </c>
      <c r="AQ18" s="95" t="s">
        <v>560</v>
      </c>
      <c r="AR18" s="143" t="s">
        <v>559</v>
      </c>
      <c r="AS18" s="143" t="s">
        <v>943</v>
      </c>
      <c r="AT18" s="143" t="s">
        <v>706</v>
      </c>
      <c r="AU18" s="143" t="s">
        <v>558</v>
      </c>
      <c r="AV18" s="143" t="s">
        <v>558</v>
      </c>
      <c r="AW18" s="143" t="s">
        <v>558</v>
      </c>
      <c r="AX18" s="145" t="s">
        <v>534</v>
      </c>
      <c r="AY18" s="143" t="s">
        <v>557</v>
      </c>
      <c r="AZ18" s="143" t="s">
        <v>557</v>
      </c>
      <c r="BA18" s="143" t="s">
        <v>631</v>
      </c>
      <c r="BB18" s="143" t="s">
        <v>630</v>
      </c>
      <c r="BC18" s="143" t="s">
        <v>215</v>
      </c>
      <c r="BD18" s="143" t="s">
        <v>215</v>
      </c>
      <c r="BE18" s="143" t="s">
        <v>215</v>
      </c>
      <c r="BF18" s="143" t="s">
        <v>215</v>
      </c>
      <c r="BG18" s="143" t="s">
        <v>215</v>
      </c>
      <c r="BH18" s="143" t="s">
        <v>553</v>
      </c>
      <c r="BI18" s="143" t="s">
        <v>634</v>
      </c>
      <c r="BJ18" s="143" t="s">
        <v>229</v>
      </c>
      <c r="BK18" s="143" t="s">
        <v>554</v>
      </c>
      <c r="BL18" s="143" t="s">
        <v>643</v>
      </c>
      <c r="BM18" s="143" t="s">
        <v>649</v>
      </c>
      <c r="BN18" s="143" t="s">
        <v>650</v>
      </c>
      <c r="BO18" s="143" t="s">
        <v>651</v>
      </c>
      <c r="BP18" s="143" t="s">
        <v>229</v>
      </c>
      <c r="BQ18" s="143" t="s">
        <v>229</v>
      </c>
      <c r="BR18" s="143" t="s">
        <v>229</v>
      </c>
      <c r="BS18" s="143" t="s">
        <v>535</v>
      </c>
      <c r="BT18" s="143" t="s">
        <v>556</v>
      </c>
      <c r="BU18" s="143" t="s">
        <v>556</v>
      </c>
      <c r="BV18" s="143" t="s">
        <v>654</v>
      </c>
      <c r="BW18" s="143" t="s">
        <v>654</v>
      </c>
      <c r="BX18" s="143" t="s">
        <v>229</v>
      </c>
      <c r="BY18" s="143" t="s">
        <v>227</v>
      </c>
      <c r="BZ18" s="143" t="s">
        <v>227</v>
      </c>
      <c r="CA18" s="143" t="s">
        <v>229</v>
      </c>
      <c r="CB18" s="143" t="s">
        <v>227</v>
      </c>
      <c r="CC18" s="143" t="s">
        <v>229</v>
      </c>
      <c r="CD18" s="143" t="s">
        <v>229</v>
      </c>
      <c r="CE18" s="143" t="s">
        <v>555</v>
      </c>
      <c r="CF18" s="143" t="s">
        <v>229</v>
      </c>
      <c r="CG18" s="94"/>
    </row>
    <row r="19" spans="1:85" x14ac:dyDescent="0.25">
      <c r="A19" s="3" t="str">
        <f>VLOOKUP(C19,Regiones!B$4:H$36,7,FALSE)</f>
        <v>Caribbean</v>
      </c>
      <c r="B19" s="114" t="s">
        <v>60</v>
      </c>
      <c r="C19" s="97" t="s">
        <v>59</v>
      </c>
      <c r="D19" s="143" t="s">
        <v>561</v>
      </c>
      <c r="E19" s="143" t="s">
        <v>561</v>
      </c>
      <c r="F19" s="143" t="s">
        <v>561</v>
      </c>
      <c r="G19" s="143" t="s">
        <v>561</v>
      </c>
      <c r="H19" s="143" t="s">
        <v>561</v>
      </c>
      <c r="I19" s="143" t="s">
        <v>561</v>
      </c>
      <c r="J19" s="143" t="s">
        <v>561</v>
      </c>
      <c r="K19" s="143" t="s">
        <v>558</v>
      </c>
      <c r="L19" s="143" t="s">
        <v>558</v>
      </c>
      <c r="M19" s="143" t="s">
        <v>215</v>
      </c>
      <c r="N19" s="143" t="s">
        <v>694</v>
      </c>
      <c r="O19" s="143" t="s">
        <v>694</v>
      </c>
      <c r="P19" s="140" t="s">
        <v>215</v>
      </c>
      <c r="Q19" s="143" t="s">
        <v>555</v>
      </c>
      <c r="R19" s="143" t="s">
        <v>555</v>
      </c>
      <c r="S19" s="143" t="s">
        <v>562</v>
      </c>
      <c r="T19" s="143" t="s">
        <v>562</v>
      </c>
      <c r="U19" s="143" t="s">
        <v>695</v>
      </c>
      <c r="V19" s="143" t="s">
        <v>695</v>
      </c>
      <c r="W19" s="143" t="s">
        <v>557</v>
      </c>
      <c r="X19" s="143" t="s">
        <v>559</v>
      </c>
      <c r="Y19" s="143" t="s">
        <v>559</v>
      </c>
      <c r="Z19" s="143" t="s">
        <v>559</v>
      </c>
      <c r="AA19" s="143" t="s">
        <v>940</v>
      </c>
      <c r="AB19" s="143" t="s">
        <v>229</v>
      </c>
      <c r="AC19" s="143" t="s">
        <v>229</v>
      </c>
      <c r="AD19" s="143" t="s">
        <v>229</v>
      </c>
      <c r="AE19" s="143" t="s">
        <v>541</v>
      </c>
      <c r="AF19" s="143" t="s">
        <v>654</v>
      </c>
      <c r="AG19" s="143" t="s">
        <v>654</v>
      </c>
      <c r="AH19" s="143" t="s">
        <v>541</v>
      </c>
      <c r="AI19" s="143" t="s">
        <v>541</v>
      </c>
      <c r="AJ19" s="143" t="s">
        <v>657</v>
      </c>
      <c r="AK19" s="143" t="s">
        <v>541</v>
      </c>
      <c r="AL19" s="143" t="s">
        <v>541</v>
      </c>
      <c r="AM19" s="143" t="s">
        <v>657</v>
      </c>
      <c r="AN19" s="143" t="s">
        <v>541</v>
      </c>
      <c r="AO19" s="143" t="s">
        <v>657</v>
      </c>
      <c r="AP19" s="143" t="s">
        <v>657</v>
      </c>
      <c r="AQ19" s="95" t="s">
        <v>560</v>
      </c>
      <c r="AR19" s="143" t="s">
        <v>559</v>
      </c>
      <c r="AS19" s="143" t="s">
        <v>943</v>
      </c>
      <c r="AT19" s="143" t="s">
        <v>706</v>
      </c>
      <c r="AU19" s="143" t="s">
        <v>558</v>
      </c>
      <c r="AV19" s="143" t="s">
        <v>558</v>
      </c>
      <c r="AW19" s="143" t="s">
        <v>558</v>
      </c>
      <c r="AX19" s="145" t="s">
        <v>534</v>
      </c>
      <c r="AY19" s="143" t="s">
        <v>557</v>
      </c>
      <c r="AZ19" s="143" t="s">
        <v>557</v>
      </c>
      <c r="BA19" s="143" t="s">
        <v>631</v>
      </c>
      <c r="BB19" s="143" t="s">
        <v>630</v>
      </c>
      <c r="BC19" s="143" t="s">
        <v>215</v>
      </c>
      <c r="BD19" s="143" t="s">
        <v>215</v>
      </c>
      <c r="BE19" s="143" t="s">
        <v>215</v>
      </c>
      <c r="BF19" s="143" t="s">
        <v>215</v>
      </c>
      <c r="BG19" s="143" t="s">
        <v>215</v>
      </c>
      <c r="BH19" s="143" t="s">
        <v>553</v>
      </c>
      <c r="BI19" s="143" t="s">
        <v>634</v>
      </c>
      <c r="BJ19" s="143" t="s">
        <v>229</v>
      </c>
      <c r="BK19" s="143" t="s">
        <v>554</v>
      </c>
      <c r="BL19" s="143" t="s">
        <v>643</v>
      </c>
      <c r="BM19" s="143" t="s">
        <v>649</v>
      </c>
      <c r="BN19" s="143" t="s">
        <v>650</v>
      </c>
      <c r="BO19" s="143" t="s">
        <v>651</v>
      </c>
      <c r="BP19" s="143" t="s">
        <v>229</v>
      </c>
      <c r="BQ19" s="143" t="s">
        <v>229</v>
      </c>
      <c r="BR19" s="143" t="s">
        <v>229</v>
      </c>
      <c r="BS19" s="143" t="s">
        <v>535</v>
      </c>
      <c r="BT19" s="143" t="s">
        <v>556</v>
      </c>
      <c r="BU19" s="143" t="s">
        <v>556</v>
      </c>
      <c r="BV19" s="143" t="s">
        <v>654</v>
      </c>
      <c r="BW19" s="143" t="s">
        <v>654</v>
      </c>
      <c r="BX19" s="143" t="s">
        <v>227</v>
      </c>
      <c r="BY19" s="143" t="s">
        <v>227</v>
      </c>
      <c r="BZ19" s="143" t="s">
        <v>227</v>
      </c>
      <c r="CA19" s="143" t="s">
        <v>229</v>
      </c>
      <c r="CB19" s="143" t="s">
        <v>227</v>
      </c>
      <c r="CC19" s="143" t="s">
        <v>229</v>
      </c>
      <c r="CD19" s="143" t="s">
        <v>229</v>
      </c>
      <c r="CE19" s="143" t="s">
        <v>555</v>
      </c>
      <c r="CF19" s="143" t="s">
        <v>229</v>
      </c>
      <c r="CG19" s="94"/>
    </row>
    <row r="20" spans="1:85" x14ac:dyDescent="0.25">
      <c r="A20" s="3" t="str">
        <f>VLOOKUP(C20,Regiones!B$4:H$36,7,FALSE)</f>
        <v>Central America</v>
      </c>
      <c r="B20" s="114" t="s">
        <v>9</v>
      </c>
      <c r="C20" s="97" t="s">
        <v>8</v>
      </c>
      <c r="D20" s="143" t="s">
        <v>561</v>
      </c>
      <c r="E20" s="143" t="s">
        <v>561</v>
      </c>
      <c r="F20" s="143" t="s">
        <v>561</v>
      </c>
      <c r="G20" s="143" t="s">
        <v>561</v>
      </c>
      <c r="H20" s="143" t="s">
        <v>561</v>
      </c>
      <c r="I20" s="143" t="s">
        <v>561</v>
      </c>
      <c r="J20" s="143" t="s">
        <v>561</v>
      </c>
      <c r="K20" s="143" t="s">
        <v>558</v>
      </c>
      <c r="L20" s="143" t="s">
        <v>558</v>
      </c>
      <c r="M20" s="143" t="s">
        <v>215</v>
      </c>
      <c r="N20" s="143" t="s">
        <v>694</v>
      </c>
      <c r="O20" s="143" t="s">
        <v>694</v>
      </c>
      <c r="P20" s="140" t="s">
        <v>215</v>
      </c>
      <c r="Q20" s="143" t="s">
        <v>555</v>
      </c>
      <c r="R20" s="143" t="s">
        <v>555</v>
      </c>
      <c r="S20" s="143" t="s">
        <v>562</v>
      </c>
      <c r="T20" s="143" t="s">
        <v>562</v>
      </c>
      <c r="U20" s="143" t="s">
        <v>695</v>
      </c>
      <c r="V20" s="143" t="s">
        <v>695</v>
      </c>
      <c r="W20" s="143" t="s">
        <v>557</v>
      </c>
      <c r="X20" s="143" t="s">
        <v>559</v>
      </c>
      <c r="Y20" s="143" t="s">
        <v>559</v>
      </c>
      <c r="Z20" s="143" t="s">
        <v>559</v>
      </c>
      <c r="AA20" s="143" t="s">
        <v>940</v>
      </c>
      <c r="AB20" s="143" t="s">
        <v>229</v>
      </c>
      <c r="AC20" s="143" t="s">
        <v>229</v>
      </c>
      <c r="AD20" s="143" t="s">
        <v>229</v>
      </c>
      <c r="AE20" s="143" t="s">
        <v>541</v>
      </c>
      <c r="AF20" s="143" t="s">
        <v>654</v>
      </c>
      <c r="AG20" s="143" t="s">
        <v>654</v>
      </c>
      <c r="AH20" s="143" t="s">
        <v>541</v>
      </c>
      <c r="AI20" s="143" t="s">
        <v>541</v>
      </c>
      <c r="AJ20" s="143" t="s">
        <v>657</v>
      </c>
      <c r="AK20" s="143" t="s">
        <v>541</v>
      </c>
      <c r="AL20" s="143" t="s">
        <v>552</v>
      </c>
      <c r="AM20" s="143" t="s">
        <v>657</v>
      </c>
      <c r="AN20" s="143" t="s">
        <v>541</v>
      </c>
      <c r="AO20" s="143" t="s">
        <v>657</v>
      </c>
      <c r="AP20" s="143" t="s">
        <v>657</v>
      </c>
      <c r="AQ20" s="95" t="s">
        <v>560</v>
      </c>
      <c r="AR20" s="143" t="s">
        <v>559</v>
      </c>
      <c r="AS20" s="143" t="s">
        <v>943</v>
      </c>
      <c r="AT20" s="143" t="s">
        <v>706</v>
      </c>
      <c r="AU20" s="143" t="s">
        <v>558</v>
      </c>
      <c r="AV20" s="143" t="s">
        <v>558</v>
      </c>
      <c r="AW20" s="143" t="s">
        <v>558</v>
      </c>
      <c r="AX20" s="145" t="s">
        <v>534</v>
      </c>
      <c r="AY20" s="143" t="s">
        <v>557</v>
      </c>
      <c r="AZ20" s="143" t="s">
        <v>557</v>
      </c>
      <c r="BA20" s="143" t="s">
        <v>631</v>
      </c>
      <c r="BB20" s="143" t="s">
        <v>630</v>
      </c>
      <c r="BC20" s="143" t="s">
        <v>215</v>
      </c>
      <c r="BD20" s="143" t="s">
        <v>215</v>
      </c>
      <c r="BE20" s="143" t="s">
        <v>215</v>
      </c>
      <c r="BF20" s="143" t="s">
        <v>215</v>
      </c>
      <c r="BG20" s="143" t="s">
        <v>215</v>
      </c>
      <c r="BH20" s="143" t="s">
        <v>553</v>
      </c>
      <c r="BI20" s="143" t="s">
        <v>634</v>
      </c>
      <c r="BJ20" s="143" t="s">
        <v>229</v>
      </c>
      <c r="BK20" s="143" t="s">
        <v>554</v>
      </c>
      <c r="BL20" s="143" t="s">
        <v>643</v>
      </c>
      <c r="BM20" s="143" t="s">
        <v>649</v>
      </c>
      <c r="BN20" s="143" t="s">
        <v>650</v>
      </c>
      <c r="BO20" s="143" t="s">
        <v>651</v>
      </c>
      <c r="BP20" s="143" t="s">
        <v>229</v>
      </c>
      <c r="BQ20" s="143" t="s">
        <v>229</v>
      </c>
      <c r="BR20" s="143" t="s">
        <v>229</v>
      </c>
      <c r="BS20" s="143" t="s">
        <v>535</v>
      </c>
      <c r="BT20" s="143" t="s">
        <v>556</v>
      </c>
      <c r="BU20" s="143" t="s">
        <v>556</v>
      </c>
      <c r="BV20" s="143" t="s">
        <v>654</v>
      </c>
      <c r="BW20" s="143" t="s">
        <v>654</v>
      </c>
      <c r="BX20" s="143" t="s">
        <v>227</v>
      </c>
      <c r="BY20" s="143" t="s">
        <v>227</v>
      </c>
      <c r="BZ20" s="143" t="s">
        <v>654</v>
      </c>
      <c r="CA20" s="143" t="s">
        <v>229</v>
      </c>
      <c r="CB20" s="143" t="s">
        <v>227</v>
      </c>
      <c r="CC20" s="143" t="s">
        <v>229</v>
      </c>
      <c r="CD20" s="143" t="s">
        <v>229</v>
      </c>
      <c r="CE20" s="143" t="s">
        <v>555</v>
      </c>
      <c r="CF20" s="143" t="s">
        <v>229</v>
      </c>
      <c r="CG20" s="94"/>
    </row>
    <row r="21" spans="1:85" x14ac:dyDescent="0.25">
      <c r="A21" s="3" t="str">
        <f>VLOOKUP(C21,Regiones!B$4:H$36,7,FALSE)</f>
        <v>Central America</v>
      </c>
      <c r="B21" s="114" t="s">
        <v>18</v>
      </c>
      <c r="C21" s="97" t="s">
        <v>17</v>
      </c>
      <c r="D21" s="143" t="s">
        <v>561</v>
      </c>
      <c r="E21" s="143" t="s">
        <v>561</v>
      </c>
      <c r="F21" s="143" t="s">
        <v>561</v>
      </c>
      <c r="G21" s="143" t="s">
        <v>561</v>
      </c>
      <c r="H21" s="143" t="s">
        <v>561</v>
      </c>
      <c r="I21" s="143" t="s">
        <v>561</v>
      </c>
      <c r="J21" s="143" t="s">
        <v>561</v>
      </c>
      <c r="K21" s="143" t="s">
        <v>558</v>
      </c>
      <c r="L21" s="143" t="s">
        <v>558</v>
      </c>
      <c r="M21" s="143" t="s">
        <v>215</v>
      </c>
      <c r="N21" s="143" t="s">
        <v>694</v>
      </c>
      <c r="O21" s="143" t="s">
        <v>694</v>
      </c>
      <c r="P21" s="140" t="s">
        <v>215</v>
      </c>
      <c r="Q21" s="143" t="s">
        <v>555</v>
      </c>
      <c r="R21" s="143" t="s">
        <v>555</v>
      </c>
      <c r="S21" s="143" t="s">
        <v>562</v>
      </c>
      <c r="T21" s="143" t="s">
        <v>562</v>
      </c>
      <c r="U21" s="143" t="s">
        <v>695</v>
      </c>
      <c r="V21" s="143" t="s">
        <v>695</v>
      </c>
      <c r="W21" s="143" t="s">
        <v>557</v>
      </c>
      <c r="X21" s="143" t="s">
        <v>559</v>
      </c>
      <c r="Y21" s="143" t="s">
        <v>559</v>
      </c>
      <c r="Z21" s="143" t="s">
        <v>559</v>
      </c>
      <c r="AA21" s="143" t="s">
        <v>229</v>
      </c>
      <c r="AB21" s="143" t="s">
        <v>229</v>
      </c>
      <c r="AC21" s="143" t="s">
        <v>229</v>
      </c>
      <c r="AD21" s="143" t="s">
        <v>229</v>
      </c>
      <c r="AE21" s="143" t="s">
        <v>541</v>
      </c>
      <c r="AF21" s="143" t="s">
        <v>654</v>
      </c>
      <c r="AG21" s="143" t="s">
        <v>654</v>
      </c>
      <c r="AH21" s="143" t="s">
        <v>541</v>
      </c>
      <c r="AI21" s="143" t="s">
        <v>541</v>
      </c>
      <c r="AJ21" s="143" t="s">
        <v>657</v>
      </c>
      <c r="AK21" s="143" t="s">
        <v>541</v>
      </c>
      <c r="AL21" s="143" t="s">
        <v>552</v>
      </c>
      <c r="AM21" s="143" t="s">
        <v>657</v>
      </c>
      <c r="AN21" s="143" t="s">
        <v>541</v>
      </c>
      <c r="AO21" s="143" t="s">
        <v>657</v>
      </c>
      <c r="AP21" s="143" t="s">
        <v>657</v>
      </c>
      <c r="AQ21" s="95" t="s">
        <v>560</v>
      </c>
      <c r="AR21" s="143" t="s">
        <v>559</v>
      </c>
      <c r="AS21" s="143" t="s">
        <v>229</v>
      </c>
      <c r="AT21" s="143" t="s">
        <v>706</v>
      </c>
      <c r="AU21" s="143" t="s">
        <v>558</v>
      </c>
      <c r="AV21" s="143" t="s">
        <v>558</v>
      </c>
      <c r="AW21" s="143" t="s">
        <v>558</v>
      </c>
      <c r="AX21" s="145" t="s">
        <v>534</v>
      </c>
      <c r="AY21" s="143" t="s">
        <v>557</v>
      </c>
      <c r="AZ21" s="143" t="s">
        <v>557</v>
      </c>
      <c r="BA21" s="143" t="s">
        <v>631</v>
      </c>
      <c r="BB21" s="143" t="s">
        <v>630</v>
      </c>
      <c r="BC21" s="143" t="s">
        <v>215</v>
      </c>
      <c r="BD21" s="143" t="s">
        <v>215</v>
      </c>
      <c r="BE21" s="143" t="s">
        <v>215</v>
      </c>
      <c r="BF21" s="143" t="s">
        <v>215</v>
      </c>
      <c r="BG21" s="143" t="s">
        <v>215</v>
      </c>
      <c r="BH21" s="143" t="s">
        <v>553</v>
      </c>
      <c r="BI21" s="143" t="s">
        <v>634</v>
      </c>
      <c r="BJ21" s="143" t="s">
        <v>229</v>
      </c>
      <c r="BK21" s="143" t="s">
        <v>554</v>
      </c>
      <c r="BL21" s="143" t="s">
        <v>643</v>
      </c>
      <c r="BM21" s="143" t="s">
        <v>649</v>
      </c>
      <c r="BN21" s="143" t="s">
        <v>650</v>
      </c>
      <c r="BO21" s="143" t="s">
        <v>651</v>
      </c>
      <c r="BP21" s="143" t="s">
        <v>229</v>
      </c>
      <c r="BQ21" s="143" t="s">
        <v>229</v>
      </c>
      <c r="BR21" s="143" t="s">
        <v>229</v>
      </c>
      <c r="BS21" s="143" t="s">
        <v>535</v>
      </c>
      <c r="BT21" s="143" t="s">
        <v>556</v>
      </c>
      <c r="BU21" s="143" t="s">
        <v>556</v>
      </c>
      <c r="BV21" s="143" t="s">
        <v>654</v>
      </c>
      <c r="BW21" s="143" t="s">
        <v>654</v>
      </c>
      <c r="BX21" s="143" t="s">
        <v>227</v>
      </c>
      <c r="BY21" s="143" t="s">
        <v>227</v>
      </c>
      <c r="BZ21" s="143" t="s">
        <v>227</v>
      </c>
      <c r="CA21" s="143" t="s">
        <v>229</v>
      </c>
      <c r="CB21" s="143" t="s">
        <v>227</v>
      </c>
      <c r="CC21" s="143" t="s">
        <v>229</v>
      </c>
      <c r="CD21" s="143" t="s">
        <v>229</v>
      </c>
      <c r="CE21" s="143" t="s">
        <v>555</v>
      </c>
      <c r="CF21" s="143" t="s">
        <v>229</v>
      </c>
      <c r="CG21" s="94"/>
    </row>
    <row r="22" spans="1:85" x14ac:dyDescent="0.25">
      <c r="A22" s="3" t="str">
        <f>VLOOKUP(C22,Regiones!B$4:H$36,7,FALSE)</f>
        <v>Central America</v>
      </c>
      <c r="B22" s="114" t="s">
        <v>28</v>
      </c>
      <c r="C22" s="97" t="s">
        <v>27</v>
      </c>
      <c r="D22" s="143" t="s">
        <v>561</v>
      </c>
      <c r="E22" s="143" t="s">
        <v>561</v>
      </c>
      <c r="F22" s="143" t="s">
        <v>561</v>
      </c>
      <c r="G22" s="143" t="s">
        <v>561</v>
      </c>
      <c r="H22" s="143" t="s">
        <v>561</v>
      </c>
      <c r="I22" s="143" t="s">
        <v>561</v>
      </c>
      <c r="J22" s="143" t="s">
        <v>561</v>
      </c>
      <c r="K22" s="143" t="s">
        <v>558</v>
      </c>
      <c r="L22" s="143" t="s">
        <v>558</v>
      </c>
      <c r="M22" s="143" t="s">
        <v>215</v>
      </c>
      <c r="N22" s="143" t="s">
        <v>694</v>
      </c>
      <c r="O22" s="143" t="s">
        <v>694</v>
      </c>
      <c r="P22" s="140" t="s">
        <v>215</v>
      </c>
      <c r="Q22" s="143" t="s">
        <v>555</v>
      </c>
      <c r="R22" s="143" t="s">
        <v>555</v>
      </c>
      <c r="S22" s="143" t="s">
        <v>562</v>
      </c>
      <c r="T22" s="143" t="s">
        <v>562</v>
      </c>
      <c r="U22" s="143" t="s">
        <v>695</v>
      </c>
      <c r="V22" s="143" t="s">
        <v>695</v>
      </c>
      <c r="W22" s="143" t="s">
        <v>557</v>
      </c>
      <c r="X22" s="143" t="s">
        <v>559</v>
      </c>
      <c r="Y22" s="143" t="s">
        <v>559</v>
      </c>
      <c r="Z22" s="143" t="s">
        <v>559</v>
      </c>
      <c r="AA22" s="143" t="s">
        <v>229</v>
      </c>
      <c r="AB22" s="143" t="s">
        <v>229</v>
      </c>
      <c r="AC22" s="143" t="s">
        <v>229</v>
      </c>
      <c r="AD22" s="143" t="s">
        <v>229</v>
      </c>
      <c r="AE22" s="143" t="s">
        <v>541</v>
      </c>
      <c r="AF22" s="143" t="s">
        <v>654</v>
      </c>
      <c r="AG22" s="143" t="s">
        <v>654</v>
      </c>
      <c r="AH22" s="143" t="s">
        <v>541</v>
      </c>
      <c r="AI22" s="143" t="s">
        <v>541</v>
      </c>
      <c r="AJ22" s="143" t="s">
        <v>657</v>
      </c>
      <c r="AK22" s="143" t="s">
        <v>541</v>
      </c>
      <c r="AL22" s="143" t="s">
        <v>552</v>
      </c>
      <c r="AM22" s="143" t="s">
        <v>657</v>
      </c>
      <c r="AN22" s="143" t="s">
        <v>541</v>
      </c>
      <c r="AO22" s="143" t="s">
        <v>657</v>
      </c>
      <c r="AP22" s="143" t="s">
        <v>657</v>
      </c>
      <c r="AQ22" s="95" t="s">
        <v>560</v>
      </c>
      <c r="AR22" s="143" t="s">
        <v>559</v>
      </c>
      <c r="AS22" s="143" t="s">
        <v>229</v>
      </c>
      <c r="AT22" s="143" t="s">
        <v>706</v>
      </c>
      <c r="AU22" s="143" t="s">
        <v>558</v>
      </c>
      <c r="AV22" s="143" t="s">
        <v>558</v>
      </c>
      <c r="AW22" s="143" t="s">
        <v>558</v>
      </c>
      <c r="AX22" s="145" t="s">
        <v>536</v>
      </c>
      <c r="AY22" s="143" t="s">
        <v>557</v>
      </c>
      <c r="AZ22" s="143" t="s">
        <v>557</v>
      </c>
      <c r="BA22" s="143" t="s">
        <v>631</v>
      </c>
      <c r="BB22" s="143" t="s">
        <v>630</v>
      </c>
      <c r="BC22" s="143" t="s">
        <v>215</v>
      </c>
      <c r="BD22" s="143" t="s">
        <v>215</v>
      </c>
      <c r="BE22" s="143" t="s">
        <v>215</v>
      </c>
      <c r="BF22" s="143" t="s">
        <v>215</v>
      </c>
      <c r="BG22" s="143" t="s">
        <v>215</v>
      </c>
      <c r="BH22" s="143" t="s">
        <v>553</v>
      </c>
      <c r="BI22" s="143" t="s">
        <v>634</v>
      </c>
      <c r="BJ22" s="143" t="s">
        <v>229</v>
      </c>
      <c r="BK22" s="143" t="s">
        <v>554</v>
      </c>
      <c r="BL22" s="143" t="s">
        <v>643</v>
      </c>
      <c r="BM22" s="143" t="s">
        <v>649</v>
      </c>
      <c r="BN22" s="143" t="s">
        <v>650</v>
      </c>
      <c r="BO22" s="143" t="s">
        <v>651</v>
      </c>
      <c r="BP22" s="143" t="s">
        <v>229</v>
      </c>
      <c r="BQ22" s="143" t="s">
        <v>229</v>
      </c>
      <c r="BR22" s="143" t="s">
        <v>229</v>
      </c>
      <c r="BS22" s="143" t="s">
        <v>535</v>
      </c>
      <c r="BT22" s="143" t="s">
        <v>556</v>
      </c>
      <c r="BU22" s="143" t="s">
        <v>556</v>
      </c>
      <c r="BV22" s="143" t="s">
        <v>654</v>
      </c>
      <c r="BW22" s="143" t="s">
        <v>654</v>
      </c>
      <c r="BX22" s="143" t="s">
        <v>227</v>
      </c>
      <c r="BY22" s="143" t="s">
        <v>227</v>
      </c>
      <c r="BZ22" s="143" t="s">
        <v>227</v>
      </c>
      <c r="CA22" s="143" t="s">
        <v>229</v>
      </c>
      <c r="CB22" s="143" t="s">
        <v>227</v>
      </c>
      <c r="CC22" s="143" t="s">
        <v>229</v>
      </c>
      <c r="CD22" s="143" t="s">
        <v>229</v>
      </c>
      <c r="CE22" s="143" t="s">
        <v>555</v>
      </c>
      <c r="CF22" s="143" t="s">
        <v>229</v>
      </c>
      <c r="CG22" s="94"/>
    </row>
    <row r="23" spans="1:85" x14ac:dyDescent="0.25">
      <c r="A23" s="3" t="str">
        <f>VLOOKUP(C23,Regiones!B$4:H$36,7,FALSE)</f>
        <v>Central America</v>
      </c>
      <c r="B23" s="114" t="s">
        <v>32</v>
      </c>
      <c r="C23" s="97" t="s">
        <v>31</v>
      </c>
      <c r="D23" s="143" t="s">
        <v>561</v>
      </c>
      <c r="E23" s="143" t="s">
        <v>561</v>
      </c>
      <c r="F23" s="143" t="s">
        <v>561</v>
      </c>
      <c r="G23" s="143" t="s">
        <v>561</v>
      </c>
      <c r="H23" s="143" t="s">
        <v>561</v>
      </c>
      <c r="I23" s="143" t="s">
        <v>561</v>
      </c>
      <c r="J23" s="143" t="s">
        <v>561</v>
      </c>
      <c r="K23" s="143" t="s">
        <v>558</v>
      </c>
      <c r="L23" s="143" t="s">
        <v>558</v>
      </c>
      <c r="M23" s="143" t="s">
        <v>215</v>
      </c>
      <c r="N23" s="143" t="s">
        <v>694</v>
      </c>
      <c r="O23" s="143" t="s">
        <v>694</v>
      </c>
      <c r="P23" s="140" t="s">
        <v>215</v>
      </c>
      <c r="Q23" s="143" t="s">
        <v>555</v>
      </c>
      <c r="R23" s="143" t="s">
        <v>555</v>
      </c>
      <c r="S23" s="143" t="s">
        <v>562</v>
      </c>
      <c r="T23" s="143" t="s">
        <v>562</v>
      </c>
      <c r="U23" s="143" t="s">
        <v>695</v>
      </c>
      <c r="V23" s="143" t="s">
        <v>695</v>
      </c>
      <c r="W23" s="143" t="s">
        <v>557</v>
      </c>
      <c r="X23" s="143" t="s">
        <v>559</v>
      </c>
      <c r="Y23" s="143" t="s">
        <v>559</v>
      </c>
      <c r="Z23" s="143" t="s">
        <v>559</v>
      </c>
      <c r="AA23" s="143" t="s">
        <v>229</v>
      </c>
      <c r="AB23" s="143" t="s">
        <v>229</v>
      </c>
      <c r="AC23" s="143" t="s">
        <v>229</v>
      </c>
      <c r="AD23" s="143" t="s">
        <v>229</v>
      </c>
      <c r="AE23" s="143" t="s">
        <v>541</v>
      </c>
      <c r="AF23" s="143" t="s">
        <v>654</v>
      </c>
      <c r="AG23" s="143" t="s">
        <v>654</v>
      </c>
      <c r="AH23" s="143" t="s">
        <v>541</v>
      </c>
      <c r="AI23" s="143" t="s">
        <v>541</v>
      </c>
      <c r="AJ23" s="143" t="s">
        <v>657</v>
      </c>
      <c r="AK23" s="143" t="s">
        <v>541</v>
      </c>
      <c r="AL23" s="143" t="s">
        <v>552</v>
      </c>
      <c r="AM23" s="143" t="s">
        <v>657</v>
      </c>
      <c r="AN23" s="143" t="s">
        <v>541</v>
      </c>
      <c r="AO23" s="143" t="s">
        <v>657</v>
      </c>
      <c r="AP23" s="143" t="s">
        <v>657</v>
      </c>
      <c r="AQ23" s="95" t="s">
        <v>560</v>
      </c>
      <c r="AR23" s="143" t="s">
        <v>559</v>
      </c>
      <c r="AS23" s="143" t="s">
        <v>229</v>
      </c>
      <c r="AT23" s="143" t="s">
        <v>706</v>
      </c>
      <c r="AU23" s="143" t="s">
        <v>558</v>
      </c>
      <c r="AV23" s="143" t="s">
        <v>558</v>
      </c>
      <c r="AW23" s="143" t="s">
        <v>558</v>
      </c>
      <c r="AX23" s="145" t="s">
        <v>536</v>
      </c>
      <c r="AY23" s="143" t="s">
        <v>557</v>
      </c>
      <c r="AZ23" s="143" t="s">
        <v>557</v>
      </c>
      <c r="BA23" s="143" t="s">
        <v>631</v>
      </c>
      <c r="BB23" s="143" t="s">
        <v>630</v>
      </c>
      <c r="BC23" s="143" t="s">
        <v>215</v>
      </c>
      <c r="BD23" s="143" t="s">
        <v>215</v>
      </c>
      <c r="BE23" s="143" t="s">
        <v>215</v>
      </c>
      <c r="BF23" s="143" t="s">
        <v>215</v>
      </c>
      <c r="BG23" s="143" t="s">
        <v>215</v>
      </c>
      <c r="BH23" s="143" t="s">
        <v>553</v>
      </c>
      <c r="BI23" s="143" t="s">
        <v>634</v>
      </c>
      <c r="BJ23" s="143" t="s">
        <v>229</v>
      </c>
      <c r="BK23" s="143" t="s">
        <v>554</v>
      </c>
      <c r="BL23" s="143" t="s">
        <v>643</v>
      </c>
      <c r="BM23" s="143" t="s">
        <v>649</v>
      </c>
      <c r="BN23" s="143" t="s">
        <v>650</v>
      </c>
      <c r="BO23" s="143" t="s">
        <v>651</v>
      </c>
      <c r="BP23" s="143" t="s">
        <v>229</v>
      </c>
      <c r="BQ23" s="143" t="s">
        <v>229</v>
      </c>
      <c r="BR23" s="143" t="s">
        <v>229</v>
      </c>
      <c r="BS23" s="143" t="s">
        <v>535</v>
      </c>
      <c r="BT23" s="143" t="s">
        <v>556</v>
      </c>
      <c r="BU23" s="143" t="s">
        <v>556</v>
      </c>
      <c r="BV23" s="143" t="s">
        <v>654</v>
      </c>
      <c r="BW23" s="143" t="s">
        <v>654</v>
      </c>
      <c r="BX23" s="143" t="s">
        <v>227</v>
      </c>
      <c r="BY23" s="143" t="s">
        <v>227</v>
      </c>
      <c r="BZ23" s="143" t="s">
        <v>227</v>
      </c>
      <c r="CA23" s="143" t="s">
        <v>229</v>
      </c>
      <c r="CB23" s="143" t="s">
        <v>227</v>
      </c>
      <c r="CC23" s="143" t="s">
        <v>229</v>
      </c>
      <c r="CD23" s="143" t="s">
        <v>229</v>
      </c>
      <c r="CE23" s="143" t="s">
        <v>555</v>
      </c>
      <c r="CF23" s="143" t="s">
        <v>229</v>
      </c>
      <c r="CG23" s="94"/>
    </row>
    <row r="24" spans="1:85" x14ac:dyDescent="0.25">
      <c r="A24" s="3" t="str">
        <f>VLOOKUP(C24,Regiones!B$4:H$36,7,FALSE)</f>
        <v>Central America</v>
      </c>
      <c r="B24" s="114" t="s">
        <v>38</v>
      </c>
      <c r="C24" s="97" t="s">
        <v>37</v>
      </c>
      <c r="D24" s="143" t="s">
        <v>561</v>
      </c>
      <c r="E24" s="143" t="s">
        <v>561</v>
      </c>
      <c r="F24" s="143" t="s">
        <v>561</v>
      </c>
      <c r="G24" s="143" t="s">
        <v>561</v>
      </c>
      <c r="H24" s="143" t="s">
        <v>561</v>
      </c>
      <c r="I24" s="143" t="s">
        <v>561</v>
      </c>
      <c r="J24" s="143" t="s">
        <v>561</v>
      </c>
      <c r="K24" s="143" t="s">
        <v>558</v>
      </c>
      <c r="L24" s="143" t="s">
        <v>558</v>
      </c>
      <c r="M24" s="143" t="s">
        <v>215</v>
      </c>
      <c r="N24" s="143" t="s">
        <v>694</v>
      </c>
      <c r="O24" s="143" t="s">
        <v>694</v>
      </c>
      <c r="P24" s="140" t="s">
        <v>215</v>
      </c>
      <c r="Q24" s="143" t="s">
        <v>555</v>
      </c>
      <c r="R24" s="143" t="s">
        <v>555</v>
      </c>
      <c r="S24" s="143" t="s">
        <v>562</v>
      </c>
      <c r="T24" s="143" t="s">
        <v>562</v>
      </c>
      <c r="U24" s="143" t="s">
        <v>695</v>
      </c>
      <c r="V24" s="143" t="s">
        <v>695</v>
      </c>
      <c r="W24" s="143" t="s">
        <v>557</v>
      </c>
      <c r="X24" s="143" t="s">
        <v>559</v>
      </c>
      <c r="Y24" s="143" t="s">
        <v>559</v>
      </c>
      <c r="Z24" s="143" t="s">
        <v>559</v>
      </c>
      <c r="AA24" s="143" t="s">
        <v>229</v>
      </c>
      <c r="AB24" s="143" t="s">
        <v>229</v>
      </c>
      <c r="AC24" s="143" t="s">
        <v>229</v>
      </c>
      <c r="AD24" s="143" t="s">
        <v>229</v>
      </c>
      <c r="AE24" s="143" t="s">
        <v>541</v>
      </c>
      <c r="AF24" s="143" t="s">
        <v>654</v>
      </c>
      <c r="AG24" s="143" t="s">
        <v>654</v>
      </c>
      <c r="AH24" s="143" t="s">
        <v>541</v>
      </c>
      <c r="AI24" s="143" t="s">
        <v>541</v>
      </c>
      <c r="AJ24" s="143" t="s">
        <v>657</v>
      </c>
      <c r="AK24" s="143" t="s">
        <v>541</v>
      </c>
      <c r="AL24" s="143" t="s">
        <v>552</v>
      </c>
      <c r="AM24" s="143" t="s">
        <v>657</v>
      </c>
      <c r="AN24" s="143" t="s">
        <v>541</v>
      </c>
      <c r="AO24" s="143" t="s">
        <v>657</v>
      </c>
      <c r="AP24" s="143" t="s">
        <v>657</v>
      </c>
      <c r="AQ24" s="95" t="s">
        <v>560</v>
      </c>
      <c r="AR24" s="143" t="s">
        <v>559</v>
      </c>
      <c r="AS24" s="143" t="s">
        <v>229</v>
      </c>
      <c r="AT24" s="143" t="s">
        <v>706</v>
      </c>
      <c r="AU24" s="143" t="s">
        <v>558</v>
      </c>
      <c r="AV24" s="143" t="s">
        <v>558</v>
      </c>
      <c r="AW24" s="143" t="s">
        <v>558</v>
      </c>
      <c r="AX24" s="145" t="s">
        <v>536</v>
      </c>
      <c r="AY24" s="143" t="s">
        <v>557</v>
      </c>
      <c r="AZ24" s="143" t="s">
        <v>557</v>
      </c>
      <c r="BA24" s="143" t="s">
        <v>631</v>
      </c>
      <c r="BB24" s="143" t="s">
        <v>630</v>
      </c>
      <c r="BC24" s="143" t="s">
        <v>215</v>
      </c>
      <c r="BD24" s="143" t="s">
        <v>215</v>
      </c>
      <c r="BE24" s="143" t="s">
        <v>215</v>
      </c>
      <c r="BF24" s="143" t="s">
        <v>215</v>
      </c>
      <c r="BG24" s="143" t="s">
        <v>215</v>
      </c>
      <c r="BH24" s="143" t="s">
        <v>553</v>
      </c>
      <c r="BI24" s="143" t="s">
        <v>634</v>
      </c>
      <c r="BJ24" s="143" t="s">
        <v>229</v>
      </c>
      <c r="BK24" s="143" t="s">
        <v>554</v>
      </c>
      <c r="BL24" s="143" t="s">
        <v>643</v>
      </c>
      <c r="BM24" s="143" t="s">
        <v>649</v>
      </c>
      <c r="BN24" s="143" t="s">
        <v>650</v>
      </c>
      <c r="BO24" s="143" t="s">
        <v>651</v>
      </c>
      <c r="BP24" s="143" t="s">
        <v>229</v>
      </c>
      <c r="BQ24" s="143" t="s">
        <v>229</v>
      </c>
      <c r="BR24" s="143" t="s">
        <v>229</v>
      </c>
      <c r="BS24" s="143" t="s">
        <v>535</v>
      </c>
      <c r="BT24" s="143" t="s">
        <v>556</v>
      </c>
      <c r="BU24" s="143" t="s">
        <v>556</v>
      </c>
      <c r="BV24" s="143" t="s">
        <v>654</v>
      </c>
      <c r="BW24" s="143" t="s">
        <v>654</v>
      </c>
      <c r="BX24" s="143" t="s">
        <v>227</v>
      </c>
      <c r="BY24" s="143" t="s">
        <v>227</v>
      </c>
      <c r="BZ24" s="143" t="s">
        <v>227</v>
      </c>
      <c r="CA24" s="143" t="s">
        <v>229</v>
      </c>
      <c r="CB24" s="143" t="s">
        <v>227</v>
      </c>
      <c r="CC24" s="143" t="s">
        <v>229</v>
      </c>
      <c r="CD24" s="143" t="s">
        <v>229</v>
      </c>
      <c r="CE24" s="143" t="s">
        <v>555</v>
      </c>
      <c r="CF24" s="143" t="s">
        <v>229</v>
      </c>
      <c r="CG24" s="94"/>
    </row>
    <row r="25" spans="1:85" x14ac:dyDescent="0.25">
      <c r="A25" s="3" t="str">
        <f>VLOOKUP(C25,Regiones!B$4:H$36,7,FALSE)</f>
        <v>Central America</v>
      </c>
      <c r="B25" s="114" t="s">
        <v>42</v>
      </c>
      <c r="C25" s="97" t="s">
        <v>41</v>
      </c>
      <c r="D25" s="143" t="s">
        <v>561</v>
      </c>
      <c r="E25" s="143" t="s">
        <v>561</v>
      </c>
      <c r="F25" s="143" t="s">
        <v>561</v>
      </c>
      <c r="G25" s="143" t="s">
        <v>561</v>
      </c>
      <c r="H25" s="143" t="s">
        <v>561</v>
      </c>
      <c r="I25" s="143" t="s">
        <v>561</v>
      </c>
      <c r="J25" s="143" t="s">
        <v>561</v>
      </c>
      <c r="K25" s="143" t="s">
        <v>558</v>
      </c>
      <c r="L25" s="143" t="s">
        <v>558</v>
      </c>
      <c r="M25" s="143" t="s">
        <v>215</v>
      </c>
      <c r="N25" s="143" t="s">
        <v>694</v>
      </c>
      <c r="O25" s="143" t="s">
        <v>694</v>
      </c>
      <c r="P25" s="140" t="s">
        <v>215</v>
      </c>
      <c r="Q25" s="143" t="s">
        <v>555</v>
      </c>
      <c r="R25" s="143" t="s">
        <v>555</v>
      </c>
      <c r="S25" s="143" t="s">
        <v>562</v>
      </c>
      <c r="T25" s="143" t="s">
        <v>562</v>
      </c>
      <c r="U25" s="143" t="s">
        <v>695</v>
      </c>
      <c r="V25" s="143" t="s">
        <v>695</v>
      </c>
      <c r="W25" s="143" t="s">
        <v>557</v>
      </c>
      <c r="X25" s="143" t="s">
        <v>559</v>
      </c>
      <c r="Y25" s="143" t="s">
        <v>559</v>
      </c>
      <c r="Z25" s="143" t="s">
        <v>559</v>
      </c>
      <c r="AA25" s="143" t="s">
        <v>229</v>
      </c>
      <c r="AB25" s="143" t="s">
        <v>229</v>
      </c>
      <c r="AC25" s="143" t="s">
        <v>229</v>
      </c>
      <c r="AD25" s="143" t="s">
        <v>229</v>
      </c>
      <c r="AE25" s="143" t="s">
        <v>541</v>
      </c>
      <c r="AF25" s="143" t="s">
        <v>654</v>
      </c>
      <c r="AG25" s="143" t="s">
        <v>654</v>
      </c>
      <c r="AH25" s="143" t="s">
        <v>541</v>
      </c>
      <c r="AI25" s="143" t="s">
        <v>541</v>
      </c>
      <c r="AJ25" s="143" t="s">
        <v>657</v>
      </c>
      <c r="AK25" s="143" t="s">
        <v>541</v>
      </c>
      <c r="AL25" s="143" t="s">
        <v>552</v>
      </c>
      <c r="AM25" s="143" t="s">
        <v>657</v>
      </c>
      <c r="AN25" s="143" t="s">
        <v>541</v>
      </c>
      <c r="AO25" s="143" t="s">
        <v>657</v>
      </c>
      <c r="AP25" s="143" t="s">
        <v>657</v>
      </c>
      <c r="AQ25" s="95" t="s">
        <v>560</v>
      </c>
      <c r="AR25" s="143" t="s">
        <v>559</v>
      </c>
      <c r="AS25" s="143" t="s">
        <v>229</v>
      </c>
      <c r="AT25" s="143" t="s">
        <v>706</v>
      </c>
      <c r="AU25" s="143" t="s">
        <v>558</v>
      </c>
      <c r="AV25" s="143" t="s">
        <v>558</v>
      </c>
      <c r="AW25" s="143" t="s">
        <v>558</v>
      </c>
      <c r="AX25" s="145" t="s">
        <v>536</v>
      </c>
      <c r="AY25" s="143" t="s">
        <v>557</v>
      </c>
      <c r="AZ25" s="143" t="s">
        <v>557</v>
      </c>
      <c r="BA25" s="143" t="s">
        <v>631</v>
      </c>
      <c r="BB25" s="143" t="s">
        <v>630</v>
      </c>
      <c r="BC25" s="143" t="s">
        <v>215</v>
      </c>
      <c r="BD25" s="143" t="s">
        <v>215</v>
      </c>
      <c r="BE25" s="143" t="s">
        <v>215</v>
      </c>
      <c r="BF25" s="143" t="s">
        <v>215</v>
      </c>
      <c r="BG25" s="143" t="s">
        <v>215</v>
      </c>
      <c r="BH25" s="143" t="s">
        <v>553</v>
      </c>
      <c r="BI25" s="143" t="s">
        <v>634</v>
      </c>
      <c r="BJ25" s="143" t="s">
        <v>229</v>
      </c>
      <c r="BK25" s="143" t="s">
        <v>554</v>
      </c>
      <c r="BL25" s="143" t="s">
        <v>643</v>
      </c>
      <c r="BM25" s="143" t="s">
        <v>649</v>
      </c>
      <c r="BN25" s="143" t="s">
        <v>650</v>
      </c>
      <c r="BO25" s="143" t="s">
        <v>651</v>
      </c>
      <c r="BP25" s="143" t="s">
        <v>229</v>
      </c>
      <c r="BQ25" s="143" t="s">
        <v>229</v>
      </c>
      <c r="BR25" s="143" t="s">
        <v>229</v>
      </c>
      <c r="BS25" s="143" t="s">
        <v>535</v>
      </c>
      <c r="BT25" s="143" t="s">
        <v>556</v>
      </c>
      <c r="BU25" s="143" t="s">
        <v>556</v>
      </c>
      <c r="BV25" s="143" t="s">
        <v>654</v>
      </c>
      <c r="BW25" s="143" t="s">
        <v>654</v>
      </c>
      <c r="BX25" s="143" t="s">
        <v>227</v>
      </c>
      <c r="BY25" s="143" t="s">
        <v>227</v>
      </c>
      <c r="BZ25" s="143" t="s">
        <v>227</v>
      </c>
      <c r="CA25" s="143" t="s">
        <v>229</v>
      </c>
      <c r="CB25" s="143" t="s">
        <v>227</v>
      </c>
      <c r="CC25" s="143" t="s">
        <v>229</v>
      </c>
      <c r="CD25" s="143" t="s">
        <v>229</v>
      </c>
      <c r="CE25" s="143" t="s">
        <v>555</v>
      </c>
      <c r="CF25" s="143" t="s">
        <v>229</v>
      </c>
      <c r="CG25" s="94"/>
    </row>
    <row r="26" spans="1:85" x14ac:dyDescent="0.25">
      <c r="A26" s="3" t="str">
        <f>VLOOKUP(C26,Regiones!B$4:H$36,7,FALSE)</f>
        <v>Central America</v>
      </c>
      <c r="B26" s="114" t="s">
        <v>44</v>
      </c>
      <c r="C26" s="97" t="s">
        <v>43</v>
      </c>
      <c r="D26" s="143" t="s">
        <v>561</v>
      </c>
      <c r="E26" s="143" t="s">
        <v>561</v>
      </c>
      <c r="F26" s="143" t="s">
        <v>561</v>
      </c>
      <c r="G26" s="143" t="s">
        <v>561</v>
      </c>
      <c r="H26" s="143" t="s">
        <v>561</v>
      </c>
      <c r="I26" s="143" t="s">
        <v>561</v>
      </c>
      <c r="J26" s="143" t="s">
        <v>561</v>
      </c>
      <c r="K26" s="143" t="s">
        <v>558</v>
      </c>
      <c r="L26" s="143" t="s">
        <v>558</v>
      </c>
      <c r="M26" s="143" t="s">
        <v>215</v>
      </c>
      <c r="N26" s="143" t="s">
        <v>694</v>
      </c>
      <c r="O26" s="143" t="s">
        <v>694</v>
      </c>
      <c r="P26" s="140" t="s">
        <v>215</v>
      </c>
      <c r="Q26" s="143" t="s">
        <v>555</v>
      </c>
      <c r="R26" s="143" t="s">
        <v>555</v>
      </c>
      <c r="S26" s="143" t="s">
        <v>562</v>
      </c>
      <c r="T26" s="143" t="s">
        <v>562</v>
      </c>
      <c r="U26" s="143" t="s">
        <v>695</v>
      </c>
      <c r="V26" s="143" t="s">
        <v>695</v>
      </c>
      <c r="W26" s="143" t="s">
        <v>557</v>
      </c>
      <c r="X26" s="143" t="s">
        <v>559</v>
      </c>
      <c r="Y26" s="143" t="s">
        <v>559</v>
      </c>
      <c r="Z26" s="143" t="s">
        <v>559</v>
      </c>
      <c r="AA26" s="143" t="s">
        <v>229</v>
      </c>
      <c r="AB26" s="143" t="s">
        <v>229</v>
      </c>
      <c r="AC26" s="143" t="s">
        <v>229</v>
      </c>
      <c r="AD26" s="143" t="s">
        <v>229</v>
      </c>
      <c r="AE26" s="143" t="s">
        <v>541</v>
      </c>
      <c r="AF26" s="143" t="s">
        <v>654</v>
      </c>
      <c r="AG26" s="143" t="s">
        <v>654</v>
      </c>
      <c r="AH26" s="143" t="s">
        <v>541</v>
      </c>
      <c r="AI26" s="143" t="s">
        <v>541</v>
      </c>
      <c r="AJ26" s="143" t="s">
        <v>657</v>
      </c>
      <c r="AK26" s="143" t="s">
        <v>541</v>
      </c>
      <c r="AL26" s="143" t="s">
        <v>552</v>
      </c>
      <c r="AM26" s="143" t="s">
        <v>657</v>
      </c>
      <c r="AN26" s="143" t="s">
        <v>541</v>
      </c>
      <c r="AO26" s="143" t="s">
        <v>657</v>
      </c>
      <c r="AP26" s="143" t="s">
        <v>657</v>
      </c>
      <c r="AQ26" s="95" t="s">
        <v>560</v>
      </c>
      <c r="AR26" s="143" t="s">
        <v>559</v>
      </c>
      <c r="AS26" s="143" t="s">
        <v>229</v>
      </c>
      <c r="AT26" s="143" t="s">
        <v>706</v>
      </c>
      <c r="AU26" s="143" t="s">
        <v>558</v>
      </c>
      <c r="AV26" s="143" t="s">
        <v>558</v>
      </c>
      <c r="AW26" s="143" t="s">
        <v>558</v>
      </c>
      <c r="AX26" s="145" t="s">
        <v>534</v>
      </c>
      <c r="AY26" s="143" t="s">
        <v>557</v>
      </c>
      <c r="AZ26" s="143" t="s">
        <v>557</v>
      </c>
      <c r="BA26" s="143" t="s">
        <v>631</v>
      </c>
      <c r="BB26" s="143" t="s">
        <v>630</v>
      </c>
      <c r="BC26" s="143" t="s">
        <v>215</v>
      </c>
      <c r="BD26" s="143" t="s">
        <v>215</v>
      </c>
      <c r="BE26" s="143" t="s">
        <v>215</v>
      </c>
      <c r="BF26" s="143" t="s">
        <v>215</v>
      </c>
      <c r="BG26" s="143" t="s">
        <v>215</v>
      </c>
      <c r="BH26" s="143" t="s">
        <v>553</v>
      </c>
      <c r="BI26" s="143" t="s">
        <v>634</v>
      </c>
      <c r="BJ26" s="143" t="s">
        <v>229</v>
      </c>
      <c r="BK26" s="143" t="s">
        <v>554</v>
      </c>
      <c r="BL26" s="143" t="s">
        <v>643</v>
      </c>
      <c r="BM26" s="143" t="s">
        <v>649</v>
      </c>
      <c r="BN26" s="143" t="s">
        <v>650</v>
      </c>
      <c r="BO26" s="143" t="s">
        <v>651</v>
      </c>
      <c r="BP26" s="143" t="s">
        <v>229</v>
      </c>
      <c r="BQ26" s="143" t="s">
        <v>229</v>
      </c>
      <c r="BR26" s="143" t="s">
        <v>229</v>
      </c>
      <c r="BS26" s="143" t="s">
        <v>535</v>
      </c>
      <c r="BT26" s="143" t="s">
        <v>556</v>
      </c>
      <c r="BU26" s="143" t="s">
        <v>556</v>
      </c>
      <c r="BV26" s="143" t="s">
        <v>654</v>
      </c>
      <c r="BW26" s="143" t="s">
        <v>654</v>
      </c>
      <c r="BX26" s="143" t="s">
        <v>227</v>
      </c>
      <c r="BY26" s="143" t="s">
        <v>227</v>
      </c>
      <c r="BZ26" s="143" t="s">
        <v>227</v>
      </c>
      <c r="CA26" s="143" t="s">
        <v>229</v>
      </c>
      <c r="CB26" s="143" t="s">
        <v>229</v>
      </c>
      <c r="CC26" s="143" t="s">
        <v>229</v>
      </c>
      <c r="CD26" s="143" t="s">
        <v>229</v>
      </c>
      <c r="CE26" s="143" t="s">
        <v>555</v>
      </c>
      <c r="CF26" s="143" t="s">
        <v>229</v>
      </c>
      <c r="CG26" s="94"/>
    </row>
    <row r="27" spans="1:85" x14ac:dyDescent="0.25">
      <c r="A27" s="3" t="str">
        <f>VLOOKUP(C27,Regiones!B$4:H$36,7,FALSE)</f>
        <v>Central America</v>
      </c>
      <c r="B27" s="114" t="s">
        <v>46</v>
      </c>
      <c r="C27" s="97" t="s">
        <v>45</v>
      </c>
      <c r="D27" s="143" t="s">
        <v>561</v>
      </c>
      <c r="E27" s="143" t="s">
        <v>561</v>
      </c>
      <c r="F27" s="143" t="s">
        <v>561</v>
      </c>
      <c r="G27" s="143" t="s">
        <v>561</v>
      </c>
      <c r="H27" s="143" t="s">
        <v>561</v>
      </c>
      <c r="I27" s="143" t="s">
        <v>561</v>
      </c>
      <c r="J27" s="143" t="s">
        <v>561</v>
      </c>
      <c r="K27" s="143" t="s">
        <v>558</v>
      </c>
      <c r="L27" s="143" t="s">
        <v>558</v>
      </c>
      <c r="M27" s="143" t="s">
        <v>215</v>
      </c>
      <c r="N27" s="143" t="s">
        <v>694</v>
      </c>
      <c r="O27" s="143" t="s">
        <v>694</v>
      </c>
      <c r="P27" s="140" t="s">
        <v>215</v>
      </c>
      <c r="Q27" s="143" t="s">
        <v>555</v>
      </c>
      <c r="R27" s="143" t="s">
        <v>555</v>
      </c>
      <c r="S27" s="143" t="s">
        <v>562</v>
      </c>
      <c r="T27" s="143" t="s">
        <v>562</v>
      </c>
      <c r="U27" s="143" t="s">
        <v>695</v>
      </c>
      <c r="V27" s="143" t="s">
        <v>695</v>
      </c>
      <c r="W27" s="143" t="s">
        <v>557</v>
      </c>
      <c r="X27" s="143" t="s">
        <v>559</v>
      </c>
      <c r="Y27" s="143" t="s">
        <v>559</v>
      </c>
      <c r="Z27" s="143" t="s">
        <v>559</v>
      </c>
      <c r="AA27" s="143" t="s">
        <v>229</v>
      </c>
      <c r="AB27" s="143" t="s">
        <v>229</v>
      </c>
      <c r="AC27" s="143" t="s">
        <v>229</v>
      </c>
      <c r="AD27" s="143" t="s">
        <v>229</v>
      </c>
      <c r="AE27" s="143" t="s">
        <v>541</v>
      </c>
      <c r="AF27" s="143" t="s">
        <v>654</v>
      </c>
      <c r="AG27" s="143" t="s">
        <v>654</v>
      </c>
      <c r="AH27" s="143" t="s">
        <v>541</v>
      </c>
      <c r="AI27" s="143" t="s">
        <v>541</v>
      </c>
      <c r="AJ27" s="143" t="s">
        <v>657</v>
      </c>
      <c r="AK27" s="143" t="s">
        <v>541</v>
      </c>
      <c r="AL27" s="143" t="s">
        <v>552</v>
      </c>
      <c r="AM27" s="143" t="s">
        <v>657</v>
      </c>
      <c r="AN27" s="143" t="s">
        <v>541</v>
      </c>
      <c r="AO27" s="143" t="s">
        <v>657</v>
      </c>
      <c r="AP27" s="143" t="s">
        <v>657</v>
      </c>
      <c r="AQ27" s="95" t="s">
        <v>560</v>
      </c>
      <c r="AR27" s="143" t="s">
        <v>559</v>
      </c>
      <c r="AS27" s="143" t="s">
        <v>229</v>
      </c>
      <c r="AT27" s="143" t="s">
        <v>706</v>
      </c>
      <c r="AU27" s="143" t="s">
        <v>558</v>
      </c>
      <c r="AV27" s="143" t="s">
        <v>558</v>
      </c>
      <c r="AW27" s="143" t="s">
        <v>558</v>
      </c>
      <c r="AX27" s="145" t="s">
        <v>534</v>
      </c>
      <c r="AY27" s="143" t="s">
        <v>557</v>
      </c>
      <c r="AZ27" s="143" t="s">
        <v>557</v>
      </c>
      <c r="BA27" s="143" t="s">
        <v>631</v>
      </c>
      <c r="BB27" s="143" t="s">
        <v>630</v>
      </c>
      <c r="BC27" s="143" t="s">
        <v>215</v>
      </c>
      <c r="BD27" s="143" t="s">
        <v>215</v>
      </c>
      <c r="BE27" s="143" t="s">
        <v>215</v>
      </c>
      <c r="BF27" s="143" t="s">
        <v>215</v>
      </c>
      <c r="BG27" s="143" t="s">
        <v>215</v>
      </c>
      <c r="BH27" s="143" t="s">
        <v>553</v>
      </c>
      <c r="BI27" s="143" t="s">
        <v>634</v>
      </c>
      <c r="BJ27" s="143" t="s">
        <v>229</v>
      </c>
      <c r="BK27" s="143" t="s">
        <v>554</v>
      </c>
      <c r="BL27" s="143" t="s">
        <v>643</v>
      </c>
      <c r="BM27" s="143" t="s">
        <v>649</v>
      </c>
      <c r="BN27" s="143" t="s">
        <v>650</v>
      </c>
      <c r="BO27" s="143" t="s">
        <v>651</v>
      </c>
      <c r="BP27" s="143" t="s">
        <v>229</v>
      </c>
      <c r="BQ27" s="143" t="s">
        <v>229</v>
      </c>
      <c r="BR27" s="143" t="s">
        <v>229</v>
      </c>
      <c r="BS27" s="143" t="s">
        <v>535</v>
      </c>
      <c r="BT27" s="143" t="s">
        <v>556</v>
      </c>
      <c r="BU27" s="143" t="s">
        <v>556</v>
      </c>
      <c r="BV27" s="143" t="s">
        <v>654</v>
      </c>
      <c r="BW27" s="143" t="s">
        <v>654</v>
      </c>
      <c r="BX27" s="143" t="s">
        <v>227</v>
      </c>
      <c r="BY27" s="143" t="s">
        <v>227</v>
      </c>
      <c r="BZ27" s="143" t="s">
        <v>654</v>
      </c>
      <c r="CA27" s="143" t="s">
        <v>229</v>
      </c>
      <c r="CB27" s="143" t="s">
        <v>227</v>
      </c>
      <c r="CC27" s="143" t="s">
        <v>229</v>
      </c>
      <c r="CD27" s="143" t="s">
        <v>229</v>
      </c>
      <c r="CE27" s="143" t="s">
        <v>555</v>
      </c>
      <c r="CF27" s="143" t="s">
        <v>229</v>
      </c>
      <c r="CG27" s="94"/>
    </row>
    <row r="28" spans="1:85" x14ac:dyDescent="0.25">
      <c r="A28" s="3" t="str">
        <f>VLOOKUP(C28,Regiones!B$4:H$36,7,FALSE)</f>
        <v>South America</v>
      </c>
      <c r="B28" s="114" t="s">
        <v>3</v>
      </c>
      <c r="C28" s="97" t="s">
        <v>2</v>
      </c>
      <c r="D28" s="143" t="s">
        <v>561</v>
      </c>
      <c r="E28" s="143" t="s">
        <v>561</v>
      </c>
      <c r="F28" s="143" t="s">
        <v>561</v>
      </c>
      <c r="G28" s="143" t="s">
        <v>561</v>
      </c>
      <c r="H28" s="143" t="s">
        <v>561</v>
      </c>
      <c r="I28" s="143" t="s">
        <v>561</v>
      </c>
      <c r="J28" s="143" t="s">
        <v>561</v>
      </c>
      <c r="K28" s="143" t="s">
        <v>558</v>
      </c>
      <c r="L28" s="143" t="s">
        <v>558</v>
      </c>
      <c r="M28" s="143" t="s">
        <v>215</v>
      </c>
      <c r="N28" s="143" t="s">
        <v>694</v>
      </c>
      <c r="O28" s="143" t="s">
        <v>694</v>
      </c>
      <c r="P28" s="140" t="s">
        <v>215</v>
      </c>
      <c r="Q28" s="143" t="s">
        <v>555</v>
      </c>
      <c r="R28" s="143" t="s">
        <v>555</v>
      </c>
      <c r="S28" s="143" t="s">
        <v>562</v>
      </c>
      <c r="T28" s="143" t="s">
        <v>562</v>
      </c>
      <c r="U28" s="143" t="s">
        <v>695</v>
      </c>
      <c r="V28" s="143" t="s">
        <v>695</v>
      </c>
      <c r="W28" s="143" t="s">
        <v>557</v>
      </c>
      <c r="X28" s="143" t="s">
        <v>559</v>
      </c>
      <c r="Y28" s="143" t="s">
        <v>559</v>
      </c>
      <c r="Z28" s="143" t="s">
        <v>559</v>
      </c>
      <c r="AA28" s="143" t="s">
        <v>229</v>
      </c>
      <c r="AB28" s="143" t="s">
        <v>229</v>
      </c>
      <c r="AC28" s="143" t="s">
        <v>229</v>
      </c>
      <c r="AD28" s="143" t="s">
        <v>229</v>
      </c>
      <c r="AE28" s="143" t="s">
        <v>541</v>
      </c>
      <c r="AF28" s="143" t="s">
        <v>654</v>
      </c>
      <c r="AG28" s="143" t="s">
        <v>654</v>
      </c>
      <c r="AH28" s="143" t="s">
        <v>541</v>
      </c>
      <c r="AI28" s="143" t="s">
        <v>541</v>
      </c>
      <c r="AJ28" s="143" t="s">
        <v>657</v>
      </c>
      <c r="AK28" s="143" t="s">
        <v>541</v>
      </c>
      <c r="AL28" s="143" t="s">
        <v>552</v>
      </c>
      <c r="AM28" s="143" t="s">
        <v>657</v>
      </c>
      <c r="AN28" s="143" t="s">
        <v>541</v>
      </c>
      <c r="AO28" s="143" t="s">
        <v>657</v>
      </c>
      <c r="AP28" s="143" t="s">
        <v>657</v>
      </c>
      <c r="AQ28" s="95" t="s">
        <v>560</v>
      </c>
      <c r="AR28" s="143" t="s">
        <v>559</v>
      </c>
      <c r="AS28" s="143" t="s">
        <v>229</v>
      </c>
      <c r="AT28" s="143" t="s">
        <v>706</v>
      </c>
      <c r="AU28" s="143" t="s">
        <v>558</v>
      </c>
      <c r="AV28" s="143" t="s">
        <v>558</v>
      </c>
      <c r="AW28" s="143" t="s">
        <v>558</v>
      </c>
      <c r="AX28" s="145" t="s">
        <v>534</v>
      </c>
      <c r="AY28" s="143" t="s">
        <v>557</v>
      </c>
      <c r="AZ28" s="143" t="s">
        <v>557</v>
      </c>
      <c r="BA28" s="143" t="s">
        <v>631</v>
      </c>
      <c r="BB28" s="143" t="s">
        <v>630</v>
      </c>
      <c r="BC28" s="143" t="s">
        <v>215</v>
      </c>
      <c r="BD28" s="143" t="s">
        <v>215</v>
      </c>
      <c r="BE28" s="143" t="s">
        <v>215</v>
      </c>
      <c r="BF28" s="143" t="s">
        <v>215</v>
      </c>
      <c r="BG28" s="143" t="s">
        <v>215</v>
      </c>
      <c r="BH28" s="143" t="s">
        <v>553</v>
      </c>
      <c r="BI28" s="143" t="s">
        <v>634</v>
      </c>
      <c r="BJ28" s="143" t="s">
        <v>229</v>
      </c>
      <c r="BK28" s="143" t="s">
        <v>554</v>
      </c>
      <c r="BL28" s="143" t="s">
        <v>643</v>
      </c>
      <c r="BM28" s="143" t="s">
        <v>649</v>
      </c>
      <c r="BN28" s="143" t="s">
        <v>650</v>
      </c>
      <c r="BO28" s="143" t="s">
        <v>651</v>
      </c>
      <c r="BP28" s="143" t="s">
        <v>229</v>
      </c>
      <c r="BQ28" s="143" t="s">
        <v>229</v>
      </c>
      <c r="BR28" s="143" t="s">
        <v>229</v>
      </c>
      <c r="BS28" s="143" t="s">
        <v>535</v>
      </c>
      <c r="BT28" s="143" t="s">
        <v>556</v>
      </c>
      <c r="BU28" s="143" t="s">
        <v>556</v>
      </c>
      <c r="BV28" s="143" t="s">
        <v>654</v>
      </c>
      <c r="BW28" s="143" t="s">
        <v>654</v>
      </c>
      <c r="BX28" s="143" t="s">
        <v>227</v>
      </c>
      <c r="BY28" s="143" t="s">
        <v>227</v>
      </c>
      <c r="BZ28" s="143" t="s">
        <v>654</v>
      </c>
      <c r="CA28" s="143" t="s">
        <v>229</v>
      </c>
      <c r="CB28" s="143" t="s">
        <v>227</v>
      </c>
      <c r="CC28" s="143" t="s">
        <v>125</v>
      </c>
      <c r="CD28" s="143" t="s">
        <v>229</v>
      </c>
      <c r="CE28" s="143" t="s">
        <v>555</v>
      </c>
      <c r="CF28" s="143" t="s">
        <v>229</v>
      </c>
      <c r="CG28" s="94"/>
    </row>
    <row r="29" spans="1:85" x14ac:dyDescent="0.25">
      <c r="A29" s="3" t="str">
        <f>VLOOKUP(C29,Regiones!B$4:H$36,7,FALSE)</f>
        <v>South America</v>
      </c>
      <c r="B29" s="114" t="s">
        <v>437</v>
      </c>
      <c r="C29" s="97" t="s">
        <v>10</v>
      </c>
      <c r="D29" s="143" t="s">
        <v>561</v>
      </c>
      <c r="E29" s="143" t="s">
        <v>561</v>
      </c>
      <c r="F29" s="143" t="s">
        <v>561</v>
      </c>
      <c r="G29" s="143" t="s">
        <v>561</v>
      </c>
      <c r="H29" s="143" t="s">
        <v>561</v>
      </c>
      <c r="I29" s="143" t="s">
        <v>561</v>
      </c>
      <c r="J29" s="143" t="s">
        <v>561</v>
      </c>
      <c r="K29" s="143" t="s">
        <v>558</v>
      </c>
      <c r="L29" s="143" t="s">
        <v>558</v>
      </c>
      <c r="M29" s="143" t="s">
        <v>215</v>
      </c>
      <c r="N29" s="143" t="s">
        <v>694</v>
      </c>
      <c r="O29" s="143" t="s">
        <v>694</v>
      </c>
      <c r="P29" s="140" t="s">
        <v>215</v>
      </c>
      <c r="Q29" s="143" t="s">
        <v>555</v>
      </c>
      <c r="R29" s="143" t="s">
        <v>555</v>
      </c>
      <c r="S29" s="143" t="s">
        <v>562</v>
      </c>
      <c r="T29" s="143" t="s">
        <v>562</v>
      </c>
      <c r="U29" s="143" t="s">
        <v>695</v>
      </c>
      <c r="V29" s="143" t="s">
        <v>695</v>
      </c>
      <c r="W29" s="143" t="s">
        <v>557</v>
      </c>
      <c r="X29" s="143" t="s">
        <v>559</v>
      </c>
      <c r="Y29" s="143" t="s">
        <v>559</v>
      </c>
      <c r="Z29" s="143" t="s">
        <v>559</v>
      </c>
      <c r="AA29" s="143" t="s">
        <v>229</v>
      </c>
      <c r="AB29" s="143" t="s">
        <v>229</v>
      </c>
      <c r="AC29" s="143" t="s">
        <v>229</v>
      </c>
      <c r="AD29" s="143" t="s">
        <v>229</v>
      </c>
      <c r="AE29" s="143" t="s">
        <v>541</v>
      </c>
      <c r="AF29" s="143" t="s">
        <v>654</v>
      </c>
      <c r="AG29" s="143" t="s">
        <v>654</v>
      </c>
      <c r="AH29" s="143" t="s">
        <v>541</v>
      </c>
      <c r="AI29" s="143" t="s">
        <v>541</v>
      </c>
      <c r="AJ29" s="143" t="s">
        <v>657</v>
      </c>
      <c r="AK29" s="143" t="s">
        <v>541</v>
      </c>
      <c r="AL29" s="143" t="s">
        <v>552</v>
      </c>
      <c r="AM29" s="143" t="s">
        <v>657</v>
      </c>
      <c r="AN29" s="143" t="s">
        <v>541</v>
      </c>
      <c r="AO29" s="143" t="s">
        <v>657</v>
      </c>
      <c r="AP29" s="143" t="s">
        <v>657</v>
      </c>
      <c r="AQ29" s="95" t="s">
        <v>560</v>
      </c>
      <c r="AR29" s="143" t="s">
        <v>559</v>
      </c>
      <c r="AS29" s="143" t="s">
        <v>229</v>
      </c>
      <c r="AT29" s="143" t="s">
        <v>706</v>
      </c>
      <c r="AU29" s="143" t="s">
        <v>558</v>
      </c>
      <c r="AV29" s="143" t="s">
        <v>558</v>
      </c>
      <c r="AW29" s="143" t="s">
        <v>558</v>
      </c>
      <c r="AX29" s="145" t="s">
        <v>534</v>
      </c>
      <c r="AY29" s="143" t="s">
        <v>557</v>
      </c>
      <c r="AZ29" s="143" t="s">
        <v>557</v>
      </c>
      <c r="BA29" s="143" t="s">
        <v>631</v>
      </c>
      <c r="BB29" s="143" t="s">
        <v>630</v>
      </c>
      <c r="BC29" s="143" t="s">
        <v>215</v>
      </c>
      <c r="BD29" s="143" t="s">
        <v>215</v>
      </c>
      <c r="BE29" s="143" t="s">
        <v>215</v>
      </c>
      <c r="BF29" s="143" t="s">
        <v>215</v>
      </c>
      <c r="BG29" s="143" t="s">
        <v>215</v>
      </c>
      <c r="BH29" s="143" t="s">
        <v>553</v>
      </c>
      <c r="BI29" s="143" t="s">
        <v>634</v>
      </c>
      <c r="BJ29" s="143" t="s">
        <v>229</v>
      </c>
      <c r="BK29" s="143" t="s">
        <v>554</v>
      </c>
      <c r="BL29" s="143" t="s">
        <v>643</v>
      </c>
      <c r="BM29" s="143" t="s">
        <v>649</v>
      </c>
      <c r="BN29" s="143" t="s">
        <v>650</v>
      </c>
      <c r="BO29" s="143" t="s">
        <v>651</v>
      </c>
      <c r="BP29" s="143" t="s">
        <v>229</v>
      </c>
      <c r="BQ29" s="143" t="s">
        <v>229</v>
      </c>
      <c r="BR29" s="143" t="s">
        <v>229</v>
      </c>
      <c r="BS29" s="143" t="s">
        <v>535</v>
      </c>
      <c r="BT29" s="143" t="s">
        <v>556</v>
      </c>
      <c r="BU29" s="143" t="s">
        <v>556</v>
      </c>
      <c r="BV29" s="143" t="s">
        <v>654</v>
      </c>
      <c r="BW29" s="143" t="s">
        <v>654</v>
      </c>
      <c r="BX29" s="143" t="s">
        <v>227</v>
      </c>
      <c r="BY29" s="143" t="s">
        <v>227</v>
      </c>
      <c r="BZ29" s="143" t="s">
        <v>227</v>
      </c>
      <c r="CA29" s="143" t="s">
        <v>229</v>
      </c>
      <c r="CB29" s="143" t="s">
        <v>227</v>
      </c>
      <c r="CC29" s="143" t="s">
        <v>229</v>
      </c>
      <c r="CD29" s="143" t="s">
        <v>229</v>
      </c>
      <c r="CE29" s="143" t="s">
        <v>555</v>
      </c>
      <c r="CF29" s="143" t="s">
        <v>229</v>
      </c>
      <c r="CG29" s="94"/>
    </row>
    <row r="30" spans="1:85" x14ac:dyDescent="0.25">
      <c r="A30" s="3" t="str">
        <f>VLOOKUP(C30,Regiones!B$4:H$36,7,FALSE)</f>
        <v>South America</v>
      </c>
      <c r="B30" s="114" t="s">
        <v>12</v>
      </c>
      <c r="C30" s="97" t="s">
        <v>11</v>
      </c>
      <c r="D30" s="143" t="s">
        <v>561</v>
      </c>
      <c r="E30" s="143" t="s">
        <v>561</v>
      </c>
      <c r="F30" s="143" t="s">
        <v>561</v>
      </c>
      <c r="G30" s="143" t="s">
        <v>561</v>
      </c>
      <c r="H30" s="143" t="s">
        <v>561</v>
      </c>
      <c r="I30" s="143" t="s">
        <v>561</v>
      </c>
      <c r="J30" s="143" t="s">
        <v>561</v>
      </c>
      <c r="K30" s="143" t="s">
        <v>558</v>
      </c>
      <c r="L30" s="143" t="s">
        <v>558</v>
      </c>
      <c r="M30" s="143" t="s">
        <v>215</v>
      </c>
      <c r="N30" s="143" t="s">
        <v>694</v>
      </c>
      <c r="O30" s="143" t="s">
        <v>694</v>
      </c>
      <c r="P30" s="140" t="s">
        <v>215</v>
      </c>
      <c r="Q30" s="143" t="s">
        <v>555</v>
      </c>
      <c r="R30" s="143" t="s">
        <v>555</v>
      </c>
      <c r="S30" s="143" t="s">
        <v>562</v>
      </c>
      <c r="T30" s="143" t="s">
        <v>562</v>
      </c>
      <c r="U30" s="143" t="s">
        <v>695</v>
      </c>
      <c r="V30" s="143" t="s">
        <v>695</v>
      </c>
      <c r="W30" s="143" t="s">
        <v>557</v>
      </c>
      <c r="X30" s="143" t="s">
        <v>559</v>
      </c>
      <c r="Y30" s="143" t="s">
        <v>559</v>
      </c>
      <c r="Z30" s="143" t="s">
        <v>559</v>
      </c>
      <c r="AA30" s="143" t="s">
        <v>229</v>
      </c>
      <c r="AB30" s="143" t="s">
        <v>229</v>
      </c>
      <c r="AC30" s="143" t="s">
        <v>229</v>
      </c>
      <c r="AD30" s="143" t="s">
        <v>229</v>
      </c>
      <c r="AE30" s="143" t="s">
        <v>541</v>
      </c>
      <c r="AF30" s="143" t="s">
        <v>654</v>
      </c>
      <c r="AG30" s="143" t="s">
        <v>654</v>
      </c>
      <c r="AH30" s="143" t="s">
        <v>541</v>
      </c>
      <c r="AI30" s="143" t="s">
        <v>541</v>
      </c>
      <c r="AJ30" s="143" t="s">
        <v>657</v>
      </c>
      <c r="AK30" s="143" t="s">
        <v>541</v>
      </c>
      <c r="AL30" s="143" t="s">
        <v>541</v>
      </c>
      <c r="AM30" s="143" t="s">
        <v>657</v>
      </c>
      <c r="AN30" s="143" t="s">
        <v>541</v>
      </c>
      <c r="AO30" s="143" t="s">
        <v>657</v>
      </c>
      <c r="AP30" s="143" t="s">
        <v>657</v>
      </c>
      <c r="AQ30" s="95" t="s">
        <v>560</v>
      </c>
      <c r="AR30" s="143" t="s">
        <v>559</v>
      </c>
      <c r="AS30" s="143" t="s">
        <v>229</v>
      </c>
      <c r="AT30" s="143" t="s">
        <v>706</v>
      </c>
      <c r="AU30" s="143" t="s">
        <v>558</v>
      </c>
      <c r="AV30" s="143" t="s">
        <v>558</v>
      </c>
      <c r="AW30" s="143" t="s">
        <v>558</v>
      </c>
      <c r="AX30" s="145" t="s">
        <v>534</v>
      </c>
      <c r="AY30" s="143" t="s">
        <v>557</v>
      </c>
      <c r="AZ30" s="143" t="s">
        <v>557</v>
      </c>
      <c r="BA30" s="143" t="s">
        <v>631</v>
      </c>
      <c r="BB30" s="143" t="s">
        <v>630</v>
      </c>
      <c r="BC30" s="143" t="s">
        <v>215</v>
      </c>
      <c r="BD30" s="143" t="s">
        <v>215</v>
      </c>
      <c r="BE30" s="143" t="s">
        <v>215</v>
      </c>
      <c r="BF30" s="143" t="s">
        <v>215</v>
      </c>
      <c r="BG30" s="143" t="s">
        <v>215</v>
      </c>
      <c r="BH30" s="143" t="s">
        <v>553</v>
      </c>
      <c r="BI30" s="143" t="s">
        <v>634</v>
      </c>
      <c r="BJ30" s="143" t="s">
        <v>229</v>
      </c>
      <c r="BK30" s="143" t="s">
        <v>554</v>
      </c>
      <c r="BL30" s="143" t="s">
        <v>643</v>
      </c>
      <c r="BM30" s="143" t="s">
        <v>649</v>
      </c>
      <c r="BN30" s="143" t="s">
        <v>650</v>
      </c>
      <c r="BO30" s="143" t="s">
        <v>651</v>
      </c>
      <c r="BP30" s="143" t="s">
        <v>229</v>
      </c>
      <c r="BQ30" s="143" t="s">
        <v>229</v>
      </c>
      <c r="BR30" s="143" t="s">
        <v>229</v>
      </c>
      <c r="BS30" s="143" t="s">
        <v>535</v>
      </c>
      <c r="BT30" s="143" t="s">
        <v>556</v>
      </c>
      <c r="BU30" s="143" t="s">
        <v>556</v>
      </c>
      <c r="BV30" s="143" t="s">
        <v>654</v>
      </c>
      <c r="BW30" s="143" t="s">
        <v>654</v>
      </c>
      <c r="BX30" s="143" t="s">
        <v>227</v>
      </c>
      <c r="BY30" s="143" t="s">
        <v>227</v>
      </c>
      <c r="BZ30" s="143" t="s">
        <v>227</v>
      </c>
      <c r="CA30" s="143" t="s">
        <v>229</v>
      </c>
      <c r="CB30" s="143" t="s">
        <v>227</v>
      </c>
      <c r="CC30" s="143" t="s">
        <v>229</v>
      </c>
      <c r="CD30" s="143" t="s">
        <v>229</v>
      </c>
      <c r="CE30" s="143" t="s">
        <v>555</v>
      </c>
      <c r="CF30" s="143" t="s">
        <v>229</v>
      </c>
      <c r="CG30" s="94"/>
    </row>
    <row r="31" spans="1:85" x14ac:dyDescent="0.25">
      <c r="A31" s="3" t="str">
        <f>VLOOKUP(C31,Regiones!B$4:H$36,7,FALSE)</f>
        <v>South America</v>
      </c>
      <c r="B31" s="114" t="s">
        <v>14</v>
      </c>
      <c r="C31" s="97" t="s">
        <v>13</v>
      </c>
      <c r="D31" s="143" t="s">
        <v>561</v>
      </c>
      <c r="E31" s="143" t="s">
        <v>561</v>
      </c>
      <c r="F31" s="143" t="s">
        <v>561</v>
      </c>
      <c r="G31" s="143" t="s">
        <v>561</v>
      </c>
      <c r="H31" s="143" t="s">
        <v>561</v>
      </c>
      <c r="I31" s="143" t="s">
        <v>561</v>
      </c>
      <c r="J31" s="143" t="s">
        <v>561</v>
      </c>
      <c r="K31" s="143" t="s">
        <v>558</v>
      </c>
      <c r="L31" s="143" t="s">
        <v>558</v>
      </c>
      <c r="M31" s="143" t="s">
        <v>215</v>
      </c>
      <c r="N31" s="143" t="s">
        <v>694</v>
      </c>
      <c r="O31" s="143" t="s">
        <v>694</v>
      </c>
      <c r="P31" s="140" t="s">
        <v>215</v>
      </c>
      <c r="Q31" s="143" t="s">
        <v>555</v>
      </c>
      <c r="R31" s="143" t="s">
        <v>555</v>
      </c>
      <c r="S31" s="143" t="s">
        <v>562</v>
      </c>
      <c r="T31" s="143" t="s">
        <v>562</v>
      </c>
      <c r="U31" s="143" t="s">
        <v>695</v>
      </c>
      <c r="V31" s="143" t="s">
        <v>695</v>
      </c>
      <c r="W31" s="143" t="s">
        <v>557</v>
      </c>
      <c r="X31" s="143" t="s">
        <v>559</v>
      </c>
      <c r="Y31" s="143" t="s">
        <v>559</v>
      </c>
      <c r="Z31" s="143" t="s">
        <v>559</v>
      </c>
      <c r="AA31" s="143" t="s">
        <v>229</v>
      </c>
      <c r="AB31" s="143" t="s">
        <v>229</v>
      </c>
      <c r="AC31" s="143" t="s">
        <v>229</v>
      </c>
      <c r="AD31" s="143" t="s">
        <v>229</v>
      </c>
      <c r="AE31" s="143" t="s">
        <v>541</v>
      </c>
      <c r="AF31" s="143" t="s">
        <v>654</v>
      </c>
      <c r="AG31" s="143" t="s">
        <v>654</v>
      </c>
      <c r="AH31" s="143" t="s">
        <v>541</v>
      </c>
      <c r="AI31" s="143" t="s">
        <v>541</v>
      </c>
      <c r="AJ31" s="143" t="s">
        <v>657</v>
      </c>
      <c r="AK31" s="143" t="s">
        <v>541</v>
      </c>
      <c r="AL31" s="143" t="s">
        <v>552</v>
      </c>
      <c r="AM31" s="143" t="s">
        <v>657</v>
      </c>
      <c r="AN31" s="143" t="s">
        <v>541</v>
      </c>
      <c r="AO31" s="143" t="s">
        <v>657</v>
      </c>
      <c r="AP31" s="143" t="s">
        <v>657</v>
      </c>
      <c r="AQ31" s="95" t="s">
        <v>560</v>
      </c>
      <c r="AR31" s="143" t="s">
        <v>559</v>
      </c>
      <c r="AS31" s="143" t="s">
        <v>229</v>
      </c>
      <c r="AT31" s="143" t="s">
        <v>706</v>
      </c>
      <c r="AU31" s="143" t="s">
        <v>558</v>
      </c>
      <c r="AV31" s="143" t="s">
        <v>558</v>
      </c>
      <c r="AW31" s="143" t="s">
        <v>558</v>
      </c>
      <c r="AX31" s="145" t="s">
        <v>534</v>
      </c>
      <c r="AY31" s="143" t="s">
        <v>557</v>
      </c>
      <c r="AZ31" s="143" t="s">
        <v>557</v>
      </c>
      <c r="BA31" s="143" t="s">
        <v>631</v>
      </c>
      <c r="BB31" s="143" t="s">
        <v>630</v>
      </c>
      <c r="BC31" s="143" t="s">
        <v>215</v>
      </c>
      <c r="BD31" s="143" t="s">
        <v>215</v>
      </c>
      <c r="BE31" s="143" t="s">
        <v>215</v>
      </c>
      <c r="BF31" s="143" t="s">
        <v>215</v>
      </c>
      <c r="BG31" s="143" t="s">
        <v>215</v>
      </c>
      <c r="BH31" s="143" t="s">
        <v>553</v>
      </c>
      <c r="BI31" s="143" t="s">
        <v>634</v>
      </c>
      <c r="BJ31" s="143" t="s">
        <v>229</v>
      </c>
      <c r="BK31" s="143" t="s">
        <v>554</v>
      </c>
      <c r="BL31" s="143" t="s">
        <v>643</v>
      </c>
      <c r="BM31" s="143" t="s">
        <v>649</v>
      </c>
      <c r="BN31" s="143" t="s">
        <v>650</v>
      </c>
      <c r="BO31" s="143" t="s">
        <v>651</v>
      </c>
      <c r="BP31" s="143" t="s">
        <v>229</v>
      </c>
      <c r="BQ31" s="143" t="s">
        <v>229</v>
      </c>
      <c r="BR31" s="143" t="s">
        <v>229</v>
      </c>
      <c r="BS31" s="143" t="s">
        <v>535</v>
      </c>
      <c r="BT31" s="143" t="s">
        <v>556</v>
      </c>
      <c r="BU31" s="143" t="s">
        <v>556</v>
      </c>
      <c r="BV31" s="143" t="s">
        <v>654</v>
      </c>
      <c r="BW31" s="143" t="s">
        <v>654</v>
      </c>
      <c r="BX31" s="143" t="s">
        <v>227</v>
      </c>
      <c r="BY31" s="143" t="s">
        <v>227</v>
      </c>
      <c r="BZ31" s="143" t="s">
        <v>227</v>
      </c>
      <c r="CA31" s="143" t="s">
        <v>229</v>
      </c>
      <c r="CB31" s="143" t="s">
        <v>227</v>
      </c>
      <c r="CC31" s="143" t="s">
        <v>229</v>
      </c>
      <c r="CD31" s="143" t="s">
        <v>229</v>
      </c>
      <c r="CE31" s="143" t="s">
        <v>555</v>
      </c>
      <c r="CF31" s="143" t="s">
        <v>229</v>
      </c>
      <c r="CG31" s="94"/>
    </row>
    <row r="32" spans="1:85" x14ac:dyDescent="0.25">
      <c r="A32" s="3" t="str">
        <f>VLOOKUP(C32,Regiones!B$4:H$36,7,FALSE)</f>
        <v>South America</v>
      </c>
      <c r="B32" s="114" t="s">
        <v>16</v>
      </c>
      <c r="C32" s="97" t="s">
        <v>15</v>
      </c>
      <c r="D32" s="143" t="s">
        <v>561</v>
      </c>
      <c r="E32" s="143" t="s">
        <v>561</v>
      </c>
      <c r="F32" s="143" t="s">
        <v>561</v>
      </c>
      <c r="G32" s="143" t="s">
        <v>561</v>
      </c>
      <c r="H32" s="143" t="s">
        <v>561</v>
      </c>
      <c r="I32" s="143" t="s">
        <v>561</v>
      </c>
      <c r="J32" s="143" t="s">
        <v>561</v>
      </c>
      <c r="K32" s="143" t="s">
        <v>558</v>
      </c>
      <c r="L32" s="143" t="s">
        <v>558</v>
      </c>
      <c r="M32" s="143" t="s">
        <v>215</v>
      </c>
      <c r="N32" s="143" t="s">
        <v>694</v>
      </c>
      <c r="O32" s="143" t="s">
        <v>694</v>
      </c>
      <c r="P32" s="140" t="s">
        <v>215</v>
      </c>
      <c r="Q32" s="143" t="s">
        <v>555</v>
      </c>
      <c r="R32" s="143" t="s">
        <v>555</v>
      </c>
      <c r="S32" s="143" t="s">
        <v>562</v>
      </c>
      <c r="T32" s="143" t="s">
        <v>562</v>
      </c>
      <c r="U32" s="143" t="s">
        <v>695</v>
      </c>
      <c r="V32" s="143" t="s">
        <v>695</v>
      </c>
      <c r="W32" s="143" t="s">
        <v>557</v>
      </c>
      <c r="X32" s="143" t="s">
        <v>559</v>
      </c>
      <c r="Y32" s="143" t="s">
        <v>559</v>
      </c>
      <c r="Z32" s="143" t="s">
        <v>559</v>
      </c>
      <c r="AA32" s="143" t="s">
        <v>229</v>
      </c>
      <c r="AB32" s="143" t="s">
        <v>229</v>
      </c>
      <c r="AC32" s="143" t="s">
        <v>229</v>
      </c>
      <c r="AD32" s="143" t="s">
        <v>229</v>
      </c>
      <c r="AE32" s="143" t="s">
        <v>541</v>
      </c>
      <c r="AF32" s="143" t="s">
        <v>654</v>
      </c>
      <c r="AG32" s="143" t="s">
        <v>654</v>
      </c>
      <c r="AH32" s="143" t="s">
        <v>541</v>
      </c>
      <c r="AI32" s="143" t="s">
        <v>541</v>
      </c>
      <c r="AJ32" s="143" t="s">
        <v>657</v>
      </c>
      <c r="AK32" s="143" t="s">
        <v>541</v>
      </c>
      <c r="AL32" s="143" t="s">
        <v>552</v>
      </c>
      <c r="AM32" s="143" t="s">
        <v>657</v>
      </c>
      <c r="AN32" s="143" t="s">
        <v>541</v>
      </c>
      <c r="AO32" s="143" t="s">
        <v>657</v>
      </c>
      <c r="AP32" s="143" t="s">
        <v>657</v>
      </c>
      <c r="AQ32" s="95" t="s">
        <v>560</v>
      </c>
      <c r="AR32" s="143" t="s">
        <v>559</v>
      </c>
      <c r="AS32" s="143" t="s">
        <v>229</v>
      </c>
      <c r="AT32" s="143" t="s">
        <v>706</v>
      </c>
      <c r="AU32" s="143" t="s">
        <v>558</v>
      </c>
      <c r="AV32" s="143" t="s">
        <v>558</v>
      </c>
      <c r="AW32" s="143" t="s">
        <v>558</v>
      </c>
      <c r="AX32" s="145" t="s">
        <v>536</v>
      </c>
      <c r="AY32" s="143" t="s">
        <v>557</v>
      </c>
      <c r="AZ32" s="143" t="s">
        <v>557</v>
      </c>
      <c r="BA32" s="143" t="s">
        <v>631</v>
      </c>
      <c r="BB32" s="143" t="s">
        <v>630</v>
      </c>
      <c r="BC32" s="143" t="s">
        <v>215</v>
      </c>
      <c r="BD32" s="143" t="s">
        <v>215</v>
      </c>
      <c r="BE32" s="143" t="s">
        <v>215</v>
      </c>
      <c r="BF32" s="143" t="s">
        <v>215</v>
      </c>
      <c r="BG32" s="143" t="s">
        <v>215</v>
      </c>
      <c r="BH32" s="143" t="s">
        <v>553</v>
      </c>
      <c r="BI32" s="143" t="s">
        <v>634</v>
      </c>
      <c r="BJ32" s="143" t="s">
        <v>229</v>
      </c>
      <c r="BK32" s="143" t="s">
        <v>554</v>
      </c>
      <c r="BL32" s="143" t="s">
        <v>643</v>
      </c>
      <c r="BM32" s="143" t="s">
        <v>649</v>
      </c>
      <c r="BN32" s="143" t="s">
        <v>650</v>
      </c>
      <c r="BO32" s="143" t="s">
        <v>651</v>
      </c>
      <c r="BP32" s="143" t="s">
        <v>229</v>
      </c>
      <c r="BQ32" s="143" t="s">
        <v>229</v>
      </c>
      <c r="BR32" s="143" t="s">
        <v>229</v>
      </c>
      <c r="BS32" s="143" t="s">
        <v>535</v>
      </c>
      <c r="BT32" s="143" t="s">
        <v>556</v>
      </c>
      <c r="BU32" s="143" t="s">
        <v>556</v>
      </c>
      <c r="BV32" s="143" t="s">
        <v>654</v>
      </c>
      <c r="BW32" s="143" t="s">
        <v>654</v>
      </c>
      <c r="BX32" s="143" t="s">
        <v>227</v>
      </c>
      <c r="BY32" s="143" t="s">
        <v>227</v>
      </c>
      <c r="BZ32" s="143" t="s">
        <v>227</v>
      </c>
      <c r="CA32" s="143" t="s">
        <v>229</v>
      </c>
      <c r="CB32" s="143" t="s">
        <v>227</v>
      </c>
      <c r="CC32" s="143" t="s">
        <v>229</v>
      </c>
      <c r="CD32" s="143" t="s">
        <v>229</v>
      </c>
      <c r="CE32" s="143" t="s">
        <v>555</v>
      </c>
      <c r="CF32" s="143" t="s">
        <v>229</v>
      </c>
      <c r="CG32" s="94"/>
    </row>
    <row r="33" spans="1:85" x14ac:dyDescent="0.25">
      <c r="A33" s="3" t="str">
        <f>VLOOKUP(C33,Regiones!B$4:H$36,7,FALSE)</f>
        <v>South America</v>
      </c>
      <c r="B33" s="114" t="s">
        <v>26</v>
      </c>
      <c r="C33" s="97" t="s">
        <v>25</v>
      </c>
      <c r="D33" s="143" t="s">
        <v>561</v>
      </c>
      <c r="E33" s="143" t="s">
        <v>561</v>
      </c>
      <c r="F33" s="143" t="s">
        <v>561</v>
      </c>
      <c r="G33" s="143" t="s">
        <v>561</v>
      </c>
      <c r="H33" s="143" t="s">
        <v>561</v>
      </c>
      <c r="I33" s="143" t="s">
        <v>561</v>
      </c>
      <c r="J33" s="143" t="s">
        <v>561</v>
      </c>
      <c r="K33" s="143" t="s">
        <v>558</v>
      </c>
      <c r="L33" s="143" t="s">
        <v>558</v>
      </c>
      <c r="M33" s="143" t="s">
        <v>215</v>
      </c>
      <c r="N33" s="143" t="s">
        <v>694</v>
      </c>
      <c r="O33" s="143" t="s">
        <v>694</v>
      </c>
      <c r="P33" s="140" t="s">
        <v>215</v>
      </c>
      <c r="Q33" s="143" t="s">
        <v>555</v>
      </c>
      <c r="R33" s="143" t="s">
        <v>555</v>
      </c>
      <c r="S33" s="143" t="s">
        <v>562</v>
      </c>
      <c r="T33" s="143" t="s">
        <v>562</v>
      </c>
      <c r="U33" s="143" t="s">
        <v>695</v>
      </c>
      <c r="V33" s="143" t="s">
        <v>695</v>
      </c>
      <c r="W33" s="143" t="s">
        <v>557</v>
      </c>
      <c r="X33" s="143" t="s">
        <v>559</v>
      </c>
      <c r="Y33" s="143" t="s">
        <v>559</v>
      </c>
      <c r="Z33" s="143" t="s">
        <v>559</v>
      </c>
      <c r="AA33" s="143" t="s">
        <v>229</v>
      </c>
      <c r="AB33" s="143" t="s">
        <v>229</v>
      </c>
      <c r="AC33" s="143" t="s">
        <v>229</v>
      </c>
      <c r="AD33" s="143" t="s">
        <v>229</v>
      </c>
      <c r="AE33" s="143" t="s">
        <v>541</v>
      </c>
      <c r="AF33" s="143" t="s">
        <v>654</v>
      </c>
      <c r="AG33" s="143" t="s">
        <v>654</v>
      </c>
      <c r="AH33" s="143" t="s">
        <v>541</v>
      </c>
      <c r="AI33" s="143" t="s">
        <v>541</v>
      </c>
      <c r="AJ33" s="143" t="s">
        <v>657</v>
      </c>
      <c r="AK33" s="143" t="s">
        <v>541</v>
      </c>
      <c r="AL33" s="143" t="s">
        <v>552</v>
      </c>
      <c r="AM33" s="143" t="s">
        <v>657</v>
      </c>
      <c r="AN33" s="143" t="s">
        <v>541</v>
      </c>
      <c r="AO33" s="143" t="s">
        <v>657</v>
      </c>
      <c r="AP33" s="143" t="s">
        <v>657</v>
      </c>
      <c r="AQ33" s="95" t="s">
        <v>560</v>
      </c>
      <c r="AR33" s="143" t="s">
        <v>559</v>
      </c>
      <c r="AS33" s="143" t="s">
        <v>229</v>
      </c>
      <c r="AT33" s="143" t="s">
        <v>706</v>
      </c>
      <c r="AU33" s="143" t="s">
        <v>558</v>
      </c>
      <c r="AV33" s="143" t="s">
        <v>558</v>
      </c>
      <c r="AW33" s="143" t="s">
        <v>558</v>
      </c>
      <c r="AX33" s="145" t="s">
        <v>534</v>
      </c>
      <c r="AY33" s="143" t="s">
        <v>557</v>
      </c>
      <c r="AZ33" s="143" t="s">
        <v>557</v>
      </c>
      <c r="BA33" s="143" t="s">
        <v>631</v>
      </c>
      <c r="BB33" s="143" t="s">
        <v>630</v>
      </c>
      <c r="BC33" s="143" t="s">
        <v>215</v>
      </c>
      <c r="BD33" s="143" t="s">
        <v>215</v>
      </c>
      <c r="BE33" s="143" t="s">
        <v>215</v>
      </c>
      <c r="BF33" s="143" t="s">
        <v>215</v>
      </c>
      <c r="BG33" s="143" t="s">
        <v>215</v>
      </c>
      <c r="BH33" s="143" t="s">
        <v>553</v>
      </c>
      <c r="BI33" s="143" t="s">
        <v>634</v>
      </c>
      <c r="BJ33" s="143" t="s">
        <v>229</v>
      </c>
      <c r="BK33" s="143" t="s">
        <v>554</v>
      </c>
      <c r="BL33" s="143" t="s">
        <v>643</v>
      </c>
      <c r="BM33" s="143" t="s">
        <v>649</v>
      </c>
      <c r="BN33" s="143" t="s">
        <v>650</v>
      </c>
      <c r="BO33" s="143" t="s">
        <v>651</v>
      </c>
      <c r="BP33" s="143" t="s">
        <v>229</v>
      </c>
      <c r="BQ33" s="143" t="s">
        <v>229</v>
      </c>
      <c r="BR33" s="143" t="s">
        <v>229</v>
      </c>
      <c r="BS33" s="143" t="s">
        <v>535</v>
      </c>
      <c r="BT33" s="143" t="s">
        <v>556</v>
      </c>
      <c r="BU33" s="143" t="s">
        <v>556</v>
      </c>
      <c r="BV33" s="143" t="s">
        <v>654</v>
      </c>
      <c r="BW33" s="143" t="s">
        <v>654</v>
      </c>
      <c r="BX33" s="143" t="s">
        <v>227</v>
      </c>
      <c r="BY33" s="143" t="s">
        <v>227</v>
      </c>
      <c r="BZ33" s="143" t="s">
        <v>227</v>
      </c>
      <c r="CA33" s="143" t="s">
        <v>229</v>
      </c>
      <c r="CB33" s="143" t="s">
        <v>227</v>
      </c>
      <c r="CC33" s="143" t="s">
        <v>229</v>
      </c>
      <c r="CD33" s="143" t="s">
        <v>229</v>
      </c>
      <c r="CE33" s="143" t="s">
        <v>555</v>
      </c>
      <c r="CF33" s="143" t="s">
        <v>229</v>
      </c>
      <c r="CG33" s="94"/>
    </row>
    <row r="34" spans="1:85" x14ac:dyDescent="0.25">
      <c r="A34" s="3" t="str">
        <f>VLOOKUP(C34,Regiones!B$4:H$36,7,FALSE)</f>
        <v>South America</v>
      </c>
      <c r="B34" s="114" t="s">
        <v>34</v>
      </c>
      <c r="C34" s="97" t="s">
        <v>33</v>
      </c>
      <c r="D34" s="143" t="s">
        <v>561</v>
      </c>
      <c r="E34" s="143" t="s">
        <v>561</v>
      </c>
      <c r="F34" s="143" t="s">
        <v>561</v>
      </c>
      <c r="G34" s="143" t="s">
        <v>561</v>
      </c>
      <c r="H34" s="143" t="s">
        <v>561</v>
      </c>
      <c r="I34" s="143" t="s">
        <v>561</v>
      </c>
      <c r="J34" s="143" t="s">
        <v>561</v>
      </c>
      <c r="K34" s="143" t="s">
        <v>558</v>
      </c>
      <c r="L34" s="143" t="s">
        <v>558</v>
      </c>
      <c r="M34" s="143" t="s">
        <v>215</v>
      </c>
      <c r="N34" s="143" t="s">
        <v>694</v>
      </c>
      <c r="O34" s="143" t="s">
        <v>694</v>
      </c>
      <c r="P34" s="140" t="s">
        <v>215</v>
      </c>
      <c r="Q34" s="143" t="s">
        <v>555</v>
      </c>
      <c r="R34" s="143" t="s">
        <v>555</v>
      </c>
      <c r="S34" s="143" t="s">
        <v>562</v>
      </c>
      <c r="T34" s="143" t="s">
        <v>562</v>
      </c>
      <c r="U34" s="143" t="s">
        <v>695</v>
      </c>
      <c r="V34" s="143" t="s">
        <v>695</v>
      </c>
      <c r="W34" s="143" t="s">
        <v>557</v>
      </c>
      <c r="X34" s="143" t="s">
        <v>559</v>
      </c>
      <c r="Y34" s="143" t="s">
        <v>559</v>
      </c>
      <c r="Z34" s="143" t="s">
        <v>559</v>
      </c>
      <c r="AA34" s="143" t="s">
        <v>940</v>
      </c>
      <c r="AB34" s="143" t="s">
        <v>229</v>
      </c>
      <c r="AC34" s="143" t="s">
        <v>229</v>
      </c>
      <c r="AD34" s="143" t="s">
        <v>229</v>
      </c>
      <c r="AE34" s="143" t="s">
        <v>541</v>
      </c>
      <c r="AF34" s="143" t="s">
        <v>654</v>
      </c>
      <c r="AG34" s="143" t="s">
        <v>654</v>
      </c>
      <c r="AH34" s="143" t="s">
        <v>541</v>
      </c>
      <c r="AI34" s="143" t="s">
        <v>541</v>
      </c>
      <c r="AJ34" s="143" t="s">
        <v>657</v>
      </c>
      <c r="AK34" s="143" t="s">
        <v>541</v>
      </c>
      <c r="AL34" s="143" t="s">
        <v>552</v>
      </c>
      <c r="AM34" s="143" t="s">
        <v>657</v>
      </c>
      <c r="AN34" s="143" t="s">
        <v>541</v>
      </c>
      <c r="AO34" s="143" t="s">
        <v>657</v>
      </c>
      <c r="AP34" s="143" t="s">
        <v>657</v>
      </c>
      <c r="AQ34" s="95" t="s">
        <v>560</v>
      </c>
      <c r="AR34" s="143" t="s">
        <v>559</v>
      </c>
      <c r="AS34" s="143" t="s">
        <v>943</v>
      </c>
      <c r="AT34" s="143" t="s">
        <v>706</v>
      </c>
      <c r="AU34" s="143" t="s">
        <v>558</v>
      </c>
      <c r="AV34" s="143" t="s">
        <v>558</v>
      </c>
      <c r="AW34" s="143" t="s">
        <v>558</v>
      </c>
      <c r="AX34" s="145" t="s">
        <v>534</v>
      </c>
      <c r="AY34" s="143" t="s">
        <v>557</v>
      </c>
      <c r="AZ34" s="143" t="s">
        <v>557</v>
      </c>
      <c r="BA34" s="143" t="s">
        <v>631</v>
      </c>
      <c r="BB34" s="143" t="s">
        <v>630</v>
      </c>
      <c r="BC34" s="143" t="s">
        <v>215</v>
      </c>
      <c r="BD34" s="143" t="s">
        <v>215</v>
      </c>
      <c r="BE34" s="143" t="s">
        <v>215</v>
      </c>
      <c r="BF34" s="143" t="s">
        <v>215</v>
      </c>
      <c r="BG34" s="143" t="s">
        <v>215</v>
      </c>
      <c r="BH34" s="143" t="s">
        <v>553</v>
      </c>
      <c r="BI34" s="143" t="s">
        <v>634</v>
      </c>
      <c r="BJ34" s="143" t="s">
        <v>229</v>
      </c>
      <c r="BK34" s="143" t="s">
        <v>554</v>
      </c>
      <c r="BL34" s="143" t="s">
        <v>643</v>
      </c>
      <c r="BM34" s="143" t="s">
        <v>649</v>
      </c>
      <c r="BN34" s="143" t="s">
        <v>650</v>
      </c>
      <c r="BO34" s="143" t="s">
        <v>651</v>
      </c>
      <c r="BP34" s="143" t="s">
        <v>229</v>
      </c>
      <c r="BQ34" s="143" t="s">
        <v>229</v>
      </c>
      <c r="BR34" s="143" t="s">
        <v>229</v>
      </c>
      <c r="BS34" s="143" t="s">
        <v>535</v>
      </c>
      <c r="BT34" s="143" t="s">
        <v>556</v>
      </c>
      <c r="BU34" s="143" t="s">
        <v>556</v>
      </c>
      <c r="BV34" s="143" t="s">
        <v>654</v>
      </c>
      <c r="BW34" s="143" t="s">
        <v>654</v>
      </c>
      <c r="BX34" s="143" t="s">
        <v>227</v>
      </c>
      <c r="BY34" s="143" t="s">
        <v>227</v>
      </c>
      <c r="BZ34" s="143" t="s">
        <v>654</v>
      </c>
      <c r="CA34" s="143" t="s">
        <v>229</v>
      </c>
      <c r="CB34" s="143" t="s">
        <v>227</v>
      </c>
      <c r="CC34" s="143" t="s">
        <v>229</v>
      </c>
      <c r="CD34" s="143" t="s">
        <v>229</v>
      </c>
      <c r="CE34" s="143" t="s">
        <v>555</v>
      </c>
      <c r="CF34" s="143" t="s">
        <v>229</v>
      </c>
      <c r="CG34" s="94"/>
    </row>
    <row r="35" spans="1:85" x14ac:dyDescent="0.25">
      <c r="A35" s="3" t="str">
        <f>VLOOKUP(C35,Regiones!B$4:H$36,7,FALSE)</f>
        <v>South America</v>
      </c>
      <c r="B35" s="114" t="s">
        <v>48</v>
      </c>
      <c r="C35" s="97" t="s">
        <v>47</v>
      </c>
      <c r="D35" s="143" t="s">
        <v>561</v>
      </c>
      <c r="E35" s="143" t="s">
        <v>561</v>
      </c>
      <c r="F35" s="143" t="s">
        <v>561</v>
      </c>
      <c r="G35" s="143" t="s">
        <v>561</v>
      </c>
      <c r="H35" s="143" t="s">
        <v>561</v>
      </c>
      <c r="I35" s="143" t="s">
        <v>561</v>
      </c>
      <c r="J35" s="143" t="s">
        <v>561</v>
      </c>
      <c r="K35" s="143" t="s">
        <v>558</v>
      </c>
      <c r="L35" s="143" t="s">
        <v>558</v>
      </c>
      <c r="M35" s="143" t="s">
        <v>215</v>
      </c>
      <c r="N35" s="143" t="s">
        <v>694</v>
      </c>
      <c r="O35" s="143" t="s">
        <v>694</v>
      </c>
      <c r="P35" s="140" t="s">
        <v>215</v>
      </c>
      <c r="Q35" s="143" t="s">
        <v>555</v>
      </c>
      <c r="R35" s="143" t="s">
        <v>555</v>
      </c>
      <c r="S35" s="143" t="s">
        <v>562</v>
      </c>
      <c r="T35" s="143" t="s">
        <v>562</v>
      </c>
      <c r="U35" s="143" t="s">
        <v>695</v>
      </c>
      <c r="V35" s="143" t="s">
        <v>695</v>
      </c>
      <c r="W35" s="143" t="s">
        <v>557</v>
      </c>
      <c r="X35" s="143" t="s">
        <v>559</v>
      </c>
      <c r="Y35" s="143" t="s">
        <v>559</v>
      </c>
      <c r="Z35" s="143" t="s">
        <v>559</v>
      </c>
      <c r="AA35" s="143" t="s">
        <v>229</v>
      </c>
      <c r="AB35" s="143" t="s">
        <v>229</v>
      </c>
      <c r="AC35" s="143" t="s">
        <v>229</v>
      </c>
      <c r="AD35" s="143" t="s">
        <v>229</v>
      </c>
      <c r="AE35" s="143" t="s">
        <v>541</v>
      </c>
      <c r="AF35" s="143" t="s">
        <v>654</v>
      </c>
      <c r="AG35" s="143" t="s">
        <v>654</v>
      </c>
      <c r="AH35" s="143" t="s">
        <v>541</v>
      </c>
      <c r="AI35" s="143" t="s">
        <v>541</v>
      </c>
      <c r="AJ35" s="143" t="s">
        <v>657</v>
      </c>
      <c r="AK35" s="143" t="s">
        <v>541</v>
      </c>
      <c r="AL35" s="143" t="s">
        <v>552</v>
      </c>
      <c r="AM35" s="143" t="s">
        <v>657</v>
      </c>
      <c r="AN35" s="143" t="s">
        <v>541</v>
      </c>
      <c r="AO35" s="143" t="s">
        <v>657</v>
      </c>
      <c r="AP35" s="143" t="s">
        <v>657</v>
      </c>
      <c r="AQ35" s="95" t="s">
        <v>560</v>
      </c>
      <c r="AR35" s="143" t="s">
        <v>559</v>
      </c>
      <c r="AS35" s="143" t="s">
        <v>229</v>
      </c>
      <c r="AT35" s="143" t="s">
        <v>706</v>
      </c>
      <c r="AU35" s="143" t="s">
        <v>558</v>
      </c>
      <c r="AV35" s="143" t="s">
        <v>558</v>
      </c>
      <c r="AW35" s="143" t="s">
        <v>558</v>
      </c>
      <c r="AX35" s="145" t="s">
        <v>534</v>
      </c>
      <c r="AY35" s="143" t="s">
        <v>557</v>
      </c>
      <c r="AZ35" s="143" t="s">
        <v>557</v>
      </c>
      <c r="BA35" s="143" t="s">
        <v>631</v>
      </c>
      <c r="BB35" s="143" t="s">
        <v>630</v>
      </c>
      <c r="BC35" s="143" t="s">
        <v>215</v>
      </c>
      <c r="BD35" s="143" t="s">
        <v>215</v>
      </c>
      <c r="BE35" s="143" t="s">
        <v>215</v>
      </c>
      <c r="BF35" s="143" t="s">
        <v>215</v>
      </c>
      <c r="BG35" s="143" t="s">
        <v>215</v>
      </c>
      <c r="BH35" s="143" t="s">
        <v>553</v>
      </c>
      <c r="BI35" s="143" t="s">
        <v>634</v>
      </c>
      <c r="BJ35" s="143" t="s">
        <v>229</v>
      </c>
      <c r="BK35" s="143" t="s">
        <v>554</v>
      </c>
      <c r="BL35" s="143" t="s">
        <v>643</v>
      </c>
      <c r="BM35" s="143" t="s">
        <v>649</v>
      </c>
      <c r="BN35" s="143" t="s">
        <v>650</v>
      </c>
      <c r="BO35" s="143" t="s">
        <v>651</v>
      </c>
      <c r="BP35" s="143" t="s">
        <v>229</v>
      </c>
      <c r="BQ35" s="143" t="s">
        <v>229</v>
      </c>
      <c r="BR35" s="143" t="s">
        <v>229</v>
      </c>
      <c r="BS35" s="143" t="s">
        <v>535</v>
      </c>
      <c r="BT35" s="143" t="s">
        <v>556</v>
      </c>
      <c r="BU35" s="143" t="s">
        <v>556</v>
      </c>
      <c r="BV35" s="143" t="s">
        <v>654</v>
      </c>
      <c r="BW35" s="143" t="s">
        <v>654</v>
      </c>
      <c r="BX35" s="143" t="s">
        <v>227</v>
      </c>
      <c r="BY35" s="143" t="s">
        <v>227</v>
      </c>
      <c r="BZ35" s="143" t="s">
        <v>227</v>
      </c>
      <c r="CA35" s="143" t="s">
        <v>229</v>
      </c>
      <c r="CB35" s="143" t="s">
        <v>227</v>
      </c>
      <c r="CC35" s="143" t="s">
        <v>229</v>
      </c>
      <c r="CD35" s="143" t="s">
        <v>229</v>
      </c>
      <c r="CE35" s="143" t="s">
        <v>555</v>
      </c>
      <c r="CF35" s="143" t="s">
        <v>229</v>
      </c>
      <c r="CG35" s="94"/>
    </row>
    <row r="36" spans="1:85" x14ac:dyDescent="0.25">
      <c r="A36" s="3" t="str">
        <f>VLOOKUP(C36,Regiones!B$4:H$36,7,FALSE)</f>
        <v>South America</v>
      </c>
      <c r="B36" s="114" t="s">
        <v>50</v>
      </c>
      <c r="C36" s="97" t="s">
        <v>49</v>
      </c>
      <c r="D36" s="143" t="s">
        <v>561</v>
      </c>
      <c r="E36" s="143" t="s">
        <v>561</v>
      </c>
      <c r="F36" s="143" t="s">
        <v>561</v>
      </c>
      <c r="G36" s="143" t="s">
        <v>561</v>
      </c>
      <c r="H36" s="143" t="s">
        <v>561</v>
      </c>
      <c r="I36" s="143" t="s">
        <v>561</v>
      </c>
      <c r="J36" s="143" t="s">
        <v>561</v>
      </c>
      <c r="K36" s="143" t="s">
        <v>558</v>
      </c>
      <c r="L36" s="143" t="s">
        <v>558</v>
      </c>
      <c r="M36" s="143" t="s">
        <v>215</v>
      </c>
      <c r="N36" s="143" t="s">
        <v>694</v>
      </c>
      <c r="O36" s="143" t="s">
        <v>694</v>
      </c>
      <c r="P36" s="140" t="s">
        <v>215</v>
      </c>
      <c r="Q36" s="143" t="s">
        <v>555</v>
      </c>
      <c r="R36" s="143" t="s">
        <v>555</v>
      </c>
      <c r="S36" s="143" t="s">
        <v>562</v>
      </c>
      <c r="T36" s="143" t="s">
        <v>562</v>
      </c>
      <c r="U36" s="143" t="s">
        <v>695</v>
      </c>
      <c r="V36" s="143" t="s">
        <v>695</v>
      </c>
      <c r="W36" s="143" t="s">
        <v>557</v>
      </c>
      <c r="X36" s="143" t="s">
        <v>559</v>
      </c>
      <c r="Y36" s="143" t="s">
        <v>559</v>
      </c>
      <c r="Z36" s="143" t="s">
        <v>559</v>
      </c>
      <c r="AA36" s="143" t="s">
        <v>229</v>
      </c>
      <c r="AB36" s="143" t="s">
        <v>229</v>
      </c>
      <c r="AC36" s="143" t="s">
        <v>229</v>
      </c>
      <c r="AD36" s="143" t="s">
        <v>229</v>
      </c>
      <c r="AE36" s="143" t="s">
        <v>541</v>
      </c>
      <c r="AF36" s="143" t="s">
        <v>654</v>
      </c>
      <c r="AG36" s="143" t="s">
        <v>654</v>
      </c>
      <c r="AH36" s="143" t="s">
        <v>541</v>
      </c>
      <c r="AI36" s="143" t="s">
        <v>541</v>
      </c>
      <c r="AJ36" s="143" t="s">
        <v>657</v>
      </c>
      <c r="AK36" s="143" t="s">
        <v>541</v>
      </c>
      <c r="AL36" s="143" t="s">
        <v>552</v>
      </c>
      <c r="AM36" s="143" t="s">
        <v>657</v>
      </c>
      <c r="AN36" s="143" t="s">
        <v>541</v>
      </c>
      <c r="AO36" s="143" t="s">
        <v>657</v>
      </c>
      <c r="AP36" s="143" t="s">
        <v>657</v>
      </c>
      <c r="AQ36" s="95" t="s">
        <v>560</v>
      </c>
      <c r="AR36" s="143" t="s">
        <v>559</v>
      </c>
      <c r="AS36" s="143" t="s">
        <v>229</v>
      </c>
      <c r="AT36" s="143" t="s">
        <v>706</v>
      </c>
      <c r="AU36" s="143" t="s">
        <v>558</v>
      </c>
      <c r="AV36" s="143" t="s">
        <v>558</v>
      </c>
      <c r="AW36" s="143" t="s">
        <v>558</v>
      </c>
      <c r="AX36" s="145" t="s">
        <v>536</v>
      </c>
      <c r="AY36" s="143" t="s">
        <v>557</v>
      </c>
      <c r="AZ36" s="143" t="s">
        <v>557</v>
      </c>
      <c r="BA36" s="143" t="s">
        <v>631</v>
      </c>
      <c r="BB36" s="143" t="s">
        <v>630</v>
      </c>
      <c r="BC36" s="143" t="s">
        <v>215</v>
      </c>
      <c r="BD36" s="143" t="s">
        <v>215</v>
      </c>
      <c r="BE36" s="143" t="s">
        <v>215</v>
      </c>
      <c r="BF36" s="143" t="s">
        <v>215</v>
      </c>
      <c r="BG36" s="143" t="s">
        <v>215</v>
      </c>
      <c r="BH36" s="143" t="s">
        <v>553</v>
      </c>
      <c r="BI36" s="143" t="s">
        <v>634</v>
      </c>
      <c r="BJ36" s="143" t="s">
        <v>229</v>
      </c>
      <c r="BK36" s="143" t="s">
        <v>554</v>
      </c>
      <c r="BL36" s="143" t="s">
        <v>643</v>
      </c>
      <c r="BM36" s="143" t="s">
        <v>649</v>
      </c>
      <c r="BN36" s="143" t="s">
        <v>650</v>
      </c>
      <c r="BO36" s="143" t="s">
        <v>651</v>
      </c>
      <c r="BP36" s="143" t="s">
        <v>229</v>
      </c>
      <c r="BQ36" s="143" t="s">
        <v>229</v>
      </c>
      <c r="BR36" s="143" t="s">
        <v>229</v>
      </c>
      <c r="BS36" s="143" t="s">
        <v>535</v>
      </c>
      <c r="BT36" s="143" t="s">
        <v>556</v>
      </c>
      <c r="BU36" s="143" t="s">
        <v>556</v>
      </c>
      <c r="BV36" s="143" t="s">
        <v>654</v>
      </c>
      <c r="BW36" s="143" t="s">
        <v>654</v>
      </c>
      <c r="BX36" s="143" t="s">
        <v>227</v>
      </c>
      <c r="BY36" s="143" t="s">
        <v>227</v>
      </c>
      <c r="BZ36" s="143" t="s">
        <v>227</v>
      </c>
      <c r="CA36" s="143" t="s">
        <v>229</v>
      </c>
      <c r="CB36" s="143" t="s">
        <v>227</v>
      </c>
      <c r="CC36" s="143" t="s">
        <v>229</v>
      </c>
      <c r="CD36" s="143" t="s">
        <v>229</v>
      </c>
      <c r="CE36" s="143" t="s">
        <v>555</v>
      </c>
      <c r="CF36" s="143" t="s">
        <v>229</v>
      </c>
      <c r="CG36" s="94"/>
    </row>
    <row r="37" spans="1:85" x14ac:dyDescent="0.25">
      <c r="A37" s="3" t="str">
        <f>VLOOKUP(C37,Regiones!B$4:H$36,7,FALSE)</f>
        <v>South America</v>
      </c>
      <c r="B37" s="114" t="s">
        <v>58</v>
      </c>
      <c r="C37" s="97" t="s">
        <v>57</v>
      </c>
      <c r="D37" s="143" t="s">
        <v>561</v>
      </c>
      <c r="E37" s="143" t="s">
        <v>561</v>
      </c>
      <c r="F37" s="143" t="s">
        <v>561</v>
      </c>
      <c r="G37" s="143" t="s">
        <v>561</v>
      </c>
      <c r="H37" s="143" t="s">
        <v>561</v>
      </c>
      <c r="I37" s="143" t="s">
        <v>561</v>
      </c>
      <c r="J37" s="143" t="s">
        <v>561</v>
      </c>
      <c r="K37" s="143" t="s">
        <v>558</v>
      </c>
      <c r="L37" s="143" t="s">
        <v>558</v>
      </c>
      <c r="M37" s="143" t="s">
        <v>215</v>
      </c>
      <c r="N37" s="143" t="s">
        <v>694</v>
      </c>
      <c r="O37" s="143" t="s">
        <v>694</v>
      </c>
      <c r="P37" s="140" t="s">
        <v>215</v>
      </c>
      <c r="Q37" s="143" t="s">
        <v>555</v>
      </c>
      <c r="R37" s="143" t="s">
        <v>555</v>
      </c>
      <c r="S37" s="143" t="s">
        <v>562</v>
      </c>
      <c r="T37" s="143" t="s">
        <v>562</v>
      </c>
      <c r="U37" s="143" t="s">
        <v>695</v>
      </c>
      <c r="V37" s="143" t="s">
        <v>695</v>
      </c>
      <c r="W37" s="143" t="s">
        <v>557</v>
      </c>
      <c r="X37" s="143" t="s">
        <v>559</v>
      </c>
      <c r="Y37" s="143" t="s">
        <v>559</v>
      </c>
      <c r="Z37" s="143" t="s">
        <v>559</v>
      </c>
      <c r="AA37" s="143" t="s">
        <v>940</v>
      </c>
      <c r="AB37" s="143" t="s">
        <v>229</v>
      </c>
      <c r="AC37" s="143" t="s">
        <v>229</v>
      </c>
      <c r="AD37" s="143" t="s">
        <v>229</v>
      </c>
      <c r="AE37" s="143" t="s">
        <v>541</v>
      </c>
      <c r="AF37" s="143" t="s">
        <v>654</v>
      </c>
      <c r="AG37" s="143" t="s">
        <v>654</v>
      </c>
      <c r="AH37" s="143" t="s">
        <v>541</v>
      </c>
      <c r="AI37" s="143" t="s">
        <v>541</v>
      </c>
      <c r="AJ37" s="143" t="s">
        <v>657</v>
      </c>
      <c r="AK37" s="143" t="s">
        <v>541</v>
      </c>
      <c r="AL37" s="143" t="s">
        <v>552</v>
      </c>
      <c r="AM37" s="143" t="s">
        <v>657</v>
      </c>
      <c r="AN37" s="143" t="s">
        <v>541</v>
      </c>
      <c r="AO37" s="143" t="s">
        <v>657</v>
      </c>
      <c r="AP37" s="143" t="s">
        <v>657</v>
      </c>
      <c r="AQ37" s="95" t="s">
        <v>560</v>
      </c>
      <c r="AR37" s="143" t="s">
        <v>559</v>
      </c>
      <c r="AS37" s="143" t="s">
        <v>229</v>
      </c>
      <c r="AT37" s="143" t="s">
        <v>706</v>
      </c>
      <c r="AU37" s="143" t="s">
        <v>558</v>
      </c>
      <c r="AV37" s="143" t="s">
        <v>558</v>
      </c>
      <c r="AW37" s="143" t="s">
        <v>558</v>
      </c>
      <c r="AX37" s="145" t="s">
        <v>534</v>
      </c>
      <c r="AY37" s="143" t="s">
        <v>557</v>
      </c>
      <c r="AZ37" s="143" t="s">
        <v>557</v>
      </c>
      <c r="BA37" s="143" t="s">
        <v>631</v>
      </c>
      <c r="BB37" s="143" t="s">
        <v>630</v>
      </c>
      <c r="BC37" s="143" t="s">
        <v>215</v>
      </c>
      <c r="BD37" s="143" t="s">
        <v>215</v>
      </c>
      <c r="BE37" s="143" t="s">
        <v>215</v>
      </c>
      <c r="BF37" s="143" t="s">
        <v>215</v>
      </c>
      <c r="BG37" s="143" t="s">
        <v>215</v>
      </c>
      <c r="BH37" s="143" t="s">
        <v>553</v>
      </c>
      <c r="BI37" s="143" t="s">
        <v>634</v>
      </c>
      <c r="BJ37" s="143" t="s">
        <v>229</v>
      </c>
      <c r="BK37" s="143" t="s">
        <v>554</v>
      </c>
      <c r="BL37" s="143" t="s">
        <v>643</v>
      </c>
      <c r="BM37" s="143" t="s">
        <v>649</v>
      </c>
      <c r="BN37" s="143" t="s">
        <v>650</v>
      </c>
      <c r="BO37" s="143" t="s">
        <v>651</v>
      </c>
      <c r="BP37" s="143" t="s">
        <v>229</v>
      </c>
      <c r="BQ37" s="143" t="s">
        <v>229</v>
      </c>
      <c r="BR37" s="143" t="s">
        <v>229</v>
      </c>
      <c r="BS37" s="143" t="s">
        <v>535</v>
      </c>
      <c r="BT37" s="143" t="s">
        <v>556</v>
      </c>
      <c r="BU37" s="143" t="s">
        <v>556</v>
      </c>
      <c r="BV37" s="143" t="s">
        <v>654</v>
      </c>
      <c r="BW37" s="143" t="s">
        <v>654</v>
      </c>
      <c r="BX37" s="143" t="s">
        <v>227</v>
      </c>
      <c r="BY37" s="143" t="s">
        <v>227</v>
      </c>
      <c r="BZ37" s="143" t="s">
        <v>227</v>
      </c>
      <c r="CA37" s="143" t="s">
        <v>229</v>
      </c>
      <c r="CB37" s="143" t="s">
        <v>227</v>
      </c>
      <c r="CC37" s="143" t="s">
        <v>229</v>
      </c>
      <c r="CD37" s="143" t="s">
        <v>229</v>
      </c>
      <c r="CE37" s="143" t="s">
        <v>555</v>
      </c>
      <c r="CF37" s="143" t="s">
        <v>229</v>
      </c>
      <c r="CG37" s="94"/>
    </row>
    <row r="38" spans="1:85" x14ac:dyDescent="0.25">
      <c r="A38" s="3" t="str">
        <f>VLOOKUP(C38,Regiones!B$4:H$36,7,FALSE)</f>
        <v>South America</v>
      </c>
      <c r="B38" s="114" t="s">
        <v>62</v>
      </c>
      <c r="C38" s="97" t="s">
        <v>61</v>
      </c>
      <c r="D38" s="143" t="s">
        <v>561</v>
      </c>
      <c r="E38" s="143" t="s">
        <v>561</v>
      </c>
      <c r="F38" s="143" t="s">
        <v>561</v>
      </c>
      <c r="G38" s="143" t="s">
        <v>561</v>
      </c>
      <c r="H38" s="143" t="s">
        <v>561</v>
      </c>
      <c r="I38" s="143" t="s">
        <v>561</v>
      </c>
      <c r="J38" s="143" t="s">
        <v>561</v>
      </c>
      <c r="K38" s="143" t="s">
        <v>558</v>
      </c>
      <c r="L38" s="143" t="s">
        <v>558</v>
      </c>
      <c r="M38" s="143" t="s">
        <v>215</v>
      </c>
      <c r="N38" s="143" t="s">
        <v>694</v>
      </c>
      <c r="O38" s="143" t="s">
        <v>694</v>
      </c>
      <c r="P38" s="140" t="s">
        <v>215</v>
      </c>
      <c r="Q38" s="143" t="s">
        <v>555</v>
      </c>
      <c r="R38" s="143" t="s">
        <v>555</v>
      </c>
      <c r="S38" s="143" t="s">
        <v>562</v>
      </c>
      <c r="T38" s="143" t="s">
        <v>562</v>
      </c>
      <c r="U38" s="143" t="s">
        <v>695</v>
      </c>
      <c r="V38" s="143" t="s">
        <v>695</v>
      </c>
      <c r="W38" s="143" t="s">
        <v>557</v>
      </c>
      <c r="X38" s="143" t="s">
        <v>559</v>
      </c>
      <c r="Y38" s="143" t="s">
        <v>559</v>
      </c>
      <c r="Z38" s="143" t="s">
        <v>559</v>
      </c>
      <c r="AA38" s="143" t="s">
        <v>229</v>
      </c>
      <c r="AB38" s="143" t="s">
        <v>229</v>
      </c>
      <c r="AC38" s="143" t="s">
        <v>229</v>
      </c>
      <c r="AD38" s="143" t="s">
        <v>229</v>
      </c>
      <c r="AE38" s="143" t="s">
        <v>541</v>
      </c>
      <c r="AF38" s="143" t="s">
        <v>654</v>
      </c>
      <c r="AG38" s="143" t="s">
        <v>654</v>
      </c>
      <c r="AH38" s="143" t="s">
        <v>541</v>
      </c>
      <c r="AI38" s="143" t="s">
        <v>541</v>
      </c>
      <c r="AJ38" s="143" t="s">
        <v>657</v>
      </c>
      <c r="AK38" s="143" t="s">
        <v>541</v>
      </c>
      <c r="AL38" s="143" t="s">
        <v>552</v>
      </c>
      <c r="AM38" s="143" t="s">
        <v>657</v>
      </c>
      <c r="AN38" s="143" t="s">
        <v>541</v>
      </c>
      <c r="AO38" s="143" t="s">
        <v>657</v>
      </c>
      <c r="AP38" s="143" t="s">
        <v>657</v>
      </c>
      <c r="AQ38" s="95" t="s">
        <v>560</v>
      </c>
      <c r="AR38" s="143" t="s">
        <v>559</v>
      </c>
      <c r="AS38" s="143" t="s">
        <v>229</v>
      </c>
      <c r="AT38" s="143" t="s">
        <v>706</v>
      </c>
      <c r="AU38" s="143" t="s">
        <v>558</v>
      </c>
      <c r="AV38" s="143" t="s">
        <v>558</v>
      </c>
      <c r="AW38" s="143" t="s">
        <v>558</v>
      </c>
      <c r="AX38" s="145" t="s">
        <v>534</v>
      </c>
      <c r="AY38" s="143" t="s">
        <v>557</v>
      </c>
      <c r="AZ38" s="143" t="s">
        <v>557</v>
      </c>
      <c r="BA38" s="143" t="s">
        <v>631</v>
      </c>
      <c r="BB38" s="143" t="s">
        <v>630</v>
      </c>
      <c r="BC38" s="143" t="s">
        <v>215</v>
      </c>
      <c r="BD38" s="143" t="s">
        <v>215</v>
      </c>
      <c r="BE38" s="143" t="s">
        <v>215</v>
      </c>
      <c r="BF38" s="143" t="s">
        <v>215</v>
      </c>
      <c r="BG38" s="143" t="s">
        <v>215</v>
      </c>
      <c r="BH38" s="143" t="s">
        <v>553</v>
      </c>
      <c r="BI38" s="143" t="s">
        <v>634</v>
      </c>
      <c r="BJ38" s="143" t="s">
        <v>229</v>
      </c>
      <c r="BK38" s="143" t="s">
        <v>554</v>
      </c>
      <c r="BL38" s="143" t="s">
        <v>643</v>
      </c>
      <c r="BM38" s="143" t="s">
        <v>649</v>
      </c>
      <c r="BN38" s="143" t="s">
        <v>650</v>
      </c>
      <c r="BO38" s="143" t="s">
        <v>651</v>
      </c>
      <c r="BP38" s="143" t="s">
        <v>229</v>
      </c>
      <c r="BQ38" s="143" t="s">
        <v>229</v>
      </c>
      <c r="BR38" s="143" t="s">
        <v>229</v>
      </c>
      <c r="BS38" s="143" t="s">
        <v>535</v>
      </c>
      <c r="BT38" s="143" t="s">
        <v>556</v>
      </c>
      <c r="BU38" s="143" t="s">
        <v>556</v>
      </c>
      <c r="BV38" s="143" t="s">
        <v>654</v>
      </c>
      <c r="BW38" s="143" t="s">
        <v>654</v>
      </c>
      <c r="BX38" s="143" t="s">
        <v>654</v>
      </c>
      <c r="BY38" s="143" t="s">
        <v>227</v>
      </c>
      <c r="BZ38" s="143" t="s">
        <v>227</v>
      </c>
      <c r="CA38" s="143" t="s">
        <v>229</v>
      </c>
      <c r="CB38" s="143" t="s">
        <v>229</v>
      </c>
      <c r="CC38" s="143" t="s">
        <v>229</v>
      </c>
      <c r="CD38" s="143" t="s">
        <v>229</v>
      </c>
      <c r="CE38" s="143" t="s">
        <v>555</v>
      </c>
      <c r="CF38" s="143" t="s">
        <v>229</v>
      </c>
      <c r="CG38" s="94"/>
    </row>
    <row r="39" spans="1:85" x14ac:dyDescent="0.25">
      <c r="A39" s="3" t="str">
        <f>VLOOKUP(C39,Regiones!B$4:H$36,7,FALSE)</f>
        <v>South America</v>
      </c>
      <c r="B39" s="114" t="s">
        <v>438</v>
      </c>
      <c r="C39" s="97" t="s">
        <v>63</v>
      </c>
      <c r="D39" s="143" t="s">
        <v>561</v>
      </c>
      <c r="E39" s="143" t="s">
        <v>561</v>
      </c>
      <c r="F39" s="143" t="s">
        <v>561</v>
      </c>
      <c r="G39" s="143" t="s">
        <v>561</v>
      </c>
      <c r="H39" s="143" t="s">
        <v>561</v>
      </c>
      <c r="I39" s="143" t="s">
        <v>561</v>
      </c>
      <c r="J39" s="143" t="s">
        <v>561</v>
      </c>
      <c r="K39" s="143" t="s">
        <v>558</v>
      </c>
      <c r="L39" s="143" t="s">
        <v>558</v>
      </c>
      <c r="M39" s="143" t="s">
        <v>215</v>
      </c>
      <c r="N39" s="143" t="s">
        <v>694</v>
      </c>
      <c r="O39" s="143" t="s">
        <v>694</v>
      </c>
      <c r="P39" s="140" t="s">
        <v>215</v>
      </c>
      <c r="Q39" s="143" t="s">
        <v>555</v>
      </c>
      <c r="R39" s="143" t="s">
        <v>555</v>
      </c>
      <c r="S39" s="143" t="s">
        <v>562</v>
      </c>
      <c r="T39" s="143" t="s">
        <v>562</v>
      </c>
      <c r="U39" s="143" t="s">
        <v>695</v>
      </c>
      <c r="V39" s="143" t="s">
        <v>695</v>
      </c>
      <c r="W39" s="143" t="s">
        <v>557</v>
      </c>
      <c r="X39" s="143" t="s">
        <v>559</v>
      </c>
      <c r="Y39" s="143" t="s">
        <v>559</v>
      </c>
      <c r="Z39" s="143" t="s">
        <v>559</v>
      </c>
      <c r="AA39" s="143" t="s">
        <v>229</v>
      </c>
      <c r="AB39" s="143" t="s">
        <v>229</v>
      </c>
      <c r="AC39" s="143" t="s">
        <v>229</v>
      </c>
      <c r="AD39" s="143" t="s">
        <v>229</v>
      </c>
      <c r="AE39" s="143" t="s">
        <v>541</v>
      </c>
      <c r="AF39" s="143" t="s">
        <v>654</v>
      </c>
      <c r="AG39" s="143" t="s">
        <v>654</v>
      </c>
      <c r="AH39" s="143" t="s">
        <v>541</v>
      </c>
      <c r="AI39" s="143" t="s">
        <v>541</v>
      </c>
      <c r="AJ39" s="143" t="s">
        <v>657</v>
      </c>
      <c r="AK39" s="143" t="s">
        <v>541</v>
      </c>
      <c r="AL39" s="143" t="s">
        <v>552</v>
      </c>
      <c r="AM39" s="143" t="s">
        <v>657</v>
      </c>
      <c r="AN39" s="143" t="s">
        <v>541</v>
      </c>
      <c r="AO39" s="143" t="s">
        <v>657</v>
      </c>
      <c r="AP39" s="143" t="s">
        <v>657</v>
      </c>
      <c r="AQ39" s="95" t="s">
        <v>560</v>
      </c>
      <c r="AR39" s="143" t="s">
        <v>559</v>
      </c>
      <c r="AS39" s="143" t="s">
        <v>229</v>
      </c>
      <c r="AT39" s="143" t="s">
        <v>706</v>
      </c>
      <c r="AU39" s="143" t="s">
        <v>558</v>
      </c>
      <c r="AV39" s="143" t="s">
        <v>558</v>
      </c>
      <c r="AW39" s="143" t="s">
        <v>558</v>
      </c>
      <c r="AX39" s="145" t="s">
        <v>534</v>
      </c>
      <c r="AY39" s="143" t="s">
        <v>557</v>
      </c>
      <c r="AZ39" s="143" t="s">
        <v>557</v>
      </c>
      <c r="BA39" s="143" t="s">
        <v>631</v>
      </c>
      <c r="BB39" s="143" t="s">
        <v>630</v>
      </c>
      <c r="BC39" s="143" t="s">
        <v>215</v>
      </c>
      <c r="BD39" s="143" t="s">
        <v>215</v>
      </c>
      <c r="BE39" s="143" t="s">
        <v>215</v>
      </c>
      <c r="BF39" s="143" t="s">
        <v>215</v>
      </c>
      <c r="BG39" s="143" t="s">
        <v>215</v>
      </c>
      <c r="BH39" s="143" t="s">
        <v>553</v>
      </c>
      <c r="BI39" s="143" t="s">
        <v>634</v>
      </c>
      <c r="BJ39" s="143" t="s">
        <v>229</v>
      </c>
      <c r="BK39" s="143" t="s">
        <v>554</v>
      </c>
      <c r="BL39" s="143" t="s">
        <v>643</v>
      </c>
      <c r="BM39" s="143" t="s">
        <v>649</v>
      </c>
      <c r="BN39" s="143" t="s">
        <v>650</v>
      </c>
      <c r="BO39" s="143" t="s">
        <v>651</v>
      </c>
      <c r="BP39" s="143" t="s">
        <v>229</v>
      </c>
      <c r="BQ39" s="143" t="s">
        <v>229</v>
      </c>
      <c r="BR39" s="143" t="s">
        <v>229</v>
      </c>
      <c r="BS39" s="143" t="s">
        <v>535</v>
      </c>
      <c r="BT39" s="143" t="s">
        <v>556</v>
      </c>
      <c r="BU39" s="143" t="s">
        <v>556</v>
      </c>
      <c r="BV39" s="143" t="s">
        <v>654</v>
      </c>
      <c r="BW39" s="143" t="s">
        <v>654</v>
      </c>
      <c r="BX39" s="143" t="s">
        <v>227</v>
      </c>
      <c r="BY39" s="143" t="s">
        <v>227</v>
      </c>
      <c r="BZ39" s="143" t="s">
        <v>227</v>
      </c>
      <c r="CA39" s="143" t="s">
        <v>229</v>
      </c>
      <c r="CB39" s="143" t="s">
        <v>229</v>
      </c>
      <c r="CC39" s="143" t="s">
        <v>229</v>
      </c>
      <c r="CD39" s="143" t="s">
        <v>229</v>
      </c>
      <c r="CE39" s="143" t="s">
        <v>555</v>
      </c>
      <c r="CF39" s="143" t="s">
        <v>229</v>
      </c>
      <c r="CG39" s="94"/>
    </row>
  </sheetData>
  <sortState ref="A5:BG195">
    <sortCondition ref="A5:A195"/>
    <sortCondition ref="B5:B195"/>
  </sortState>
  <mergeCells count="1">
    <mergeCell ref="A1:CF1"/>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6"/>
  <sheetViews>
    <sheetView showGridLines="0" workbookViewId="0">
      <pane xSplit="3" ySplit="3" topLeftCell="BX4" activePane="bottomRight" state="frozen"/>
      <selection activeCell="B2" sqref="B2"/>
      <selection pane="topRight" activeCell="B2" sqref="B2"/>
      <selection pane="bottomLeft" activeCell="B2" sqref="B2"/>
      <selection pane="bottomRight" activeCell="D4" sqref="D4"/>
    </sheetView>
  </sheetViews>
  <sheetFormatPr defaultColWidth="9.140625" defaultRowHeight="15" x14ac:dyDescent="0.25"/>
  <cols>
    <col min="1" max="1" width="21.42578125" style="3" customWidth="1"/>
    <col min="2" max="2" width="49.42578125" style="3" bestFit="1" customWidth="1"/>
    <col min="3" max="3" width="5.5703125" style="3" bestFit="1" customWidth="1"/>
    <col min="4" max="83" width="11.42578125" style="3" customWidth="1"/>
    <col min="84" max="16384" width="9.140625" style="3"/>
  </cols>
  <sheetData>
    <row r="1" spans="1:85" x14ac:dyDescent="0.25">
      <c r="B1" s="153"/>
      <c r="C1" s="153"/>
      <c r="D1" s="153"/>
      <c r="E1" s="153"/>
      <c r="F1" s="153"/>
      <c r="G1" s="153"/>
      <c r="H1" s="153"/>
      <c r="I1" s="153"/>
      <c r="J1" s="153"/>
      <c r="K1" s="153"/>
      <c r="L1" s="153"/>
      <c r="M1" s="156"/>
      <c r="N1" s="156"/>
      <c r="O1" s="156"/>
      <c r="P1" s="156"/>
      <c r="Q1" s="153"/>
      <c r="R1" s="153"/>
      <c r="S1" s="153"/>
      <c r="T1" s="153"/>
      <c r="U1" s="156"/>
      <c r="V1" s="156"/>
      <c r="W1" s="156"/>
      <c r="X1" s="153"/>
      <c r="Y1" s="156"/>
      <c r="Z1" s="156"/>
      <c r="AA1" s="156"/>
      <c r="AB1" s="156"/>
      <c r="AC1" s="156"/>
      <c r="AD1" s="156"/>
      <c r="AE1" s="153"/>
      <c r="AF1" s="156"/>
      <c r="AG1" s="156"/>
      <c r="AH1" s="153"/>
      <c r="AI1" s="153"/>
      <c r="AJ1" s="156"/>
      <c r="AK1" s="153"/>
      <c r="AL1" s="153"/>
      <c r="AM1" s="156"/>
      <c r="AN1" s="153"/>
      <c r="AO1" s="156"/>
      <c r="AP1" s="156"/>
      <c r="AQ1" s="153"/>
      <c r="AR1" s="153"/>
      <c r="AS1" s="153"/>
      <c r="AT1" s="156"/>
      <c r="AU1" s="153"/>
      <c r="AV1" s="153"/>
      <c r="AW1" s="153"/>
      <c r="AX1" s="153"/>
      <c r="AY1" s="153"/>
      <c r="AZ1" s="153"/>
      <c r="BA1" s="156"/>
      <c r="BB1" s="156"/>
      <c r="BC1" s="153"/>
      <c r="BD1" s="153"/>
      <c r="BE1" s="156"/>
      <c r="BF1" s="153"/>
      <c r="BG1" s="153"/>
      <c r="BH1" s="153"/>
      <c r="BI1" s="156"/>
      <c r="BJ1" s="153"/>
      <c r="BK1" s="153"/>
      <c r="BL1" s="156"/>
      <c r="BM1" s="156"/>
      <c r="BN1" s="156"/>
      <c r="BO1" s="156"/>
      <c r="BP1" s="153"/>
      <c r="BQ1" s="153"/>
      <c r="BR1" s="153"/>
      <c r="BS1" s="153"/>
      <c r="BT1" s="153"/>
      <c r="BU1" s="153"/>
      <c r="BV1" s="156"/>
      <c r="BW1" s="156"/>
      <c r="BX1" s="156"/>
      <c r="BY1" s="156"/>
      <c r="BZ1" s="156"/>
      <c r="CA1" s="156"/>
      <c r="CB1" s="156"/>
      <c r="CC1" s="153"/>
      <c r="CD1" s="153"/>
      <c r="CE1" s="153"/>
      <c r="CF1" s="153"/>
    </row>
    <row r="2" spans="1:85" s="15" customFormat="1" ht="121.5" customHeight="1" x14ac:dyDescent="0.2">
      <c r="A2" s="15" t="s">
        <v>587</v>
      </c>
      <c r="B2" s="126" t="s">
        <v>75</v>
      </c>
      <c r="C2" s="127" t="s">
        <v>64</v>
      </c>
      <c r="D2" s="124" t="s">
        <v>119</v>
      </c>
      <c r="E2" s="124" t="s">
        <v>120</v>
      </c>
      <c r="F2" s="124" t="s">
        <v>449</v>
      </c>
      <c r="G2" s="124" t="s">
        <v>450</v>
      </c>
      <c r="H2" s="124" t="s">
        <v>451</v>
      </c>
      <c r="I2" s="124" t="s">
        <v>452</v>
      </c>
      <c r="J2" s="124" t="s">
        <v>458</v>
      </c>
      <c r="K2" s="124" t="s">
        <v>417</v>
      </c>
      <c r="L2" s="124" t="s">
        <v>418</v>
      </c>
      <c r="M2" s="154" t="s">
        <v>588</v>
      </c>
      <c r="N2" s="154" t="s">
        <v>596</v>
      </c>
      <c r="O2" s="154" t="s">
        <v>597</v>
      </c>
      <c r="P2" s="154" t="s">
        <v>598</v>
      </c>
      <c r="Q2" s="124" t="s">
        <v>398</v>
      </c>
      <c r="R2" s="124" t="s">
        <v>435</v>
      </c>
      <c r="S2" s="124" t="s">
        <v>527</v>
      </c>
      <c r="T2" s="124" t="s">
        <v>528</v>
      </c>
      <c r="U2" s="154" t="s">
        <v>602</v>
      </c>
      <c r="V2" s="154" t="s">
        <v>601</v>
      </c>
      <c r="W2" s="154" t="s">
        <v>930</v>
      </c>
      <c r="X2" s="124" t="s">
        <v>81</v>
      </c>
      <c r="Y2" s="154" t="s">
        <v>936</v>
      </c>
      <c r="Z2" s="154" t="s">
        <v>937</v>
      </c>
      <c r="AA2" s="154" t="s">
        <v>604</v>
      </c>
      <c r="AB2" s="154" t="s">
        <v>608</v>
      </c>
      <c r="AC2" s="154" t="s">
        <v>611</v>
      </c>
      <c r="AD2" s="154" t="s">
        <v>614</v>
      </c>
      <c r="AE2" s="124" t="s">
        <v>160</v>
      </c>
      <c r="AF2" s="154" t="s">
        <v>622</v>
      </c>
      <c r="AG2" s="154" t="s">
        <v>624</v>
      </c>
      <c r="AH2" s="124" t="s">
        <v>484</v>
      </c>
      <c r="AI2" s="124" t="s">
        <v>158</v>
      </c>
      <c r="AJ2" s="154" t="s">
        <v>659</v>
      </c>
      <c r="AK2" s="124" t="s">
        <v>492</v>
      </c>
      <c r="AL2" s="124" t="s">
        <v>93</v>
      </c>
      <c r="AM2" s="154" t="s">
        <v>620</v>
      </c>
      <c r="AN2" s="124" t="s">
        <v>159</v>
      </c>
      <c r="AO2" s="154" t="s">
        <v>660</v>
      </c>
      <c r="AP2" s="154" t="s">
        <v>661</v>
      </c>
      <c r="AQ2" s="124" t="s">
        <v>542</v>
      </c>
      <c r="AR2" s="124" t="s">
        <v>80</v>
      </c>
      <c r="AS2" s="124" t="s">
        <v>161</v>
      </c>
      <c r="AT2" s="154" t="s">
        <v>607</v>
      </c>
      <c r="AU2" s="124" t="s">
        <v>162</v>
      </c>
      <c r="AV2" s="124" t="s">
        <v>162</v>
      </c>
      <c r="AW2" s="124" t="s">
        <v>162</v>
      </c>
      <c r="AX2" s="124" t="s">
        <v>163</v>
      </c>
      <c r="AY2" s="124" t="s">
        <v>164</v>
      </c>
      <c r="AZ2" s="124" t="s">
        <v>87</v>
      </c>
      <c r="BA2" s="154" t="s">
        <v>627</v>
      </c>
      <c r="BB2" s="154" t="s">
        <v>629</v>
      </c>
      <c r="BC2" s="124" t="s">
        <v>103</v>
      </c>
      <c r="BD2" s="124" t="s">
        <v>104</v>
      </c>
      <c r="BE2" s="154" t="s">
        <v>626</v>
      </c>
      <c r="BF2" s="124" t="s">
        <v>105</v>
      </c>
      <c r="BG2" s="124" t="s">
        <v>106</v>
      </c>
      <c r="BH2" s="124" t="s">
        <v>124</v>
      </c>
      <c r="BI2" s="154" t="s">
        <v>633</v>
      </c>
      <c r="BJ2" s="124" t="s">
        <v>66</v>
      </c>
      <c r="BK2" s="124" t="s">
        <v>94</v>
      </c>
      <c r="BL2" s="154" t="s">
        <v>641</v>
      </c>
      <c r="BM2" s="154" t="s">
        <v>645</v>
      </c>
      <c r="BN2" s="154" t="s">
        <v>646</v>
      </c>
      <c r="BO2" s="154" t="s">
        <v>648</v>
      </c>
      <c r="BP2" s="124" t="s">
        <v>67</v>
      </c>
      <c r="BQ2" s="124" t="s">
        <v>68</v>
      </c>
      <c r="BR2" s="124" t="s">
        <v>69</v>
      </c>
      <c r="BS2" s="124" t="s">
        <v>455</v>
      </c>
      <c r="BT2" s="124" t="s">
        <v>83</v>
      </c>
      <c r="BU2" s="124" t="s">
        <v>82</v>
      </c>
      <c r="BV2" s="154" t="s">
        <v>652</v>
      </c>
      <c r="BW2" s="154" t="s">
        <v>653</v>
      </c>
      <c r="BX2" s="154" t="s">
        <v>670</v>
      </c>
      <c r="BY2" s="154" t="s">
        <v>669</v>
      </c>
      <c r="BZ2" s="154" t="s">
        <v>674</v>
      </c>
      <c r="CA2" s="154" t="s">
        <v>672</v>
      </c>
      <c r="CB2" s="154" t="s">
        <v>671</v>
      </c>
      <c r="CC2" s="124" t="s">
        <v>486</v>
      </c>
      <c r="CD2" s="124" t="s">
        <v>508</v>
      </c>
      <c r="CE2" s="124" t="s">
        <v>530</v>
      </c>
      <c r="CF2" s="124" t="s">
        <v>395</v>
      </c>
    </row>
    <row r="3" spans="1:85" x14ac:dyDescent="0.25">
      <c r="B3" s="115" t="s">
        <v>897</v>
      </c>
      <c r="C3" s="97"/>
      <c r="D3" s="139">
        <v>2014</v>
      </c>
      <c r="E3" s="139">
        <v>2014</v>
      </c>
      <c r="F3" s="139">
        <v>2014</v>
      </c>
      <c r="G3" s="139">
        <v>2014</v>
      </c>
      <c r="H3" s="139">
        <v>2014</v>
      </c>
      <c r="I3" s="139">
        <v>2014</v>
      </c>
      <c r="J3" s="139">
        <v>2014</v>
      </c>
      <c r="K3" s="139">
        <v>2015</v>
      </c>
      <c r="L3" s="139">
        <v>2015</v>
      </c>
      <c r="M3" s="139">
        <v>2015</v>
      </c>
      <c r="N3" s="139">
        <v>2011</v>
      </c>
      <c r="O3" s="139">
        <v>2011</v>
      </c>
      <c r="P3" s="139">
        <v>2014</v>
      </c>
      <c r="Q3" s="139">
        <v>2016</v>
      </c>
      <c r="R3" s="139">
        <v>2016</v>
      </c>
      <c r="S3" s="139">
        <v>2015</v>
      </c>
      <c r="T3" s="139">
        <v>2015</v>
      </c>
      <c r="U3" s="98">
        <v>2014</v>
      </c>
      <c r="V3" s="98">
        <v>2014</v>
      </c>
      <c r="W3" s="98">
        <v>2014</v>
      </c>
      <c r="X3" s="139">
        <v>2014</v>
      </c>
      <c r="Y3" s="139" t="s">
        <v>529</v>
      </c>
      <c r="Z3" s="139" t="s">
        <v>529</v>
      </c>
      <c r="AA3" s="98">
        <v>2015</v>
      </c>
      <c r="AB3" s="98">
        <v>2015</v>
      </c>
      <c r="AC3" s="98">
        <v>2015</v>
      </c>
      <c r="AD3" s="98">
        <v>2014</v>
      </c>
      <c r="AE3" s="139">
        <v>2015</v>
      </c>
      <c r="AF3" s="98">
        <v>2015</v>
      </c>
      <c r="AG3" s="98">
        <v>2012</v>
      </c>
      <c r="AH3" s="139">
        <v>2014</v>
      </c>
      <c r="AI3" s="139">
        <v>2014</v>
      </c>
      <c r="AJ3" s="139">
        <v>2015</v>
      </c>
      <c r="AK3" s="139">
        <v>2014</v>
      </c>
      <c r="AL3" s="139">
        <v>2014</v>
      </c>
      <c r="AM3" s="98">
        <v>2015</v>
      </c>
      <c r="AN3" s="139">
        <v>2014</v>
      </c>
      <c r="AO3" s="98">
        <v>2014</v>
      </c>
      <c r="AP3" s="98">
        <v>2014</v>
      </c>
      <c r="AQ3" s="139">
        <v>2015</v>
      </c>
      <c r="AR3" s="139">
        <v>2014</v>
      </c>
      <c r="AS3" s="139">
        <v>2013</v>
      </c>
      <c r="AT3" s="98">
        <v>2014</v>
      </c>
      <c r="AU3" s="139">
        <v>2014</v>
      </c>
      <c r="AV3" s="139">
        <v>2015</v>
      </c>
      <c r="AW3" s="139">
        <v>2016</v>
      </c>
      <c r="AX3" s="139">
        <v>2016</v>
      </c>
      <c r="AY3" s="139">
        <v>2016</v>
      </c>
      <c r="AZ3" s="139">
        <v>2015</v>
      </c>
      <c r="BA3" s="98">
        <v>2014</v>
      </c>
      <c r="BB3" s="98">
        <v>2015</v>
      </c>
      <c r="BC3" s="139">
        <v>2014</v>
      </c>
      <c r="BD3" s="139">
        <v>2014</v>
      </c>
      <c r="BE3" s="98">
        <v>2011</v>
      </c>
      <c r="BF3" s="139">
        <v>2014</v>
      </c>
      <c r="BG3" s="139">
        <v>2014</v>
      </c>
      <c r="BH3" s="139">
        <v>2015</v>
      </c>
      <c r="BI3" s="139">
        <v>2013</v>
      </c>
      <c r="BJ3" s="139">
        <v>2014</v>
      </c>
      <c r="BK3" s="139">
        <v>2015</v>
      </c>
      <c r="BL3" s="98">
        <v>2013</v>
      </c>
      <c r="BM3" s="98">
        <v>2015</v>
      </c>
      <c r="BN3" s="98">
        <v>2016</v>
      </c>
      <c r="BO3" s="98">
        <v>2016</v>
      </c>
      <c r="BP3" s="139">
        <v>2012</v>
      </c>
      <c r="BQ3" s="139">
        <v>2014</v>
      </c>
      <c r="BR3" s="139">
        <v>2014</v>
      </c>
      <c r="BS3" s="139">
        <v>2014</v>
      </c>
      <c r="BT3" s="139">
        <v>2015</v>
      </c>
      <c r="BU3" s="139">
        <v>2015</v>
      </c>
      <c r="BV3" s="98">
        <v>2013</v>
      </c>
      <c r="BW3" s="98">
        <v>2013</v>
      </c>
      <c r="BX3" s="98">
        <v>2013</v>
      </c>
      <c r="BY3" s="98">
        <v>2013</v>
      </c>
      <c r="BZ3" s="98">
        <v>2014</v>
      </c>
      <c r="CA3" s="98">
        <v>2014</v>
      </c>
      <c r="CB3" s="98">
        <v>2014</v>
      </c>
      <c r="CC3" s="139">
        <v>2015</v>
      </c>
      <c r="CD3" s="139">
        <v>2015</v>
      </c>
      <c r="CE3" s="139">
        <v>2014</v>
      </c>
      <c r="CF3" s="139">
        <v>2014</v>
      </c>
    </row>
    <row r="4" spans="1:85" x14ac:dyDescent="0.25">
      <c r="A4" s="3" t="str">
        <f>VLOOKUP(C4,Regiones!B$4:H$36,7,FALSE)</f>
        <v>Caribbean</v>
      </c>
      <c r="B4" s="114" t="s">
        <v>1</v>
      </c>
      <c r="C4" s="97" t="s">
        <v>0</v>
      </c>
      <c r="D4" s="140">
        <v>2014</v>
      </c>
      <c r="E4" s="140">
        <v>2014</v>
      </c>
      <c r="F4" s="140">
        <v>2014</v>
      </c>
      <c r="G4" s="140">
        <v>2014</v>
      </c>
      <c r="H4" s="140">
        <v>2014</v>
      </c>
      <c r="I4" s="140">
        <v>2014</v>
      </c>
      <c r="J4" s="140">
        <v>2014</v>
      </c>
      <c r="K4" s="140">
        <v>2015</v>
      </c>
      <c r="L4" s="140">
        <v>2015</v>
      </c>
      <c r="M4" s="140">
        <v>2015</v>
      </c>
      <c r="N4" s="140">
        <v>2011</v>
      </c>
      <c r="O4" s="140">
        <v>2011</v>
      </c>
      <c r="P4" s="140">
        <v>2012</v>
      </c>
      <c r="Q4" s="142">
        <v>2016</v>
      </c>
      <c r="R4" s="142">
        <v>2016</v>
      </c>
      <c r="S4" s="142">
        <v>2015</v>
      </c>
      <c r="T4" s="142">
        <v>2015</v>
      </c>
      <c r="U4" s="142">
        <v>2012</v>
      </c>
      <c r="V4" s="142">
        <v>2012</v>
      </c>
      <c r="W4" s="142">
        <v>2014</v>
      </c>
      <c r="X4" s="142">
        <v>2014</v>
      </c>
      <c r="Y4" s="142" t="s">
        <v>568</v>
      </c>
      <c r="Z4" s="142" t="s">
        <v>568</v>
      </c>
      <c r="AA4" s="142">
        <v>2006</v>
      </c>
      <c r="AB4" s="142">
        <v>2015</v>
      </c>
      <c r="AC4" s="161">
        <v>2014</v>
      </c>
      <c r="AD4" s="142" t="s">
        <v>568</v>
      </c>
      <c r="AE4" s="142">
        <v>2015</v>
      </c>
      <c r="AF4" s="142" t="s">
        <v>568</v>
      </c>
      <c r="AG4" s="142">
        <v>2011</v>
      </c>
      <c r="AH4" s="142" t="s">
        <v>568</v>
      </c>
      <c r="AI4" s="142">
        <v>2014</v>
      </c>
      <c r="AJ4" s="142">
        <v>2015</v>
      </c>
      <c r="AK4" s="142">
        <v>2014</v>
      </c>
      <c r="AL4" s="142" t="s">
        <v>568</v>
      </c>
      <c r="AM4" s="142">
        <v>2015</v>
      </c>
      <c r="AN4" s="142">
        <v>2014</v>
      </c>
      <c r="AO4" s="142">
        <v>2014</v>
      </c>
      <c r="AP4" s="142">
        <v>2014</v>
      </c>
      <c r="AQ4" s="142">
        <v>2015</v>
      </c>
      <c r="AR4" s="142" t="s">
        <v>568</v>
      </c>
      <c r="AS4" s="141">
        <v>2007</v>
      </c>
      <c r="AT4" s="141" t="s">
        <v>568</v>
      </c>
      <c r="AU4" s="142">
        <v>2014</v>
      </c>
      <c r="AV4" s="142">
        <v>2015</v>
      </c>
      <c r="AW4" s="142">
        <v>2016</v>
      </c>
      <c r="AX4" s="144" t="s">
        <v>568</v>
      </c>
      <c r="AY4" s="169">
        <v>2015</v>
      </c>
      <c r="AZ4" s="142">
        <v>2015</v>
      </c>
      <c r="BA4" s="142">
        <v>2014</v>
      </c>
      <c r="BB4" s="142">
        <v>2015</v>
      </c>
      <c r="BC4" s="142">
        <v>2014</v>
      </c>
      <c r="BD4" s="142">
        <v>2014</v>
      </c>
      <c r="BE4" s="142">
        <v>2011</v>
      </c>
      <c r="BF4" s="142">
        <v>2014</v>
      </c>
      <c r="BG4" s="142" t="s">
        <v>568</v>
      </c>
      <c r="BH4" s="142">
        <v>2009</v>
      </c>
      <c r="BI4" s="142" t="s">
        <v>568</v>
      </c>
      <c r="BJ4" s="142">
        <v>2014</v>
      </c>
      <c r="BK4" s="142" t="s">
        <v>568</v>
      </c>
      <c r="BL4" s="94" t="s">
        <v>568</v>
      </c>
      <c r="BM4" s="94" t="s">
        <v>568</v>
      </c>
      <c r="BN4" s="94">
        <v>2016</v>
      </c>
      <c r="BO4" s="94" t="s">
        <v>568</v>
      </c>
      <c r="BP4" s="142">
        <v>2012</v>
      </c>
      <c r="BQ4" s="142">
        <v>2014</v>
      </c>
      <c r="BR4" s="142">
        <v>2014</v>
      </c>
      <c r="BS4" s="142">
        <v>2014</v>
      </c>
      <c r="BT4" s="150">
        <v>2011</v>
      </c>
      <c r="BU4" s="150">
        <v>2015</v>
      </c>
      <c r="BV4" s="150">
        <v>2013</v>
      </c>
      <c r="BW4" s="150">
        <v>2013</v>
      </c>
      <c r="BX4" s="150" t="s">
        <v>568</v>
      </c>
      <c r="BY4" s="143" t="s">
        <v>568</v>
      </c>
      <c r="BZ4" s="150" t="s">
        <v>568</v>
      </c>
      <c r="CA4" s="165">
        <v>2014</v>
      </c>
      <c r="CB4" s="150">
        <v>2014</v>
      </c>
      <c r="CC4" s="142">
        <v>2015</v>
      </c>
      <c r="CD4" s="142">
        <v>2015</v>
      </c>
      <c r="CE4" s="142">
        <v>2014</v>
      </c>
      <c r="CF4" s="142">
        <v>2014</v>
      </c>
      <c r="CG4" s="94"/>
    </row>
    <row r="5" spans="1:85" x14ac:dyDescent="0.25">
      <c r="A5" s="3" t="str">
        <f>VLOOKUP(C5,Regiones!B$4:H$36,7,FALSE)</f>
        <v>Caribbean</v>
      </c>
      <c r="B5" s="114" t="s">
        <v>5</v>
      </c>
      <c r="C5" s="97" t="s">
        <v>4</v>
      </c>
      <c r="D5" s="140">
        <v>2014</v>
      </c>
      <c r="E5" s="140">
        <v>2014</v>
      </c>
      <c r="F5" s="140">
        <v>2014</v>
      </c>
      <c r="G5" s="140">
        <v>2014</v>
      </c>
      <c r="H5" s="140">
        <v>2014</v>
      </c>
      <c r="I5" s="140">
        <v>2014</v>
      </c>
      <c r="J5" s="140">
        <v>2014</v>
      </c>
      <c r="K5" s="140">
        <v>2015</v>
      </c>
      <c r="L5" s="140">
        <v>2015</v>
      </c>
      <c r="M5" s="140">
        <v>2015</v>
      </c>
      <c r="N5" s="140">
        <v>2011</v>
      </c>
      <c r="O5" s="140">
        <v>2011</v>
      </c>
      <c r="P5" s="140" t="s">
        <v>568</v>
      </c>
      <c r="Q5" s="142">
        <v>2016</v>
      </c>
      <c r="R5" s="142">
        <v>2016</v>
      </c>
      <c r="S5" s="142">
        <v>2015</v>
      </c>
      <c r="T5" s="142">
        <v>2015</v>
      </c>
      <c r="U5" s="142">
        <v>2012</v>
      </c>
      <c r="V5" s="142">
        <v>2012</v>
      </c>
      <c r="W5" s="142">
        <v>2014</v>
      </c>
      <c r="X5" s="142">
        <v>2014</v>
      </c>
      <c r="Y5" s="142" t="s">
        <v>568</v>
      </c>
      <c r="Z5" s="142" t="s">
        <v>568</v>
      </c>
      <c r="AA5" s="142">
        <v>2013</v>
      </c>
      <c r="AB5" s="142">
        <v>2015</v>
      </c>
      <c r="AC5" s="142" t="s">
        <v>568</v>
      </c>
      <c r="AD5" s="142" t="s">
        <v>568</v>
      </c>
      <c r="AE5" s="142">
        <v>2015</v>
      </c>
      <c r="AF5" s="142" t="s">
        <v>568</v>
      </c>
      <c r="AG5" s="142">
        <v>2011</v>
      </c>
      <c r="AH5" s="142">
        <v>2008</v>
      </c>
      <c r="AI5" s="142">
        <v>2014</v>
      </c>
      <c r="AJ5" s="142">
        <v>2015</v>
      </c>
      <c r="AK5" s="142">
        <v>2014</v>
      </c>
      <c r="AL5" s="142">
        <v>2013</v>
      </c>
      <c r="AM5" s="142">
        <v>2015</v>
      </c>
      <c r="AN5" s="142">
        <v>2014</v>
      </c>
      <c r="AO5" s="142">
        <v>2014</v>
      </c>
      <c r="AP5" s="142">
        <v>2014</v>
      </c>
      <c r="AQ5" s="142">
        <v>2015</v>
      </c>
      <c r="AR5" s="142">
        <v>2014</v>
      </c>
      <c r="AS5" s="141" t="s">
        <v>568</v>
      </c>
      <c r="AT5" s="141" t="s">
        <v>568</v>
      </c>
      <c r="AU5" s="142">
        <v>2014</v>
      </c>
      <c r="AV5" s="142">
        <v>2015</v>
      </c>
      <c r="AW5" s="142">
        <v>2016</v>
      </c>
      <c r="AX5" s="144" t="s">
        <v>568</v>
      </c>
      <c r="AY5" s="169">
        <v>2015</v>
      </c>
      <c r="AZ5" s="142">
        <v>2015</v>
      </c>
      <c r="BA5" s="161">
        <v>2014</v>
      </c>
      <c r="BB5" s="143" t="s">
        <v>568</v>
      </c>
      <c r="BC5" s="142">
        <v>2014</v>
      </c>
      <c r="BD5" s="142">
        <v>2014</v>
      </c>
      <c r="BE5" s="142">
        <v>2011</v>
      </c>
      <c r="BF5" s="142">
        <v>2014</v>
      </c>
      <c r="BG5" s="142">
        <v>2014</v>
      </c>
      <c r="BH5" s="142" t="s">
        <v>568</v>
      </c>
      <c r="BI5" s="142">
        <v>2010</v>
      </c>
      <c r="BJ5" s="142">
        <v>2014</v>
      </c>
      <c r="BK5" s="142">
        <v>2015</v>
      </c>
      <c r="BL5" s="94" t="s">
        <v>568</v>
      </c>
      <c r="BM5" s="94" t="s">
        <v>568</v>
      </c>
      <c r="BN5" s="94" t="s">
        <v>568</v>
      </c>
      <c r="BO5" s="94" t="s">
        <v>568</v>
      </c>
      <c r="BP5" s="142">
        <v>2012</v>
      </c>
      <c r="BQ5" s="142">
        <v>2014</v>
      </c>
      <c r="BR5" s="142">
        <v>2014</v>
      </c>
      <c r="BS5" s="142">
        <v>2014</v>
      </c>
      <c r="BT5" s="150">
        <v>2015</v>
      </c>
      <c r="BU5" s="150">
        <v>2015</v>
      </c>
      <c r="BV5" s="150" t="s">
        <v>568</v>
      </c>
      <c r="BW5" s="150" t="s">
        <v>568</v>
      </c>
      <c r="BX5" s="150">
        <v>2009</v>
      </c>
      <c r="BY5" s="143" t="s">
        <v>568</v>
      </c>
      <c r="BZ5" s="150" t="s">
        <v>568</v>
      </c>
      <c r="CA5" s="165">
        <v>2014</v>
      </c>
      <c r="CB5" s="150">
        <v>2010</v>
      </c>
      <c r="CC5" s="142">
        <v>2015</v>
      </c>
      <c r="CD5" s="142">
        <v>2015</v>
      </c>
      <c r="CE5" s="142">
        <v>2014</v>
      </c>
      <c r="CF5" s="142">
        <v>2014</v>
      </c>
      <c r="CG5" s="94"/>
    </row>
    <row r="6" spans="1:85" x14ac:dyDescent="0.25">
      <c r="A6" s="3" t="str">
        <f>VLOOKUP(C6,Regiones!B$4:H$36,7,FALSE)</f>
        <v>Caribbean</v>
      </c>
      <c r="B6" s="114" t="s">
        <v>7</v>
      </c>
      <c r="C6" s="97" t="s">
        <v>6</v>
      </c>
      <c r="D6" s="140">
        <v>2014</v>
      </c>
      <c r="E6" s="140">
        <v>2014</v>
      </c>
      <c r="F6" s="140">
        <v>2014</v>
      </c>
      <c r="G6" s="140">
        <v>2014</v>
      </c>
      <c r="H6" s="140">
        <v>2014</v>
      </c>
      <c r="I6" s="140">
        <v>2014</v>
      </c>
      <c r="J6" s="140">
        <v>2014</v>
      </c>
      <c r="K6" s="140">
        <v>2015</v>
      </c>
      <c r="L6" s="140">
        <v>2015</v>
      </c>
      <c r="M6" s="140">
        <v>2015</v>
      </c>
      <c r="N6" s="140">
        <v>2011</v>
      </c>
      <c r="O6" s="140">
        <v>2011</v>
      </c>
      <c r="P6" s="140" t="s">
        <v>568</v>
      </c>
      <c r="Q6" s="142">
        <v>2016</v>
      </c>
      <c r="R6" s="142">
        <v>2016</v>
      </c>
      <c r="S6" s="142">
        <v>2015</v>
      </c>
      <c r="T6" s="142">
        <v>2015</v>
      </c>
      <c r="U6" s="142">
        <v>2014</v>
      </c>
      <c r="V6" s="142">
        <v>2014</v>
      </c>
      <c r="W6" s="142">
        <v>2014</v>
      </c>
      <c r="X6" s="142">
        <v>2014</v>
      </c>
      <c r="Y6" s="142">
        <v>2012</v>
      </c>
      <c r="Z6" s="142">
        <v>2012</v>
      </c>
      <c r="AA6" s="142">
        <v>2010</v>
      </c>
      <c r="AB6" s="142">
        <v>2015</v>
      </c>
      <c r="AC6" s="161">
        <v>2014</v>
      </c>
      <c r="AD6" s="142" t="s">
        <v>568</v>
      </c>
      <c r="AE6" s="142">
        <v>2015</v>
      </c>
      <c r="AF6" s="161">
        <v>2012</v>
      </c>
      <c r="AG6" s="142">
        <v>2011</v>
      </c>
      <c r="AH6" s="142">
        <v>2010</v>
      </c>
      <c r="AI6" s="142">
        <v>2014</v>
      </c>
      <c r="AJ6" s="142">
        <v>2015</v>
      </c>
      <c r="AK6" s="142">
        <v>2014</v>
      </c>
      <c r="AL6" s="142">
        <v>2013</v>
      </c>
      <c r="AM6" s="142">
        <v>2015</v>
      </c>
      <c r="AN6" s="142">
        <v>2014</v>
      </c>
      <c r="AO6" s="142">
        <v>2014</v>
      </c>
      <c r="AP6" s="142">
        <v>2014</v>
      </c>
      <c r="AQ6" s="142">
        <v>2015</v>
      </c>
      <c r="AR6" s="142">
        <v>2014</v>
      </c>
      <c r="AS6" s="141">
        <v>2010</v>
      </c>
      <c r="AT6" s="141" t="s">
        <v>568</v>
      </c>
      <c r="AU6" s="142">
        <v>2014</v>
      </c>
      <c r="AV6" s="142">
        <v>2015</v>
      </c>
      <c r="AW6" s="142">
        <v>2016</v>
      </c>
      <c r="AX6" s="144" t="s">
        <v>568</v>
      </c>
      <c r="AY6" s="169">
        <v>2015</v>
      </c>
      <c r="AZ6" s="142">
        <v>2015</v>
      </c>
      <c r="BA6" s="161">
        <v>2014</v>
      </c>
      <c r="BB6" s="142">
        <v>2015</v>
      </c>
      <c r="BC6" s="142">
        <v>2014</v>
      </c>
      <c r="BD6" s="142">
        <v>2014</v>
      </c>
      <c r="BE6" s="142">
        <v>2011</v>
      </c>
      <c r="BF6" s="142">
        <v>2014</v>
      </c>
      <c r="BG6" s="142">
        <v>2014</v>
      </c>
      <c r="BH6" s="142">
        <v>2011</v>
      </c>
      <c r="BI6" s="142">
        <v>2008</v>
      </c>
      <c r="BJ6" s="142">
        <v>2014</v>
      </c>
      <c r="BK6" s="142">
        <v>2015</v>
      </c>
      <c r="BL6" s="94" t="s">
        <v>568</v>
      </c>
      <c r="BM6" s="94" t="s">
        <v>568</v>
      </c>
      <c r="BN6" s="94" t="s">
        <v>568</v>
      </c>
      <c r="BO6" s="94" t="s">
        <v>568</v>
      </c>
      <c r="BP6" s="142">
        <v>2012</v>
      </c>
      <c r="BQ6" s="142">
        <v>2014</v>
      </c>
      <c r="BR6" s="142">
        <v>2014</v>
      </c>
      <c r="BS6" s="142">
        <v>2014</v>
      </c>
      <c r="BT6" s="150">
        <v>2015</v>
      </c>
      <c r="BU6" s="150">
        <v>2015</v>
      </c>
      <c r="BV6" s="150">
        <v>2013</v>
      </c>
      <c r="BW6" s="150">
        <v>2013</v>
      </c>
      <c r="BX6" s="150">
        <v>2010</v>
      </c>
      <c r="BY6" s="143" t="s">
        <v>568</v>
      </c>
      <c r="BZ6" s="150">
        <v>2012</v>
      </c>
      <c r="CA6" s="165">
        <v>2012</v>
      </c>
      <c r="CB6" s="150">
        <v>2014</v>
      </c>
      <c r="CC6" s="142">
        <v>2015</v>
      </c>
      <c r="CD6" s="142">
        <v>2015</v>
      </c>
      <c r="CE6" s="142">
        <v>2014</v>
      </c>
      <c r="CF6" s="142">
        <v>2014</v>
      </c>
      <c r="CG6" s="94"/>
    </row>
    <row r="7" spans="1:85" x14ac:dyDescent="0.25">
      <c r="A7" s="3" t="str">
        <f>VLOOKUP(C7,Regiones!B$4:H$36,7,FALSE)</f>
        <v>Caribbean</v>
      </c>
      <c r="B7" s="114" t="s">
        <v>20</v>
      </c>
      <c r="C7" s="97" t="s">
        <v>19</v>
      </c>
      <c r="D7" s="140">
        <v>2014</v>
      </c>
      <c r="E7" s="140">
        <v>2014</v>
      </c>
      <c r="F7" s="140">
        <v>2014</v>
      </c>
      <c r="G7" s="140">
        <v>2014</v>
      </c>
      <c r="H7" s="140">
        <v>2014</v>
      </c>
      <c r="I7" s="140">
        <v>2014</v>
      </c>
      <c r="J7" s="140">
        <v>2014</v>
      </c>
      <c r="K7" s="140">
        <v>2015</v>
      </c>
      <c r="L7" s="140">
        <v>2015</v>
      </c>
      <c r="M7" s="140">
        <v>2015</v>
      </c>
      <c r="N7" s="140">
        <v>2011</v>
      </c>
      <c r="O7" s="140">
        <v>2011</v>
      </c>
      <c r="P7" s="140">
        <v>2013</v>
      </c>
      <c r="Q7" s="142">
        <v>2016</v>
      </c>
      <c r="R7" s="142">
        <v>2016</v>
      </c>
      <c r="S7" s="142">
        <v>2015</v>
      </c>
      <c r="T7" s="142">
        <v>2015</v>
      </c>
      <c r="U7" s="142">
        <v>2011</v>
      </c>
      <c r="V7" s="142">
        <v>2011</v>
      </c>
      <c r="W7" s="142">
        <v>2014</v>
      </c>
      <c r="X7" s="142">
        <v>2014</v>
      </c>
      <c r="Y7" s="142" t="s">
        <v>568</v>
      </c>
      <c r="Z7" s="142" t="s">
        <v>568</v>
      </c>
      <c r="AA7" s="142" t="s">
        <v>568</v>
      </c>
      <c r="AB7" s="142">
        <v>2015</v>
      </c>
      <c r="AC7" s="142" t="s">
        <v>568</v>
      </c>
      <c r="AD7" s="142" t="s">
        <v>568</v>
      </c>
      <c r="AE7" s="142">
        <v>2015</v>
      </c>
      <c r="AF7" s="142" t="s">
        <v>568</v>
      </c>
      <c r="AG7" s="142">
        <v>2012</v>
      </c>
      <c r="AH7" s="142">
        <v>2010</v>
      </c>
      <c r="AI7" s="142">
        <v>2014</v>
      </c>
      <c r="AJ7" s="142">
        <v>2015</v>
      </c>
      <c r="AK7" s="142">
        <v>2014</v>
      </c>
      <c r="AL7" s="142">
        <v>2014</v>
      </c>
      <c r="AM7" s="142">
        <v>2015</v>
      </c>
      <c r="AN7" s="142">
        <v>2014</v>
      </c>
      <c r="AO7" s="142">
        <v>2014</v>
      </c>
      <c r="AP7" s="142">
        <v>2014</v>
      </c>
      <c r="AQ7" s="142">
        <v>2015</v>
      </c>
      <c r="AR7" s="142">
        <v>2014</v>
      </c>
      <c r="AS7" s="141" t="s">
        <v>568</v>
      </c>
      <c r="AT7" s="141" t="s">
        <v>568</v>
      </c>
      <c r="AU7" s="142">
        <v>2014</v>
      </c>
      <c r="AV7" s="142">
        <v>2015</v>
      </c>
      <c r="AW7" s="142">
        <v>2016</v>
      </c>
      <c r="AX7" s="144" t="s">
        <v>568</v>
      </c>
      <c r="AY7" s="169">
        <v>2015</v>
      </c>
      <c r="AZ7" s="142">
        <v>2015</v>
      </c>
      <c r="BA7" s="161">
        <v>2014</v>
      </c>
      <c r="BB7" s="142">
        <v>2015</v>
      </c>
      <c r="BC7" s="142">
        <v>2014</v>
      </c>
      <c r="BD7" s="142">
        <v>2014</v>
      </c>
      <c r="BE7" s="142">
        <v>2011</v>
      </c>
      <c r="BF7" s="142" t="s">
        <v>568</v>
      </c>
      <c r="BG7" s="142" t="s">
        <v>568</v>
      </c>
      <c r="BH7" s="142">
        <v>2011</v>
      </c>
      <c r="BI7" s="142" t="s">
        <v>568</v>
      </c>
      <c r="BJ7" s="142">
        <v>2014</v>
      </c>
      <c r="BK7" s="142">
        <v>2015</v>
      </c>
      <c r="BL7" s="94" t="s">
        <v>568</v>
      </c>
      <c r="BM7" s="94" t="s">
        <v>568</v>
      </c>
      <c r="BN7" s="94" t="s">
        <v>568</v>
      </c>
      <c r="BO7" s="94">
        <v>2016</v>
      </c>
      <c r="BP7" s="142">
        <v>2012</v>
      </c>
      <c r="BQ7" s="142">
        <v>2014</v>
      </c>
      <c r="BR7" s="142">
        <v>2014</v>
      </c>
      <c r="BS7" s="142">
        <v>2014</v>
      </c>
      <c r="BT7" s="150">
        <v>2015</v>
      </c>
      <c r="BU7" s="150">
        <v>2015</v>
      </c>
      <c r="BV7" s="150">
        <v>2013</v>
      </c>
      <c r="BW7" s="150">
        <v>2013</v>
      </c>
      <c r="BX7" s="150">
        <v>2013</v>
      </c>
      <c r="BY7" s="143">
        <v>2013</v>
      </c>
      <c r="BZ7" s="150">
        <v>2012</v>
      </c>
      <c r="CA7" s="165">
        <v>2011</v>
      </c>
      <c r="CB7" s="150">
        <v>2014</v>
      </c>
      <c r="CC7" s="142">
        <v>2013</v>
      </c>
      <c r="CD7" s="142">
        <v>2015</v>
      </c>
      <c r="CE7" s="142">
        <v>2014</v>
      </c>
      <c r="CF7" s="142">
        <v>2014</v>
      </c>
      <c r="CG7" s="94"/>
    </row>
    <row r="8" spans="1:85" x14ac:dyDescent="0.25">
      <c r="A8" s="3" t="str">
        <f>VLOOKUP(C8,Regiones!B$4:H$36,7,FALSE)</f>
        <v>Caribbean</v>
      </c>
      <c r="B8" s="114" t="s">
        <v>22</v>
      </c>
      <c r="C8" s="97" t="s">
        <v>21</v>
      </c>
      <c r="D8" s="140">
        <v>2014</v>
      </c>
      <c r="E8" s="140">
        <v>2014</v>
      </c>
      <c r="F8" s="140">
        <v>2014</v>
      </c>
      <c r="G8" s="140">
        <v>2014</v>
      </c>
      <c r="H8" s="140">
        <v>2014</v>
      </c>
      <c r="I8" s="140">
        <v>2014</v>
      </c>
      <c r="J8" s="140">
        <v>2014</v>
      </c>
      <c r="K8" s="140">
        <v>2015</v>
      </c>
      <c r="L8" s="140">
        <v>2015</v>
      </c>
      <c r="M8" s="140">
        <v>2015</v>
      </c>
      <c r="N8" s="140">
        <v>2011</v>
      </c>
      <c r="O8" s="140">
        <v>2011</v>
      </c>
      <c r="P8" s="140">
        <v>2010</v>
      </c>
      <c r="Q8" s="142">
        <v>2016</v>
      </c>
      <c r="R8" s="142">
        <v>2016</v>
      </c>
      <c r="S8" s="142">
        <v>2015</v>
      </c>
      <c r="T8" s="142">
        <v>2015</v>
      </c>
      <c r="U8" s="142">
        <v>2011</v>
      </c>
      <c r="V8" s="142">
        <v>2011</v>
      </c>
      <c r="W8" s="142">
        <v>2014</v>
      </c>
      <c r="X8" s="142">
        <v>2014</v>
      </c>
      <c r="Y8" s="142" t="s">
        <v>568</v>
      </c>
      <c r="Z8" s="142" t="s">
        <v>568</v>
      </c>
      <c r="AA8" s="142">
        <v>2009</v>
      </c>
      <c r="AB8" s="142" t="s">
        <v>568</v>
      </c>
      <c r="AC8" s="161">
        <v>2014</v>
      </c>
      <c r="AD8" s="142" t="s">
        <v>568</v>
      </c>
      <c r="AE8" s="142">
        <v>2015</v>
      </c>
      <c r="AF8" s="142" t="s">
        <v>568</v>
      </c>
      <c r="AG8" s="142">
        <v>2011</v>
      </c>
      <c r="AH8" s="142">
        <v>2011</v>
      </c>
      <c r="AI8" s="142">
        <v>2014</v>
      </c>
      <c r="AJ8" s="142">
        <v>2015</v>
      </c>
      <c r="AK8" s="142">
        <v>2014</v>
      </c>
      <c r="AL8" s="142" t="s">
        <v>568</v>
      </c>
      <c r="AM8" s="142">
        <v>2015</v>
      </c>
      <c r="AN8" s="142">
        <v>2014</v>
      </c>
      <c r="AO8" s="142">
        <v>2014</v>
      </c>
      <c r="AP8" s="142">
        <v>2014</v>
      </c>
      <c r="AQ8" s="142">
        <v>2015</v>
      </c>
      <c r="AR8" s="142" t="s">
        <v>568</v>
      </c>
      <c r="AS8" s="141">
        <v>2009</v>
      </c>
      <c r="AT8" s="141" t="s">
        <v>568</v>
      </c>
      <c r="AU8" s="142">
        <v>2014</v>
      </c>
      <c r="AV8" s="142">
        <v>2015</v>
      </c>
      <c r="AW8" s="142">
        <v>2016</v>
      </c>
      <c r="AX8" s="144" t="s">
        <v>568</v>
      </c>
      <c r="AY8" s="169">
        <v>2015</v>
      </c>
      <c r="AZ8" s="142">
        <v>2015</v>
      </c>
      <c r="BA8" s="142" t="s">
        <v>568</v>
      </c>
      <c r="BB8" s="142">
        <v>2015</v>
      </c>
      <c r="BC8" s="142">
        <v>2014</v>
      </c>
      <c r="BD8" s="142">
        <v>2014</v>
      </c>
      <c r="BE8" s="142">
        <v>2011</v>
      </c>
      <c r="BF8" s="142" t="s">
        <v>568</v>
      </c>
      <c r="BG8" s="142" t="s">
        <v>568</v>
      </c>
      <c r="BH8" s="142" t="s">
        <v>568</v>
      </c>
      <c r="BI8" s="142" t="s">
        <v>568</v>
      </c>
      <c r="BJ8" s="142">
        <v>2014</v>
      </c>
      <c r="BK8" s="142">
        <v>2015</v>
      </c>
      <c r="BL8" s="94" t="s">
        <v>568</v>
      </c>
      <c r="BM8" s="94" t="s">
        <v>568</v>
      </c>
      <c r="BN8" s="94">
        <v>2016</v>
      </c>
      <c r="BO8" s="94" t="s">
        <v>568</v>
      </c>
      <c r="BP8" s="142">
        <v>2012</v>
      </c>
      <c r="BQ8" s="142">
        <v>2014</v>
      </c>
      <c r="BR8" s="142">
        <v>2014</v>
      </c>
      <c r="BS8" s="142">
        <v>2014</v>
      </c>
      <c r="BT8" s="150">
        <v>2007</v>
      </c>
      <c r="BU8" s="150">
        <v>2007</v>
      </c>
      <c r="BV8" s="150">
        <v>2013</v>
      </c>
      <c r="BW8" s="150">
        <v>2013</v>
      </c>
      <c r="BX8" s="150">
        <v>2013</v>
      </c>
      <c r="BY8" s="143">
        <v>2013</v>
      </c>
      <c r="BZ8" s="150" t="s">
        <v>568</v>
      </c>
      <c r="CA8" s="165">
        <v>2014</v>
      </c>
      <c r="CB8" s="150">
        <v>2014</v>
      </c>
      <c r="CC8" s="142">
        <v>2015</v>
      </c>
      <c r="CD8" s="142">
        <v>2015</v>
      </c>
      <c r="CE8" s="142">
        <v>2014</v>
      </c>
      <c r="CF8" s="142">
        <v>2014</v>
      </c>
      <c r="CG8" s="94"/>
    </row>
    <row r="9" spans="1:85" x14ac:dyDescent="0.25">
      <c r="A9" s="3" t="str">
        <f>VLOOKUP(C9,Regiones!B$4:H$36,7,FALSE)</f>
        <v>Caribbean</v>
      </c>
      <c r="B9" s="114" t="s">
        <v>24</v>
      </c>
      <c r="C9" s="97" t="s">
        <v>23</v>
      </c>
      <c r="D9" s="140">
        <v>2014</v>
      </c>
      <c r="E9" s="140">
        <v>2014</v>
      </c>
      <c r="F9" s="140">
        <v>2014</v>
      </c>
      <c r="G9" s="140">
        <v>2014</v>
      </c>
      <c r="H9" s="140">
        <v>2014</v>
      </c>
      <c r="I9" s="140">
        <v>2014</v>
      </c>
      <c r="J9" s="140">
        <v>2014</v>
      </c>
      <c r="K9" s="140">
        <v>2015</v>
      </c>
      <c r="L9" s="140">
        <v>2015</v>
      </c>
      <c r="M9" s="140">
        <v>2015</v>
      </c>
      <c r="N9" s="140">
        <v>2011</v>
      </c>
      <c r="O9" s="140">
        <v>2011</v>
      </c>
      <c r="P9" s="140">
        <v>2010</v>
      </c>
      <c r="Q9" s="142">
        <v>2016</v>
      </c>
      <c r="R9" s="142">
        <v>2016</v>
      </c>
      <c r="S9" s="142">
        <v>2015</v>
      </c>
      <c r="T9" s="142">
        <v>2015</v>
      </c>
      <c r="U9" s="142">
        <v>2014</v>
      </c>
      <c r="V9" s="142">
        <v>2014</v>
      </c>
      <c r="W9" s="142">
        <v>2014</v>
      </c>
      <c r="X9" s="142">
        <v>2014</v>
      </c>
      <c r="Y9" s="142">
        <v>2013</v>
      </c>
      <c r="Z9" s="142">
        <v>2013</v>
      </c>
      <c r="AA9" s="161">
        <v>2013</v>
      </c>
      <c r="AB9" s="142">
        <v>2015</v>
      </c>
      <c r="AC9" s="161">
        <v>2015</v>
      </c>
      <c r="AD9" s="161">
        <v>2013</v>
      </c>
      <c r="AE9" s="142">
        <v>2015</v>
      </c>
      <c r="AF9" s="161">
        <v>2013</v>
      </c>
      <c r="AG9" s="142">
        <v>2007</v>
      </c>
      <c r="AH9" s="142">
        <v>2012</v>
      </c>
      <c r="AI9" s="142">
        <v>2014</v>
      </c>
      <c r="AJ9" s="142">
        <v>2015</v>
      </c>
      <c r="AK9" s="142">
        <v>2014</v>
      </c>
      <c r="AL9" s="142">
        <v>2014</v>
      </c>
      <c r="AM9" s="142">
        <v>2015</v>
      </c>
      <c r="AN9" s="142">
        <v>2014</v>
      </c>
      <c r="AO9" s="142">
        <v>2014</v>
      </c>
      <c r="AP9" s="142">
        <v>2014</v>
      </c>
      <c r="AQ9" s="142">
        <v>2015</v>
      </c>
      <c r="AR9" s="142">
        <v>2014</v>
      </c>
      <c r="AS9" s="141">
        <v>2013</v>
      </c>
      <c r="AT9" s="141">
        <v>2014</v>
      </c>
      <c r="AU9" s="142">
        <v>2014</v>
      </c>
      <c r="AV9" s="142">
        <v>2015</v>
      </c>
      <c r="AW9" s="142">
        <v>2016</v>
      </c>
      <c r="AX9" s="144" t="s">
        <v>568</v>
      </c>
      <c r="AY9" s="169">
        <v>2015</v>
      </c>
      <c r="AZ9" s="142">
        <v>2015</v>
      </c>
      <c r="BA9" s="161">
        <v>2014</v>
      </c>
      <c r="BB9" s="142">
        <v>2015</v>
      </c>
      <c r="BC9" s="142">
        <v>2014</v>
      </c>
      <c r="BD9" s="142">
        <v>2014</v>
      </c>
      <c r="BE9" s="142">
        <v>2011</v>
      </c>
      <c r="BF9" s="142">
        <v>2014</v>
      </c>
      <c r="BG9" s="142">
        <v>2014</v>
      </c>
      <c r="BH9" s="142">
        <v>2015</v>
      </c>
      <c r="BI9" s="142">
        <v>2013</v>
      </c>
      <c r="BJ9" s="142">
        <v>2014</v>
      </c>
      <c r="BK9" s="142">
        <v>2015</v>
      </c>
      <c r="BL9" s="94">
        <v>2012</v>
      </c>
      <c r="BM9" s="94">
        <v>2015</v>
      </c>
      <c r="BN9" s="94">
        <v>2014</v>
      </c>
      <c r="BO9" s="94">
        <v>2016</v>
      </c>
      <c r="BP9" s="142">
        <v>2012</v>
      </c>
      <c r="BQ9" s="142">
        <v>2014</v>
      </c>
      <c r="BR9" s="142">
        <v>2014</v>
      </c>
      <c r="BS9" s="142">
        <v>2014</v>
      </c>
      <c r="BT9" s="150">
        <v>2015</v>
      </c>
      <c r="BU9" s="150">
        <v>2015</v>
      </c>
      <c r="BV9" s="150">
        <v>2013</v>
      </c>
      <c r="BW9" s="150">
        <v>2013</v>
      </c>
      <c r="BX9" s="150">
        <v>2013</v>
      </c>
      <c r="BY9" s="143">
        <v>2013</v>
      </c>
      <c r="BZ9" s="150">
        <v>2014</v>
      </c>
      <c r="CA9" s="165">
        <v>2014</v>
      </c>
      <c r="CB9" s="150">
        <v>2014</v>
      </c>
      <c r="CC9" s="142">
        <v>2015</v>
      </c>
      <c r="CD9" s="142">
        <v>2015</v>
      </c>
      <c r="CE9" s="142">
        <v>2014</v>
      </c>
      <c r="CF9" s="142">
        <v>2014</v>
      </c>
      <c r="CG9" s="94"/>
    </row>
    <row r="10" spans="1:85" x14ac:dyDescent="0.25">
      <c r="A10" s="3" t="str">
        <f>VLOOKUP(C10,Regiones!B$4:H$36,7,FALSE)</f>
        <v>Caribbean</v>
      </c>
      <c r="B10" s="114" t="s">
        <v>30</v>
      </c>
      <c r="C10" s="97" t="s">
        <v>29</v>
      </c>
      <c r="D10" s="140">
        <v>2014</v>
      </c>
      <c r="E10" s="140">
        <v>2014</v>
      </c>
      <c r="F10" s="140">
        <v>2014</v>
      </c>
      <c r="G10" s="140">
        <v>2014</v>
      </c>
      <c r="H10" s="140">
        <v>2014</v>
      </c>
      <c r="I10" s="140">
        <v>2014</v>
      </c>
      <c r="J10" s="140">
        <v>2014</v>
      </c>
      <c r="K10" s="140">
        <v>2015</v>
      </c>
      <c r="L10" s="140">
        <v>2015</v>
      </c>
      <c r="M10" s="140">
        <v>2015</v>
      </c>
      <c r="N10" s="140">
        <v>2011</v>
      </c>
      <c r="O10" s="140">
        <v>2011</v>
      </c>
      <c r="P10" s="140">
        <v>2014</v>
      </c>
      <c r="Q10" s="142">
        <v>2016</v>
      </c>
      <c r="R10" s="142">
        <v>2016</v>
      </c>
      <c r="S10" s="142">
        <v>2015</v>
      </c>
      <c r="T10" s="142">
        <v>2015</v>
      </c>
      <c r="U10" s="142">
        <v>2014</v>
      </c>
      <c r="V10" s="142">
        <v>2014</v>
      </c>
      <c r="W10" s="142">
        <v>2014</v>
      </c>
      <c r="X10" s="142">
        <v>2014</v>
      </c>
      <c r="Y10" s="142" t="s">
        <v>568</v>
      </c>
      <c r="Z10" s="142" t="s">
        <v>568</v>
      </c>
      <c r="AA10" s="142">
        <v>2008</v>
      </c>
      <c r="AB10" s="142">
        <v>2015</v>
      </c>
      <c r="AC10" s="161">
        <v>2014</v>
      </c>
      <c r="AD10" s="142" t="s">
        <v>568</v>
      </c>
      <c r="AE10" s="142">
        <v>2015</v>
      </c>
      <c r="AF10" s="142" t="s">
        <v>568</v>
      </c>
      <c r="AG10" s="142">
        <v>2011</v>
      </c>
      <c r="AH10" s="142" t="s">
        <v>568</v>
      </c>
      <c r="AI10" s="142">
        <v>2014</v>
      </c>
      <c r="AJ10" s="142">
        <v>2015</v>
      </c>
      <c r="AK10" s="142">
        <v>2014</v>
      </c>
      <c r="AL10" s="142" t="s">
        <v>568</v>
      </c>
      <c r="AM10" s="142">
        <v>2015</v>
      </c>
      <c r="AN10" s="142">
        <v>2014</v>
      </c>
      <c r="AO10" s="142">
        <v>2014</v>
      </c>
      <c r="AP10" s="142">
        <v>2014</v>
      </c>
      <c r="AQ10" s="142">
        <v>2015</v>
      </c>
      <c r="AR10" s="142" t="s">
        <v>568</v>
      </c>
      <c r="AS10" s="141">
        <v>2008</v>
      </c>
      <c r="AT10" s="141" t="s">
        <v>568</v>
      </c>
      <c r="AU10" s="142">
        <v>2014</v>
      </c>
      <c r="AV10" s="142">
        <v>2015</v>
      </c>
      <c r="AW10" s="142">
        <v>2016</v>
      </c>
      <c r="AX10" s="144" t="s">
        <v>568</v>
      </c>
      <c r="AY10" s="169">
        <v>2015</v>
      </c>
      <c r="AZ10" s="142">
        <v>2015</v>
      </c>
      <c r="BA10" s="161">
        <v>2014</v>
      </c>
      <c r="BB10" s="142">
        <v>2015</v>
      </c>
      <c r="BC10" s="142">
        <v>2014</v>
      </c>
      <c r="BD10" s="142">
        <v>2014</v>
      </c>
      <c r="BE10" s="142">
        <v>2011</v>
      </c>
      <c r="BF10" s="142">
        <v>2014</v>
      </c>
      <c r="BG10" s="142" t="s">
        <v>568</v>
      </c>
      <c r="BH10" s="142">
        <v>2011</v>
      </c>
      <c r="BI10" s="142" t="s">
        <v>568</v>
      </c>
      <c r="BJ10" s="142">
        <v>2014</v>
      </c>
      <c r="BK10" s="142" t="s">
        <v>568</v>
      </c>
      <c r="BL10" s="94" t="s">
        <v>568</v>
      </c>
      <c r="BM10" s="94" t="s">
        <v>568</v>
      </c>
      <c r="BN10" s="94">
        <v>2016</v>
      </c>
      <c r="BO10" s="94" t="s">
        <v>568</v>
      </c>
      <c r="BP10" s="142">
        <v>2012</v>
      </c>
      <c r="BQ10" s="142">
        <v>2014</v>
      </c>
      <c r="BR10" s="142">
        <v>2014</v>
      </c>
      <c r="BS10" s="142">
        <v>2014</v>
      </c>
      <c r="BT10" s="150">
        <v>2015</v>
      </c>
      <c r="BU10" s="150">
        <v>2015</v>
      </c>
      <c r="BV10" s="150">
        <v>2013</v>
      </c>
      <c r="BW10" s="150">
        <v>2013</v>
      </c>
      <c r="BX10" s="150" t="s">
        <v>568</v>
      </c>
      <c r="BY10" s="143">
        <v>2013</v>
      </c>
      <c r="BZ10" s="150" t="s">
        <v>568</v>
      </c>
      <c r="CA10" s="165">
        <v>2014</v>
      </c>
      <c r="CB10" s="150">
        <v>2014</v>
      </c>
      <c r="CC10" s="142">
        <v>2015</v>
      </c>
      <c r="CD10" s="142">
        <v>2015</v>
      </c>
      <c r="CE10" s="142">
        <v>2014</v>
      </c>
      <c r="CF10" s="142">
        <v>2014</v>
      </c>
      <c r="CG10" s="94"/>
    </row>
    <row r="11" spans="1:85" x14ac:dyDescent="0.25">
      <c r="A11" s="3" t="str">
        <f>VLOOKUP(C11,Regiones!B$4:H$36,7,FALSE)</f>
        <v>Caribbean</v>
      </c>
      <c r="B11" s="114" t="s">
        <v>36</v>
      </c>
      <c r="C11" s="97" t="s">
        <v>35</v>
      </c>
      <c r="D11" s="140">
        <v>2014</v>
      </c>
      <c r="E11" s="140">
        <v>2014</v>
      </c>
      <c r="F11" s="140">
        <v>2014</v>
      </c>
      <c r="G11" s="140">
        <v>2014</v>
      </c>
      <c r="H11" s="140">
        <v>2014</v>
      </c>
      <c r="I11" s="140">
        <v>2014</v>
      </c>
      <c r="J11" s="140">
        <v>2014</v>
      </c>
      <c r="K11" s="140">
        <v>2015</v>
      </c>
      <c r="L11" s="140">
        <v>2015</v>
      </c>
      <c r="M11" s="140">
        <v>2015</v>
      </c>
      <c r="N11" s="140">
        <v>2011</v>
      </c>
      <c r="O11" s="140">
        <v>2011</v>
      </c>
      <c r="P11" s="140">
        <v>2009</v>
      </c>
      <c r="Q11" s="142">
        <v>2016</v>
      </c>
      <c r="R11" s="142">
        <v>2016</v>
      </c>
      <c r="S11" s="142">
        <v>2015</v>
      </c>
      <c r="T11" s="142">
        <v>2015</v>
      </c>
      <c r="U11" s="142">
        <v>2012</v>
      </c>
      <c r="V11" s="142">
        <v>2012</v>
      </c>
      <c r="W11" s="142">
        <v>2014</v>
      </c>
      <c r="X11" s="142">
        <v>2014</v>
      </c>
      <c r="Y11" s="142">
        <v>2012</v>
      </c>
      <c r="Z11" s="142">
        <v>2012</v>
      </c>
      <c r="AA11" s="161">
        <v>2012</v>
      </c>
      <c r="AB11" s="142">
        <v>2015</v>
      </c>
      <c r="AC11" s="161">
        <v>2015</v>
      </c>
      <c r="AD11" s="142" t="s">
        <v>568</v>
      </c>
      <c r="AE11" s="142">
        <v>2015</v>
      </c>
      <c r="AF11" s="161">
        <v>2012</v>
      </c>
      <c r="AG11" s="142">
        <v>2012</v>
      </c>
      <c r="AH11" s="142">
        <v>2014</v>
      </c>
      <c r="AI11" s="142">
        <v>2014</v>
      </c>
      <c r="AJ11" s="142">
        <v>2015</v>
      </c>
      <c r="AK11" s="142">
        <v>2014</v>
      </c>
      <c r="AL11" s="142">
        <v>2014</v>
      </c>
      <c r="AM11" s="142">
        <v>2015</v>
      </c>
      <c r="AN11" s="142">
        <v>2014</v>
      </c>
      <c r="AO11" s="142">
        <v>2014</v>
      </c>
      <c r="AP11" s="142">
        <v>2014</v>
      </c>
      <c r="AQ11" s="142">
        <v>2015</v>
      </c>
      <c r="AR11" s="142">
        <v>2014</v>
      </c>
      <c r="AS11" s="141">
        <v>2012</v>
      </c>
      <c r="AT11" s="141">
        <v>2014</v>
      </c>
      <c r="AU11" s="142">
        <v>2014</v>
      </c>
      <c r="AV11" s="142">
        <v>2015</v>
      </c>
      <c r="AW11" s="142">
        <v>2016</v>
      </c>
      <c r="AX11" s="169">
        <v>2016</v>
      </c>
      <c r="AY11" s="169">
        <v>2015</v>
      </c>
      <c r="AZ11" s="142">
        <v>2015</v>
      </c>
      <c r="BA11" s="161">
        <v>2014</v>
      </c>
      <c r="BB11" s="142">
        <v>2015</v>
      </c>
      <c r="BC11" s="142">
        <v>2014</v>
      </c>
      <c r="BD11" s="142">
        <v>2014</v>
      </c>
      <c r="BE11" s="142">
        <v>2011</v>
      </c>
      <c r="BF11" s="142">
        <v>2014</v>
      </c>
      <c r="BG11" s="142">
        <v>2014</v>
      </c>
      <c r="BH11" s="142">
        <v>2011</v>
      </c>
      <c r="BI11" s="142">
        <v>2010</v>
      </c>
      <c r="BJ11" s="142">
        <v>2014</v>
      </c>
      <c r="BK11" s="142">
        <v>2015</v>
      </c>
      <c r="BL11" s="94" t="s">
        <v>568</v>
      </c>
      <c r="BM11" s="94" t="s">
        <v>568</v>
      </c>
      <c r="BN11" s="94">
        <v>2014</v>
      </c>
      <c r="BO11" s="94">
        <v>2016</v>
      </c>
      <c r="BP11" s="142">
        <v>2012</v>
      </c>
      <c r="BQ11" s="142">
        <v>2014</v>
      </c>
      <c r="BR11" s="142">
        <v>2014</v>
      </c>
      <c r="BS11" s="142">
        <v>2014</v>
      </c>
      <c r="BT11" s="150">
        <v>2015</v>
      </c>
      <c r="BU11" s="150">
        <v>2015</v>
      </c>
      <c r="BV11" s="150">
        <v>2013</v>
      </c>
      <c r="BW11" s="150">
        <v>2013</v>
      </c>
      <c r="BX11" s="150" t="s">
        <v>568</v>
      </c>
      <c r="BY11" s="143" t="s">
        <v>568</v>
      </c>
      <c r="BZ11" s="150">
        <v>2012</v>
      </c>
      <c r="CA11" s="165">
        <v>2014</v>
      </c>
      <c r="CB11" s="150">
        <v>2014</v>
      </c>
      <c r="CC11" s="142">
        <v>2015</v>
      </c>
      <c r="CD11" s="142">
        <v>2015</v>
      </c>
      <c r="CE11" s="142">
        <v>2014</v>
      </c>
      <c r="CF11" s="142">
        <v>2014</v>
      </c>
      <c r="CG11" s="94"/>
    </row>
    <row r="12" spans="1:85" x14ac:dyDescent="0.25">
      <c r="A12" s="3" t="str">
        <f>VLOOKUP(C12,Regiones!B$4:H$36,7,FALSE)</f>
        <v>Caribbean</v>
      </c>
      <c r="B12" s="114" t="s">
        <v>40</v>
      </c>
      <c r="C12" s="97" t="s">
        <v>39</v>
      </c>
      <c r="D12" s="140">
        <v>2014</v>
      </c>
      <c r="E12" s="140">
        <v>2014</v>
      </c>
      <c r="F12" s="140">
        <v>2014</v>
      </c>
      <c r="G12" s="140">
        <v>2014</v>
      </c>
      <c r="H12" s="140">
        <v>2014</v>
      </c>
      <c r="I12" s="140">
        <v>2014</v>
      </c>
      <c r="J12" s="140">
        <v>2014</v>
      </c>
      <c r="K12" s="140">
        <v>2015</v>
      </c>
      <c r="L12" s="140">
        <v>2015</v>
      </c>
      <c r="M12" s="140">
        <v>2015</v>
      </c>
      <c r="N12" s="140">
        <v>2011</v>
      </c>
      <c r="O12" s="140">
        <v>2011</v>
      </c>
      <c r="P12" s="140" t="s">
        <v>568</v>
      </c>
      <c r="Q12" s="142">
        <v>2016</v>
      </c>
      <c r="R12" s="142">
        <v>2016</v>
      </c>
      <c r="S12" s="142">
        <v>2015</v>
      </c>
      <c r="T12" s="142">
        <v>2015</v>
      </c>
      <c r="U12" s="142">
        <v>2014</v>
      </c>
      <c r="V12" s="142">
        <v>2014</v>
      </c>
      <c r="W12" s="142">
        <v>2014</v>
      </c>
      <c r="X12" s="142">
        <v>2014</v>
      </c>
      <c r="Y12" s="142">
        <v>2010</v>
      </c>
      <c r="Z12" s="142">
        <v>2010</v>
      </c>
      <c r="AA12" s="161">
        <v>2012</v>
      </c>
      <c r="AB12" s="142">
        <v>2015</v>
      </c>
      <c r="AC12" s="161">
        <v>2015</v>
      </c>
      <c r="AD12" s="161">
        <v>2012</v>
      </c>
      <c r="AE12" s="142">
        <v>2015</v>
      </c>
      <c r="AF12" s="161">
        <v>2012</v>
      </c>
      <c r="AG12" s="142">
        <v>2011</v>
      </c>
      <c r="AH12" s="142">
        <v>2008</v>
      </c>
      <c r="AI12" s="142">
        <v>2014</v>
      </c>
      <c r="AJ12" s="142">
        <v>2015</v>
      </c>
      <c r="AK12" s="142">
        <v>2014</v>
      </c>
      <c r="AL12" s="142">
        <v>2014</v>
      </c>
      <c r="AM12" s="142">
        <v>2015</v>
      </c>
      <c r="AN12" s="142">
        <v>2014</v>
      </c>
      <c r="AO12" s="142">
        <v>2014</v>
      </c>
      <c r="AP12" s="142">
        <v>2014</v>
      </c>
      <c r="AQ12" s="142">
        <v>2015</v>
      </c>
      <c r="AR12" s="142">
        <v>2014</v>
      </c>
      <c r="AS12" s="141">
        <v>2004</v>
      </c>
      <c r="AT12" s="141" t="s">
        <v>568</v>
      </c>
      <c r="AU12" s="142">
        <v>2014</v>
      </c>
      <c r="AV12" s="142">
        <v>2015</v>
      </c>
      <c r="AW12" s="142">
        <v>2016</v>
      </c>
      <c r="AX12" s="144" t="s">
        <v>568</v>
      </c>
      <c r="AY12" s="169">
        <v>2015</v>
      </c>
      <c r="AZ12" s="142">
        <v>2015</v>
      </c>
      <c r="BA12" s="161">
        <v>2014</v>
      </c>
      <c r="BB12" s="142">
        <v>2015</v>
      </c>
      <c r="BC12" s="142">
        <v>2014</v>
      </c>
      <c r="BD12" s="142">
        <v>2014</v>
      </c>
      <c r="BE12" s="142">
        <v>2011</v>
      </c>
      <c r="BF12" s="142">
        <v>2014</v>
      </c>
      <c r="BG12" s="142">
        <v>2014</v>
      </c>
      <c r="BH12" s="142">
        <v>2011</v>
      </c>
      <c r="BI12" s="142">
        <v>2008</v>
      </c>
      <c r="BJ12" s="142">
        <v>2014</v>
      </c>
      <c r="BK12" s="142">
        <v>2015</v>
      </c>
      <c r="BL12" s="94">
        <v>2010</v>
      </c>
      <c r="BM12" s="94" t="s">
        <v>568</v>
      </c>
      <c r="BN12" s="94">
        <v>2014</v>
      </c>
      <c r="BO12" s="94">
        <v>2016</v>
      </c>
      <c r="BP12" s="142">
        <v>2012</v>
      </c>
      <c r="BQ12" s="142">
        <v>2014</v>
      </c>
      <c r="BR12" s="142">
        <v>2014</v>
      </c>
      <c r="BS12" s="142">
        <v>2014</v>
      </c>
      <c r="BT12" s="150">
        <v>2015</v>
      </c>
      <c r="BU12" s="150">
        <v>2015</v>
      </c>
      <c r="BV12" s="150">
        <v>2013</v>
      </c>
      <c r="BW12" s="150">
        <v>2013</v>
      </c>
      <c r="BX12" s="150">
        <v>2013</v>
      </c>
      <c r="BY12" s="143" t="s">
        <v>568</v>
      </c>
      <c r="BZ12" s="150">
        <v>2011</v>
      </c>
      <c r="CA12" s="165">
        <v>2014</v>
      </c>
      <c r="CB12" s="150">
        <v>2014</v>
      </c>
      <c r="CC12" s="142">
        <v>2015</v>
      </c>
      <c r="CD12" s="142">
        <v>2015</v>
      </c>
      <c r="CE12" s="142">
        <v>2014</v>
      </c>
      <c r="CF12" s="142">
        <v>2014</v>
      </c>
      <c r="CG12" s="94"/>
    </row>
    <row r="13" spans="1:85" x14ac:dyDescent="0.25">
      <c r="A13" s="3" t="str">
        <f>VLOOKUP(C13,Regiones!B$4:H$36,7,FALSE)</f>
        <v>Caribbean</v>
      </c>
      <c r="B13" s="114" t="s">
        <v>52</v>
      </c>
      <c r="C13" s="97" t="s">
        <v>51</v>
      </c>
      <c r="D13" s="140">
        <v>2014</v>
      </c>
      <c r="E13" s="140">
        <v>2014</v>
      </c>
      <c r="F13" s="140">
        <v>2014</v>
      </c>
      <c r="G13" s="140">
        <v>2014</v>
      </c>
      <c r="H13" s="140">
        <v>2014</v>
      </c>
      <c r="I13" s="140">
        <v>2014</v>
      </c>
      <c r="J13" s="140">
        <v>2014</v>
      </c>
      <c r="K13" s="140">
        <v>2015</v>
      </c>
      <c r="L13" s="140">
        <v>2015</v>
      </c>
      <c r="M13" s="140">
        <v>2015</v>
      </c>
      <c r="N13" s="140">
        <v>2011</v>
      </c>
      <c r="O13" s="140">
        <v>2011</v>
      </c>
      <c r="P13" s="140">
        <v>2012</v>
      </c>
      <c r="Q13" s="142">
        <v>2016</v>
      </c>
      <c r="R13" s="142">
        <v>2016</v>
      </c>
      <c r="S13" s="142">
        <v>2015</v>
      </c>
      <c r="T13" s="142">
        <v>2015</v>
      </c>
      <c r="U13" s="142">
        <v>2012</v>
      </c>
      <c r="V13" s="142">
        <v>2012</v>
      </c>
      <c r="W13" s="142">
        <v>2014</v>
      </c>
      <c r="X13" s="142">
        <v>2014</v>
      </c>
      <c r="Y13" s="142" t="s">
        <v>568</v>
      </c>
      <c r="Z13" s="142" t="s">
        <v>568</v>
      </c>
      <c r="AA13" s="142">
        <v>2008</v>
      </c>
      <c r="AB13" s="142" t="s">
        <v>568</v>
      </c>
      <c r="AC13" s="161">
        <v>2014</v>
      </c>
      <c r="AD13" s="142" t="s">
        <v>568</v>
      </c>
      <c r="AE13" s="142">
        <v>2015</v>
      </c>
      <c r="AF13" s="142" t="s">
        <v>568</v>
      </c>
      <c r="AG13" s="142">
        <v>2011</v>
      </c>
      <c r="AH13" s="142" t="s">
        <v>568</v>
      </c>
      <c r="AI13" s="142">
        <v>2014</v>
      </c>
      <c r="AJ13" s="142">
        <v>2015</v>
      </c>
      <c r="AK13" s="142">
        <v>2014</v>
      </c>
      <c r="AL13" s="142" t="s">
        <v>568</v>
      </c>
      <c r="AM13" s="142">
        <v>2015</v>
      </c>
      <c r="AN13" s="142">
        <v>2014</v>
      </c>
      <c r="AO13" s="142">
        <v>2014</v>
      </c>
      <c r="AP13" s="142">
        <v>2014</v>
      </c>
      <c r="AQ13" s="142">
        <v>2015</v>
      </c>
      <c r="AR13" s="142" t="s">
        <v>568</v>
      </c>
      <c r="AS13" s="141">
        <v>2009</v>
      </c>
      <c r="AT13" s="141" t="s">
        <v>568</v>
      </c>
      <c r="AU13" s="142">
        <v>2014</v>
      </c>
      <c r="AV13" s="142">
        <v>2015</v>
      </c>
      <c r="AW13" s="142">
        <v>2016</v>
      </c>
      <c r="AX13" s="144" t="s">
        <v>568</v>
      </c>
      <c r="AY13" s="169">
        <v>2015</v>
      </c>
      <c r="AZ13" s="142">
        <v>2015</v>
      </c>
      <c r="BA13" s="142" t="s">
        <v>568</v>
      </c>
      <c r="BB13" s="143" t="s">
        <v>568</v>
      </c>
      <c r="BC13" s="142">
        <v>2014</v>
      </c>
      <c r="BD13" s="142">
        <v>2014</v>
      </c>
      <c r="BE13" s="142" t="s">
        <v>568</v>
      </c>
      <c r="BF13" s="142">
        <v>2014</v>
      </c>
      <c r="BG13" s="142" t="s">
        <v>568</v>
      </c>
      <c r="BH13" s="142">
        <v>2015</v>
      </c>
      <c r="BI13" s="142" t="s">
        <v>568</v>
      </c>
      <c r="BJ13" s="142">
        <v>2014</v>
      </c>
      <c r="BK13" s="142" t="s">
        <v>568</v>
      </c>
      <c r="BL13" s="94" t="s">
        <v>568</v>
      </c>
      <c r="BM13" s="94" t="s">
        <v>568</v>
      </c>
      <c r="BN13" s="94">
        <v>2016</v>
      </c>
      <c r="BO13" s="94" t="s">
        <v>568</v>
      </c>
      <c r="BP13" s="142">
        <v>2012</v>
      </c>
      <c r="BQ13" s="142">
        <v>2014</v>
      </c>
      <c r="BR13" s="142">
        <v>2014</v>
      </c>
      <c r="BS13" s="142">
        <v>2014</v>
      </c>
      <c r="BT13" s="150">
        <v>2007</v>
      </c>
      <c r="BU13" s="150">
        <v>2015</v>
      </c>
      <c r="BV13" s="150">
        <v>2013</v>
      </c>
      <c r="BW13" s="150">
        <v>2013</v>
      </c>
      <c r="BX13" s="150">
        <v>2012</v>
      </c>
      <c r="BY13" s="143">
        <v>2013</v>
      </c>
      <c r="BZ13" s="150" t="s">
        <v>568</v>
      </c>
      <c r="CA13" s="165">
        <v>2014</v>
      </c>
      <c r="CB13" s="150">
        <v>2014</v>
      </c>
      <c r="CC13" s="142">
        <v>2015</v>
      </c>
      <c r="CD13" s="142">
        <v>2015</v>
      </c>
      <c r="CE13" s="142">
        <v>2014</v>
      </c>
      <c r="CF13" s="142">
        <v>2014</v>
      </c>
      <c r="CG13" s="94"/>
    </row>
    <row r="14" spans="1:85" x14ac:dyDescent="0.25">
      <c r="A14" s="3" t="str">
        <f>VLOOKUP(C14,Regiones!B$4:H$36,7,FALSE)</f>
        <v>Caribbean</v>
      </c>
      <c r="B14" s="114" t="s">
        <v>54</v>
      </c>
      <c r="C14" s="97" t="s">
        <v>53</v>
      </c>
      <c r="D14" s="140">
        <v>2014</v>
      </c>
      <c r="E14" s="140">
        <v>2014</v>
      </c>
      <c r="F14" s="140">
        <v>2014</v>
      </c>
      <c r="G14" s="140">
        <v>2014</v>
      </c>
      <c r="H14" s="140">
        <v>2014</v>
      </c>
      <c r="I14" s="140">
        <v>2014</v>
      </c>
      <c r="J14" s="140">
        <v>2014</v>
      </c>
      <c r="K14" s="140">
        <v>2015</v>
      </c>
      <c r="L14" s="140">
        <v>2015</v>
      </c>
      <c r="M14" s="140">
        <v>2015</v>
      </c>
      <c r="N14" s="140">
        <v>2011</v>
      </c>
      <c r="O14" s="140">
        <v>2011</v>
      </c>
      <c r="P14" s="140" t="s">
        <v>568</v>
      </c>
      <c r="Q14" s="142">
        <v>2016</v>
      </c>
      <c r="R14" s="142">
        <v>2016</v>
      </c>
      <c r="S14" s="142">
        <v>2015</v>
      </c>
      <c r="T14" s="142">
        <v>2015</v>
      </c>
      <c r="U14" s="142">
        <v>2012</v>
      </c>
      <c r="V14" s="142">
        <v>2012</v>
      </c>
      <c r="W14" s="142">
        <v>2014</v>
      </c>
      <c r="X14" s="142">
        <v>2014</v>
      </c>
      <c r="Y14" s="142">
        <v>2012</v>
      </c>
      <c r="Z14" s="142">
        <v>2012</v>
      </c>
      <c r="AA14" s="142">
        <v>2005</v>
      </c>
      <c r="AB14" s="142">
        <v>2015</v>
      </c>
      <c r="AC14" s="161">
        <v>2014</v>
      </c>
      <c r="AD14" s="142" t="s">
        <v>568</v>
      </c>
      <c r="AE14" s="142">
        <v>2015</v>
      </c>
      <c r="AF14" s="161">
        <v>2012</v>
      </c>
      <c r="AG14" s="142">
        <v>2011</v>
      </c>
      <c r="AH14" s="142">
        <v>2012</v>
      </c>
      <c r="AI14" s="142">
        <v>2014</v>
      </c>
      <c r="AJ14" s="142">
        <v>2015</v>
      </c>
      <c r="AK14" s="142">
        <v>2014</v>
      </c>
      <c r="AL14" s="142" t="s">
        <v>568</v>
      </c>
      <c r="AM14" s="142">
        <v>2015</v>
      </c>
      <c r="AN14" s="142">
        <v>2014</v>
      </c>
      <c r="AO14" s="142">
        <v>2014</v>
      </c>
      <c r="AP14" s="142">
        <v>2014</v>
      </c>
      <c r="AQ14" s="142">
        <v>2015</v>
      </c>
      <c r="AR14" s="142" t="s">
        <v>568</v>
      </c>
      <c r="AS14" s="141">
        <v>2005</v>
      </c>
      <c r="AT14" s="141" t="s">
        <v>568</v>
      </c>
      <c r="AU14" s="142">
        <v>2014</v>
      </c>
      <c r="AV14" s="142">
        <v>2015</v>
      </c>
      <c r="AW14" s="142">
        <v>2016</v>
      </c>
      <c r="AX14" s="144" t="s">
        <v>568</v>
      </c>
      <c r="AY14" s="169">
        <v>2015</v>
      </c>
      <c r="AZ14" s="142">
        <v>2015</v>
      </c>
      <c r="BA14" s="161">
        <v>2014</v>
      </c>
      <c r="BB14" s="142">
        <v>2015</v>
      </c>
      <c r="BC14" s="142">
        <v>2014</v>
      </c>
      <c r="BD14" s="142">
        <v>2014</v>
      </c>
      <c r="BE14" s="142">
        <v>2011</v>
      </c>
      <c r="BF14" s="142">
        <v>2014</v>
      </c>
      <c r="BG14" s="142">
        <v>2014</v>
      </c>
      <c r="BH14" s="142">
        <v>2009</v>
      </c>
      <c r="BI14" s="142" t="s">
        <v>568</v>
      </c>
      <c r="BJ14" s="142">
        <v>2014</v>
      </c>
      <c r="BK14" s="142">
        <v>2013</v>
      </c>
      <c r="BL14" s="94" t="s">
        <v>568</v>
      </c>
      <c r="BM14" s="94" t="s">
        <v>568</v>
      </c>
      <c r="BN14" s="94">
        <v>2016</v>
      </c>
      <c r="BO14" s="94" t="s">
        <v>568</v>
      </c>
      <c r="BP14" s="142">
        <v>2012</v>
      </c>
      <c r="BQ14" s="142">
        <v>2014</v>
      </c>
      <c r="BR14" s="142">
        <v>2014</v>
      </c>
      <c r="BS14" s="142">
        <v>2014</v>
      </c>
      <c r="BT14" s="150">
        <v>2015</v>
      </c>
      <c r="BU14" s="150">
        <v>2015</v>
      </c>
      <c r="BV14" s="150">
        <v>2013</v>
      </c>
      <c r="BW14" s="150">
        <v>2013</v>
      </c>
      <c r="BX14" s="150">
        <v>2013</v>
      </c>
      <c r="BY14" s="143">
        <v>2013</v>
      </c>
      <c r="BZ14" s="150">
        <v>2013</v>
      </c>
      <c r="CA14" s="165">
        <v>2014</v>
      </c>
      <c r="CB14" s="150">
        <v>2014</v>
      </c>
      <c r="CC14" s="142">
        <v>2015</v>
      </c>
      <c r="CD14" s="142">
        <v>2015</v>
      </c>
      <c r="CE14" s="142">
        <v>2014</v>
      </c>
      <c r="CF14" s="142">
        <v>2014</v>
      </c>
      <c r="CG14" s="94"/>
    </row>
    <row r="15" spans="1:85" x14ac:dyDescent="0.25">
      <c r="A15" s="3" t="str">
        <f>VLOOKUP(C15,Regiones!B$4:H$36,7,FALSE)</f>
        <v>Caribbean</v>
      </c>
      <c r="B15" s="114" t="s">
        <v>56</v>
      </c>
      <c r="C15" s="97" t="s">
        <v>55</v>
      </c>
      <c r="D15" s="140">
        <v>2014</v>
      </c>
      <c r="E15" s="140">
        <v>2014</v>
      </c>
      <c r="F15" s="140">
        <v>2014</v>
      </c>
      <c r="G15" s="140">
        <v>2014</v>
      </c>
      <c r="H15" s="140">
        <v>2014</v>
      </c>
      <c r="I15" s="140">
        <v>2014</v>
      </c>
      <c r="J15" s="140">
        <v>2014</v>
      </c>
      <c r="K15" s="140">
        <v>2015</v>
      </c>
      <c r="L15" s="140">
        <v>2015</v>
      </c>
      <c r="M15" s="140">
        <v>2015</v>
      </c>
      <c r="N15" s="140">
        <v>2011</v>
      </c>
      <c r="O15" s="140">
        <v>2011</v>
      </c>
      <c r="P15" s="140">
        <v>2013</v>
      </c>
      <c r="Q15" s="142">
        <v>2016</v>
      </c>
      <c r="R15" s="142">
        <v>2016</v>
      </c>
      <c r="S15" s="142">
        <v>2015</v>
      </c>
      <c r="T15" s="142">
        <v>2015</v>
      </c>
      <c r="U15" s="142">
        <v>2012</v>
      </c>
      <c r="V15" s="142">
        <v>2012</v>
      </c>
      <c r="W15" s="142">
        <v>2014</v>
      </c>
      <c r="X15" s="142">
        <v>2014</v>
      </c>
      <c r="Y15" s="142" t="s">
        <v>568</v>
      </c>
      <c r="Z15" s="142" t="s">
        <v>568</v>
      </c>
      <c r="AA15" s="142">
        <v>2007</v>
      </c>
      <c r="AB15" s="142">
        <v>2015</v>
      </c>
      <c r="AC15" s="161">
        <v>2014</v>
      </c>
      <c r="AD15" s="142" t="s">
        <v>568</v>
      </c>
      <c r="AE15" s="142">
        <v>2015</v>
      </c>
      <c r="AF15" s="142" t="s">
        <v>568</v>
      </c>
      <c r="AG15" s="142">
        <v>2011</v>
      </c>
      <c r="AH15" s="142">
        <v>2012</v>
      </c>
      <c r="AI15" s="142">
        <v>2014</v>
      </c>
      <c r="AJ15" s="142">
        <v>2015</v>
      </c>
      <c r="AK15" s="142">
        <v>2014</v>
      </c>
      <c r="AL15" s="142" t="s">
        <v>568</v>
      </c>
      <c r="AM15" s="142">
        <v>2015</v>
      </c>
      <c r="AN15" s="142">
        <v>2014</v>
      </c>
      <c r="AO15" s="142">
        <v>2014</v>
      </c>
      <c r="AP15" s="142">
        <v>2014</v>
      </c>
      <c r="AQ15" s="142">
        <v>2015</v>
      </c>
      <c r="AR15" s="142" t="s">
        <v>568</v>
      </c>
      <c r="AS15" s="141">
        <v>2008</v>
      </c>
      <c r="AT15" s="141" t="s">
        <v>568</v>
      </c>
      <c r="AU15" s="142">
        <v>2014</v>
      </c>
      <c r="AV15" s="142">
        <v>2015</v>
      </c>
      <c r="AW15" s="142">
        <v>2016</v>
      </c>
      <c r="AX15" s="144" t="s">
        <v>568</v>
      </c>
      <c r="AY15" s="169">
        <v>2015</v>
      </c>
      <c r="AZ15" s="142">
        <v>2015</v>
      </c>
      <c r="BA15" s="161">
        <v>2014</v>
      </c>
      <c r="BB15" s="142">
        <v>2015</v>
      </c>
      <c r="BC15" s="142">
        <v>2014</v>
      </c>
      <c r="BD15" s="142">
        <v>2014</v>
      </c>
      <c r="BE15" s="142">
        <v>2011</v>
      </c>
      <c r="BF15" s="142">
        <v>2014</v>
      </c>
      <c r="BG15" s="142">
        <v>2014</v>
      </c>
      <c r="BH15" s="142" t="s">
        <v>568</v>
      </c>
      <c r="BI15" s="142" t="s">
        <v>568</v>
      </c>
      <c r="BJ15" s="142">
        <v>2014</v>
      </c>
      <c r="BK15" s="142">
        <v>2015</v>
      </c>
      <c r="BL15" s="94" t="s">
        <v>568</v>
      </c>
      <c r="BM15" s="94" t="s">
        <v>568</v>
      </c>
      <c r="BN15" s="94">
        <v>2016</v>
      </c>
      <c r="BO15" s="94" t="s">
        <v>568</v>
      </c>
      <c r="BP15" s="142">
        <v>2012</v>
      </c>
      <c r="BQ15" s="142">
        <v>2014</v>
      </c>
      <c r="BR15" s="142">
        <v>2014</v>
      </c>
      <c r="BS15" s="142">
        <v>2014</v>
      </c>
      <c r="BT15" s="150">
        <v>2007</v>
      </c>
      <c r="BU15" s="150">
        <v>2015</v>
      </c>
      <c r="BV15" s="150">
        <v>2013</v>
      </c>
      <c r="BW15" s="150">
        <v>2013</v>
      </c>
      <c r="BX15" s="150">
        <v>2010</v>
      </c>
      <c r="BY15" s="143">
        <v>2013</v>
      </c>
      <c r="BZ15" s="150" t="s">
        <v>568</v>
      </c>
      <c r="CA15" s="165">
        <v>2014</v>
      </c>
      <c r="CB15" s="150">
        <v>2014</v>
      </c>
      <c r="CC15" s="142">
        <v>2015</v>
      </c>
      <c r="CD15" s="142">
        <v>2015</v>
      </c>
      <c r="CE15" s="142">
        <v>2014</v>
      </c>
      <c r="CF15" s="142">
        <v>2014</v>
      </c>
      <c r="CG15" s="94"/>
    </row>
    <row r="16" spans="1:85" x14ac:dyDescent="0.25">
      <c r="A16" s="3" t="str">
        <f>VLOOKUP(C16,Regiones!B$4:H$36,7,FALSE)</f>
        <v>Caribbean</v>
      </c>
      <c r="B16" s="114" t="s">
        <v>60</v>
      </c>
      <c r="C16" s="97" t="s">
        <v>59</v>
      </c>
      <c r="D16" s="140">
        <v>2014</v>
      </c>
      <c r="E16" s="140">
        <v>2014</v>
      </c>
      <c r="F16" s="140">
        <v>2014</v>
      </c>
      <c r="G16" s="140">
        <v>2014</v>
      </c>
      <c r="H16" s="140">
        <v>2014</v>
      </c>
      <c r="I16" s="140">
        <v>2014</v>
      </c>
      <c r="J16" s="140">
        <v>2014</v>
      </c>
      <c r="K16" s="140">
        <v>2015</v>
      </c>
      <c r="L16" s="140">
        <v>2015</v>
      </c>
      <c r="M16" s="140">
        <v>2015</v>
      </c>
      <c r="N16" s="140">
        <v>2011</v>
      </c>
      <c r="O16" s="140">
        <v>2011</v>
      </c>
      <c r="P16" s="140">
        <v>2011</v>
      </c>
      <c r="Q16" s="142">
        <v>2016</v>
      </c>
      <c r="R16" s="142">
        <v>2016</v>
      </c>
      <c r="S16" s="142">
        <v>2015</v>
      </c>
      <c r="T16" s="142">
        <v>2015</v>
      </c>
      <c r="U16" s="142">
        <v>2014</v>
      </c>
      <c r="V16" s="142">
        <v>2014</v>
      </c>
      <c r="W16" s="142">
        <v>2014</v>
      </c>
      <c r="X16" s="142">
        <v>2014</v>
      </c>
      <c r="Y16" s="142">
        <v>2006</v>
      </c>
      <c r="Z16" s="142">
        <v>2006</v>
      </c>
      <c r="AA16" s="142">
        <v>2005</v>
      </c>
      <c r="AB16" s="142">
        <v>2015</v>
      </c>
      <c r="AC16" s="161">
        <v>2014</v>
      </c>
      <c r="AD16" s="161">
        <v>2013</v>
      </c>
      <c r="AE16" s="142">
        <v>2015</v>
      </c>
      <c r="AF16" s="142" t="s">
        <v>568</v>
      </c>
      <c r="AG16" s="142">
        <v>2011</v>
      </c>
      <c r="AH16" s="142">
        <v>2010</v>
      </c>
      <c r="AI16" s="142">
        <v>2014</v>
      </c>
      <c r="AJ16" s="142">
        <v>2015</v>
      </c>
      <c r="AK16" s="142">
        <v>2014</v>
      </c>
      <c r="AL16" s="142">
        <v>2013</v>
      </c>
      <c r="AM16" s="142">
        <v>2015</v>
      </c>
      <c r="AN16" s="142">
        <v>2014</v>
      </c>
      <c r="AO16" s="142">
        <v>2014</v>
      </c>
      <c r="AP16" s="142">
        <v>2014</v>
      </c>
      <c r="AQ16" s="142">
        <v>2015</v>
      </c>
      <c r="AR16" s="142">
        <v>2014</v>
      </c>
      <c r="AS16" s="141">
        <v>2005</v>
      </c>
      <c r="AT16" s="141" t="s">
        <v>568</v>
      </c>
      <c r="AU16" s="142">
        <v>2014</v>
      </c>
      <c r="AV16" s="142">
        <v>2015</v>
      </c>
      <c r="AW16" s="142">
        <v>2016</v>
      </c>
      <c r="AX16" s="144" t="s">
        <v>568</v>
      </c>
      <c r="AY16" s="169">
        <v>2015</v>
      </c>
      <c r="AZ16" s="142">
        <v>2015</v>
      </c>
      <c r="BA16" s="161">
        <v>2014</v>
      </c>
      <c r="BB16" s="142">
        <v>2015</v>
      </c>
      <c r="BC16" s="142">
        <v>2014</v>
      </c>
      <c r="BD16" s="142">
        <v>2014</v>
      </c>
      <c r="BE16" s="142">
        <v>2011</v>
      </c>
      <c r="BF16" s="142">
        <v>2013</v>
      </c>
      <c r="BG16" s="142">
        <v>2013</v>
      </c>
      <c r="BH16" s="142">
        <v>2011</v>
      </c>
      <c r="BI16" s="142">
        <v>2008</v>
      </c>
      <c r="BJ16" s="142">
        <v>2014</v>
      </c>
      <c r="BK16" s="142">
        <v>2015</v>
      </c>
      <c r="BL16" s="94" t="s">
        <v>568</v>
      </c>
      <c r="BM16" s="94" t="s">
        <v>568</v>
      </c>
      <c r="BN16" s="94">
        <v>2014</v>
      </c>
      <c r="BO16" s="94">
        <v>2016</v>
      </c>
      <c r="BP16" s="142">
        <v>2012</v>
      </c>
      <c r="BQ16" s="142">
        <v>2014</v>
      </c>
      <c r="BR16" s="142">
        <v>2014</v>
      </c>
      <c r="BS16" s="142">
        <v>2014</v>
      </c>
      <c r="BT16" s="150">
        <v>2015</v>
      </c>
      <c r="BU16" s="150">
        <v>2015</v>
      </c>
      <c r="BV16" s="150">
        <v>2013</v>
      </c>
      <c r="BW16" s="150">
        <v>2013</v>
      </c>
      <c r="BX16" s="150" t="s">
        <v>568</v>
      </c>
      <c r="BY16" s="143" t="s">
        <v>568</v>
      </c>
      <c r="BZ16" s="150" t="s">
        <v>568</v>
      </c>
      <c r="CA16" s="165">
        <v>2014</v>
      </c>
      <c r="CB16" s="150" t="s">
        <v>568</v>
      </c>
      <c r="CC16" s="142">
        <v>2015</v>
      </c>
      <c r="CD16" s="142">
        <v>2015</v>
      </c>
      <c r="CE16" s="142">
        <v>2014</v>
      </c>
      <c r="CF16" s="142">
        <v>2014</v>
      </c>
      <c r="CG16" s="94"/>
    </row>
    <row r="17" spans="1:85" x14ac:dyDescent="0.25">
      <c r="A17" s="3" t="str">
        <f>VLOOKUP(C17,Regiones!B$4:H$36,7,FALSE)</f>
        <v>Central America</v>
      </c>
      <c r="B17" s="114" t="s">
        <v>9</v>
      </c>
      <c r="C17" s="97" t="s">
        <v>8</v>
      </c>
      <c r="D17" s="140">
        <v>2014</v>
      </c>
      <c r="E17" s="140">
        <v>2014</v>
      </c>
      <c r="F17" s="140">
        <v>2014</v>
      </c>
      <c r="G17" s="140">
        <v>2014</v>
      </c>
      <c r="H17" s="140">
        <v>2014</v>
      </c>
      <c r="I17" s="140">
        <v>2014</v>
      </c>
      <c r="J17" s="140">
        <v>2014</v>
      </c>
      <c r="K17" s="140">
        <v>2015</v>
      </c>
      <c r="L17" s="140">
        <v>2015</v>
      </c>
      <c r="M17" s="140">
        <v>2015</v>
      </c>
      <c r="N17" s="140">
        <v>2011</v>
      </c>
      <c r="O17" s="140">
        <v>2011</v>
      </c>
      <c r="P17" s="140" t="s">
        <v>568</v>
      </c>
      <c r="Q17" s="142">
        <v>2016</v>
      </c>
      <c r="R17" s="142">
        <v>2016</v>
      </c>
      <c r="S17" s="142">
        <v>2015</v>
      </c>
      <c r="T17" s="142">
        <v>2015</v>
      </c>
      <c r="U17" s="142">
        <v>2014</v>
      </c>
      <c r="V17" s="142">
        <v>2014</v>
      </c>
      <c r="W17" s="142">
        <v>2014</v>
      </c>
      <c r="X17" s="142">
        <v>2014</v>
      </c>
      <c r="Y17" s="142">
        <v>2011</v>
      </c>
      <c r="Z17" s="142">
        <v>2011</v>
      </c>
      <c r="AA17" s="142">
        <v>2009</v>
      </c>
      <c r="AB17" s="142">
        <v>2015</v>
      </c>
      <c r="AC17" s="161">
        <v>2015</v>
      </c>
      <c r="AD17" s="142" t="s">
        <v>568</v>
      </c>
      <c r="AE17" s="142">
        <v>2015</v>
      </c>
      <c r="AF17" s="161">
        <v>2011</v>
      </c>
      <c r="AG17" s="142">
        <v>2011</v>
      </c>
      <c r="AH17" s="142">
        <v>2010</v>
      </c>
      <c r="AI17" s="142">
        <v>2014</v>
      </c>
      <c r="AJ17" s="142">
        <v>2015</v>
      </c>
      <c r="AK17" s="142">
        <v>2014</v>
      </c>
      <c r="AL17" s="142">
        <v>2014</v>
      </c>
      <c r="AM17" s="142">
        <v>2015</v>
      </c>
      <c r="AN17" s="142">
        <v>2014</v>
      </c>
      <c r="AO17" s="142">
        <v>2014</v>
      </c>
      <c r="AP17" s="142">
        <v>2014</v>
      </c>
      <c r="AQ17" s="142">
        <v>2015</v>
      </c>
      <c r="AR17" s="142">
        <v>2014</v>
      </c>
      <c r="AS17" s="141">
        <v>2009</v>
      </c>
      <c r="AT17" s="141">
        <v>2014</v>
      </c>
      <c r="AU17" s="142">
        <v>2014</v>
      </c>
      <c r="AV17" s="142">
        <v>2015</v>
      </c>
      <c r="AW17" s="142">
        <v>2016</v>
      </c>
      <c r="AX17" s="144" t="s">
        <v>568</v>
      </c>
      <c r="AY17" s="169">
        <v>2015</v>
      </c>
      <c r="AZ17" s="142">
        <v>2015</v>
      </c>
      <c r="BA17" s="161">
        <v>2014</v>
      </c>
      <c r="BB17" s="142">
        <v>2015</v>
      </c>
      <c r="BC17" s="142">
        <v>2014</v>
      </c>
      <c r="BD17" s="142">
        <v>2014</v>
      </c>
      <c r="BE17" s="142">
        <v>2011</v>
      </c>
      <c r="BF17" s="142">
        <v>2011</v>
      </c>
      <c r="BG17" s="142">
        <v>2012</v>
      </c>
      <c r="BH17" s="142" t="s">
        <v>568</v>
      </c>
      <c r="BI17" s="142">
        <v>2010</v>
      </c>
      <c r="BJ17" s="142">
        <v>2014</v>
      </c>
      <c r="BK17" s="142" t="s">
        <v>568</v>
      </c>
      <c r="BL17" s="94">
        <v>2009</v>
      </c>
      <c r="BM17" s="94" t="s">
        <v>568</v>
      </c>
      <c r="BN17" s="94">
        <v>2014</v>
      </c>
      <c r="BO17" s="94" t="s">
        <v>568</v>
      </c>
      <c r="BP17" s="142">
        <v>2012</v>
      </c>
      <c r="BQ17" s="142">
        <v>2014</v>
      </c>
      <c r="BR17" s="142">
        <v>2014</v>
      </c>
      <c r="BS17" s="142">
        <v>2014</v>
      </c>
      <c r="BT17" s="150">
        <v>2015</v>
      </c>
      <c r="BU17" s="150">
        <v>2015</v>
      </c>
      <c r="BV17" s="150">
        <v>2013</v>
      </c>
      <c r="BW17" s="150">
        <v>2013</v>
      </c>
      <c r="BX17" s="150">
        <v>2013</v>
      </c>
      <c r="BY17" s="143">
        <v>2013</v>
      </c>
      <c r="BZ17" s="150">
        <v>2011</v>
      </c>
      <c r="CA17" s="165">
        <v>2013</v>
      </c>
      <c r="CB17" s="150">
        <v>2014</v>
      </c>
      <c r="CC17" s="142">
        <v>2015</v>
      </c>
      <c r="CD17" s="142">
        <v>2015</v>
      </c>
      <c r="CE17" s="142">
        <v>2014</v>
      </c>
      <c r="CF17" s="142">
        <v>2014</v>
      </c>
      <c r="CG17" s="94"/>
    </row>
    <row r="18" spans="1:85" x14ac:dyDescent="0.25">
      <c r="A18" s="3" t="str">
        <f>VLOOKUP(C18,Regiones!B$4:H$36,7,FALSE)</f>
        <v>Central America</v>
      </c>
      <c r="B18" s="114" t="s">
        <v>18</v>
      </c>
      <c r="C18" s="97" t="s">
        <v>17</v>
      </c>
      <c r="D18" s="140">
        <v>2014</v>
      </c>
      <c r="E18" s="140">
        <v>2014</v>
      </c>
      <c r="F18" s="140">
        <v>2014</v>
      </c>
      <c r="G18" s="140">
        <v>2014</v>
      </c>
      <c r="H18" s="140">
        <v>2014</v>
      </c>
      <c r="I18" s="140">
        <v>2014</v>
      </c>
      <c r="J18" s="140">
        <v>2014</v>
      </c>
      <c r="K18" s="140">
        <v>2015</v>
      </c>
      <c r="L18" s="140">
        <v>2015</v>
      </c>
      <c r="M18" s="140">
        <v>2015</v>
      </c>
      <c r="N18" s="140">
        <v>2011</v>
      </c>
      <c r="O18" s="140">
        <v>2011</v>
      </c>
      <c r="P18" s="140">
        <v>2013</v>
      </c>
      <c r="Q18" s="142">
        <v>2016</v>
      </c>
      <c r="R18" s="142">
        <v>2016</v>
      </c>
      <c r="S18" s="142">
        <v>2015</v>
      </c>
      <c r="T18" s="142">
        <v>2015</v>
      </c>
      <c r="U18" s="142">
        <v>2014</v>
      </c>
      <c r="V18" s="142">
        <v>2014</v>
      </c>
      <c r="W18" s="142">
        <v>2014</v>
      </c>
      <c r="X18" s="142">
        <v>2014</v>
      </c>
      <c r="Y18" s="142" t="s">
        <v>568</v>
      </c>
      <c r="Z18" s="142" t="s">
        <v>568</v>
      </c>
      <c r="AA18" s="161">
        <v>2015</v>
      </c>
      <c r="AB18" s="142">
        <v>2015</v>
      </c>
      <c r="AC18" s="161">
        <v>2015</v>
      </c>
      <c r="AD18" s="161">
        <v>2013</v>
      </c>
      <c r="AE18" s="142">
        <v>2015</v>
      </c>
      <c r="AF18" s="142">
        <v>2009</v>
      </c>
      <c r="AG18" s="142">
        <v>2012</v>
      </c>
      <c r="AH18" s="142">
        <v>2013</v>
      </c>
      <c r="AI18" s="142">
        <v>2014</v>
      </c>
      <c r="AJ18" s="142">
        <v>2015</v>
      </c>
      <c r="AK18" s="142">
        <v>2014</v>
      </c>
      <c r="AL18" s="142">
        <v>2014</v>
      </c>
      <c r="AM18" s="142">
        <v>2015</v>
      </c>
      <c r="AN18" s="142">
        <v>2014</v>
      </c>
      <c r="AO18" s="142">
        <v>2014</v>
      </c>
      <c r="AP18" s="142">
        <v>2014</v>
      </c>
      <c r="AQ18" s="142">
        <v>2015</v>
      </c>
      <c r="AR18" s="142">
        <v>2014</v>
      </c>
      <c r="AS18" s="141">
        <v>2013</v>
      </c>
      <c r="AT18" s="141">
        <v>2014</v>
      </c>
      <c r="AU18" s="142">
        <v>2014</v>
      </c>
      <c r="AV18" s="142">
        <v>2015</v>
      </c>
      <c r="AW18" s="142">
        <v>2016</v>
      </c>
      <c r="AX18" s="144" t="s">
        <v>568</v>
      </c>
      <c r="AY18" s="169">
        <v>2015</v>
      </c>
      <c r="AZ18" s="142">
        <v>2015</v>
      </c>
      <c r="BA18" s="161">
        <v>2014</v>
      </c>
      <c r="BB18" s="142">
        <v>2015</v>
      </c>
      <c r="BC18" s="142">
        <v>2014</v>
      </c>
      <c r="BD18" s="142">
        <v>2014</v>
      </c>
      <c r="BE18" s="142">
        <v>2011</v>
      </c>
      <c r="BF18" s="142">
        <v>2014</v>
      </c>
      <c r="BG18" s="142">
        <v>2014</v>
      </c>
      <c r="BH18" s="142">
        <v>2011</v>
      </c>
      <c r="BI18" s="142">
        <v>2013</v>
      </c>
      <c r="BJ18" s="142">
        <v>2014</v>
      </c>
      <c r="BK18" s="142">
        <v>2015</v>
      </c>
      <c r="BL18" s="94">
        <v>2012</v>
      </c>
      <c r="BM18" s="94">
        <v>2015</v>
      </c>
      <c r="BN18" s="94">
        <v>2014</v>
      </c>
      <c r="BO18" s="94">
        <v>2016</v>
      </c>
      <c r="BP18" s="142">
        <v>2012</v>
      </c>
      <c r="BQ18" s="142">
        <v>2014</v>
      </c>
      <c r="BR18" s="142">
        <v>2014</v>
      </c>
      <c r="BS18" s="142">
        <v>2014</v>
      </c>
      <c r="BT18" s="150">
        <v>2015</v>
      </c>
      <c r="BU18" s="150">
        <v>2015</v>
      </c>
      <c r="BV18" s="150">
        <v>2013</v>
      </c>
      <c r="BW18" s="150">
        <v>2013</v>
      </c>
      <c r="BX18" s="150">
        <v>2013</v>
      </c>
      <c r="BY18" s="143">
        <v>2013</v>
      </c>
      <c r="BZ18" s="150">
        <v>2014</v>
      </c>
      <c r="CA18" s="165">
        <v>2014</v>
      </c>
      <c r="CB18" s="150">
        <v>2014</v>
      </c>
      <c r="CC18" s="142">
        <v>2015</v>
      </c>
      <c r="CD18" s="142">
        <v>2015</v>
      </c>
      <c r="CE18" s="142">
        <v>2014</v>
      </c>
      <c r="CF18" s="142">
        <v>2014</v>
      </c>
      <c r="CG18" s="94"/>
    </row>
    <row r="19" spans="1:85" x14ac:dyDescent="0.25">
      <c r="A19" s="3" t="str">
        <f>VLOOKUP(C19,Regiones!B$4:H$36,7,FALSE)</f>
        <v>Central America</v>
      </c>
      <c r="B19" s="114" t="s">
        <v>28</v>
      </c>
      <c r="C19" s="97" t="s">
        <v>27</v>
      </c>
      <c r="D19" s="140">
        <v>2014</v>
      </c>
      <c r="E19" s="140">
        <v>2014</v>
      </c>
      <c r="F19" s="140">
        <v>2014</v>
      </c>
      <c r="G19" s="140">
        <v>2014</v>
      </c>
      <c r="H19" s="140">
        <v>2014</v>
      </c>
      <c r="I19" s="140">
        <v>2014</v>
      </c>
      <c r="J19" s="140">
        <v>2014</v>
      </c>
      <c r="K19" s="140">
        <v>2015</v>
      </c>
      <c r="L19" s="140">
        <v>2015</v>
      </c>
      <c r="M19" s="140">
        <v>2015</v>
      </c>
      <c r="N19" s="140">
        <v>2011</v>
      </c>
      <c r="O19" s="140">
        <v>2011</v>
      </c>
      <c r="P19" s="140" t="s">
        <v>568</v>
      </c>
      <c r="Q19" s="142">
        <v>2016</v>
      </c>
      <c r="R19" s="142">
        <v>2016</v>
      </c>
      <c r="S19" s="142">
        <v>2015</v>
      </c>
      <c r="T19" s="142">
        <v>2015</v>
      </c>
      <c r="U19" s="142">
        <v>2014</v>
      </c>
      <c r="V19" s="142">
        <v>2014</v>
      </c>
      <c r="W19" s="142">
        <v>2014</v>
      </c>
      <c r="X19" s="142">
        <v>2014</v>
      </c>
      <c r="Y19" s="142" t="s">
        <v>568</v>
      </c>
      <c r="Z19" s="142" t="s">
        <v>568</v>
      </c>
      <c r="AA19" s="161">
        <v>2014</v>
      </c>
      <c r="AB19" s="142">
        <v>2015</v>
      </c>
      <c r="AC19" s="161">
        <v>2015</v>
      </c>
      <c r="AD19" s="161">
        <v>2013</v>
      </c>
      <c r="AE19" s="142">
        <v>2015</v>
      </c>
      <c r="AF19" s="161">
        <v>2014</v>
      </c>
      <c r="AG19" s="142">
        <v>2011</v>
      </c>
      <c r="AH19" s="142">
        <v>2010</v>
      </c>
      <c r="AI19" s="142">
        <v>2014</v>
      </c>
      <c r="AJ19" s="142">
        <v>2015</v>
      </c>
      <c r="AK19" s="142">
        <v>2014</v>
      </c>
      <c r="AL19" s="142">
        <v>2014</v>
      </c>
      <c r="AM19" s="142">
        <v>2015</v>
      </c>
      <c r="AN19" s="142">
        <v>2014</v>
      </c>
      <c r="AO19" s="142">
        <v>2014</v>
      </c>
      <c r="AP19" s="142">
        <v>2014</v>
      </c>
      <c r="AQ19" s="142">
        <v>2015</v>
      </c>
      <c r="AR19" s="142">
        <v>2014</v>
      </c>
      <c r="AS19" s="141">
        <v>2013</v>
      </c>
      <c r="AT19" s="141" t="s">
        <v>568</v>
      </c>
      <c r="AU19" s="142">
        <v>2014</v>
      </c>
      <c r="AV19" s="142">
        <v>2015</v>
      </c>
      <c r="AW19" s="142">
        <v>2016</v>
      </c>
      <c r="AX19" s="169">
        <v>2015</v>
      </c>
      <c r="AY19" s="169">
        <v>2015</v>
      </c>
      <c r="AZ19" s="142">
        <v>2015</v>
      </c>
      <c r="BA19" s="161">
        <v>2014</v>
      </c>
      <c r="BB19" s="142">
        <v>2015</v>
      </c>
      <c r="BC19" s="142">
        <v>2014</v>
      </c>
      <c r="BD19" s="142">
        <v>2014</v>
      </c>
      <c r="BE19" s="142">
        <v>2011</v>
      </c>
      <c r="BF19" s="142">
        <v>2014</v>
      </c>
      <c r="BG19" s="142">
        <v>2014</v>
      </c>
      <c r="BH19" s="142">
        <v>2009</v>
      </c>
      <c r="BI19" s="142">
        <v>2008</v>
      </c>
      <c r="BJ19" s="142">
        <v>2014</v>
      </c>
      <c r="BK19" s="142">
        <v>2015</v>
      </c>
      <c r="BL19" s="94">
        <v>2012</v>
      </c>
      <c r="BM19" s="94">
        <v>2015</v>
      </c>
      <c r="BN19" s="94">
        <v>2014</v>
      </c>
      <c r="BO19" s="94">
        <v>2016</v>
      </c>
      <c r="BP19" s="142">
        <v>2012</v>
      </c>
      <c r="BQ19" s="142">
        <v>2014</v>
      </c>
      <c r="BR19" s="142">
        <v>2014</v>
      </c>
      <c r="BS19" s="142">
        <v>2014</v>
      </c>
      <c r="BT19" s="150">
        <v>2015</v>
      </c>
      <c r="BU19" s="150">
        <v>2015</v>
      </c>
      <c r="BV19" s="150">
        <v>2013</v>
      </c>
      <c r="BW19" s="150">
        <v>2013</v>
      </c>
      <c r="BX19" s="150">
        <v>2013</v>
      </c>
      <c r="BY19" s="143">
        <v>2013</v>
      </c>
      <c r="BZ19" s="150">
        <v>2013</v>
      </c>
      <c r="CA19" s="165">
        <v>2014</v>
      </c>
      <c r="CB19" s="150">
        <v>2013</v>
      </c>
      <c r="CC19" s="142">
        <v>2015</v>
      </c>
      <c r="CD19" s="142">
        <v>2015</v>
      </c>
      <c r="CE19" s="142">
        <v>2014</v>
      </c>
      <c r="CF19" s="142">
        <v>2014</v>
      </c>
      <c r="CG19" s="94"/>
    </row>
    <row r="20" spans="1:85" x14ac:dyDescent="0.25">
      <c r="A20" s="3" t="str">
        <f>VLOOKUP(C20,Regiones!B$4:H$36,7,FALSE)</f>
        <v>Central America</v>
      </c>
      <c r="B20" s="114" t="s">
        <v>32</v>
      </c>
      <c r="C20" s="97" t="s">
        <v>31</v>
      </c>
      <c r="D20" s="140">
        <v>2014</v>
      </c>
      <c r="E20" s="140">
        <v>2014</v>
      </c>
      <c r="F20" s="140">
        <v>2014</v>
      </c>
      <c r="G20" s="140">
        <v>2014</v>
      </c>
      <c r="H20" s="140">
        <v>2014</v>
      </c>
      <c r="I20" s="140">
        <v>2014</v>
      </c>
      <c r="J20" s="140">
        <v>2014</v>
      </c>
      <c r="K20" s="140">
        <v>2015</v>
      </c>
      <c r="L20" s="140">
        <v>2015</v>
      </c>
      <c r="M20" s="140">
        <v>2015</v>
      </c>
      <c r="N20" s="140">
        <v>2011</v>
      </c>
      <c r="O20" s="140">
        <v>2011</v>
      </c>
      <c r="P20" s="140" t="s">
        <v>568</v>
      </c>
      <c r="Q20" s="142">
        <v>2016</v>
      </c>
      <c r="R20" s="142">
        <v>2016</v>
      </c>
      <c r="S20" s="142">
        <v>2015</v>
      </c>
      <c r="T20" s="142">
        <v>2015</v>
      </c>
      <c r="U20" s="142">
        <v>2014</v>
      </c>
      <c r="V20" s="142">
        <v>2014</v>
      </c>
      <c r="W20" s="142">
        <v>2014</v>
      </c>
      <c r="X20" s="142">
        <v>2014</v>
      </c>
      <c r="Y20" s="142" t="s">
        <v>568</v>
      </c>
      <c r="Z20" s="142" t="s">
        <v>568</v>
      </c>
      <c r="AA20" s="161">
        <v>2014</v>
      </c>
      <c r="AB20" s="142">
        <v>2015</v>
      </c>
      <c r="AC20" s="161">
        <v>2015</v>
      </c>
      <c r="AD20" s="161">
        <v>2012</v>
      </c>
      <c r="AE20" s="142">
        <v>2015</v>
      </c>
      <c r="AF20" s="142">
        <v>2015</v>
      </c>
      <c r="AG20" s="142">
        <v>2009</v>
      </c>
      <c r="AH20" s="142">
        <v>2009</v>
      </c>
      <c r="AI20" s="142">
        <v>2014</v>
      </c>
      <c r="AJ20" s="142">
        <v>2015</v>
      </c>
      <c r="AK20" s="142">
        <v>2014</v>
      </c>
      <c r="AL20" s="142">
        <v>2014</v>
      </c>
      <c r="AM20" s="142">
        <v>2015</v>
      </c>
      <c r="AN20" s="142">
        <v>2014</v>
      </c>
      <c r="AO20" s="142">
        <v>2014</v>
      </c>
      <c r="AP20" s="142">
        <v>2014</v>
      </c>
      <c r="AQ20" s="142">
        <v>2015</v>
      </c>
      <c r="AR20" s="142">
        <v>2014</v>
      </c>
      <c r="AS20" s="141">
        <v>2011</v>
      </c>
      <c r="AT20" s="141">
        <v>2014</v>
      </c>
      <c r="AU20" s="142">
        <v>2014</v>
      </c>
      <c r="AV20" s="142">
        <v>2015</v>
      </c>
      <c r="AW20" s="142">
        <v>2016</v>
      </c>
      <c r="AX20" s="169">
        <v>2015</v>
      </c>
      <c r="AY20" s="169">
        <v>2015</v>
      </c>
      <c r="AZ20" s="142">
        <v>2015</v>
      </c>
      <c r="BA20" s="161">
        <v>2014</v>
      </c>
      <c r="BB20" s="142">
        <v>2015</v>
      </c>
      <c r="BC20" s="142">
        <v>2014</v>
      </c>
      <c r="BD20" s="142">
        <v>2014</v>
      </c>
      <c r="BE20" s="142">
        <v>2011</v>
      </c>
      <c r="BF20" s="142">
        <v>2014</v>
      </c>
      <c r="BG20" s="142">
        <v>2014</v>
      </c>
      <c r="BH20" s="142">
        <v>2015</v>
      </c>
      <c r="BI20" s="142">
        <v>2013</v>
      </c>
      <c r="BJ20" s="142">
        <v>2014</v>
      </c>
      <c r="BK20" s="142">
        <v>2015</v>
      </c>
      <c r="BL20" s="94">
        <v>2011</v>
      </c>
      <c r="BM20" s="94">
        <v>2015</v>
      </c>
      <c r="BN20" s="94">
        <v>2014</v>
      </c>
      <c r="BO20" s="94">
        <v>2016</v>
      </c>
      <c r="BP20" s="142">
        <v>2012</v>
      </c>
      <c r="BQ20" s="142">
        <v>2014</v>
      </c>
      <c r="BR20" s="142">
        <v>2014</v>
      </c>
      <c r="BS20" s="142">
        <v>2014</v>
      </c>
      <c r="BT20" s="150">
        <v>2015</v>
      </c>
      <c r="BU20" s="150">
        <v>2015</v>
      </c>
      <c r="BV20" s="150">
        <v>2013</v>
      </c>
      <c r="BW20" s="150">
        <v>2013</v>
      </c>
      <c r="BX20" s="150">
        <v>2013</v>
      </c>
      <c r="BY20" s="143">
        <v>2013</v>
      </c>
      <c r="BZ20" s="150">
        <v>2014</v>
      </c>
      <c r="CA20" s="165">
        <v>2014</v>
      </c>
      <c r="CB20" s="150">
        <v>2014</v>
      </c>
      <c r="CC20" s="142">
        <v>2015</v>
      </c>
      <c r="CD20" s="142">
        <v>2015</v>
      </c>
      <c r="CE20" s="142">
        <v>2014</v>
      </c>
      <c r="CF20" s="142">
        <v>2014</v>
      </c>
      <c r="CG20" s="94"/>
    </row>
    <row r="21" spans="1:85" x14ac:dyDescent="0.25">
      <c r="A21" s="3" t="str">
        <f>VLOOKUP(C21,Regiones!B$4:H$36,7,FALSE)</f>
        <v>Central America</v>
      </c>
      <c r="B21" s="114" t="s">
        <v>38</v>
      </c>
      <c r="C21" s="97" t="s">
        <v>37</v>
      </c>
      <c r="D21" s="140">
        <v>2014</v>
      </c>
      <c r="E21" s="140">
        <v>2014</v>
      </c>
      <c r="F21" s="140">
        <v>2014</v>
      </c>
      <c r="G21" s="140">
        <v>2014</v>
      </c>
      <c r="H21" s="140">
        <v>2014</v>
      </c>
      <c r="I21" s="140">
        <v>2014</v>
      </c>
      <c r="J21" s="140">
        <v>2014</v>
      </c>
      <c r="K21" s="140">
        <v>2015</v>
      </c>
      <c r="L21" s="140">
        <v>2015</v>
      </c>
      <c r="M21" s="140">
        <v>2015</v>
      </c>
      <c r="N21" s="140">
        <v>2011</v>
      </c>
      <c r="O21" s="140">
        <v>2011</v>
      </c>
      <c r="P21" s="140" t="s">
        <v>568</v>
      </c>
      <c r="Q21" s="142">
        <v>2016</v>
      </c>
      <c r="R21" s="142">
        <v>2016</v>
      </c>
      <c r="S21" s="142">
        <v>2015</v>
      </c>
      <c r="T21" s="142">
        <v>2015</v>
      </c>
      <c r="U21" s="142">
        <v>2014</v>
      </c>
      <c r="V21" s="142">
        <v>2014</v>
      </c>
      <c r="W21" s="142">
        <v>2014</v>
      </c>
      <c r="X21" s="142">
        <v>2014</v>
      </c>
      <c r="Y21" s="142">
        <v>2012</v>
      </c>
      <c r="Z21" s="142">
        <v>2012</v>
      </c>
      <c r="AA21" s="161">
        <v>2014</v>
      </c>
      <c r="AB21" s="142">
        <v>2015</v>
      </c>
      <c r="AC21" s="161">
        <v>2015</v>
      </c>
      <c r="AD21" s="161">
        <v>2010</v>
      </c>
      <c r="AE21" s="142">
        <v>2015</v>
      </c>
      <c r="AF21" s="142">
        <v>2012</v>
      </c>
      <c r="AG21" s="142">
        <v>2012</v>
      </c>
      <c r="AH21" s="142" t="s">
        <v>568</v>
      </c>
      <c r="AI21" s="142">
        <v>2014</v>
      </c>
      <c r="AJ21" s="142">
        <v>2015</v>
      </c>
      <c r="AK21" s="142">
        <v>2014</v>
      </c>
      <c r="AL21" s="142">
        <v>2014</v>
      </c>
      <c r="AM21" s="142">
        <v>2015</v>
      </c>
      <c r="AN21" s="142">
        <v>2014</v>
      </c>
      <c r="AO21" s="142">
        <v>2014</v>
      </c>
      <c r="AP21" s="142">
        <v>2014</v>
      </c>
      <c r="AQ21" s="142">
        <v>2015</v>
      </c>
      <c r="AR21" s="142">
        <v>2014</v>
      </c>
      <c r="AS21" s="141">
        <v>2013</v>
      </c>
      <c r="AT21" s="141">
        <v>2014</v>
      </c>
      <c r="AU21" s="142">
        <v>2014</v>
      </c>
      <c r="AV21" s="142">
        <v>2015</v>
      </c>
      <c r="AW21" s="142">
        <v>2016</v>
      </c>
      <c r="AX21" s="169">
        <v>2015</v>
      </c>
      <c r="AY21" s="169">
        <v>2015</v>
      </c>
      <c r="AZ21" s="142">
        <v>2015</v>
      </c>
      <c r="BA21" s="161">
        <v>2014</v>
      </c>
      <c r="BB21" s="142">
        <v>2015</v>
      </c>
      <c r="BC21" s="142">
        <v>2014</v>
      </c>
      <c r="BD21" s="142">
        <v>2014</v>
      </c>
      <c r="BE21" s="142">
        <v>2011</v>
      </c>
      <c r="BF21" s="142">
        <v>2014</v>
      </c>
      <c r="BG21" s="142">
        <v>2014</v>
      </c>
      <c r="BH21" s="142">
        <v>2011</v>
      </c>
      <c r="BI21" s="142" t="s">
        <v>568</v>
      </c>
      <c r="BJ21" s="142">
        <v>2014</v>
      </c>
      <c r="BK21" s="142">
        <v>2015</v>
      </c>
      <c r="BL21" s="94">
        <v>2011</v>
      </c>
      <c r="BM21" s="94">
        <v>2015</v>
      </c>
      <c r="BN21" s="94">
        <v>2014</v>
      </c>
      <c r="BO21" s="94">
        <v>2016</v>
      </c>
      <c r="BP21" s="142">
        <v>2012</v>
      </c>
      <c r="BQ21" s="142">
        <v>2014</v>
      </c>
      <c r="BR21" s="142">
        <v>2014</v>
      </c>
      <c r="BS21" s="142">
        <v>2014</v>
      </c>
      <c r="BT21" s="150">
        <v>2015</v>
      </c>
      <c r="BU21" s="150">
        <v>2015</v>
      </c>
      <c r="BV21" s="150">
        <v>2013</v>
      </c>
      <c r="BW21" s="150">
        <v>2013</v>
      </c>
      <c r="BX21" s="150">
        <v>2013</v>
      </c>
      <c r="BY21" s="143">
        <v>2013</v>
      </c>
      <c r="BZ21" s="150">
        <v>2014</v>
      </c>
      <c r="CA21" s="165">
        <v>2014</v>
      </c>
      <c r="CB21" s="150">
        <v>2014</v>
      </c>
      <c r="CC21" s="142">
        <v>2015</v>
      </c>
      <c r="CD21" s="142">
        <v>2015</v>
      </c>
      <c r="CE21" s="142">
        <v>2014</v>
      </c>
      <c r="CF21" s="142">
        <v>2014</v>
      </c>
      <c r="CG21" s="94"/>
    </row>
    <row r="22" spans="1:85" x14ac:dyDescent="0.25">
      <c r="A22" s="3" t="str">
        <f>VLOOKUP(C22,Regiones!B$4:H$36,7,FALSE)</f>
        <v>Central America</v>
      </c>
      <c r="B22" s="114" t="s">
        <v>42</v>
      </c>
      <c r="C22" s="97" t="s">
        <v>41</v>
      </c>
      <c r="D22" s="140">
        <v>2014</v>
      </c>
      <c r="E22" s="140">
        <v>2014</v>
      </c>
      <c r="F22" s="140">
        <v>2014</v>
      </c>
      <c r="G22" s="140">
        <v>2014</v>
      </c>
      <c r="H22" s="140">
        <v>2014</v>
      </c>
      <c r="I22" s="140">
        <v>2014</v>
      </c>
      <c r="J22" s="140">
        <v>2014</v>
      </c>
      <c r="K22" s="140">
        <v>2015</v>
      </c>
      <c r="L22" s="140">
        <v>2015</v>
      </c>
      <c r="M22" s="140">
        <v>2015</v>
      </c>
      <c r="N22" s="140">
        <v>2011</v>
      </c>
      <c r="O22" s="140">
        <v>2011</v>
      </c>
      <c r="P22" s="140">
        <v>2011</v>
      </c>
      <c r="Q22" s="142">
        <v>2016</v>
      </c>
      <c r="R22" s="142">
        <v>2016</v>
      </c>
      <c r="S22" s="142">
        <v>2015</v>
      </c>
      <c r="T22" s="142">
        <v>2015</v>
      </c>
      <c r="U22" s="142">
        <v>2014</v>
      </c>
      <c r="V22" s="142">
        <v>2014</v>
      </c>
      <c r="W22" s="142">
        <v>2014</v>
      </c>
      <c r="X22" s="142">
        <v>2014</v>
      </c>
      <c r="Y22" s="142">
        <v>2012</v>
      </c>
      <c r="Z22" s="142">
        <v>2012</v>
      </c>
      <c r="AA22" s="161">
        <v>2014</v>
      </c>
      <c r="AB22" s="142">
        <v>2015</v>
      </c>
      <c r="AC22" s="161">
        <v>2015</v>
      </c>
      <c r="AD22" s="142" t="s">
        <v>568</v>
      </c>
      <c r="AE22" s="142">
        <v>2015</v>
      </c>
      <c r="AF22" s="142">
        <v>2012</v>
      </c>
      <c r="AG22" s="142">
        <v>2012</v>
      </c>
      <c r="AH22" s="142">
        <v>2011</v>
      </c>
      <c r="AI22" s="142">
        <v>2014</v>
      </c>
      <c r="AJ22" s="142">
        <v>2015</v>
      </c>
      <c r="AK22" s="142">
        <v>2014</v>
      </c>
      <c r="AL22" s="142">
        <v>2014</v>
      </c>
      <c r="AM22" s="142">
        <v>2015</v>
      </c>
      <c r="AN22" s="142">
        <v>2014</v>
      </c>
      <c r="AO22" s="142">
        <v>2014</v>
      </c>
      <c r="AP22" s="142">
        <v>2014</v>
      </c>
      <c r="AQ22" s="142">
        <v>2015</v>
      </c>
      <c r="AR22" s="142">
        <v>2014</v>
      </c>
      <c r="AS22" s="141">
        <v>2012</v>
      </c>
      <c r="AT22" s="141">
        <v>2014</v>
      </c>
      <c r="AU22" s="142">
        <v>2014</v>
      </c>
      <c r="AV22" s="142">
        <v>2015</v>
      </c>
      <c r="AW22" s="142">
        <v>2016</v>
      </c>
      <c r="AX22" s="169">
        <v>2015</v>
      </c>
      <c r="AY22" s="169">
        <v>2015</v>
      </c>
      <c r="AZ22" s="142">
        <v>2015</v>
      </c>
      <c r="BA22" s="161">
        <v>2014</v>
      </c>
      <c r="BB22" s="142">
        <v>2015</v>
      </c>
      <c r="BC22" s="142">
        <v>2014</v>
      </c>
      <c r="BD22" s="142">
        <v>2014</v>
      </c>
      <c r="BE22" s="142">
        <v>2011</v>
      </c>
      <c r="BF22" s="142">
        <v>2014</v>
      </c>
      <c r="BG22" s="142">
        <v>2014</v>
      </c>
      <c r="BH22" s="142">
        <v>2015</v>
      </c>
      <c r="BI22" s="142">
        <v>2013</v>
      </c>
      <c r="BJ22" s="142">
        <v>2014</v>
      </c>
      <c r="BK22" s="142">
        <v>2015</v>
      </c>
      <c r="BL22" s="94">
        <v>2012</v>
      </c>
      <c r="BM22" s="94">
        <v>2015</v>
      </c>
      <c r="BN22" s="94">
        <v>2014</v>
      </c>
      <c r="BO22" s="94">
        <v>2016</v>
      </c>
      <c r="BP22" s="142">
        <v>2012</v>
      </c>
      <c r="BQ22" s="142">
        <v>2014</v>
      </c>
      <c r="BR22" s="142">
        <v>2014</v>
      </c>
      <c r="BS22" s="142">
        <v>2014</v>
      </c>
      <c r="BT22" s="150">
        <v>2015</v>
      </c>
      <c r="BU22" s="150">
        <v>2015</v>
      </c>
      <c r="BV22" s="150">
        <v>2013</v>
      </c>
      <c r="BW22" s="150">
        <v>2013</v>
      </c>
      <c r="BX22" s="150">
        <v>2013</v>
      </c>
      <c r="BY22" s="143">
        <v>2013</v>
      </c>
      <c r="BZ22" s="150">
        <v>2014</v>
      </c>
      <c r="CA22" s="165">
        <v>2014</v>
      </c>
      <c r="CB22" s="150">
        <v>2014</v>
      </c>
      <c r="CC22" s="142">
        <v>2015</v>
      </c>
      <c r="CD22" s="142">
        <v>2015</v>
      </c>
      <c r="CE22" s="142">
        <v>2014</v>
      </c>
      <c r="CF22" s="142">
        <v>2014</v>
      </c>
      <c r="CG22" s="94"/>
    </row>
    <row r="23" spans="1:85" x14ac:dyDescent="0.25">
      <c r="A23" s="3" t="str">
        <f>VLOOKUP(C23,Regiones!B$4:H$36,7,FALSE)</f>
        <v>Central America</v>
      </c>
      <c r="B23" s="114" t="s">
        <v>44</v>
      </c>
      <c r="C23" s="97" t="s">
        <v>43</v>
      </c>
      <c r="D23" s="140">
        <v>2014</v>
      </c>
      <c r="E23" s="140">
        <v>2014</v>
      </c>
      <c r="F23" s="140">
        <v>2014</v>
      </c>
      <c r="G23" s="140">
        <v>2014</v>
      </c>
      <c r="H23" s="140">
        <v>2014</v>
      </c>
      <c r="I23" s="140">
        <v>2014</v>
      </c>
      <c r="J23" s="140">
        <v>2014</v>
      </c>
      <c r="K23" s="140">
        <v>2015</v>
      </c>
      <c r="L23" s="140">
        <v>2015</v>
      </c>
      <c r="M23" s="140">
        <v>2015</v>
      </c>
      <c r="N23" s="140">
        <v>2011</v>
      </c>
      <c r="O23" s="140">
        <v>2011</v>
      </c>
      <c r="P23" s="140">
        <v>2011</v>
      </c>
      <c r="Q23" s="142">
        <v>2016</v>
      </c>
      <c r="R23" s="142">
        <v>2016</v>
      </c>
      <c r="S23" s="142">
        <v>2015</v>
      </c>
      <c r="T23" s="142">
        <v>2015</v>
      </c>
      <c r="U23" s="142">
        <v>2012</v>
      </c>
      <c r="V23" s="142">
        <v>2012</v>
      </c>
      <c r="W23" s="142">
        <v>2014</v>
      </c>
      <c r="X23" s="142">
        <v>2014</v>
      </c>
      <c r="Y23" s="142">
        <v>2011</v>
      </c>
      <c r="Z23" s="142">
        <v>2011</v>
      </c>
      <c r="AA23" s="161">
        <v>2014</v>
      </c>
      <c r="AB23" s="142">
        <v>2015</v>
      </c>
      <c r="AC23" s="161">
        <v>2015</v>
      </c>
      <c r="AD23" s="161">
        <v>2010</v>
      </c>
      <c r="AE23" s="142">
        <v>2015</v>
      </c>
      <c r="AF23" s="142">
        <v>2007</v>
      </c>
      <c r="AG23" s="142">
        <v>2011</v>
      </c>
      <c r="AH23" s="142">
        <v>2014</v>
      </c>
      <c r="AI23" s="142">
        <v>2014</v>
      </c>
      <c r="AJ23" s="142">
        <v>2015</v>
      </c>
      <c r="AK23" s="142">
        <v>2014</v>
      </c>
      <c r="AL23" s="142">
        <v>2014</v>
      </c>
      <c r="AM23" s="142">
        <v>2015</v>
      </c>
      <c r="AN23" s="142">
        <v>2014</v>
      </c>
      <c r="AO23" s="142">
        <v>2014</v>
      </c>
      <c r="AP23" s="142">
        <v>2014</v>
      </c>
      <c r="AQ23" s="142">
        <v>2015</v>
      </c>
      <c r="AR23" s="142">
        <v>2014</v>
      </c>
      <c r="AS23" s="141">
        <v>2009</v>
      </c>
      <c r="AT23" s="141" t="s">
        <v>568</v>
      </c>
      <c r="AU23" s="142">
        <v>2014</v>
      </c>
      <c r="AV23" s="142">
        <v>2015</v>
      </c>
      <c r="AW23" s="142">
        <v>2016</v>
      </c>
      <c r="AX23" s="144" t="s">
        <v>568</v>
      </c>
      <c r="AY23" s="169">
        <v>2015</v>
      </c>
      <c r="AZ23" s="142">
        <v>2015</v>
      </c>
      <c r="BA23" s="161">
        <v>2014</v>
      </c>
      <c r="BB23" s="142">
        <v>2015</v>
      </c>
      <c r="BC23" s="142">
        <v>2014</v>
      </c>
      <c r="BD23" s="142">
        <v>2014</v>
      </c>
      <c r="BE23" s="142">
        <v>2011</v>
      </c>
      <c r="BF23" s="142">
        <v>2014</v>
      </c>
      <c r="BG23" s="142">
        <v>2014</v>
      </c>
      <c r="BH23" s="142">
        <v>2009</v>
      </c>
      <c r="BI23" s="142">
        <v>2013</v>
      </c>
      <c r="BJ23" s="142">
        <v>2014</v>
      </c>
      <c r="BK23" s="142">
        <v>2015</v>
      </c>
      <c r="BL23" s="94">
        <v>2009</v>
      </c>
      <c r="BM23" s="94">
        <v>2015</v>
      </c>
      <c r="BN23" s="94">
        <v>2014</v>
      </c>
      <c r="BO23" s="94">
        <v>2016</v>
      </c>
      <c r="BP23" s="142">
        <v>2012</v>
      </c>
      <c r="BQ23" s="142">
        <v>2014</v>
      </c>
      <c r="BR23" s="142">
        <v>2014</v>
      </c>
      <c r="BS23" s="142">
        <v>2014</v>
      </c>
      <c r="BT23" s="150">
        <v>2015</v>
      </c>
      <c r="BU23" s="150">
        <v>2015</v>
      </c>
      <c r="BV23" s="150">
        <v>2013</v>
      </c>
      <c r="BW23" s="150">
        <v>2013</v>
      </c>
      <c r="BX23" s="150" t="s">
        <v>568</v>
      </c>
      <c r="BY23" s="143" t="s">
        <v>568</v>
      </c>
      <c r="BZ23" s="150" t="s">
        <v>568</v>
      </c>
      <c r="CA23" s="165">
        <v>2014</v>
      </c>
      <c r="CB23" s="150">
        <v>2010</v>
      </c>
      <c r="CC23" s="142">
        <v>2015</v>
      </c>
      <c r="CD23" s="142">
        <v>2015</v>
      </c>
      <c r="CE23" s="142">
        <v>2014</v>
      </c>
      <c r="CF23" s="142">
        <v>2014</v>
      </c>
      <c r="CG23" s="94"/>
    </row>
    <row r="24" spans="1:85" x14ac:dyDescent="0.25">
      <c r="A24" s="3" t="str">
        <f>VLOOKUP(C24,Regiones!B$4:H$36,7,FALSE)</f>
        <v>Central America</v>
      </c>
      <c r="B24" s="114" t="s">
        <v>46</v>
      </c>
      <c r="C24" s="97" t="s">
        <v>45</v>
      </c>
      <c r="D24" s="140">
        <v>2014</v>
      </c>
      <c r="E24" s="140">
        <v>2014</v>
      </c>
      <c r="F24" s="140">
        <v>2014</v>
      </c>
      <c r="G24" s="140">
        <v>2014</v>
      </c>
      <c r="H24" s="140">
        <v>2014</v>
      </c>
      <c r="I24" s="140">
        <v>2014</v>
      </c>
      <c r="J24" s="140">
        <v>2014</v>
      </c>
      <c r="K24" s="140">
        <v>2015</v>
      </c>
      <c r="L24" s="140">
        <v>2015</v>
      </c>
      <c r="M24" s="140">
        <v>2015</v>
      </c>
      <c r="N24" s="140">
        <v>2011</v>
      </c>
      <c r="O24" s="140">
        <v>2011</v>
      </c>
      <c r="P24" s="140">
        <v>2010</v>
      </c>
      <c r="Q24" s="142">
        <v>2016</v>
      </c>
      <c r="R24" s="142">
        <v>2016</v>
      </c>
      <c r="S24" s="142">
        <v>2015</v>
      </c>
      <c r="T24" s="142">
        <v>2015</v>
      </c>
      <c r="U24" s="142">
        <v>2013</v>
      </c>
      <c r="V24" s="142">
        <v>2013</v>
      </c>
      <c r="W24" s="142">
        <v>2014</v>
      </c>
      <c r="X24" s="142">
        <v>2014</v>
      </c>
      <c r="Y24" s="142" t="s">
        <v>568</v>
      </c>
      <c r="Z24" s="142" t="s">
        <v>568</v>
      </c>
      <c r="AA24" s="161">
        <v>2015</v>
      </c>
      <c r="AB24" s="142">
        <v>2015</v>
      </c>
      <c r="AC24" s="161">
        <v>2015</v>
      </c>
      <c r="AD24" s="161">
        <v>2014</v>
      </c>
      <c r="AE24" s="142">
        <v>2015</v>
      </c>
      <c r="AF24" s="161">
        <v>2008</v>
      </c>
      <c r="AG24" s="142">
        <v>2011</v>
      </c>
      <c r="AH24" s="142">
        <v>2013</v>
      </c>
      <c r="AI24" s="142">
        <v>2014</v>
      </c>
      <c r="AJ24" s="142">
        <v>2015</v>
      </c>
      <c r="AK24" s="142">
        <v>2014</v>
      </c>
      <c r="AL24" s="142">
        <v>2014</v>
      </c>
      <c r="AM24" s="142">
        <v>2015</v>
      </c>
      <c r="AN24" s="142">
        <v>2014</v>
      </c>
      <c r="AO24" s="142">
        <v>2014</v>
      </c>
      <c r="AP24" s="142">
        <v>2014</v>
      </c>
      <c r="AQ24" s="142">
        <v>2015</v>
      </c>
      <c r="AR24" s="142">
        <v>2014</v>
      </c>
      <c r="AS24" s="141">
        <v>2013</v>
      </c>
      <c r="AT24" s="141">
        <v>2014</v>
      </c>
      <c r="AU24" s="142">
        <v>2014</v>
      </c>
      <c r="AV24" s="142">
        <v>2015</v>
      </c>
      <c r="AW24" s="142">
        <v>2016</v>
      </c>
      <c r="AX24" s="144" t="s">
        <v>568</v>
      </c>
      <c r="AY24" s="169">
        <v>2015</v>
      </c>
      <c r="AZ24" s="142">
        <v>2015</v>
      </c>
      <c r="BA24" s="161">
        <v>2014</v>
      </c>
      <c r="BB24" s="142">
        <v>2015</v>
      </c>
      <c r="BC24" s="142">
        <v>2014</v>
      </c>
      <c r="BD24" s="142">
        <v>2014</v>
      </c>
      <c r="BE24" s="142">
        <v>2011</v>
      </c>
      <c r="BF24" s="142">
        <v>2014</v>
      </c>
      <c r="BG24" s="142">
        <v>2014</v>
      </c>
      <c r="BH24" s="142">
        <v>2011</v>
      </c>
      <c r="BI24" s="142">
        <v>2008</v>
      </c>
      <c r="BJ24" s="142">
        <v>2014</v>
      </c>
      <c r="BK24" s="142">
        <v>2015</v>
      </c>
      <c r="BL24" s="94">
        <v>2012</v>
      </c>
      <c r="BM24" s="94">
        <v>2015</v>
      </c>
      <c r="BN24" s="94">
        <v>2014</v>
      </c>
      <c r="BO24" s="94">
        <v>2016</v>
      </c>
      <c r="BP24" s="142">
        <v>2012</v>
      </c>
      <c r="BQ24" s="142">
        <v>2014</v>
      </c>
      <c r="BR24" s="142">
        <v>2014</v>
      </c>
      <c r="BS24" s="142">
        <v>2014</v>
      </c>
      <c r="BT24" s="150">
        <v>2015</v>
      </c>
      <c r="BU24" s="150">
        <v>2015</v>
      </c>
      <c r="BV24" s="150">
        <v>2013</v>
      </c>
      <c r="BW24" s="150">
        <v>2013</v>
      </c>
      <c r="BX24" s="150">
        <v>2012</v>
      </c>
      <c r="BY24" s="143">
        <v>2011</v>
      </c>
      <c r="BZ24" s="150">
        <v>2013</v>
      </c>
      <c r="CA24" s="165">
        <v>2014</v>
      </c>
      <c r="CB24" s="150">
        <v>2013</v>
      </c>
      <c r="CC24" s="142">
        <v>2015</v>
      </c>
      <c r="CD24" s="142">
        <v>2015</v>
      </c>
      <c r="CE24" s="142">
        <v>2014</v>
      </c>
      <c r="CF24" s="142">
        <v>2014</v>
      </c>
      <c r="CG24" s="94"/>
    </row>
    <row r="25" spans="1:85" x14ac:dyDescent="0.25">
      <c r="A25" s="3" t="str">
        <f>VLOOKUP(C25,Regiones!B$4:H$36,7,FALSE)</f>
        <v>South America</v>
      </c>
      <c r="B25" s="114" t="s">
        <v>3</v>
      </c>
      <c r="C25" s="97" t="s">
        <v>2</v>
      </c>
      <c r="D25" s="140">
        <v>2014</v>
      </c>
      <c r="E25" s="140">
        <v>2014</v>
      </c>
      <c r="F25" s="140">
        <v>2014</v>
      </c>
      <c r="G25" s="140">
        <v>2014</v>
      </c>
      <c r="H25" s="140">
        <v>2014</v>
      </c>
      <c r="I25" s="140">
        <v>2014</v>
      </c>
      <c r="J25" s="140">
        <v>2014</v>
      </c>
      <c r="K25" s="140">
        <v>2015</v>
      </c>
      <c r="L25" s="140">
        <v>2015</v>
      </c>
      <c r="M25" s="140">
        <v>2015</v>
      </c>
      <c r="N25" s="140">
        <v>2011</v>
      </c>
      <c r="O25" s="140">
        <v>2011</v>
      </c>
      <c r="P25" s="140">
        <v>2011</v>
      </c>
      <c r="Q25" s="142">
        <v>2016</v>
      </c>
      <c r="R25" s="142">
        <v>2016</v>
      </c>
      <c r="S25" s="142">
        <v>2015</v>
      </c>
      <c r="T25" s="142">
        <v>2015</v>
      </c>
      <c r="U25" s="142">
        <v>2014</v>
      </c>
      <c r="V25" s="142">
        <v>2014</v>
      </c>
      <c r="W25" s="142">
        <v>2014</v>
      </c>
      <c r="X25" s="142">
        <v>2014</v>
      </c>
      <c r="Y25" s="142">
        <v>2005</v>
      </c>
      <c r="Z25" s="142">
        <v>2005</v>
      </c>
      <c r="AA25" s="142" t="s">
        <v>568</v>
      </c>
      <c r="AB25" s="142">
        <v>2015</v>
      </c>
      <c r="AC25" s="161">
        <v>2014</v>
      </c>
      <c r="AD25" s="161">
        <v>2013</v>
      </c>
      <c r="AE25" s="142">
        <v>2015</v>
      </c>
      <c r="AF25" s="142">
        <v>2005</v>
      </c>
      <c r="AG25" s="142">
        <v>2011</v>
      </c>
      <c r="AH25" s="142">
        <v>2013</v>
      </c>
      <c r="AI25" s="142">
        <v>2014</v>
      </c>
      <c r="AJ25" s="142">
        <v>2015</v>
      </c>
      <c r="AK25" s="142">
        <v>2014</v>
      </c>
      <c r="AL25" s="142">
        <v>2014</v>
      </c>
      <c r="AM25" s="142">
        <v>2015</v>
      </c>
      <c r="AN25" s="142">
        <v>2014</v>
      </c>
      <c r="AO25" s="142">
        <v>2014</v>
      </c>
      <c r="AP25" s="142">
        <v>2014</v>
      </c>
      <c r="AQ25" s="142">
        <v>2015</v>
      </c>
      <c r="AR25" s="142">
        <v>2014</v>
      </c>
      <c r="AS25" s="141">
        <v>2013</v>
      </c>
      <c r="AT25" s="141">
        <v>2014</v>
      </c>
      <c r="AU25" s="142">
        <v>2014</v>
      </c>
      <c r="AV25" s="142">
        <v>2015</v>
      </c>
      <c r="AW25" s="142">
        <v>2016</v>
      </c>
      <c r="AX25" s="144" t="s">
        <v>568</v>
      </c>
      <c r="AY25" s="169">
        <v>2015</v>
      </c>
      <c r="AZ25" s="142">
        <v>2015</v>
      </c>
      <c r="BA25" s="161">
        <v>2014</v>
      </c>
      <c r="BB25" s="142">
        <v>2015</v>
      </c>
      <c r="BC25" s="142">
        <v>2014</v>
      </c>
      <c r="BD25" s="142">
        <v>2014</v>
      </c>
      <c r="BE25" s="142">
        <v>2011</v>
      </c>
      <c r="BF25" s="142" t="s">
        <v>568</v>
      </c>
      <c r="BG25" s="142" t="s">
        <v>568</v>
      </c>
      <c r="BH25" s="142">
        <v>2015</v>
      </c>
      <c r="BI25" s="142">
        <v>2013</v>
      </c>
      <c r="BJ25" s="142">
        <v>2014</v>
      </c>
      <c r="BK25" s="142">
        <v>2015</v>
      </c>
      <c r="BL25" s="94">
        <v>2012</v>
      </c>
      <c r="BM25" s="94">
        <v>2015</v>
      </c>
      <c r="BN25" s="94">
        <v>2014</v>
      </c>
      <c r="BO25" s="94">
        <v>2016</v>
      </c>
      <c r="BP25" s="142">
        <v>2012</v>
      </c>
      <c r="BQ25" s="142">
        <v>2014</v>
      </c>
      <c r="BR25" s="142">
        <v>2014</v>
      </c>
      <c r="BS25" s="142">
        <v>2014</v>
      </c>
      <c r="BT25" s="150">
        <v>2015</v>
      </c>
      <c r="BU25" s="150">
        <v>2015</v>
      </c>
      <c r="BV25" s="150">
        <v>2013</v>
      </c>
      <c r="BW25" s="150">
        <v>2013</v>
      </c>
      <c r="BX25" s="150">
        <v>2012</v>
      </c>
      <c r="BY25" s="143">
        <v>2012</v>
      </c>
      <c r="BZ25" s="150">
        <v>2012</v>
      </c>
      <c r="CA25" s="165">
        <v>2014</v>
      </c>
      <c r="CB25" s="150" t="s">
        <v>568</v>
      </c>
      <c r="CC25" s="142" t="s">
        <v>568</v>
      </c>
      <c r="CD25" s="142">
        <v>2015</v>
      </c>
      <c r="CE25" s="142">
        <v>2014</v>
      </c>
      <c r="CF25" s="142">
        <v>2014</v>
      </c>
      <c r="CG25" s="94"/>
    </row>
    <row r="26" spans="1:85" x14ac:dyDescent="0.25">
      <c r="A26" s="3" t="str">
        <f>VLOOKUP(C26,Regiones!B$4:H$36,7,FALSE)</f>
        <v>South America</v>
      </c>
      <c r="B26" s="114" t="s">
        <v>437</v>
      </c>
      <c r="C26" s="97" t="s">
        <v>10</v>
      </c>
      <c r="D26" s="140">
        <v>2014</v>
      </c>
      <c r="E26" s="140">
        <v>2014</v>
      </c>
      <c r="F26" s="140">
        <v>2014</v>
      </c>
      <c r="G26" s="140">
        <v>2014</v>
      </c>
      <c r="H26" s="140">
        <v>2014</v>
      </c>
      <c r="I26" s="140">
        <v>2014</v>
      </c>
      <c r="J26" s="140">
        <v>2014</v>
      </c>
      <c r="K26" s="140">
        <v>2015</v>
      </c>
      <c r="L26" s="140">
        <v>2015</v>
      </c>
      <c r="M26" s="140">
        <v>2015</v>
      </c>
      <c r="N26" s="140">
        <v>2011</v>
      </c>
      <c r="O26" s="140">
        <v>2011</v>
      </c>
      <c r="P26" s="140">
        <v>2008</v>
      </c>
      <c r="Q26" s="142">
        <v>2016</v>
      </c>
      <c r="R26" s="142">
        <v>2016</v>
      </c>
      <c r="S26" s="142">
        <v>2015</v>
      </c>
      <c r="T26" s="142">
        <v>2015</v>
      </c>
      <c r="U26" s="142">
        <v>2012</v>
      </c>
      <c r="V26" s="142">
        <v>2012</v>
      </c>
      <c r="W26" s="142">
        <v>2014</v>
      </c>
      <c r="X26" s="142">
        <v>2014</v>
      </c>
      <c r="Y26" s="142">
        <v>2008</v>
      </c>
      <c r="Z26" s="142">
        <v>2008</v>
      </c>
      <c r="AA26" s="161">
        <v>2014</v>
      </c>
      <c r="AB26" s="142">
        <v>2015</v>
      </c>
      <c r="AC26" s="161">
        <v>2014</v>
      </c>
      <c r="AD26" s="161">
        <v>2011</v>
      </c>
      <c r="AE26" s="142">
        <v>2015</v>
      </c>
      <c r="AF26" s="161">
        <v>2012</v>
      </c>
      <c r="AG26" s="142">
        <v>2008</v>
      </c>
      <c r="AH26" s="142">
        <v>2012</v>
      </c>
      <c r="AI26" s="142">
        <v>2014</v>
      </c>
      <c r="AJ26" s="142">
        <v>2015</v>
      </c>
      <c r="AK26" s="142">
        <v>2014</v>
      </c>
      <c r="AL26" s="142">
        <v>2014</v>
      </c>
      <c r="AM26" s="142">
        <v>2015</v>
      </c>
      <c r="AN26" s="142">
        <v>2014</v>
      </c>
      <c r="AO26" s="142">
        <v>2014</v>
      </c>
      <c r="AP26" s="142">
        <v>2014</v>
      </c>
      <c r="AQ26" s="142">
        <v>2015</v>
      </c>
      <c r="AR26" s="142">
        <v>2014</v>
      </c>
      <c r="AS26" s="141">
        <v>2013</v>
      </c>
      <c r="AT26" s="141">
        <v>2014</v>
      </c>
      <c r="AU26" s="142">
        <v>2014</v>
      </c>
      <c r="AV26" s="142">
        <v>2015</v>
      </c>
      <c r="AW26" s="142">
        <v>2016</v>
      </c>
      <c r="AX26" s="144" t="s">
        <v>568</v>
      </c>
      <c r="AY26" s="169">
        <v>2015</v>
      </c>
      <c r="AZ26" s="142">
        <v>2015</v>
      </c>
      <c r="BA26" s="161">
        <v>2014</v>
      </c>
      <c r="BB26" s="142">
        <v>2015</v>
      </c>
      <c r="BC26" s="142">
        <v>2014</v>
      </c>
      <c r="BD26" s="142">
        <v>2014</v>
      </c>
      <c r="BE26" s="142">
        <v>2011</v>
      </c>
      <c r="BF26" s="142">
        <v>2014</v>
      </c>
      <c r="BG26" s="142">
        <v>2014</v>
      </c>
      <c r="BH26" s="142">
        <v>2011</v>
      </c>
      <c r="BI26" s="142">
        <v>2013</v>
      </c>
      <c r="BJ26" s="142">
        <v>2014</v>
      </c>
      <c r="BK26" s="142">
        <v>2015</v>
      </c>
      <c r="BL26" s="94">
        <v>2012</v>
      </c>
      <c r="BM26" s="94">
        <v>2015</v>
      </c>
      <c r="BN26" s="94">
        <v>2014</v>
      </c>
      <c r="BO26" s="94">
        <v>2016</v>
      </c>
      <c r="BP26" s="142">
        <v>2012</v>
      </c>
      <c r="BQ26" s="142">
        <v>2014</v>
      </c>
      <c r="BR26" s="142">
        <v>2014</v>
      </c>
      <c r="BS26" s="142">
        <v>2014</v>
      </c>
      <c r="BT26" s="150">
        <v>2015</v>
      </c>
      <c r="BU26" s="150">
        <v>2015</v>
      </c>
      <c r="BV26" s="150">
        <v>2013</v>
      </c>
      <c r="BW26" s="150">
        <v>2013</v>
      </c>
      <c r="BX26" s="150">
        <v>2012</v>
      </c>
      <c r="BY26" s="143">
        <v>2012</v>
      </c>
      <c r="BZ26" s="150">
        <v>2012</v>
      </c>
      <c r="CA26" s="165">
        <v>2014</v>
      </c>
      <c r="CB26" s="150" t="s">
        <v>568</v>
      </c>
      <c r="CC26" s="142">
        <v>2015</v>
      </c>
      <c r="CD26" s="142">
        <v>2015</v>
      </c>
      <c r="CE26" s="142">
        <v>2014</v>
      </c>
      <c r="CF26" s="142">
        <v>2014</v>
      </c>
      <c r="CG26" s="94"/>
    </row>
    <row r="27" spans="1:85" x14ac:dyDescent="0.25">
      <c r="A27" s="3" t="str">
        <f>VLOOKUP(C27,Regiones!B$4:H$36,7,FALSE)</f>
        <v>South America</v>
      </c>
      <c r="B27" s="114" t="s">
        <v>12</v>
      </c>
      <c r="C27" s="97" t="s">
        <v>11</v>
      </c>
      <c r="D27" s="140">
        <v>2014</v>
      </c>
      <c r="E27" s="140">
        <v>2014</v>
      </c>
      <c r="F27" s="140">
        <v>2014</v>
      </c>
      <c r="G27" s="140">
        <v>2014</v>
      </c>
      <c r="H27" s="140">
        <v>2014</v>
      </c>
      <c r="I27" s="140">
        <v>2014</v>
      </c>
      <c r="J27" s="140">
        <v>2014</v>
      </c>
      <c r="K27" s="140">
        <v>2015</v>
      </c>
      <c r="L27" s="140">
        <v>2015</v>
      </c>
      <c r="M27" s="140">
        <v>2015</v>
      </c>
      <c r="N27" s="140">
        <v>2011</v>
      </c>
      <c r="O27" s="140">
        <v>2011</v>
      </c>
      <c r="P27" s="140">
        <v>2010</v>
      </c>
      <c r="Q27" s="142">
        <v>2016</v>
      </c>
      <c r="R27" s="142">
        <v>2016</v>
      </c>
      <c r="S27" s="142">
        <v>2015</v>
      </c>
      <c r="T27" s="142">
        <v>2015</v>
      </c>
      <c r="U27" s="142">
        <v>2014</v>
      </c>
      <c r="V27" s="142">
        <v>2014</v>
      </c>
      <c r="W27" s="142">
        <v>2014</v>
      </c>
      <c r="X27" s="142">
        <v>2014</v>
      </c>
      <c r="Y27" s="142">
        <v>2013</v>
      </c>
      <c r="Z27" s="142">
        <v>2013</v>
      </c>
      <c r="AA27" s="161">
        <v>2014</v>
      </c>
      <c r="AB27" s="142">
        <v>2015</v>
      </c>
      <c r="AC27" s="161">
        <v>2015</v>
      </c>
      <c r="AD27" s="161">
        <v>2013</v>
      </c>
      <c r="AE27" s="142">
        <v>2015</v>
      </c>
      <c r="AF27" s="142">
        <v>2007</v>
      </c>
      <c r="AG27" s="142">
        <v>2011</v>
      </c>
      <c r="AH27" s="142">
        <v>2013</v>
      </c>
      <c r="AI27" s="142">
        <v>2014</v>
      </c>
      <c r="AJ27" s="142">
        <v>2015</v>
      </c>
      <c r="AK27" s="142">
        <v>2014</v>
      </c>
      <c r="AL27" s="142">
        <v>2013</v>
      </c>
      <c r="AM27" s="142">
        <v>2015</v>
      </c>
      <c r="AN27" s="142">
        <v>2014</v>
      </c>
      <c r="AO27" s="142">
        <v>2014</v>
      </c>
      <c r="AP27" s="142">
        <v>2014</v>
      </c>
      <c r="AQ27" s="142">
        <v>2015</v>
      </c>
      <c r="AR27" s="142">
        <v>2014</v>
      </c>
      <c r="AS27" s="141">
        <v>2013</v>
      </c>
      <c r="AT27" s="141">
        <v>2014</v>
      </c>
      <c r="AU27" s="142">
        <v>2014</v>
      </c>
      <c r="AV27" s="142">
        <v>2015</v>
      </c>
      <c r="AW27" s="142">
        <v>2016</v>
      </c>
      <c r="AX27" s="144" t="s">
        <v>568</v>
      </c>
      <c r="AY27" s="169">
        <v>2015</v>
      </c>
      <c r="AZ27" s="142">
        <v>2015</v>
      </c>
      <c r="BA27" s="161">
        <v>2014</v>
      </c>
      <c r="BB27" s="142">
        <v>2015</v>
      </c>
      <c r="BC27" s="142">
        <v>2014</v>
      </c>
      <c r="BD27" s="142">
        <v>2014</v>
      </c>
      <c r="BE27" s="142">
        <v>2011</v>
      </c>
      <c r="BF27" s="142">
        <v>2014</v>
      </c>
      <c r="BG27" s="142">
        <v>2014</v>
      </c>
      <c r="BH27" s="142">
        <v>2011</v>
      </c>
      <c r="BI27" s="142" t="s">
        <v>568</v>
      </c>
      <c r="BJ27" s="142">
        <v>2014</v>
      </c>
      <c r="BK27" s="142">
        <v>2015</v>
      </c>
      <c r="BL27" s="94">
        <v>2012</v>
      </c>
      <c r="BM27" s="94">
        <v>2015</v>
      </c>
      <c r="BN27" s="94">
        <v>2014</v>
      </c>
      <c r="BO27" s="94">
        <v>2016</v>
      </c>
      <c r="BP27" s="142">
        <v>2012</v>
      </c>
      <c r="BQ27" s="142">
        <v>2014</v>
      </c>
      <c r="BR27" s="142">
        <v>2014</v>
      </c>
      <c r="BS27" s="142">
        <v>2014</v>
      </c>
      <c r="BT27" s="150">
        <v>2015</v>
      </c>
      <c r="BU27" s="150">
        <v>2015</v>
      </c>
      <c r="BV27" s="150">
        <v>2013</v>
      </c>
      <c r="BW27" s="150">
        <v>2013</v>
      </c>
      <c r="BX27" s="150" t="s">
        <v>568</v>
      </c>
      <c r="BY27" s="143" t="s">
        <v>568</v>
      </c>
      <c r="BZ27" s="150">
        <v>2013</v>
      </c>
      <c r="CA27" s="165">
        <v>2014</v>
      </c>
      <c r="CB27" s="150">
        <v>2013</v>
      </c>
      <c r="CC27" s="142">
        <v>2015</v>
      </c>
      <c r="CD27" s="142">
        <v>2015</v>
      </c>
      <c r="CE27" s="142">
        <v>2014</v>
      </c>
      <c r="CF27" s="142">
        <v>2014</v>
      </c>
      <c r="CG27" s="94"/>
    </row>
    <row r="28" spans="1:85" x14ac:dyDescent="0.25">
      <c r="A28" s="3" t="str">
        <f>VLOOKUP(C28,Regiones!B$4:H$36,7,FALSE)</f>
        <v>South America</v>
      </c>
      <c r="B28" s="114" t="s">
        <v>14</v>
      </c>
      <c r="C28" s="97" t="s">
        <v>13</v>
      </c>
      <c r="D28" s="140">
        <v>2014</v>
      </c>
      <c r="E28" s="140">
        <v>2014</v>
      </c>
      <c r="F28" s="140">
        <v>2014</v>
      </c>
      <c r="G28" s="140">
        <v>2014</v>
      </c>
      <c r="H28" s="140">
        <v>2014</v>
      </c>
      <c r="I28" s="140">
        <v>2014</v>
      </c>
      <c r="J28" s="140">
        <v>2014</v>
      </c>
      <c r="K28" s="140">
        <v>2015</v>
      </c>
      <c r="L28" s="140">
        <v>2015</v>
      </c>
      <c r="M28" s="140">
        <v>2015</v>
      </c>
      <c r="N28" s="140">
        <v>2011</v>
      </c>
      <c r="O28" s="140">
        <v>2011</v>
      </c>
      <c r="P28" s="140" t="s">
        <v>568</v>
      </c>
      <c r="Q28" s="142">
        <v>2016</v>
      </c>
      <c r="R28" s="142">
        <v>2016</v>
      </c>
      <c r="S28" s="142">
        <v>2015</v>
      </c>
      <c r="T28" s="142">
        <v>2015</v>
      </c>
      <c r="U28" s="142">
        <v>2014</v>
      </c>
      <c r="V28" s="142">
        <v>2014</v>
      </c>
      <c r="W28" s="142">
        <v>2014</v>
      </c>
      <c r="X28" s="142">
        <v>2014</v>
      </c>
      <c r="Y28" s="142" t="s">
        <v>568</v>
      </c>
      <c r="Z28" s="142" t="s">
        <v>568</v>
      </c>
      <c r="AA28" s="161">
        <v>2013</v>
      </c>
      <c r="AB28" s="142">
        <v>2015</v>
      </c>
      <c r="AC28" s="161">
        <v>2015</v>
      </c>
      <c r="AD28" s="142" t="s">
        <v>568</v>
      </c>
      <c r="AE28" s="142">
        <v>2015</v>
      </c>
      <c r="AF28" s="161">
        <v>2014</v>
      </c>
      <c r="AG28" s="142">
        <v>2011</v>
      </c>
      <c r="AH28" s="142">
        <v>2010</v>
      </c>
      <c r="AI28" s="142">
        <v>2014</v>
      </c>
      <c r="AJ28" s="142">
        <v>2015</v>
      </c>
      <c r="AK28" s="142">
        <v>2014</v>
      </c>
      <c r="AL28" s="142">
        <v>2014</v>
      </c>
      <c r="AM28" s="142">
        <v>2015</v>
      </c>
      <c r="AN28" s="142">
        <v>2014</v>
      </c>
      <c r="AO28" s="142">
        <v>2014</v>
      </c>
      <c r="AP28" s="142">
        <v>2014</v>
      </c>
      <c r="AQ28" s="142">
        <v>2015</v>
      </c>
      <c r="AR28" s="142">
        <v>2014</v>
      </c>
      <c r="AS28" s="141">
        <v>2013</v>
      </c>
      <c r="AT28" s="141" t="s">
        <v>568</v>
      </c>
      <c r="AU28" s="142">
        <v>2014</v>
      </c>
      <c r="AV28" s="142">
        <v>2015</v>
      </c>
      <c r="AW28" s="142">
        <v>2016</v>
      </c>
      <c r="AX28" s="144" t="s">
        <v>568</v>
      </c>
      <c r="AY28" s="169">
        <v>2015</v>
      </c>
      <c r="AZ28" s="142">
        <v>2015</v>
      </c>
      <c r="BA28" s="161">
        <v>2014</v>
      </c>
      <c r="BB28" s="142">
        <v>2015</v>
      </c>
      <c r="BC28" s="142">
        <v>2014</v>
      </c>
      <c r="BD28" s="142">
        <v>2014</v>
      </c>
      <c r="BE28" s="142">
        <v>2011</v>
      </c>
      <c r="BF28" s="142">
        <v>2014</v>
      </c>
      <c r="BG28" s="142">
        <v>2014</v>
      </c>
      <c r="BH28" s="142">
        <v>2011</v>
      </c>
      <c r="BI28" s="142">
        <v>2013</v>
      </c>
      <c r="BJ28" s="142">
        <v>2014</v>
      </c>
      <c r="BK28" s="142">
        <v>2015</v>
      </c>
      <c r="BL28" s="94">
        <v>2013</v>
      </c>
      <c r="BM28" s="94">
        <v>2015</v>
      </c>
      <c r="BN28" s="94">
        <v>2014</v>
      </c>
      <c r="BO28" s="94">
        <v>2016</v>
      </c>
      <c r="BP28" s="142">
        <v>2012</v>
      </c>
      <c r="BQ28" s="142">
        <v>2014</v>
      </c>
      <c r="BR28" s="142">
        <v>2014</v>
      </c>
      <c r="BS28" s="142">
        <v>2014</v>
      </c>
      <c r="BT28" s="150">
        <v>2015</v>
      </c>
      <c r="BU28" s="150">
        <v>2015</v>
      </c>
      <c r="BV28" s="150">
        <v>2013</v>
      </c>
      <c r="BW28" s="150">
        <v>2013</v>
      </c>
      <c r="BX28" s="150">
        <v>2013</v>
      </c>
      <c r="BY28" s="143">
        <v>2013</v>
      </c>
      <c r="BZ28" s="150">
        <v>2013</v>
      </c>
      <c r="CA28" s="165">
        <v>2014</v>
      </c>
      <c r="CB28" s="150">
        <v>2013</v>
      </c>
      <c r="CC28" s="142">
        <v>2015</v>
      </c>
      <c r="CD28" s="142">
        <v>2015</v>
      </c>
      <c r="CE28" s="142">
        <v>2014</v>
      </c>
      <c r="CF28" s="142">
        <v>2014</v>
      </c>
      <c r="CG28" s="94"/>
    </row>
    <row r="29" spans="1:85" x14ac:dyDescent="0.25">
      <c r="A29" s="3" t="str">
        <f>VLOOKUP(C29,Regiones!B$4:H$36,7,FALSE)</f>
        <v>South America</v>
      </c>
      <c r="B29" s="114" t="s">
        <v>16</v>
      </c>
      <c r="C29" s="97" t="s">
        <v>15</v>
      </c>
      <c r="D29" s="140">
        <v>2014</v>
      </c>
      <c r="E29" s="140">
        <v>2014</v>
      </c>
      <c r="F29" s="140">
        <v>2014</v>
      </c>
      <c r="G29" s="140">
        <v>2014</v>
      </c>
      <c r="H29" s="140">
        <v>2014</v>
      </c>
      <c r="I29" s="140">
        <v>2014</v>
      </c>
      <c r="J29" s="140">
        <v>2014</v>
      </c>
      <c r="K29" s="140">
        <v>2015</v>
      </c>
      <c r="L29" s="140">
        <v>2015</v>
      </c>
      <c r="M29" s="140">
        <v>2015</v>
      </c>
      <c r="N29" s="140">
        <v>2011</v>
      </c>
      <c r="O29" s="140">
        <v>2011</v>
      </c>
      <c r="P29" s="140">
        <v>2008</v>
      </c>
      <c r="Q29" s="142">
        <v>2016</v>
      </c>
      <c r="R29" s="142">
        <v>2016</v>
      </c>
      <c r="S29" s="142">
        <v>2015</v>
      </c>
      <c r="T29" s="142">
        <v>2015</v>
      </c>
      <c r="U29" s="142">
        <v>2014</v>
      </c>
      <c r="V29" s="142">
        <v>2014</v>
      </c>
      <c r="W29" s="142">
        <v>2014</v>
      </c>
      <c r="X29" s="142">
        <v>2014</v>
      </c>
      <c r="Y29" s="142">
        <v>2010</v>
      </c>
      <c r="Z29" s="142">
        <v>2010</v>
      </c>
      <c r="AA29" s="161">
        <v>2015</v>
      </c>
      <c r="AB29" s="142">
        <v>2015</v>
      </c>
      <c r="AC29" s="161">
        <v>2015</v>
      </c>
      <c r="AD29" s="161">
        <v>2013</v>
      </c>
      <c r="AE29" s="142">
        <v>2015</v>
      </c>
      <c r="AF29" s="142">
        <v>2010</v>
      </c>
      <c r="AG29" s="142">
        <v>2012</v>
      </c>
      <c r="AH29" s="142">
        <v>2010</v>
      </c>
      <c r="AI29" s="142">
        <v>2014</v>
      </c>
      <c r="AJ29" s="142">
        <v>2015</v>
      </c>
      <c r="AK29" s="142">
        <v>2014</v>
      </c>
      <c r="AL29" s="142">
        <v>2014</v>
      </c>
      <c r="AM29" s="142">
        <v>2015</v>
      </c>
      <c r="AN29" s="142">
        <v>2014</v>
      </c>
      <c r="AO29" s="142">
        <v>2014</v>
      </c>
      <c r="AP29" s="142">
        <v>2014</v>
      </c>
      <c r="AQ29" s="142">
        <v>2015</v>
      </c>
      <c r="AR29" s="142">
        <v>2014</v>
      </c>
      <c r="AS29" s="141">
        <v>2013</v>
      </c>
      <c r="AT29" s="141">
        <v>2014</v>
      </c>
      <c r="AU29" s="142">
        <v>2014</v>
      </c>
      <c r="AV29" s="142">
        <v>2015</v>
      </c>
      <c r="AW29" s="142">
        <v>2016</v>
      </c>
      <c r="AX29" s="169">
        <v>2015</v>
      </c>
      <c r="AY29" s="169">
        <v>2015</v>
      </c>
      <c r="AZ29" s="142">
        <v>2015</v>
      </c>
      <c r="BA29" s="161">
        <v>2014</v>
      </c>
      <c r="BB29" s="142">
        <v>2015</v>
      </c>
      <c r="BC29" s="142">
        <v>2014</v>
      </c>
      <c r="BD29" s="142">
        <v>2014</v>
      </c>
      <c r="BE29" s="142">
        <v>2011</v>
      </c>
      <c r="BF29" s="142">
        <v>2014</v>
      </c>
      <c r="BG29" s="142">
        <v>2014</v>
      </c>
      <c r="BH29" s="142">
        <v>2015</v>
      </c>
      <c r="BI29" s="142">
        <v>2013</v>
      </c>
      <c r="BJ29" s="142">
        <v>2014</v>
      </c>
      <c r="BK29" s="142">
        <v>2015</v>
      </c>
      <c r="BL29" s="94">
        <v>2012</v>
      </c>
      <c r="BM29" s="94">
        <v>2015</v>
      </c>
      <c r="BN29" s="94">
        <v>2014</v>
      </c>
      <c r="BO29" s="94">
        <v>2016</v>
      </c>
      <c r="BP29" s="142">
        <v>2012</v>
      </c>
      <c r="BQ29" s="142">
        <v>2014</v>
      </c>
      <c r="BR29" s="142">
        <v>2014</v>
      </c>
      <c r="BS29" s="142">
        <v>2014</v>
      </c>
      <c r="BT29" s="150">
        <v>2015</v>
      </c>
      <c r="BU29" s="150">
        <v>2015</v>
      </c>
      <c r="BV29" s="150">
        <v>2013</v>
      </c>
      <c r="BW29" s="150">
        <v>2013</v>
      </c>
      <c r="BX29" s="150">
        <v>2013</v>
      </c>
      <c r="BY29" s="143">
        <v>2013</v>
      </c>
      <c r="BZ29" s="150">
        <v>2014</v>
      </c>
      <c r="CA29" s="165">
        <v>2014</v>
      </c>
      <c r="CB29" s="150">
        <v>2014</v>
      </c>
      <c r="CC29" s="142">
        <v>2015</v>
      </c>
      <c r="CD29" s="142">
        <v>2015</v>
      </c>
      <c r="CE29" s="142">
        <v>2014</v>
      </c>
      <c r="CF29" s="142">
        <v>2014</v>
      </c>
      <c r="CG29" s="94"/>
    </row>
    <row r="30" spans="1:85" x14ac:dyDescent="0.25">
      <c r="A30" s="3" t="str">
        <f>VLOOKUP(C30,Regiones!B$4:H$36,7,FALSE)</f>
        <v>South America</v>
      </c>
      <c r="B30" s="114" t="s">
        <v>26</v>
      </c>
      <c r="C30" s="97" t="s">
        <v>25</v>
      </c>
      <c r="D30" s="140">
        <v>2014</v>
      </c>
      <c r="E30" s="140">
        <v>2014</v>
      </c>
      <c r="F30" s="140">
        <v>2014</v>
      </c>
      <c r="G30" s="140">
        <v>2014</v>
      </c>
      <c r="H30" s="140">
        <v>2014</v>
      </c>
      <c r="I30" s="140">
        <v>2014</v>
      </c>
      <c r="J30" s="140">
        <v>2014</v>
      </c>
      <c r="K30" s="140">
        <v>2015</v>
      </c>
      <c r="L30" s="140">
        <v>2015</v>
      </c>
      <c r="M30" s="140">
        <v>2015</v>
      </c>
      <c r="N30" s="140">
        <v>2011</v>
      </c>
      <c r="O30" s="140">
        <v>2011</v>
      </c>
      <c r="P30" s="140" t="s">
        <v>568</v>
      </c>
      <c r="Q30" s="142">
        <v>2016</v>
      </c>
      <c r="R30" s="142">
        <v>2016</v>
      </c>
      <c r="S30" s="142">
        <v>2015</v>
      </c>
      <c r="T30" s="142">
        <v>2015</v>
      </c>
      <c r="U30" s="142">
        <v>2014</v>
      </c>
      <c r="V30" s="142">
        <v>2014</v>
      </c>
      <c r="W30" s="142">
        <v>2014</v>
      </c>
      <c r="X30" s="142">
        <v>2014</v>
      </c>
      <c r="Y30" s="142">
        <v>2014</v>
      </c>
      <c r="Z30" s="142">
        <v>2014</v>
      </c>
      <c r="AA30" s="161">
        <v>2014</v>
      </c>
      <c r="AB30" s="142">
        <v>2015</v>
      </c>
      <c r="AC30" s="161">
        <v>2015</v>
      </c>
      <c r="AD30" s="161">
        <v>2013</v>
      </c>
      <c r="AE30" s="142">
        <v>2015</v>
      </c>
      <c r="AF30" s="142">
        <v>2013</v>
      </c>
      <c r="AG30" s="142">
        <v>2012</v>
      </c>
      <c r="AH30" s="142">
        <v>2011</v>
      </c>
      <c r="AI30" s="142">
        <v>2014</v>
      </c>
      <c r="AJ30" s="142">
        <v>2015</v>
      </c>
      <c r="AK30" s="142">
        <v>2014</v>
      </c>
      <c r="AL30" s="142">
        <v>2014</v>
      </c>
      <c r="AM30" s="142">
        <v>2015</v>
      </c>
      <c r="AN30" s="142">
        <v>2014</v>
      </c>
      <c r="AO30" s="142">
        <v>2014</v>
      </c>
      <c r="AP30" s="142">
        <v>2014</v>
      </c>
      <c r="AQ30" s="142">
        <v>2015</v>
      </c>
      <c r="AR30" s="142">
        <v>2014</v>
      </c>
      <c r="AS30" s="141">
        <v>2013</v>
      </c>
      <c r="AT30" s="141">
        <v>2014</v>
      </c>
      <c r="AU30" s="142">
        <v>2014</v>
      </c>
      <c r="AV30" s="142">
        <v>2015</v>
      </c>
      <c r="AW30" s="142">
        <v>2016</v>
      </c>
      <c r="AX30" s="144" t="s">
        <v>568</v>
      </c>
      <c r="AY30" s="169">
        <v>2015</v>
      </c>
      <c r="AZ30" s="142">
        <v>2015</v>
      </c>
      <c r="BA30" s="161">
        <v>2014</v>
      </c>
      <c r="BB30" s="142">
        <v>2015</v>
      </c>
      <c r="BC30" s="142">
        <v>2014</v>
      </c>
      <c r="BD30" s="142">
        <v>2014</v>
      </c>
      <c r="BE30" s="142">
        <v>2011</v>
      </c>
      <c r="BF30" s="142">
        <v>2014</v>
      </c>
      <c r="BG30" s="142">
        <v>2014</v>
      </c>
      <c r="BH30" s="142">
        <v>2015</v>
      </c>
      <c r="BI30" s="142">
        <v>2008</v>
      </c>
      <c r="BJ30" s="142">
        <v>2014</v>
      </c>
      <c r="BK30" s="142">
        <v>2015</v>
      </c>
      <c r="BL30" s="94">
        <v>2012</v>
      </c>
      <c r="BM30" s="94">
        <v>2015</v>
      </c>
      <c r="BN30" s="94">
        <v>2014</v>
      </c>
      <c r="BO30" s="94">
        <v>2016</v>
      </c>
      <c r="BP30" s="142">
        <v>2012</v>
      </c>
      <c r="BQ30" s="142">
        <v>2014</v>
      </c>
      <c r="BR30" s="142">
        <v>2014</v>
      </c>
      <c r="BS30" s="142">
        <v>2014</v>
      </c>
      <c r="BT30" s="150">
        <v>2015</v>
      </c>
      <c r="BU30" s="150">
        <v>2015</v>
      </c>
      <c r="BV30" s="150">
        <v>2013</v>
      </c>
      <c r="BW30" s="150">
        <v>2013</v>
      </c>
      <c r="BX30" s="150">
        <v>2013</v>
      </c>
      <c r="BY30" s="143">
        <v>2013</v>
      </c>
      <c r="BZ30" s="150">
        <v>2014</v>
      </c>
      <c r="CA30" s="165">
        <v>2014</v>
      </c>
      <c r="CB30" s="150">
        <v>2014</v>
      </c>
      <c r="CC30" s="142">
        <v>2015</v>
      </c>
      <c r="CD30" s="142">
        <v>2015</v>
      </c>
      <c r="CE30" s="142">
        <v>2014</v>
      </c>
      <c r="CF30" s="142">
        <v>2014</v>
      </c>
      <c r="CG30" s="94"/>
    </row>
    <row r="31" spans="1:85" x14ac:dyDescent="0.25">
      <c r="A31" s="3" t="str">
        <f>VLOOKUP(C31,Regiones!B$4:H$36,7,FALSE)</f>
        <v>South America</v>
      </c>
      <c r="B31" s="114" t="s">
        <v>34</v>
      </c>
      <c r="C31" s="97" t="s">
        <v>33</v>
      </c>
      <c r="D31" s="140">
        <v>2014</v>
      </c>
      <c r="E31" s="140">
        <v>2014</v>
      </c>
      <c r="F31" s="140">
        <v>2014</v>
      </c>
      <c r="G31" s="140">
        <v>2014</v>
      </c>
      <c r="H31" s="140">
        <v>2014</v>
      </c>
      <c r="I31" s="140">
        <v>2014</v>
      </c>
      <c r="J31" s="140">
        <v>2014</v>
      </c>
      <c r="K31" s="140">
        <v>2015</v>
      </c>
      <c r="L31" s="140">
        <v>2015</v>
      </c>
      <c r="M31" s="140">
        <v>2015</v>
      </c>
      <c r="N31" s="140">
        <v>2011</v>
      </c>
      <c r="O31" s="140">
        <v>2011</v>
      </c>
      <c r="P31" s="140">
        <v>2010</v>
      </c>
      <c r="Q31" s="142">
        <v>2016</v>
      </c>
      <c r="R31" s="142">
        <v>2016</v>
      </c>
      <c r="S31" s="142">
        <v>2015</v>
      </c>
      <c r="T31" s="142">
        <v>2015</v>
      </c>
      <c r="U31" s="142">
        <v>2013</v>
      </c>
      <c r="V31" s="142">
        <v>2013</v>
      </c>
      <c r="W31" s="142">
        <v>2014</v>
      </c>
      <c r="X31" s="142">
        <v>2014</v>
      </c>
      <c r="Y31" s="142">
        <v>2009</v>
      </c>
      <c r="Z31" s="142">
        <v>2009</v>
      </c>
      <c r="AA31" s="142">
        <v>2006</v>
      </c>
      <c r="AB31" s="142">
        <v>2015</v>
      </c>
      <c r="AC31" s="161">
        <v>2015</v>
      </c>
      <c r="AD31" s="142" t="s">
        <v>568</v>
      </c>
      <c r="AE31" s="142">
        <v>2015</v>
      </c>
      <c r="AF31" s="161">
        <v>2014</v>
      </c>
      <c r="AG31" s="142">
        <v>2009</v>
      </c>
      <c r="AH31" s="142">
        <v>2010</v>
      </c>
      <c r="AI31" s="142">
        <v>2014</v>
      </c>
      <c r="AJ31" s="142">
        <v>2015</v>
      </c>
      <c r="AK31" s="142">
        <v>2014</v>
      </c>
      <c r="AL31" s="142">
        <v>2014</v>
      </c>
      <c r="AM31" s="142">
        <v>2015</v>
      </c>
      <c r="AN31" s="142">
        <v>2014</v>
      </c>
      <c r="AO31" s="142">
        <v>2014</v>
      </c>
      <c r="AP31" s="142">
        <v>2014</v>
      </c>
      <c r="AQ31" s="142">
        <v>2015</v>
      </c>
      <c r="AR31" s="142">
        <v>2014</v>
      </c>
      <c r="AS31" s="141">
        <v>2006</v>
      </c>
      <c r="AT31" s="141">
        <v>2014</v>
      </c>
      <c r="AU31" s="142">
        <v>2014</v>
      </c>
      <c r="AV31" s="142">
        <v>2015</v>
      </c>
      <c r="AW31" s="142">
        <v>2016</v>
      </c>
      <c r="AX31" s="144" t="s">
        <v>568</v>
      </c>
      <c r="AY31" s="169">
        <v>2015</v>
      </c>
      <c r="AZ31" s="142">
        <v>2015</v>
      </c>
      <c r="BA31" s="161">
        <v>2014</v>
      </c>
      <c r="BB31" s="142">
        <v>2015</v>
      </c>
      <c r="BC31" s="142">
        <v>2014</v>
      </c>
      <c r="BD31" s="142">
        <v>2014</v>
      </c>
      <c r="BE31" s="142">
        <v>2011</v>
      </c>
      <c r="BF31" s="142" t="s">
        <v>568</v>
      </c>
      <c r="BG31" s="142" t="s">
        <v>568</v>
      </c>
      <c r="BH31" s="142" t="s">
        <v>568</v>
      </c>
      <c r="BI31" s="142" t="s">
        <v>568</v>
      </c>
      <c r="BJ31" s="142">
        <v>2014</v>
      </c>
      <c r="BK31" s="142">
        <v>2015</v>
      </c>
      <c r="BL31" s="94" t="s">
        <v>568</v>
      </c>
      <c r="BM31" s="94" t="s">
        <v>568</v>
      </c>
      <c r="BN31" s="94">
        <v>2014</v>
      </c>
      <c r="BO31" s="94">
        <v>2016</v>
      </c>
      <c r="BP31" s="142">
        <v>2012</v>
      </c>
      <c r="BQ31" s="142">
        <v>2014</v>
      </c>
      <c r="BR31" s="142">
        <v>2014</v>
      </c>
      <c r="BS31" s="142">
        <v>2014</v>
      </c>
      <c r="BT31" s="150">
        <v>2015</v>
      </c>
      <c r="BU31" s="150">
        <v>2015</v>
      </c>
      <c r="BV31" s="150">
        <v>2013</v>
      </c>
      <c r="BW31" s="150">
        <v>2013</v>
      </c>
      <c r="BX31" s="150">
        <v>2011</v>
      </c>
      <c r="BY31" s="143" t="s">
        <v>568</v>
      </c>
      <c r="BZ31" s="150">
        <v>2009</v>
      </c>
      <c r="CA31" s="165">
        <v>2014</v>
      </c>
      <c r="CB31" s="150">
        <v>2012</v>
      </c>
      <c r="CC31" s="142">
        <v>2015</v>
      </c>
      <c r="CD31" s="142">
        <v>2015</v>
      </c>
      <c r="CE31" s="142">
        <v>2014</v>
      </c>
      <c r="CF31" s="142">
        <v>2014</v>
      </c>
      <c r="CG31" s="94"/>
    </row>
    <row r="32" spans="1:85" x14ac:dyDescent="0.25">
      <c r="A32" s="3" t="str">
        <f>VLOOKUP(C32,Regiones!B$4:H$36,7,FALSE)</f>
        <v>South America</v>
      </c>
      <c r="B32" s="114" t="s">
        <v>48</v>
      </c>
      <c r="C32" s="97" t="s">
        <v>47</v>
      </c>
      <c r="D32" s="140">
        <v>2014</v>
      </c>
      <c r="E32" s="140">
        <v>2014</v>
      </c>
      <c r="F32" s="140">
        <v>2014</v>
      </c>
      <c r="G32" s="140">
        <v>2014</v>
      </c>
      <c r="H32" s="140">
        <v>2014</v>
      </c>
      <c r="I32" s="140">
        <v>2014</v>
      </c>
      <c r="J32" s="140">
        <v>2014</v>
      </c>
      <c r="K32" s="140">
        <v>2015</v>
      </c>
      <c r="L32" s="140">
        <v>2015</v>
      </c>
      <c r="M32" s="140">
        <v>2015</v>
      </c>
      <c r="N32" s="140">
        <v>2011</v>
      </c>
      <c r="O32" s="140">
        <v>2011</v>
      </c>
      <c r="P32" s="140">
        <v>2012</v>
      </c>
      <c r="Q32" s="142">
        <v>2016</v>
      </c>
      <c r="R32" s="142">
        <v>2016</v>
      </c>
      <c r="S32" s="142">
        <v>2015</v>
      </c>
      <c r="T32" s="142">
        <v>2015</v>
      </c>
      <c r="U32" s="142">
        <v>2014</v>
      </c>
      <c r="V32" s="142">
        <v>2014</v>
      </c>
      <c r="W32" s="142">
        <v>2014</v>
      </c>
      <c r="X32" s="142">
        <v>2014</v>
      </c>
      <c r="Y32" s="142" t="s">
        <v>568</v>
      </c>
      <c r="Z32" s="142" t="s">
        <v>568</v>
      </c>
      <c r="AA32" s="161">
        <v>2014</v>
      </c>
      <c r="AB32" s="142">
        <v>2015</v>
      </c>
      <c r="AC32" s="161">
        <v>2014</v>
      </c>
      <c r="AD32" s="161">
        <v>2014</v>
      </c>
      <c r="AE32" s="142">
        <v>2015</v>
      </c>
      <c r="AF32" s="142">
        <v>2012</v>
      </c>
      <c r="AG32" s="142">
        <v>2009</v>
      </c>
      <c r="AH32" s="142">
        <v>2012</v>
      </c>
      <c r="AI32" s="142">
        <v>2014</v>
      </c>
      <c r="AJ32" s="142">
        <v>2015</v>
      </c>
      <c r="AK32" s="142">
        <v>2014</v>
      </c>
      <c r="AL32" s="142">
        <v>2014</v>
      </c>
      <c r="AM32" s="142">
        <v>2015</v>
      </c>
      <c r="AN32" s="142">
        <v>2014</v>
      </c>
      <c r="AO32" s="142">
        <v>2014</v>
      </c>
      <c r="AP32" s="142">
        <v>2014</v>
      </c>
      <c r="AQ32" s="142">
        <v>2015</v>
      </c>
      <c r="AR32" s="142">
        <v>2014</v>
      </c>
      <c r="AS32" s="141">
        <v>2013</v>
      </c>
      <c r="AT32" s="141" t="s">
        <v>568</v>
      </c>
      <c r="AU32" s="142">
        <v>2014</v>
      </c>
      <c r="AV32" s="142">
        <v>2015</v>
      </c>
      <c r="AW32" s="142">
        <v>2016</v>
      </c>
      <c r="AX32" s="144" t="s">
        <v>568</v>
      </c>
      <c r="AY32" s="169">
        <v>2015</v>
      </c>
      <c r="AZ32" s="142">
        <v>2015</v>
      </c>
      <c r="BA32" s="161">
        <v>2014</v>
      </c>
      <c r="BB32" s="142">
        <v>2015</v>
      </c>
      <c r="BC32" s="142">
        <v>2014</v>
      </c>
      <c r="BD32" s="142">
        <v>2014</v>
      </c>
      <c r="BE32" s="142">
        <v>2011</v>
      </c>
      <c r="BF32" s="142">
        <v>2013</v>
      </c>
      <c r="BG32" s="142">
        <v>2013</v>
      </c>
      <c r="BH32" s="142">
        <v>2009</v>
      </c>
      <c r="BI32" s="142">
        <v>2010</v>
      </c>
      <c r="BJ32" s="142">
        <v>2014</v>
      </c>
      <c r="BK32" s="142">
        <v>2015</v>
      </c>
      <c r="BL32" s="94">
        <v>2011</v>
      </c>
      <c r="BM32" s="94">
        <v>2015</v>
      </c>
      <c r="BN32" s="94">
        <v>2014</v>
      </c>
      <c r="BO32" s="94">
        <v>2016</v>
      </c>
      <c r="BP32" s="142">
        <v>2012</v>
      </c>
      <c r="BQ32" s="142">
        <v>2014</v>
      </c>
      <c r="BR32" s="142">
        <v>2014</v>
      </c>
      <c r="BS32" s="142">
        <v>2014</v>
      </c>
      <c r="BT32" s="150">
        <v>2015</v>
      </c>
      <c r="BU32" s="150">
        <v>2015</v>
      </c>
      <c r="BV32" s="150">
        <v>2013</v>
      </c>
      <c r="BW32" s="150">
        <v>2013</v>
      </c>
      <c r="BX32" s="150">
        <v>2011</v>
      </c>
      <c r="BY32" s="143">
        <v>2011</v>
      </c>
      <c r="BZ32" s="150">
        <v>2014</v>
      </c>
      <c r="CA32" s="165">
        <v>2014</v>
      </c>
      <c r="CB32" s="150">
        <v>2012</v>
      </c>
      <c r="CC32" s="142">
        <v>2015</v>
      </c>
      <c r="CD32" s="142">
        <v>2015</v>
      </c>
      <c r="CE32" s="142">
        <v>2014</v>
      </c>
      <c r="CF32" s="142">
        <v>2014</v>
      </c>
      <c r="CG32" s="94"/>
    </row>
    <row r="33" spans="1:85" x14ac:dyDescent="0.25">
      <c r="A33" s="3" t="str">
        <f>VLOOKUP(C33,Regiones!B$4:H$36,7,FALSE)</f>
        <v>South America</v>
      </c>
      <c r="B33" s="114" t="s">
        <v>50</v>
      </c>
      <c r="C33" s="97" t="s">
        <v>49</v>
      </c>
      <c r="D33" s="140">
        <v>2014</v>
      </c>
      <c r="E33" s="140">
        <v>2014</v>
      </c>
      <c r="F33" s="140">
        <v>2014</v>
      </c>
      <c r="G33" s="140">
        <v>2014</v>
      </c>
      <c r="H33" s="140">
        <v>2014</v>
      </c>
      <c r="I33" s="140">
        <v>2014</v>
      </c>
      <c r="J33" s="140">
        <v>2014</v>
      </c>
      <c r="K33" s="140">
        <v>2015</v>
      </c>
      <c r="L33" s="140">
        <v>2015</v>
      </c>
      <c r="M33" s="140">
        <v>2015</v>
      </c>
      <c r="N33" s="140">
        <v>2011</v>
      </c>
      <c r="O33" s="140">
        <v>2011</v>
      </c>
      <c r="P33" s="140">
        <v>2008</v>
      </c>
      <c r="Q33" s="142">
        <v>2016</v>
      </c>
      <c r="R33" s="142">
        <v>2016</v>
      </c>
      <c r="S33" s="142">
        <v>2015</v>
      </c>
      <c r="T33" s="142">
        <v>2015</v>
      </c>
      <c r="U33" s="142">
        <v>2014</v>
      </c>
      <c r="V33" s="142">
        <v>2014</v>
      </c>
      <c r="W33" s="142">
        <v>2014</v>
      </c>
      <c r="X33" s="142">
        <v>2014</v>
      </c>
      <c r="Y33" s="142">
        <v>2012</v>
      </c>
      <c r="Z33" s="142">
        <v>2012</v>
      </c>
      <c r="AA33" s="161">
        <v>2014</v>
      </c>
      <c r="AB33" s="142">
        <v>2015</v>
      </c>
      <c r="AC33" s="161">
        <v>2015</v>
      </c>
      <c r="AD33" s="161">
        <v>2012</v>
      </c>
      <c r="AE33" s="142">
        <v>2015</v>
      </c>
      <c r="AF33" s="142">
        <v>2014</v>
      </c>
      <c r="AG33" s="142">
        <v>2011</v>
      </c>
      <c r="AH33" s="142">
        <v>2012</v>
      </c>
      <c r="AI33" s="142">
        <v>2014</v>
      </c>
      <c r="AJ33" s="142">
        <v>2015</v>
      </c>
      <c r="AK33" s="142">
        <v>2014</v>
      </c>
      <c r="AL33" s="142">
        <v>2014</v>
      </c>
      <c r="AM33" s="142">
        <v>2015</v>
      </c>
      <c r="AN33" s="142">
        <v>2014</v>
      </c>
      <c r="AO33" s="142">
        <v>2014</v>
      </c>
      <c r="AP33" s="142">
        <v>2014</v>
      </c>
      <c r="AQ33" s="142">
        <v>2015</v>
      </c>
      <c r="AR33" s="142">
        <v>2014</v>
      </c>
      <c r="AS33" s="141">
        <v>2013</v>
      </c>
      <c r="AT33" s="141">
        <v>2014</v>
      </c>
      <c r="AU33" s="142">
        <v>2014</v>
      </c>
      <c r="AV33" s="142">
        <v>2015</v>
      </c>
      <c r="AW33" s="142">
        <v>2016</v>
      </c>
      <c r="AX33" s="169">
        <v>2015</v>
      </c>
      <c r="AY33" s="169">
        <v>2015</v>
      </c>
      <c r="AZ33" s="142">
        <v>2015</v>
      </c>
      <c r="BA33" s="161">
        <v>2014</v>
      </c>
      <c r="BB33" s="142">
        <v>2015</v>
      </c>
      <c r="BC33" s="142">
        <v>2014</v>
      </c>
      <c r="BD33" s="142">
        <v>2014</v>
      </c>
      <c r="BE33" s="142">
        <v>2011</v>
      </c>
      <c r="BF33" s="142">
        <v>2014</v>
      </c>
      <c r="BG33" s="142">
        <v>2014</v>
      </c>
      <c r="BH33" s="142">
        <v>2015</v>
      </c>
      <c r="BI33" s="142">
        <v>2013</v>
      </c>
      <c r="BJ33" s="142">
        <v>2014</v>
      </c>
      <c r="BK33" s="142">
        <v>2015</v>
      </c>
      <c r="BL33" s="94">
        <v>2012</v>
      </c>
      <c r="BM33" s="94">
        <v>2015</v>
      </c>
      <c r="BN33" s="94">
        <v>2014</v>
      </c>
      <c r="BO33" s="94">
        <v>2016</v>
      </c>
      <c r="BP33" s="142">
        <v>2012</v>
      </c>
      <c r="BQ33" s="142">
        <v>2014</v>
      </c>
      <c r="BR33" s="142">
        <v>2014</v>
      </c>
      <c r="BS33" s="142">
        <v>2014</v>
      </c>
      <c r="BT33" s="150">
        <v>2015</v>
      </c>
      <c r="BU33" s="150">
        <v>2015</v>
      </c>
      <c r="BV33" s="150">
        <v>2013</v>
      </c>
      <c r="BW33" s="150">
        <v>2013</v>
      </c>
      <c r="BX33" s="150">
        <v>2013</v>
      </c>
      <c r="BY33" s="143">
        <v>2013</v>
      </c>
      <c r="BZ33" s="150">
        <v>2014</v>
      </c>
      <c r="CA33" s="165">
        <v>2014</v>
      </c>
      <c r="CB33" s="150">
        <v>2014</v>
      </c>
      <c r="CC33" s="142">
        <v>2015</v>
      </c>
      <c r="CD33" s="142">
        <v>2015</v>
      </c>
      <c r="CE33" s="142">
        <v>2014</v>
      </c>
      <c r="CF33" s="142">
        <v>2014</v>
      </c>
      <c r="CG33" s="94"/>
    </row>
    <row r="34" spans="1:85" x14ac:dyDescent="0.25">
      <c r="A34" s="3" t="str">
        <f>VLOOKUP(C34,Regiones!B$4:H$36,7,FALSE)</f>
        <v>South America</v>
      </c>
      <c r="B34" s="114" t="s">
        <v>58</v>
      </c>
      <c r="C34" s="97" t="s">
        <v>57</v>
      </c>
      <c r="D34" s="140">
        <v>2014</v>
      </c>
      <c r="E34" s="140">
        <v>2014</v>
      </c>
      <c r="F34" s="140">
        <v>2014</v>
      </c>
      <c r="G34" s="140">
        <v>2014</v>
      </c>
      <c r="H34" s="140">
        <v>2014</v>
      </c>
      <c r="I34" s="140">
        <v>2014</v>
      </c>
      <c r="J34" s="140">
        <v>2014</v>
      </c>
      <c r="K34" s="140">
        <v>2015</v>
      </c>
      <c r="L34" s="140">
        <v>2015</v>
      </c>
      <c r="M34" s="140">
        <v>2015</v>
      </c>
      <c r="N34" s="140">
        <v>2011</v>
      </c>
      <c r="O34" s="140">
        <v>2011</v>
      </c>
      <c r="P34" s="140" t="s">
        <v>568</v>
      </c>
      <c r="Q34" s="142">
        <v>2016</v>
      </c>
      <c r="R34" s="142">
        <v>2016</v>
      </c>
      <c r="S34" s="142">
        <v>2015</v>
      </c>
      <c r="T34" s="142">
        <v>2015</v>
      </c>
      <c r="U34" s="142">
        <v>2012</v>
      </c>
      <c r="V34" s="142">
        <v>2012</v>
      </c>
      <c r="W34" s="142">
        <v>2014</v>
      </c>
      <c r="X34" s="142">
        <v>2014</v>
      </c>
      <c r="Y34" s="142">
        <v>2010</v>
      </c>
      <c r="Z34" s="142">
        <v>2010</v>
      </c>
      <c r="AA34" s="142">
        <v>2010</v>
      </c>
      <c r="AB34" s="142">
        <v>2015</v>
      </c>
      <c r="AC34" s="161">
        <v>2015</v>
      </c>
      <c r="AD34" s="161">
        <v>2013</v>
      </c>
      <c r="AE34" s="142">
        <v>2015</v>
      </c>
      <c r="AF34" s="161">
        <v>2010</v>
      </c>
      <c r="AG34" s="142">
        <v>2010</v>
      </c>
      <c r="AH34" s="142">
        <v>2012</v>
      </c>
      <c r="AI34" s="142">
        <v>2014</v>
      </c>
      <c r="AJ34" s="142">
        <v>2015</v>
      </c>
      <c r="AK34" s="142">
        <v>2014</v>
      </c>
      <c r="AL34" s="142">
        <v>2014</v>
      </c>
      <c r="AM34" s="142">
        <v>2015</v>
      </c>
      <c r="AN34" s="142">
        <v>2014</v>
      </c>
      <c r="AO34" s="142">
        <v>2014</v>
      </c>
      <c r="AP34" s="142">
        <v>2014</v>
      </c>
      <c r="AQ34" s="142">
        <v>2015</v>
      </c>
      <c r="AR34" s="142">
        <v>2014</v>
      </c>
      <c r="AS34" s="141" t="s">
        <v>568</v>
      </c>
      <c r="AT34" s="141">
        <v>2014</v>
      </c>
      <c r="AU34" s="142">
        <v>2014</v>
      </c>
      <c r="AV34" s="142">
        <v>2015</v>
      </c>
      <c r="AW34" s="142">
        <v>2016</v>
      </c>
      <c r="AX34" s="144" t="s">
        <v>568</v>
      </c>
      <c r="AY34" s="169">
        <v>2015</v>
      </c>
      <c r="AZ34" s="142">
        <v>2015</v>
      </c>
      <c r="BA34" s="161">
        <v>2014</v>
      </c>
      <c r="BB34" s="142">
        <v>2015</v>
      </c>
      <c r="BC34" s="142">
        <v>2014</v>
      </c>
      <c r="BD34" s="142">
        <v>2014</v>
      </c>
      <c r="BE34" s="142">
        <v>2011</v>
      </c>
      <c r="BF34" s="142">
        <v>2013</v>
      </c>
      <c r="BG34" s="142">
        <v>2013</v>
      </c>
      <c r="BH34" s="142" t="s">
        <v>568</v>
      </c>
      <c r="BI34" s="142" t="s">
        <v>568</v>
      </c>
      <c r="BJ34" s="142">
        <v>2014</v>
      </c>
      <c r="BK34" s="142">
        <v>2015</v>
      </c>
      <c r="BL34" s="94" t="s">
        <v>568</v>
      </c>
      <c r="BM34" s="94" t="s">
        <v>568</v>
      </c>
      <c r="BN34" s="94" t="s">
        <v>568</v>
      </c>
      <c r="BO34" s="94" t="s">
        <v>568</v>
      </c>
      <c r="BP34" s="142">
        <v>2012</v>
      </c>
      <c r="BQ34" s="142">
        <v>2014</v>
      </c>
      <c r="BR34" s="142">
        <v>2014</v>
      </c>
      <c r="BS34" s="142">
        <v>2014</v>
      </c>
      <c r="BT34" s="150">
        <v>2015</v>
      </c>
      <c r="BU34" s="150">
        <v>2015</v>
      </c>
      <c r="BV34" s="150">
        <v>2013</v>
      </c>
      <c r="BW34" s="150">
        <v>2013</v>
      </c>
      <c r="BX34" s="150">
        <v>2013</v>
      </c>
      <c r="BY34" s="143">
        <v>2013</v>
      </c>
      <c r="BZ34" s="150">
        <v>2012</v>
      </c>
      <c r="CA34" s="165">
        <v>2014</v>
      </c>
      <c r="CB34" s="150">
        <v>2014</v>
      </c>
      <c r="CC34" s="142">
        <v>2015</v>
      </c>
      <c r="CD34" s="142">
        <v>2015</v>
      </c>
      <c r="CE34" s="142">
        <v>2014</v>
      </c>
      <c r="CF34" s="142">
        <v>2014</v>
      </c>
      <c r="CG34" s="94"/>
    </row>
    <row r="35" spans="1:85" x14ac:dyDescent="0.25">
      <c r="A35" s="3" t="str">
        <f>VLOOKUP(C35,Regiones!B$4:H$36,7,FALSE)</f>
        <v>South America</v>
      </c>
      <c r="B35" s="114" t="s">
        <v>62</v>
      </c>
      <c r="C35" s="97" t="s">
        <v>61</v>
      </c>
      <c r="D35" s="140">
        <v>2014</v>
      </c>
      <c r="E35" s="140">
        <v>2014</v>
      </c>
      <c r="F35" s="140">
        <v>2014</v>
      </c>
      <c r="G35" s="140">
        <v>2014</v>
      </c>
      <c r="H35" s="140">
        <v>2014</v>
      </c>
      <c r="I35" s="140">
        <v>2014</v>
      </c>
      <c r="J35" s="140">
        <v>2014</v>
      </c>
      <c r="K35" s="140">
        <v>2015</v>
      </c>
      <c r="L35" s="140">
        <v>2015</v>
      </c>
      <c r="M35" s="140">
        <v>2015</v>
      </c>
      <c r="N35" s="140">
        <v>2011</v>
      </c>
      <c r="O35" s="140">
        <v>2011</v>
      </c>
      <c r="P35" s="140" t="s">
        <v>568</v>
      </c>
      <c r="Q35" s="142">
        <v>2016</v>
      </c>
      <c r="R35" s="142">
        <v>2016</v>
      </c>
      <c r="S35" s="142">
        <v>2015</v>
      </c>
      <c r="T35" s="142">
        <v>2015</v>
      </c>
      <c r="U35" s="142">
        <v>2014</v>
      </c>
      <c r="V35" s="142">
        <v>2014</v>
      </c>
      <c r="W35" s="142">
        <v>2014</v>
      </c>
      <c r="X35" s="142">
        <v>2014</v>
      </c>
      <c r="Y35" s="142" t="s">
        <v>568</v>
      </c>
      <c r="Z35" s="142" t="s">
        <v>568</v>
      </c>
      <c r="AA35" s="161">
        <v>2014</v>
      </c>
      <c r="AB35" s="142">
        <v>2015</v>
      </c>
      <c r="AC35" s="161">
        <v>2015</v>
      </c>
      <c r="AD35" s="161">
        <v>2013</v>
      </c>
      <c r="AE35" s="142">
        <v>2015</v>
      </c>
      <c r="AF35" s="161">
        <v>2011</v>
      </c>
      <c r="AG35" s="142">
        <v>2012</v>
      </c>
      <c r="AH35" s="142">
        <v>2010</v>
      </c>
      <c r="AI35" s="142">
        <v>2014</v>
      </c>
      <c r="AJ35" s="142">
        <v>2015</v>
      </c>
      <c r="AK35" s="142">
        <v>2014</v>
      </c>
      <c r="AL35" s="142">
        <v>2014</v>
      </c>
      <c r="AM35" s="142">
        <v>2015</v>
      </c>
      <c r="AN35" s="142">
        <v>2014</v>
      </c>
      <c r="AO35" s="142">
        <v>2014</v>
      </c>
      <c r="AP35" s="142">
        <v>2014</v>
      </c>
      <c r="AQ35" s="142">
        <v>2015</v>
      </c>
      <c r="AR35" s="142">
        <v>2014</v>
      </c>
      <c r="AS35" s="141">
        <v>2013</v>
      </c>
      <c r="AT35" s="141" t="s">
        <v>568</v>
      </c>
      <c r="AU35" s="142">
        <v>2014</v>
      </c>
      <c r="AV35" s="142">
        <v>2015</v>
      </c>
      <c r="AW35" s="142">
        <v>2016</v>
      </c>
      <c r="AX35" s="144" t="s">
        <v>568</v>
      </c>
      <c r="AY35" s="169">
        <v>2015</v>
      </c>
      <c r="AZ35" s="142">
        <v>2015</v>
      </c>
      <c r="BA35" s="161">
        <v>2014</v>
      </c>
      <c r="BB35" s="142">
        <v>2015</v>
      </c>
      <c r="BC35" s="142">
        <v>2014</v>
      </c>
      <c r="BD35" s="142">
        <v>2014</v>
      </c>
      <c r="BE35" s="142">
        <v>2011</v>
      </c>
      <c r="BF35" s="142">
        <v>2014</v>
      </c>
      <c r="BG35" s="142">
        <v>2014</v>
      </c>
      <c r="BH35" s="142">
        <v>2011</v>
      </c>
      <c r="BI35" s="142">
        <v>2010</v>
      </c>
      <c r="BJ35" s="142">
        <v>2014</v>
      </c>
      <c r="BK35" s="142">
        <v>2015</v>
      </c>
      <c r="BL35" s="94">
        <v>2012</v>
      </c>
      <c r="BM35" s="94">
        <v>2015</v>
      </c>
      <c r="BN35" s="94">
        <v>2014</v>
      </c>
      <c r="BO35" s="94">
        <v>2016</v>
      </c>
      <c r="BP35" s="142">
        <v>2012</v>
      </c>
      <c r="BQ35" s="142">
        <v>2014</v>
      </c>
      <c r="BR35" s="142">
        <v>2014</v>
      </c>
      <c r="BS35" s="142">
        <v>2014</v>
      </c>
      <c r="BT35" s="150">
        <v>2015</v>
      </c>
      <c r="BU35" s="150">
        <v>2015</v>
      </c>
      <c r="BV35" s="150">
        <v>2013</v>
      </c>
      <c r="BW35" s="150">
        <v>2013</v>
      </c>
      <c r="BX35" s="150">
        <v>2009</v>
      </c>
      <c r="BY35" s="143" t="s">
        <v>568</v>
      </c>
      <c r="BZ35" s="150">
        <v>2014</v>
      </c>
      <c r="CA35" s="165">
        <v>2014</v>
      </c>
      <c r="CB35" s="150">
        <v>2010</v>
      </c>
      <c r="CC35" s="142">
        <v>2015</v>
      </c>
      <c r="CD35" s="142">
        <v>2015</v>
      </c>
      <c r="CE35" s="142">
        <v>2014</v>
      </c>
      <c r="CF35" s="142">
        <v>2014</v>
      </c>
      <c r="CG35" s="94"/>
    </row>
    <row r="36" spans="1:85" x14ac:dyDescent="0.25">
      <c r="A36" s="3" t="str">
        <f>VLOOKUP(C36,Regiones!B$4:H$36,7,FALSE)</f>
        <v>South America</v>
      </c>
      <c r="B36" s="114" t="s">
        <v>438</v>
      </c>
      <c r="C36" s="97" t="s">
        <v>63</v>
      </c>
      <c r="D36" s="140">
        <v>2014</v>
      </c>
      <c r="E36" s="140">
        <v>2014</v>
      </c>
      <c r="F36" s="140">
        <v>2014</v>
      </c>
      <c r="G36" s="140">
        <v>2014</v>
      </c>
      <c r="H36" s="140">
        <v>2014</v>
      </c>
      <c r="I36" s="140">
        <v>2014</v>
      </c>
      <c r="J36" s="140">
        <v>2014</v>
      </c>
      <c r="K36" s="140">
        <v>2015</v>
      </c>
      <c r="L36" s="140">
        <v>2015</v>
      </c>
      <c r="M36" s="140">
        <v>2015</v>
      </c>
      <c r="N36" s="140">
        <v>2011</v>
      </c>
      <c r="O36" s="140">
        <v>2011</v>
      </c>
      <c r="P36" s="140">
        <v>2008</v>
      </c>
      <c r="Q36" s="142">
        <v>2016</v>
      </c>
      <c r="R36" s="142">
        <v>2016</v>
      </c>
      <c r="S36" s="142">
        <v>2015</v>
      </c>
      <c r="T36" s="142">
        <v>2015</v>
      </c>
      <c r="U36" s="142">
        <v>2014</v>
      </c>
      <c r="V36" s="142">
        <v>2014</v>
      </c>
      <c r="W36" s="142">
        <v>2014</v>
      </c>
      <c r="X36" s="142">
        <v>2014</v>
      </c>
      <c r="Y36" s="142" t="s">
        <v>568</v>
      </c>
      <c r="Z36" s="142" t="s">
        <v>568</v>
      </c>
      <c r="AA36" s="161">
        <v>2013</v>
      </c>
      <c r="AB36" s="142">
        <v>2015</v>
      </c>
      <c r="AC36" s="161">
        <v>2013</v>
      </c>
      <c r="AD36" s="161">
        <v>2013</v>
      </c>
      <c r="AE36" s="142">
        <v>2015</v>
      </c>
      <c r="AF36" s="161">
        <v>2009</v>
      </c>
      <c r="AG36" s="142">
        <v>2011</v>
      </c>
      <c r="AH36" s="142" t="s">
        <v>568</v>
      </c>
      <c r="AI36" s="142">
        <v>2014</v>
      </c>
      <c r="AJ36" s="142">
        <v>2015</v>
      </c>
      <c r="AK36" s="142">
        <v>2014</v>
      </c>
      <c r="AL36" s="142">
        <v>2014</v>
      </c>
      <c r="AM36" s="142">
        <v>2015</v>
      </c>
      <c r="AN36" s="142">
        <v>2014</v>
      </c>
      <c r="AO36" s="142">
        <v>2014</v>
      </c>
      <c r="AP36" s="142">
        <v>2014</v>
      </c>
      <c r="AQ36" s="142">
        <v>2015</v>
      </c>
      <c r="AR36" s="142">
        <v>2014</v>
      </c>
      <c r="AS36" s="141">
        <v>2006</v>
      </c>
      <c r="AT36" s="141" t="s">
        <v>568</v>
      </c>
      <c r="AU36" s="142">
        <v>2014</v>
      </c>
      <c r="AV36" s="142">
        <v>2015</v>
      </c>
      <c r="AW36" s="142">
        <v>2016</v>
      </c>
      <c r="AX36" s="144" t="s">
        <v>568</v>
      </c>
      <c r="AY36" s="169">
        <v>2015</v>
      </c>
      <c r="AZ36" s="142">
        <v>2015</v>
      </c>
      <c r="BA36" s="161">
        <v>2014</v>
      </c>
      <c r="BB36" s="142">
        <v>2015</v>
      </c>
      <c r="BC36" s="142">
        <v>2014</v>
      </c>
      <c r="BD36" s="142">
        <v>2014</v>
      </c>
      <c r="BE36" s="142">
        <v>2011</v>
      </c>
      <c r="BF36" s="142">
        <v>2014</v>
      </c>
      <c r="BG36" s="142">
        <v>2014</v>
      </c>
      <c r="BH36" s="142">
        <v>2015</v>
      </c>
      <c r="BI36" s="142">
        <v>2013</v>
      </c>
      <c r="BJ36" s="142">
        <v>2014</v>
      </c>
      <c r="BK36" s="142">
        <v>2015</v>
      </c>
      <c r="BL36" s="94" t="s">
        <v>568</v>
      </c>
      <c r="BM36" s="94">
        <v>2015</v>
      </c>
      <c r="BN36" s="94">
        <v>2014</v>
      </c>
      <c r="BO36" s="94">
        <v>2016</v>
      </c>
      <c r="BP36" s="142">
        <v>2012</v>
      </c>
      <c r="BQ36" s="142">
        <v>2014</v>
      </c>
      <c r="BR36" s="142">
        <v>2014</v>
      </c>
      <c r="BS36" s="142">
        <v>2014</v>
      </c>
      <c r="BT36" s="150">
        <v>2015</v>
      </c>
      <c r="BU36" s="150">
        <v>2015</v>
      </c>
      <c r="BV36" s="150">
        <v>2013</v>
      </c>
      <c r="BW36" s="150">
        <v>2013</v>
      </c>
      <c r="BX36" s="150">
        <v>2013</v>
      </c>
      <c r="BY36" s="143">
        <v>2013</v>
      </c>
      <c r="BZ36" s="150">
        <v>2011</v>
      </c>
      <c r="CA36" s="165">
        <v>2012</v>
      </c>
      <c r="CB36" s="150">
        <v>2014</v>
      </c>
      <c r="CC36" s="142">
        <v>2013</v>
      </c>
      <c r="CD36" s="142">
        <v>2015</v>
      </c>
      <c r="CE36" s="142">
        <v>2014</v>
      </c>
      <c r="CF36" s="142">
        <v>2014</v>
      </c>
      <c r="CG36" s="94"/>
    </row>
  </sheetData>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36"/>
  <sheetViews>
    <sheetView showGridLines="0" workbookViewId="0">
      <pane xSplit="3" ySplit="3" topLeftCell="BP4" activePane="bottomRight" state="frozen"/>
      <selection activeCell="P7" sqref="P7"/>
      <selection pane="topRight" activeCell="P7" sqref="P7"/>
      <selection pane="bottomLeft" activeCell="P7" sqref="P7"/>
      <selection pane="bottomRight" activeCell="CG4" sqref="CG4"/>
    </sheetView>
  </sheetViews>
  <sheetFormatPr defaultColWidth="9.140625" defaultRowHeight="15" x14ac:dyDescent="0.25"/>
  <cols>
    <col min="1" max="1" width="21.42578125" style="3" customWidth="1"/>
    <col min="2" max="2" width="49.42578125" style="3" bestFit="1" customWidth="1"/>
    <col min="3" max="3" width="5.5703125" style="3" bestFit="1" customWidth="1"/>
    <col min="4" max="7" width="5.5703125" style="172" bestFit="1" customWidth="1"/>
    <col min="8" max="9" width="7.7109375" style="172" bestFit="1" customWidth="1"/>
    <col min="10" max="13" width="5.5703125" style="172" bestFit="1" customWidth="1"/>
    <col min="14" max="15" width="7.7109375" style="172" bestFit="1" customWidth="1"/>
    <col min="16" max="24" width="5.5703125" style="172" bestFit="1" customWidth="1"/>
    <col min="25" max="26" width="9.28515625" style="172" customWidth="1"/>
    <col min="27" max="34" width="5.5703125" style="172" bestFit="1" customWidth="1"/>
    <col min="35" max="35" width="7.7109375" style="172" bestFit="1" customWidth="1"/>
    <col min="36" max="37" width="5.5703125" style="172" bestFit="1" customWidth="1"/>
    <col min="38" max="38" width="7.7109375" style="172" bestFit="1" customWidth="1"/>
    <col min="39" max="53" width="5.5703125" style="172" bestFit="1" customWidth="1"/>
    <col min="54" max="54" width="7.7109375" style="172" bestFit="1" customWidth="1"/>
    <col min="55" max="71" width="5.5703125" style="172" bestFit="1" customWidth="1"/>
    <col min="72" max="72" width="7.7109375" style="172" bestFit="1" customWidth="1"/>
    <col min="73" max="76" width="5.5703125" style="172" bestFit="1" customWidth="1"/>
    <col min="77" max="78" width="7.7109375" style="172" bestFit="1" customWidth="1"/>
    <col min="79" max="79" width="5.5703125" style="172" bestFit="1" customWidth="1"/>
    <col min="80" max="80" width="7.7109375" style="172" bestFit="1" customWidth="1"/>
    <col min="81" max="84" width="5.5703125" style="172" bestFit="1" customWidth="1"/>
    <col min="85" max="85" width="8.5703125" style="172" bestFit="1" customWidth="1"/>
    <col min="86" max="86" width="8.28515625" style="172" bestFit="1" customWidth="1"/>
    <col min="87" max="87" width="10" style="172" bestFit="1" customWidth="1"/>
    <col min="88" max="88" width="5.7109375" style="172" bestFit="1" customWidth="1"/>
    <col min="89" max="89" width="7.140625" style="172" bestFit="1" customWidth="1"/>
    <col min="90" max="16384" width="9.140625" style="3"/>
  </cols>
  <sheetData>
    <row r="1" spans="1:89" x14ac:dyDescent="0.25">
      <c r="B1" s="153"/>
      <c r="C1" s="153"/>
      <c r="D1" s="170"/>
      <c r="E1" s="170"/>
      <c r="F1" s="170"/>
      <c r="G1" s="170"/>
      <c r="H1" s="170"/>
      <c r="I1" s="170"/>
      <c r="J1" s="170"/>
      <c r="K1" s="170"/>
      <c r="L1" s="170"/>
      <c r="M1" s="171"/>
      <c r="N1" s="171"/>
      <c r="O1" s="171"/>
      <c r="P1" s="171"/>
      <c r="Q1" s="170"/>
      <c r="R1" s="170"/>
      <c r="S1" s="170"/>
      <c r="T1" s="170"/>
      <c r="U1" s="171"/>
      <c r="V1" s="171"/>
      <c r="W1" s="171"/>
      <c r="X1" s="170"/>
      <c r="Y1" s="171"/>
      <c r="Z1" s="171"/>
      <c r="AA1" s="171"/>
      <c r="AB1" s="171"/>
      <c r="AC1" s="171"/>
      <c r="AD1" s="171"/>
      <c r="AE1" s="170"/>
      <c r="AF1" s="171"/>
      <c r="AG1" s="171"/>
      <c r="AH1" s="170"/>
      <c r="AI1" s="170"/>
      <c r="AJ1" s="171"/>
      <c r="AK1" s="170"/>
      <c r="AL1" s="170"/>
      <c r="AM1" s="171"/>
      <c r="AN1" s="170"/>
      <c r="AO1" s="171"/>
      <c r="AP1" s="171"/>
      <c r="AQ1" s="170"/>
      <c r="AR1" s="170"/>
      <c r="AS1" s="170"/>
      <c r="AT1" s="171"/>
      <c r="AU1" s="170"/>
      <c r="AV1" s="170"/>
      <c r="AW1" s="170"/>
      <c r="AX1" s="170"/>
      <c r="AY1" s="170"/>
      <c r="AZ1" s="170"/>
      <c r="BA1" s="171"/>
      <c r="BB1" s="171"/>
      <c r="BC1" s="170"/>
      <c r="BD1" s="170"/>
      <c r="BE1" s="171"/>
      <c r="BF1" s="170"/>
      <c r="BG1" s="170"/>
      <c r="BH1" s="170"/>
      <c r="BI1" s="171"/>
      <c r="BJ1" s="170"/>
      <c r="BK1" s="170"/>
      <c r="BL1" s="171"/>
      <c r="BM1" s="171"/>
      <c r="BN1" s="171"/>
      <c r="BO1" s="171"/>
      <c r="BP1" s="170"/>
      <c r="BQ1" s="170"/>
      <c r="BR1" s="170"/>
      <c r="BS1" s="170"/>
      <c r="BT1" s="170"/>
      <c r="BU1" s="170"/>
      <c r="BV1" s="171"/>
      <c r="BW1" s="171"/>
      <c r="BX1" s="171"/>
      <c r="BY1" s="171"/>
      <c r="BZ1" s="171"/>
      <c r="CA1" s="171"/>
      <c r="CB1" s="171"/>
      <c r="CC1" s="170"/>
      <c r="CD1" s="170"/>
      <c r="CE1" s="170"/>
      <c r="CF1" s="170"/>
    </row>
    <row r="2" spans="1:89" s="15" customFormat="1" ht="121.5" customHeight="1" x14ac:dyDescent="0.2">
      <c r="A2" s="15" t="s">
        <v>587</v>
      </c>
      <c r="B2" s="126" t="s">
        <v>75</v>
      </c>
      <c r="C2" s="127" t="s">
        <v>64</v>
      </c>
      <c r="D2" s="173" t="s">
        <v>119</v>
      </c>
      <c r="E2" s="173" t="s">
        <v>120</v>
      </c>
      <c r="F2" s="173" t="s">
        <v>449</v>
      </c>
      <c r="G2" s="173" t="s">
        <v>450</v>
      </c>
      <c r="H2" s="173" t="s">
        <v>451</v>
      </c>
      <c r="I2" s="173" t="s">
        <v>452</v>
      </c>
      <c r="J2" s="173" t="s">
        <v>458</v>
      </c>
      <c r="K2" s="173" t="s">
        <v>417</v>
      </c>
      <c r="L2" s="173" t="s">
        <v>418</v>
      </c>
      <c r="M2" s="174" t="s">
        <v>588</v>
      </c>
      <c r="N2" s="174" t="s">
        <v>596</v>
      </c>
      <c r="O2" s="174" t="s">
        <v>597</v>
      </c>
      <c r="P2" s="174" t="s">
        <v>598</v>
      </c>
      <c r="Q2" s="173" t="s">
        <v>398</v>
      </c>
      <c r="R2" s="173" t="s">
        <v>435</v>
      </c>
      <c r="S2" s="173" t="s">
        <v>527</v>
      </c>
      <c r="T2" s="173" t="s">
        <v>528</v>
      </c>
      <c r="U2" s="174" t="s">
        <v>602</v>
      </c>
      <c r="V2" s="174" t="s">
        <v>601</v>
      </c>
      <c r="W2" s="174" t="s">
        <v>930</v>
      </c>
      <c r="X2" s="173" t="s">
        <v>81</v>
      </c>
      <c r="Y2" s="154" t="s">
        <v>936</v>
      </c>
      <c r="Z2" s="154" t="s">
        <v>937</v>
      </c>
      <c r="AA2" s="174" t="s">
        <v>604</v>
      </c>
      <c r="AB2" s="174" t="s">
        <v>608</v>
      </c>
      <c r="AC2" s="174" t="s">
        <v>611</v>
      </c>
      <c r="AD2" s="174" t="s">
        <v>614</v>
      </c>
      <c r="AE2" s="173" t="s">
        <v>160</v>
      </c>
      <c r="AF2" s="174" t="s">
        <v>622</v>
      </c>
      <c r="AG2" s="174" t="s">
        <v>624</v>
      </c>
      <c r="AH2" s="173" t="s">
        <v>484</v>
      </c>
      <c r="AI2" s="173" t="s">
        <v>158</v>
      </c>
      <c r="AJ2" s="174" t="s">
        <v>659</v>
      </c>
      <c r="AK2" s="173" t="s">
        <v>492</v>
      </c>
      <c r="AL2" s="173" t="s">
        <v>93</v>
      </c>
      <c r="AM2" s="174" t="s">
        <v>620</v>
      </c>
      <c r="AN2" s="173" t="s">
        <v>159</v>
      </c>
      <c r="AO2" s="174" t="s">
        <v>660</v>
      </c>
      <c r="AP2" s="174" t="s">
        <v>661</v>
      </c>
      <c r="AQ2" s="173" t="s">
        <v>542</v>
      </c>
      <c r="AR2" s="173" t="s">
        <v>80</v>
      </c>
      <c r="AS2" s="173" t="s">
        <v>161</v>
      </c>
      <c r="AT2" s="174" t="s">
        <v>607</v>
      </c>
      <c r="AU2" s="173" t="s">
        <v>162</v>
      </c>
      <c r="AV2" s="173" t="s">
        <v>162</v>
      </c>
      <c r="AW2" s="173" t="s">
        <v>162</v>
      </c>
      <c r="AX2" s="173" t="s">
        <v>163</v>
      </c>
      <c r="AY2" s="173" t="s">
        <v>164</v>
      </c>
      <c r="AZ2" s="173" t="s">
        <v>87</v>
      </c>
      <c r="BA2" s="174" t="s">
        <v>627</v>
      </c>
      <c r="BB2" s="174" t="s">
        <v>629</v>
      </c>
      <c r="BC2" s="173" t="s">
        <v>103</v>
      </c>
      <c r="BD2" s="173" t="s">
        <v>104</v>
      </c>
      <c r="BE2" s="174" t="s">
        <v>626</v>
      </c>
      <c r="BF2" s="173" t="s">
        <v>105</v>
      </c>
      <c r="BG2" s="173" t="s">
        <v>106</v>
      </c>
      <c r="BH2" s="173" t="s">
        <v>124</v>
      </c>
      <c r="BI2" s="174" t="s">
        <v>633</v>
      </c>
      <c r="BJ2" s="173" t="s">
        <v>66</v>
      </c>
      <c r="BK2" s="173" t="s">
        <v>94</v>
      </c>
      <c r="BL2" s="174" t="s">
        <v>641</v>
      </c>
      <c r="BM2" s="174" t="s">
        <v>645</v>
      </c>
      <c r="BN2" s="174" t="s">
        <v>646</v>
      </c>
      <c r="BO2" s="174" t="s">
        <v>648</v>
      </c>
      <c r="BP2" s="173" t="s">
        <v>67</v>
      </c>
      <c r="BQ2" s="173" t="s">
        <v>68</v>
      </c>
      <c r="BR2" s="173" t="s">
        <v>69</v>
      </c>
      <c r="BS2" s="173" t="s">
        <v>455</v>
      </c>
      <c r="BT2" s="173" t="s">
        <v>83</v>
      </c>
      <c r="BU2" s="173" t="s">
        <v>82</v>
      </c>
      <c r="BV2" s="174" t="s">
        <v>652</v>
      </c>
      <c r="BW2" s="174" t="s">
        <v>653</v>
      </c>
      <c r="BX2" s="174" t="s">
        <v>670</v>
      </c>
      <c r="BY2" s="174" t="s">
        <v>669</v>
      </c>
      <c r="BZ2" s="174" t="s">
        <v>674</v>
      </c>
      <c r="CA2" s="174" t="s">
        <v>672</v>
      </c>
      <c r="CB2" s="174" t="s">
        <v>671</v>
      </c>
      <c r="CC2" s="173" t="s">
        <v>486</v>
      </c>
      <c r="CD2" s="173" t="s">
        <v>508</v>
      </c>
      <c r="CE2" s="173" t="s">
        <v>530</v>
      </c>
      <c r="CF2" s="173" t="s">
        <v>395</v>
      </c>
      <c r="CG2" s="147"/>
      <c r="CH2" s="175"/>
      <c r="CI2" s="175"/>
      <c r="CJ2" s="175"/>
      <c r="CK2" s="175"/>
    </row>
    <row r="3" spans="1:89" x14ac:dyDescent="0.25">
      <c r="B3" s="115" t="s">
        <v>897</v>
      </c>
      <c r="C3" s="97"/>
      <c r="D3" s="176">
        <v>2014</v>
      </c>
      <c r="E3" s="176">
        <v>2014</v>
      </c>
      <c r="F3" s="176">
        <v>2014</v>
      </c>
      <c r="G3" s="176">
        <v>2014</v>
      </c>
      <c r="H3" s="176">
        <v>2014</v>
      </c>
      <c r="I3" s="176">
        <v>2014</v>
      </c>
      <c r="J3" s="176">
        <v>2014</v>
      </c>
      <c r="K3" s="176">
        <v>2015</v>
      </c>
      <c r="L3" s="176">
        <v>2015</v>
      </c>
      <c r="M3" s="176">
        <v>2015</v>
      </c>
      <c r="N3" s="176">
        <v>2011</v>
      </c>
      <c r="O3" s="176">
        <v>2011</v>
      </c>
      <c r="P3" s="176">
        <v>2014</v>
      </c>
      <c r="Q3" s="176">
        <v>2016</v>
      </c>
      <c r="R3" s="176">
        <v>2016</v>
      </c>
      <c r="S3" s="176">
        <v>2015</v>
      </c>
      <c r="T3" s="176">
        <v>2015</v>
      </c>
      <c r="U3" s="177">
        <v>2014</v>
      </c>
      <c r="V3" s="177">
        <v>2014</v>
      </c>
      <c r="W3" s="177">
        <v>2014</v>
      </c>
      <c r="X3" s="176">
        <v>2014</v>
      </c>
      <c r="Y3" s="176">
        <v>2014</v>
      </c>
      <c r="Z3" s="176">
        <v>2014</v>
      </c>
      <c r="AA3" s="177">
        <v>2015</v>
      </c>
      <c r="AB3" s="177">
        <v>2015</v>
      </c>
      <c r="AC3" s="177">
        <v>2015</v>
      </c>
      <c r="AD3" s="177">
        <v>2014</v>
      </c>
      <c r="AE3" s="176">
        <v>2015</v>
      </c>
      <c r="AF3" s="177">
        <v>2015</v>
      </c>
      <c r="AG3" s="177">
        <v>2012</v>
      </c>
      <c r="AH3" s="176">
        <v>2014</v>
      </c>
      <c r="AI3" s="176">
        <v>2014</v>
      </c>
      <c r="AJ3" s="176">
        <v>2015</v>
      </c>
      <c r="AK3" s="176">
        <v>2014</v>
      </c>
      <c r="AL3" s="176">
        <v>2014</v>
      </c>
      <c r="AM3" s="177">
        <v>2015</v>
      </c>
      <c r="AN3" s="176">
        <v>2014</v>
      </c>
      <c r="AO3" s="177">
        <v>2014</v>
      </c>
      <c r="AP3" s="177">
        <v>2014</v>
      </c>
      <c r="AQ3" s="176">
        <v>2015</v>
      </c>
      <c r="AR3" s="176">
        <v>2014</v>
      </c>
      <c r="AS3" s="176">
        <v>2013</v>
      </c>
      <c r="AT3" s="177">
        <v>2014</v>
      </c>
      <c r="AU3" s="176">
        <v>2014</v>
      </c>
      <c r="AV3" s="176">
        <v>2015</v>
      </c>
      <c r="AW3" s="176">
        <v>2016</v>
      </c>
      <c r="AX3" s="176">
        <v>2016</v>
      </c>
      <c r="AY3" s="176">
        <v>2016</v>
      </c>
      <c r="AZ3" s="176">
        <v>2015</v>
      </c>
      <c r="BA3" s="177">
        <v>2014</v>
      </c>
      <c r="BB3" s="177">
        <v>2015</v>
      </c>
      <c r="BC3" s="176">
        <v>2014</v>
      </c>
      <c r="BD3" s="176">
        <v>2014</v>
      </c>
      <c r="BE3" s="177">
        <v>2011</v>
      </c>
      <c r="BF3" s="176">
        <v>2014</v>
      </c>
      <c r="BG3" s="176">
        <v>2014</v>
      </c>
      <c r="BH3" s="176">
        <v>2015</v>
      </c>
      <c r="BI3" s="176">
        <v>2013</v>
      </c>
      <c r="BJ3" s="176">
        <v>2014</v>
      </c>
      <c r="BK3" s="176">
        <v>2015</v>
      </c>
      <c r="BL3" s="177">
        <v>2013</v>
      </c>
      <c r="BM3" s="177">
        <v>2015</v>
      </c>
      <c r="BN3" s="177">
        <v>2016</v>
      </c>
      <c r="BO3" s="177">
        <v>2016</v>
      </c>
      <c r="BP3" s="176">
        <v>2012</v>
      </c>
      <c r="BQ3" s="176">
        <v>2014</v>
      </c>
      <c r="BR3" s="176">
        <v>2014</v>
      </c>
      <c r="BS3" s="176">
        <v>2014</v>
      </c>
      <c r="BT3" s="176">
        <v>2015</v>
      </c>
      <c r="BU3" s="176">
        <v>2015</v>
      </c>
      <c r="BV3" s="177">
        <v>2013</v>
      </c>
      <c r="BW3" s="177">
        <v>2013</v>
      </c>
      <c r="BX3" s="177">
        <v>2013</v>
      </c>
      <c r="BY3" s="177">
        <v>2013</v>
      </c>
      <c r="BZ3" s="177">
        <v>2014</v>
      </c>
      <c r="CA3" s="177">
        <v>2014</v>
      </c>
      <c r="CB3" s="177">
        <v>2014</v>
      </c>
      <c r="CC3" s="176">
        <v>2015</v>
      </c>
      <c r="CD3" s="176">
        <v>2015</v>
      </c>
      <c r="CE3" s="176">
        <v>2014</v>
      </c>
      <c r="CF3" s="176">
        <v>2014</v>
      </c>
      <c r="CG3" s="178" t="s">
        <v>570</v>
      </c>
      <c r="CH3" s="178" t="s">
        <v>569</v>
      </c>
      <c r="CI3" s="178" t="s">
        <v>571</v>
      </c>
      <c r="CJ3" s="178" t="s">
        <v>574</v>
      </c>
      <c r="CK3" s="178" t="s">
        <v>575</v>
      </c>
    </row>
    <row r="4" spans="1:89" x14ac:dyDescent="0.25">
      <c r="A4" s="3" t="str">
        <f>VLOOKUP(C4,Regiones!B$4:H$36,7,FALSE)</f>
        <v>Caribbean</v>
      </c>
      <c r="B4" s="114" t="s">
        <v>1</v>
      </c>
      <c r="C4" s="97" t="s">
        <v>0</v>
      </c>
      <c r="D4" s="179">
        <f>IF('Indicator Date hidden'!D4="x","x",$D$3-'Indicator Date hidden'!D4)</f>
        <v>0</v>
      </c>
      <c r="E4" s="179">
        <f>IF('Indicator Date hidden'!E4="x","x",$E$3-'Indicator Date hidden'!E4)</f>
        <v>0</v>
      </c>
      <c r="F4" s="179">
        <f>IF('Indicator Date hidden'!F4="x","x",$F$3-'Indicator Date hidden'!F4)</f>
        <v>0</v>
      </c>
      <c r="G4" s="179">
        <f>IF('Indicator Date hidden'!G4="x","x",$G$3-'Indicator Date hidden'!G4)</f>
        <v>0</v>
      </c>
      <c r="H4" s="179">
        <f>IF('Indicator Date hidden'!H4="x","x",$H$3-'Indicator Date hidden'!H4)</f>
        <v>0</v>
      </c>
      <c r="I4" s="179">
        <f>IF('Indicator Date hidden'!I4="x","x",$I$3-'Indicator Date hidden'!I4)</f>
        <v>0</v>
      </c>
      <c r="J4" s="179">
        <f>IF('Indicator Date hidden'!J4="x","x",$J$3-'Indicator Date hidden'!J4)</f>
        <v>0</v>
      </c>
      <c r="K4" s="179">
        <f>IF('Indicator Date hidden'!K4="x","x",$K$3-'Indicator Date hidden'!K4)</f>
        <v>0</v>
      </c>
      <c r="L4" s="179">
        <f>IF('Indicator Date hidden'!L4="x","x",$L$3-'Indicator Date hidden'!L4)</f>
        <v>0</v>
      </c>
      <c r="M4" s="179">
        <f>IF('Indicator Date hidden'!M4="x","x",$M$3-'Indicator Date hidden'!M4)</f>
        <v>0</v>
      </c>
      <c r="N4" s="179">
        <f>IF('Indicator Date hidden'!N4="x","x",$N$3-'Indicator Date hidden'!N4)</f>
        <v>0</v>
      </c>
      <c r="O4" s="179">
        <f>IF('Indicator Date hidden'!O4="x","x",$O$3-'Indicator Date hidden'!O4)</f>
        <v>0</v>
      </c>
      <c r="P4" s="179">
        <f>IF('Indicator Date hidden'!P4="x","x",$P$3-'Indicator Date hidden'!P4)</f>
        <v>2</v>
      </c>
      <c r="Q4" s="179">
        <f>IF('Indicator Date hidden'!Q4="x","x",$Q$3-'Indicator Date hidden'!Q4)</f>
        <v>0</v>
      </c>
      <c r="R4" s="179">
        <f>IF('Indicator Date hidden'!R4="x","x",$R$3-'Indicator Date hidden'!R4)</f>
        <v>0</v>
      </c>
      <c r="S4" s="179">
        <f>IF('Indicator Date hidden'!S4="x","x",$S$3-'Indicator Date hidden'!S4)</f>
        <v>0</v>
      </c>
      <c r="T4" s="179">
        <f>IF('Indicator Date hidden'!T4="x","x",$T$3-'Indicator Date hidden'!T4)</f>
        <v>0</v>
      </c>
      <c r="U4" s="179">
        <f>IF('Indicator Date hidden'!U4="x","x",$U$3-'Indicator Date hidden'!U4)</f>
        <v>2</v>
      </c>
      <c r="V4" s="179">
        <f>IF('Indicator Date hidden'!V4="x","x",$V$3-'Indicator Date hidden'!V4)</f>
        <v>2</v>
      </c>
      <c r="W4" s="179">
        <f>IF('Indicator Date hidden'!W4="x","x",$W$3-'Indicator Date hidden'!W4)</f>
        <v>0</v>
      </c>
      <c r="X4" s="179">
        <f>IF('Indicator Date hidden'!X4="x","x",$X$3-'Indicator Date hidden'!X4)</f>
        <v>0</v>
      </c>
      <c r="Y4" s="179" t="str">
        <f>IF('Indicator Date hidden'!Y4="x","x",$Y$3-'Indicator Date hidden'!Y4)</f>
        <v>x</v>
      </c>
      <c r="Z4" s="179" t="str">
        <f>IF('Indicator Date hidden'!Z4="x","x",$Z$3-'Indicator Date hidden'!Z4)</f>
        <v>x</v>
      </c>
      <c r="AA4" s="179">
        <f>IF('Indicator Date hidden'!AA4="x","x",$AA$3-'Indicator Date hidden'!AA4)</f>
        <v>9</v>
      </c>
      <c r="AB4" s="179">
        <f>IF('Indicator Date hidden'!AB4="x","x",$AB$3-'Indicator Date hidden'!AB4)</f>
        <v>0</v>
      </c>
      <c r="AC4" s="179">
        <f>IF('Indicator Date hidden'!AC4="x","x",$AC$3-'Indicator Date hidden'!AC4)</f>
        <v>1</v>
      </c>
      <c r="AD4" s="179" t="str">
        <f>IF('Indicator Date hidden'!AD4="x","x",$AD$3-'Indicator Date hidden'!AD4)</f>
        <v>x</v>
      </c>
      <c r="AE4" s="179">
        <f>IF('Indicator Date hidden'!AE4="x","x",$AE$3-'Indicator Date hidden'!AE4)</f>
        <v>0</v>
      </c>
      <c r="AF4" s="179" t="str">
        <f>IF('Indicator Date hidden'!AF4="x","x",$AF$3-'Indicator Date hidden'!AF4)</f>
        <v>x</v>
      </c>
      <c r="AG4" s="179">
        <f>IF('Indicator Date hidden'!AG4="x","x",$AG$3-'Indicator Date hidden'!AG4)</f>
        <v>1</v>
      </c>
      <c r="AH4" s="179" t="str">
        <f>IF('Indicator Date hidden'!AH4="x","x",$AH$3-'Indicator Date hidden'!AH4)</f>
        <v>x</v>
      </c>
      <c r="AI4" s="179">
        <f>IF('Indicator Date hidden'!AI4="x","x",$AI$3-'Indicator Date hidden'!AI4)</f>
        <v>0</v>
      </c>
      <c r="AJ4" s="179">
        <f>IF('Indicator Date hidden'!AJ4="x","x",$AJ$3-'Indicator Date hidden'!AJ4)</f>
        <v>0</v>
      </c>
      <c r="AK4" s="179">
        <f>IF('Indicator Date hidden'!AK4="x","x",$AK$3-'Indicator Date hidden'!AK4)</f>
        <v>0</v>
      </c>
      <c r="AL4" s="179" t="str">
        <f>IF('Indicator Date hidden'!AL4="x","x",$AL$3-'Indicator Date hidden'!AL4)</f>
        <v>x</v>
      </c>
      <c r="AM4" s="179">
        <f>IF('Indicator Date hidden'!AM4="x","x",$AM$3-'Indicator Date hidden'!AM4)</f>
        <v>0</v>
      </c>
      <c r="AN4" s="179">
        <f>IF('Indicator Date hidden'!AN4="x","x",$AN$3-'Indicator Date hidden'!AN4)</f>
        <v>0</v>
      </c>
      <c r="AO4" s="179">
        <f>IF('Indicator Date hidden'!AO4="x","x",$AO$3-'Indicator Date hidden'!AO4)</f>
        <v>0</v>
      </c>
      <c r="AP4" s="179">
        <f>IF('Indicator Date hidden'!AP4="x","x",$AP$3-'Indicator Date hidden'!AP4)</f>
        <v>0</v>
      </c>
      <c r="AQ4" s="179">
        <f>IF('Indicator Date hidden'!AQ4="x","x",$AQ$3-'Indicator Date hidden'!AQ4)</f>
        <v>0</v>
      </c>
      <c r="AR4" s="179" t="str">
        <f>IF('Indicator Date hidden'!AR4="x","x",$AR$3-'Indicator Date hidden'!AR4)</f>
        <v>x</v>
      </c>
      <c r="AS4" s="179">
        <f>IF('Indicator Date hidden'!AS4="x","x",$AS$3-'Indicator Date hidden'!AS4)</f>
        <v>6</v>
      </c>
      <c r="AT4" s="179" t="str">
        <f>IF('Indicator Date hidden'!AT4="x","x",$AT$3-'Indicator Date hidden'!AT4)</f>
        <v>x</v>
      </c>
      <c r="AU4" s="179">
        <f>IF('Indicator Date hidden'!AU4="x","x",$AU$3-'Indicator Date hidden'!AU4)</f>
        <v>0</v>
      </c>
      <c r="AV4" s="179">
        <f>IF('Indicator Date hidden'!AV4="x","x",$AV$3-'Indicator Date hidden'!AV4)</f>
        <v>0</v>
      </c>
      <c r="AW4" s="179">
        <f>IF('Indicator Date hidden'!AW4="x","x",$AW$3-'Indicator Date hidden'!AW4)</f>
        <v>0</v>
      </c>
      <c r="AX4" s="179" t="str">
        <f>IF('Indicator Date hidden'!AX4="x","x",$AX$3-'Indicator Date hidden'!AX4)</f>
        <v>x</v>
      </c>
      <c r="AY4" s="179">
        <f>IF('Indicator Date hidden'!AY4="x","x",$AY$3-'Indicator Date hidden'!AY4)</f>
        <v>1</v>
      </c>
      <c r="AZ4" s="179">
        <f>IF('Indicator Date hidden'!AZ4="x","x",$AZ$3-'Indicator Date hidden'!AZ4)</f>
        <v>0</v>
      </c>
      <c r="BA4" s="179">
        <f>IF('Indicator Date hidden'!BA4="x","x",$BA$3-'Indicator Date hidden'!BA4)</f>
        <v>0</v>
      </c>
      <c r="BB4" s="179">
        <f>IF('Indicator Date hidden'!BB4="x","x",$BB$3-'Indicator Date hidden'!BB4)</f>
        <v>0</v>
      </c>
      <c r="BC4" s="179">
        <f>IF('Indicator Date hidden'!BC4="x","x",$BC$3-'Indicator Date hidden'!BC4)</f>
        <v>0</v>
      </c>
      <c r="BD4" s="179">
        <f>IF('Indicator Date hidden'!BD4="x","x",$BD$3-'Indicator Date hidden'!BD4)</f>
        <v>0</v>
      </c>
      <c r="BE4" s="179">
        <f>IF('Indicator Date hidden'!BE4="x","x",$BE$3-'Indicator Date hidden'!BE4)</f>
        <v>0</v>
      </c>
      <c r="BF4" s="179">
        <f>IF('Indicator Date hidden'!BF4="x","x",$BF$3-'Indicator Date hidden'!BF4)</f>
        <v>0</v>
      </c>
      <c r="BG4" s="179" t="str">
        <f>IF('Indicator Date hidden'!BG4="x","x",$BG$3-'Indicator Date hidden'!BG4)</f>
        <v>x</v>
      </c>
      <c r="BH4" s="179">
        <f>IF('Indicator Date hidden'!BH4="x","x",$BH$3-'Indicator Date hidden'!BH4)</f>
        <v>6</v>
      </c>
      <c r="BI4" s="179" t="str">
        <f>IF('Indicator Date hidden'!BI4="x","x",$BI$3-'Indicator Date hidden'!BI4)</f>
        <v>x</v>
      </c>
      <c r="BJ4" s="179">
        <f>IF('Indicator Date hidden'!BJ4="x","x",$BJ$3-'Indicator Date hidden'!BJ4)</f>
        <v>0</v>
      </c>
      <c r="BK4" s="179" t="str">
        <f>IF('Indicator Date hidden'!BK4="x","x",$BK$3-'Indicator Date hidden'!BK4)</f>
        <v>x</v>
      </c>
      <c r="BL4" s="179" t="str">
        <f>IF('Indicator Date hidden'!BL4="x","x",$BL$3-'Indicator Date hidden'!BL4)</f>
        <v>x</v>
      </c>
      <c r="BM4" s="179" t="str">
        <f>IF('Indicator Date hidden'!BM4="x","x",$BM$3-'Indicator Date hidden'!BM4)</f>
        <v>x</v>
      </c>
      <c r="BN4" s="179">
        <f>IF('Indicator Date hidden'!BN4="x","x",$BN$3-'Indicator Date hidden'!BN4)</f>
        <v>0</v>
      </c>
      <c r="BO4" s="179" t="str">
        <f>IF('Indicator Date hidden'!BO4="x","x",$BO$3-'Indicator Date hidden'!BO4)</f>
        <v>x</v>
      </c>
      <c r="BP4" s="179">
        <f>IF('Indicator Date hidden'!BP4="x","x",$BP$3-'Indicator Date hidden'!BP4)</f>
        <v>0</v>
      </c>
      <c r="BQ4" s="179">
        <f>IF('Indicator Date hidden'!BQ4="x","x",$BQ$3-'Indicator Date hidden'!BQ4)</f>
        <v>0</v>
      </c>
      <c r="BR4" s="179">
        <f>IF('Indicator Date hidden'!BR4="x","x",$BR$3-'Indicator Date hidden'!BR4)</f>
        <v>0</v>
      </c>
      <c r="BS4" s="179">
        <f>IF('Indicator Date hidden'!BS4="x","x",$BS$3-'Indicator Date hidden'!BS4)</f>
        <v>0</v>
      </c>
      <c r="BT4" s="179">
        <f>IF('Indicator Date hidden'!BT4="x","x",$BT$3-'Indicator Date hidden'!BT4)</f>
        <v>4</v>
      </c>
      <c r="BU4" s="179">
        <f>IF('Indicator Date hidden'!BU4="x","x",$BU$3-'Indicator Date hidden'!BU4)</f>
        <v>0</v>
      </c>
      <c r="BV4" s="179">
        <f>IF('Indicator Date hidden'!BV4="x","x",$BV$3-'Indicator Date hidden'!BV4)</f>
        <v>0</v>
      </c>
      <c r="BW4" s="179">
        <f>IF('Indicator Date hidden'!BW4="x","x",$BW$3-'Indicator Date hidden'!BW4)</f>
        <v>0</v>
      </c>
      <c r="BX4" s="179" t="str">
        <f>IF('Indicator Date hidden'!BX4="x","x",$BX$3-'Indicator Date hidden'!BX4)</f>
        <v>x</v>
      </c>
      <c r="BY4" s="179" t="str">
        <f>IF('Indicator Date hidden'!BY4="x","x",$BY$3-'Indicator Date hidden'!BY4)</f>
        <v>x</v>
      </c>
      <c r="BZ4" s="179" t="str">
        <f>IF('Indicator Date hidden'!BZ4="x","x",$BZ$3-'Indicator Date hidden'!BZ4)</f>
        <v>x</v>
      </c>
      <c r="CA4" s="179">
        <f>IF('Indicator Date hidden'!CA4="x","x",$CA$3-'Indicator Date hidden'!CA4)</f>
        <v>0</v>
      </c>
      <c r="CB4" s="179">
        <f>IF('Indicator Date hidden'!CB4="x","x",$CB$3-'Indicator Date hidden'!CB4)</f>
        <v>0</v>
      </c>
      <c r="CC4" s="179">
        <f>IF('Indicator Date hidden'!CC4="x","x",$CC$3-'Indicator Date hidden'!CC4)</f>
        <v>0</v>
      </c>
      <c r="CD4" s="179">
        <f>IF('Indicator Date hidden'!CD4="x","x",$CD$3-'Indicator Date hidden'!CD4)</f>
        <v>0</v>
      </c>
      <c r="CE4" s="179">
        <f>IF('Indicator Date hidden'!CE4="x","x",$CE$3-'Indicator Date hidden'!CE4)</f>
        <v>0</v>
      </c>
      <c r="CF4" s="179">
        <f>IF('Indicator Date hidden'!CF4="x","x",$CF$3-'Indicator Date hidden'!CF4)</f>
        <v>0</v>
      </c>
      <c r="CG4" s="180">
        <f t="shared" ref="CG4:CG36" si="0">SUM(D4:L4,M4:X4,Y4:AA4,AB4:AE4,AF4:AQ4,AR4:AZ4,BA4:BP4, BQ4:CF4)</f>
        <v>34</v>
      </c>
      <c r="CH4" s="181">
        <f>CG4/81</f>
        <v>0.41975308641975306</v>
      </c>
      <c r="CI4" s="180">
        <f t="shared" ref="CI4:CI36" si="1">COUNTIF(D4:CF4,"&gt;0")</f>
        <v>10</v>
      </c>
      <c r="CJ4" s="181">
        <f t="shared" ref="CJ4:CJ36" si="2">_xlfn.STDEV.P(D4:L4,M4:X4,Y4:AA4,AB4:AE4,AF4:AQ4,AR4:AZ4,BA4:BP4, BQ4:CF4)</f>
        <v>1.6215355922694774</v>
      </c>
      <c r="CK4" s="182">
        <f t="shared" ref="CK4:CK36" si="3">MEDIAN(D4:L4,M4:X4,Y4:AA4,AB4:AE4,AF4:AQ4,AR4:AZ4,BA4:BP4, BQ4:CF4)</f>
        <v>0</v>
      </c>
    </row>
    <row r="5" spans="1:89" x14ac:dyDescent="0.25">
      <c r="A5" s="3" t="str">
        <f>VLOOKUP(C5,Regiones!B$4:H$36,7,FALSE)</f>
        <v>Caribbean</v>
      </c>
      <c r="B5" s="114" t="s">
        <v>5</v>
      </c>
      <c r="C5" s="97" t="s">
        <v>4</v>
      </c>
      <c r="D5" s="179">
        <f>IF('Indicator Date hidden'!D5="x","x",$D$3-'Indicator Date hidden'!D5)</f>
        <v>0</v>
      </c>
      <c r="E5" s="179">
        <f>IF('Indicator Date hidden'!E5="x","x",$E$3-'Indicator Date hidden'!E5)</f>
        <v>0</v>
      </c>
      <c r="F5" s="179">
        <f>IF('Indicator Date hidden'!F5="x","x",$F$3-'Indicator Date hidden'!F5)</f>
        <v>0</v>
      </c>
      <c r="G5" s="179">
        <f>IF('Indicator Date hidden'!G5="x","x",$G$3-'Indicator Date hidden'!G5)</f>
        <v>0</v>
      </c>
      <c r="H5" s="179">
        <f>IF('Indicator Date hidden'!H5="x","x",$H$3-'Indicator Date hidden'!H5)</f>
        <v>0</v>
      </c>
      <c r="I5" s="179">
        <f>IF('Indicator Date hidden'!I5="x","x",$I$3-'Indicator Date hidden'!I5)</f>
        <v>0</v>
      </c>
      <c r="J5" s="179">
        <f>IF('Indicator Date hidden'!J5="x","x",$J$3-'Indicator Date hidden'!J5)</f>
        <v>0</v>
      </c>
      <c r="K5" s="179">
        <f>IF('Indicator Date hidden'!K5="x","x",$K$3-'Indicator Date hidden'!K5)</f>
        <v>0</v>
      </c>
      <c r="L5" s="179">
        <f>IF('Indicator Date hidden'!L5="x","x",$L$3-'Indicator Date hidden'!L5)</f>
        <v>0</v>
      </c>
      <c r="M5" s="179">
        <f>IF('Indicator Date hidden'!M5="x","x",$M$3-'Indicator Date hidden'!M5)</f>
        <v>0</v>
      </c>
      <c r="N5" s="179">
        <f>IF('Indicator Date hidden'!N5="x","x",$N$3-'Indicator Date hidden'!N5)</f>
        <v>0</v>
      </c>
      <c r="O5" s="179">
        <f>IF('Indicator Date hidden'!O5="x","x",$O$3-'Indicator Date hidden'!O5)</f>
        <v>0</v>
      </c>
      <c r="P5" s="179" t="str">
        <f>IF('Indicator Date hidden'!P5="x","x",$P$3-'Indicator Date hidden'!P5)</f>
        <v>x</v>
      </c>
      <c r="Q5" s="179">
        <f>IF('Indicator Date hidden'!Q5="x","x",$Q$3-'Indicator Date hidden'!Q5)</f>
        <v>0</v>
      </c>
      <c r="R5" s="179">
        <f>IF('Indicator Date hidden'!R5="x","x",$R$3-'Indicator Date hidden'!R5)</f>
        <v>0</v>
      </c>
      <c r="S5" s="179">
        <f>IF('Indicator Date hidden'!S5="x","x",$S$3-'Indicator Date hidden'!S5)</f>
        <v>0</v>
      </c>
      <c r="T5" s="179">
        <f>IF('Indicator Date hidden'!T5="x","x",$T$3-'Indicator Date hidden'!T5)</f>
        <v>0</v>
      </c>
      <c r="U5" s="179">
        <f>IF('Indicator Date hidden'!U5="x","x",$U$3-'Indicator Date hidden'!U5)</f>
        <v>2</v>
      </c>
      <c r="V5" s="179">
        <f>IF('Indicator Date hidden'!V5="x","x",$V$3-'Indicator Date hidden'!V5)</f>
        <v>2</v>
      </c>
      <c r="W5" s="179">
        <f>IF('Indicator Date hidden'!W5="x","x",$W$3-'Indicator Date hidden'!W5)</f>
        <v>0</v>
      </c>
      <c r="X5" s="179">
        <f>IF('Indicator Date hidden'!X5="x","x",$X$3-'Indicator Date hidden'!X5)</f>
        <v>0</v>
      </c>
      <c r="Y5" s="179" t="str">
        <f>IF('Indicator Date hidden'!Y5="x","x",$Y$3-'Indicator Date hidden'!Y5)</f>
        <v>x</v>
      </c>
      <c r="Z5" s="179" t="str">
        <f>IF('Indicator Date hidden'!Z5="x","x",$Z$3-'Indicator Date hidden'!Z5)</f>
        <v>x</v>
      </c>
      <c r="AA5" s="179">
        <f>IF('Indicator Date hidden'!AA5="x","x",$AA$3-'Indicator Date hidden'!AA5)</f>
        <v>2</v>
      </c>
      <c r="AB5" s="179">
        <f>IF('Indicator Date hidden'!AB5="x","x",$AB$3-'Indicator Date hidden'!AB5)</f>
        <v>0</v>
      </c>
      <c r="AC5" s="179" t="str">
        <f>IF('Indicator Date hidden'!AC5="x","x",$AC$3-'Indicator Date hidden'!AC5)</f>
        <v>x</v>
      </c>
      <c r="AD5" s="179" t="str">
        <f>IF('Indicator Date hidden'!AD5="x","x",$AD$3-'Indicator Date hidden'!AD5)</f>
        <v>x</v>
      </c>
      <c r="AE5" s="179">
        <f>IF('Indicator Date hidden'!AE5="x","x",$AE$3-'Indicator Date hidden'!AE5)</f>
        <v>0</v>
      </c>
      <c r="AF5" s="179" t="str">
        <f>IF('Indicator Date hidden'!AF5="x","x",$AF$3-'Indicator Date hidden'!AF5)</f>
        <v>x</v>
      </c>
      <c r="AG5" s="179">
        <f>IF('Indicator Date hidden'!AG5="x","x",$AG$3-'Indicator Date hidden'!AG5)</f>
        <v>1</v>
      </c>
      <c r="AH5" s="179">
        <f>IF('Indicator Date hidden'!AH5="x","x",$AH$3-'Indicator Date hidden'!AH5)</f>
        <v>6</v>
      </c>
      <c r="AI5" s="179">
        <f>IF('Indicator Date hidden'!AI5="x","x",$AI$3-'Indicator Date hidden'!AI5)</f>
        <v>0</v>
      </c>
      <c r="AJ5" s="179">
        <f>IF('Indicator Date hidden'!AJ5="x","x",$AJ$3-'Indicator Date hidden'!AJ5)</f>
        <v>0</v>
      </c>
      <c r="AK5" s="179">
        <f>IF('Indicator Date hidden'!AK5="x","x",$AK$3-'Indicator Date hidden'!AK5)</f>
        <v>0</v>
      </c>
      <c r="AL5" s="179">
        <f>IF('Indicator Date hidden'!AL5="x","x",$AL$3-'Indicator Date hidden'!AL5)</f>
        <v>1</v>
      </c>
      <c r="AM5" s="179">
        <f>IF('Indicator Date hidden'!AM5="x","x",$AM$3-'Indicator Date hidden'!AM5)</f>
        <v>0</v>
      </c>
      <c r="AN5" s="179">
        <f>IF('Indicator Date hidden'!AN5="x","x",$AN$3-'Indicator Date hidden'!AN5)</f>
        <v>0</v>
      </c>
      <c r="AO5" s="179">
        <f>IF('Indicator Date hidden'!AO5="x","x",$AO$3-'Indicator Date hidden'!AO5)</f>
        <v>0</v>
      </c>
      <c r="AP5" s="179">
        <f>IF('Indicator Date hidden'!AP5="x","x",$AP$3-'Indicator Date hidden'!AP5)</f>
        <v>0</v>
      </c>
      <c r="AQ5" s="179">
        <f>IF('Indicator Date hidden'!AQ5="x","x",$AQ$3-'Indicator Date hidden'!AQ5)</f>
        <v>0</v>
      </c>
      <c r="AR5" s="179">
        <f>IF('Indicator Date hidden'!AR5="x","x",$AR$3-'Indicator Date hidden'!AR5)</f>
        <v>0</v>
      </c>
      <c r="AS5" s="179" t="str">
        <f>IF('Indicator Date hidden'!AS5="x","x",$AS$3-'Indicator Date hidden'!AS5)</f>
        <v>x</v>
      </c>
      <c r="AT5" s="179" t="str">
        <f>IF('Indicator Date hidden'!AT5="x","x",$AT$3-'Indicator Date hidden'!AT5)</f>
        <v>x</v>
      </c>
      <c r="AU5" s="179">
        <f>IF('Indicator Date hidden'!AU5="x","x",$AU$3-'Indicator Date hidden'!AU5)</f>
        <v>0</v>
      </c>
      <c r="AV5" s="179">
        <f>IF('Indicator Date hidden'!AV5="x","x",$AV$3-'Indicator Date hidden'!AV5)</f>
        <v>0</v>
      </c>
      <c r="AW5" s="179">
        <f>IF('Indicator Date hidden'!AW5="x","x",$AW$3-'Indicator Date hidden'!AW5)</f>
        <v>0</v>
      </c>
      <c r="AX5" s="179" t="str">
        <f>IF('Indicator Date hidden'!AX5="x","x",$AX$3-'Indicator Date hidden'!AX5)</f>
        <v>x</v>
      </c>
      <c r="AY5" s="179">
        <f>IF('Indicator Date hidden'!AY5="x","x",$AY$3-'Indicator Date hidden'!AY5)</f>
        <v>1</v>
      </c>
      <c r="AZ5" s="179">
        <f>IF('Indicator Date hidden'!AZ5="x","x",$AZ$3-'Indicator Date hidden'!AZ5)</f>
        <v>0</v>
      </c>
      <c r="BA5" s="179">
        <f>IF('Indicator Date hidden'!BA5="x","x",$BA$3-'Indicator Date hidden'!BA5)</f>
        <v>0</v>
      </c>
      <c r="BB5" s="179" t="str">
        <f>IF('Indicator Date hidden'!BB5="x","x",$BB$3-'Indicator Date hidden'!BB5)</f>
        <v>x</v>
      </c>
      <c r="BC5" s="179">
        <f>IF('Indicator Date hidden'!BC5="x","x",$BC$3-'Indicator Date hidden'!BC5)</f>
        <v>0</v>
      </c>
      <c r="BD5" s="179">
        <f>IF('Indicator Date hidden'!BD5="x","x",$BD$3-'Indicator Date hidden'!BD5)</f>
        <v>0</v>
      </c>
      <c r="BE5" s="179">
        <f>IF('Indicator Date hidden'!BE5="x","x",$BE$3-'Indicator Date hidden'!BE5)</f>
        <v>0</v>
      </c>
      <c r="BF5" s="179">
        <f>IF('Indicator Date hidden'!BF5="x","x",$BF$3-'Indicator Date hidden'!BF5)</f>
        <v>0</v>
      </c>
      <c r="BG5" s="179">
        <f>IF('Indicator Date hidden'!BG5="x","x",$BG$3-'Indicator Date hidden'!BG5)</f>
        <v>0</v>
      </c>
      <c r="BH5" s="179" t="str">
        <f>IF('Indicator Date hidden'!BH5="x","x",$BH$3-'Indicator Date hidden'!BH5)</f>
        <v>x</v>
      </c>
      <c r="BI5" s="179">
        <f>IF('Indicator Date hidden'!BI5="x","x",$BI$3-'Indicator Date hidden'!BI5)</f>
        <v>3</v>
      </c>
      <c r="BJ5" s="179">
        <f>IF('Indicator Date hidden'!BJ5="x","x",$BJ$3-'Indicator Date hidden'!BJ5)</f>
        <v>0</v>
      </c>
      <c r="BK5" s="179">
        <f>IF('Indicator Date hidden'!BK5="x","x",$BK$3-'Indicator Date hidden'!BK5)</f>
        <v>0</v>
      </c>
      <c r="BL5" s="179" t="str">
        <f>IF('Indicator Date hidden'!BL5="x","x",$BL$3-'Indicator Date hidden'!BL5)</f>
        <v>x</v>
      </c>
      <c r="BM5" s="179" t="str">
        <f>IF('Indicator Date hidden'!BM5="x","x",$BM$3-'Indicator Date hidden'!BM5)</f>
        <v>x</v>
      </c>
      <c r="BN5" s="179" t="str">
        <f>IF('Indicator Date hidden'!BN5="x","x",$BN$3-'Indicator Date hidden'!BN5)</f>
        <v>x</v>
      </c>
      <c r="BO5" s="179" t="str">
        <f>IF('Indicator Date hidden'!BO5="x","x",$BO$3-'Indicator Date hidden'!BO5)</f>
        <v>x</v>
      </c>
      <c r="BP5" s="179">
        <f>IF('Indicator Date hidden'!BP5="x","x",$BP$3-'Indicator Date hidden'!BP5)</f>
        <v>0</v>
      </c>
      <c r="BQ5" s="179">
        <f>IF('Indicator Date hidden'!BQ5="x","x",$BQ$3-'Indicator Date hidden'!BQ5)</f>
        <v>0</v>
      </c>
      <c r="BR5" s="179">
        <f>IF('Indicator Date hidden'!BR5="x","x",$BR$3-'Indicator Date hidden'!BR5)</f>
        <v>0</v>
      </c>
      <c r="BS5" s="179">
        <f>IF('Indicator Date hidden'!BS5="x","x",$BS$3-'Indicator Date hidden'!BS5)</f>
        <v>0</v>
      </c>
      <c r="BT5" s="179">
        <f>IF('Indicator Date hidden'!BT5="x","x",$BT$3-'Indicator Date hidden'!BT5)</f>
        <v>0</v>
      </c>
      <c r="BU5" s="179">
        <f>IF('Indicator Date hidden'!BU5="x","x",$BU$3-'Indicator Date hidden'!BU5)</f>
        <v>0</v>
      </c>
      <c r="BV5" s="179" t="str">
        <f>IF('Indicator Date hidden'!BV5="x","x",$BV$3-'Indicator Date hidden'!BV5)</f>
        <v>x</v>
      </c>
      <c r="BW5" s="179" t="str">
        <f>IF('Indicator Date hidden'!BW5="x","x",$BW$3-'Indicator Date hidden'!BW5)</f>
        <v>x</v>
      </c>
      <c r="BX5" s="179">
        <f>IF('Indicator Date hidden'!BX5="x","x",$BX$3-'Indicator Date hidden'!BX5)</f>
        <v>4</v>
      </c>
      <c r="BY5" s="179" t="str">
        <f>IF('Indicator Date hidden'!BY5="x","x",$BY$3-'Indicator Date hidden'!BY5)</f>
        <v>x</v>
      </c>
      <c r="BZ5" s="179" t="str">
        <f>IF('Indicator Date hidden'!BZ5="x","x",$BZ$3-'Indicator Date hidden'!BZ5)</f>
        <v>x</v>
      </c>
      <c r="CA5" s="179">
        <f>IF('Indicator Date hidden'!CA5="x","x",$CA$3-'Indicator Date hidden'!CA5)</f>
        <v>0</v>
      </c>
      <c r="CB5" s="179">
        <f>IF('Indicator Date hidden'!CB5="x","x",$CB$3-'Indicator Date hidden'!CB5)</f>
        <v>4</v>
      </c>
      <c r="CC5" s="179">
        <f>IF('Indicator Date hidden'!CC5="x","x",$CC$3-'Indicator Date hidden'!CC5)</f>
        <v>0</v>
      </c>
      <c r="CD5" s="179">
        <f>IF('Indicator Date hidden'!CD5="x","x",$CD$3-'Indicator Date hidden'!CD5)</f>
        <v>0</v>
      </c>
      <c r="CE5" s="179">
        <f>IF('Indicator Date hidden'!CE5="x","x",$CE$3-'Indicator Date hidden'!CE5)</f>
        <v>0</v>
      </c>
      <c r="CF5" s="179">
        <f>IF('Indicator Date hidden'!CF5="x","x",$CF$3-'Indicator Date hidden'!CF5)</f>
        <v>0</v>
      </c>
      <c r="CG5" s="180">
        <f t="shared" si="0"/>
        <v>26</v>
      </c>
      <c r="CH5" s="181">
        <f t="shared" ref="CH5:CH36" si="4">CG5/81</f>
        <v>0.32098765432098764</v>
      </c>
      <c r="CI5" s="180">
        <f t="shared" si="1"/>
        <v>10</v>
      </c>
      <c r="CJ5" s="181">
        <f t="shared" si="2"/>
        <v>1.1436837355636023</v>
      </c>
      <c r="CK5" s="182">
        <f t="shared" si="3"/>
        <v>0</v>
      </c>
    </row>
    <row r="6" spans="1:89" x14ac:dyDescent="0.25">
      <c r="A6" s="3" t="str">
        <f>VLOOKUP(C6,Regiones!B$4:H$36,7,FALSE)</f>
        <v>Caribbean</v>
      </c>
      <c r="B6" s="114" t="s">
        <v>7</v>
      </c>
      <c r="C6" s="97" t="s">
        <v>6</v>
      </c>
      <c r="D6" s="179">
        <f>IF('Indicator Date hidden'!D6="x","x",$D$3-'Indicator Date hidden'!D6)</f>
        <v>0</v>
      </c>
      <c r="E6" s="179">
        <f>IF('Indicator Date hidden'!E6="x","x",$E$3-'Indicator Date hidden'!E6)</f>
        <v>0</v>
      </c>
      <c r="F6" s="179">
        <f>IF('Indicator Date hidden'!F6="x","x",$F$3-'Indicator Date hidden'!F6)</f>
        <v>0</v>
      </c>
      <c r="G6" s="179">
        <f>IF('Indicator Date hidden'!G6="x","x",$G$3-'Indicator Date hidden'!G6)</f>
        <v>0</v>
      </c>
      <c r="H6" s="179">
        <f>IF('Indicator Date hidden'!H6="x","x",$H$3-'Indicator Date hidden'!H6)</f>
        <v>0</v>
      </c>
      <c r="I6" s="179">
        <f>IF('Indicator Date hidden'!I6="x","x",$I$3-'Indicator Date hidden'!I6)</f>
        <v>0</v>
      </c>
      <c r="J6" s="179">
        <f>IF('Indicator Date hidden'!J6="x","x",$J$3-'Indicator Date hidden'!J6)</f>
        <v>0</v>
      </c>
      <c r="K6" s="179">
        <f>IF('Indicator Date hidden'!K6="x","x",$K$3-'Indicator Date hidden'!K6)</f>
        <v>0</v>
      </c>
      <c r="L6" s="179">
        <f>IF('Indicator Date hidden'!L6="x","x",$L$3-'Indicator Date hidden'!L6)</f>
        <v>0</v>
      </c>
      <c r="M6" s="179">
        <f>IF('Indicator Date hidden'!M6="x","x",$M$3-'Indicator Date hidden'!M6)</f>
        <v>0</v>
      </c>
      <c r="N6" s="179">
        <f>IF('Indicator Date hidden'!N6="x","x",$N$3-'Indicator Date hidden'!N6)</f>
        <v>0</v>
      </c>
      <c r="O6" s="179">
        <f>IF('Indicator Date hidden'!O6="x","x",$O$3-'Indicator Date hidden'!O6)</f>
        <v>0</v>
      </c>
      <c r="P6" s="179" t="str">
        <f>IF('Indicator Date hidden'!P6="x","x",$P$3-'Indicator Date hidden'!P6)</f>
        <v>x</v>
      </c>
      <c r="Q6" s="179">
        <f>IF('Indicator Date hidden'!Q6="x","x",$Q$3-'Indicator Date hidden'!Q6)</f>
        <v>0</v>
      </c>
      <c r="R6" s="179">
        <f>IF('Indicator Date hidden'!R6="x","x",$R$3-'Indicator Date hidden'!R6)</f>
        <v>0</v>
      </c>
      <c r="S6" s="179">
        <f>IF('Indicator Date hidden'!S6="x","x",$S$3-'Indicator Date hidden'!S6)</f>
        <v>0</v>
      </c>
      <c r="T6" s="179">
        <f>IF('Indicator Date hidden'!T6="x","x",$T$3-'Indicator Date hidden'!T6)</f>
        <v>0</v>
      </c>
      <c r="U6" s="179">
        <f>IF('Indicator Date hidden'!U6="x","x",$U$3-'Indicator Date hidden'!U6)</f>
        <v>0</v>
      </c>
      <c r="V6" s="179">
        <f>IF('Indicator Date hidden'!V6="x","x",$V$3-'Indicator Date hidden'!V6)</f>
        <v>0</v>
      </c>
      <c r="W6" s="179">
        <f>IF('Indicator Date hidden'!W6="x","x",$W$3-'Indicator Date hidden'!W6)</f>
        <v>0</v>
      </c>
      <c r="X6" s="179">
        <f>IF('Indicator Date hidden'!X6="x","x",$X$3-'Indicator Date hidden'!X6)</f>
        <v>0</v>
      </c>
      <c r="Y6" s="179">
        <f>IF('Indicator Date hidden'!Y6="x","x",$Y$3-'Indicator Date hidden'!Y6)</f>
        <v>2</v>
      </c>
      <c r="Z6" s="179">
        <f>IF('Indicator Date hidden'!Z6="x","x",$Z$3-'Indicator Date hidden'!Z6)</f>
        <v>2</v>
      </c>
      <c r="AA6" s="179">
        <f>IF('Indicator Date hidden'!AA6="x","x",$AA$3-'Indicator Date hidden'!AA6)</f>
        <v>5</v>
      </c>
      <c r="AB6" s="179">
        <f>IF('Indicator Date hidden'!AB6="x","x",$AB$3-'Indicator Date hidden'!AB6)</f>
        <v>0</v>
      </c>
      <c r="AC6" s="179">
        <f>IF('Indicator Date hidden'!AC6="x","x",$AC$3-'Indicator Date hidden'!AC6)</f>
        <v>1</v>
      </c>
      <c r="AD6" s="179" t="str">
        <f>IF('Indicator Date hidden'!AD6="x","x",$AD$3-'Indicator Date hidden'!AD6)</f>
        <v>x</v>
      </c>
      <c r="AE6" s="179">
        <f>IF('Indicator Date hidden'!AE6="x","x",$AE$3-'Indicator Date hidden'!AE6)</f>
        <v>0</v>
      </c>
      <c r="AF6" s="179">
        <f>IF('Indicator Date hidden'!AF6="x","x",$AF$3-'Indicator Date hidden'!AF6)</f>
        <v>3</v>
      </c>
      <c r="AG6" s="179">
        <f>IF('Indicator Date hidden'!AG6="x","x",$AG$3-'Indicator Date hidden'!AG6)</f>
        <v>1</v>
      </c>
      <c r="AH6" s="179">
        <f>IF('Indicator Date hidden'!AH6="x","x",$AH$3-'Indicator Date hidden'!AH6)</f>
        <v>4</v>
      </c>
      <c r="AI6" s="179">
        <f>IF('Indicator Date hidden'!AI6="x","x",$AI$3-'Indicator Date hidden'!AI6)</f>
        <v>0</v>
      </c>
      <c r="AJ6" s="179">
        <f>IF('Indicator Date hidden'!AJ6="x","x",$AJ$3-'Indicator Date hidden'!AJ6)</f>
        <v>0</v>
      </c>
      <c r="AK6" s="179">
        <f>IF('Indicator Date hidden'!AK6="x","x",$AK$3-'Indicator Date hidden'!AK6)</f>
        <v>0</v>
      </c>
      <c r="AL6" s="179">
        <f>IF('Indicator Date hidden'!AL6="x","x",$AL$3-'Indicator Date hidden'!AL6)</f>
        <v>1</v>
      </c>
      <c r="AM6" s="179">
        <f>IF('Indicator Date hidden'!AM6="x","x",$AM$3-'Indicator Date hidden'!AM6)</f>
        <v>0</v>
      </c>
      <c r="AN6" s="179">
        <f>IF('Indicator Date hidden'!AN6="x","x",$AN$3-'Indicator Date hidden'!AN6)</f>
        <v>0</v>
      </c>
      <c r="AO6" s="179">
        <f>IF('Indicator Date hidden'!AO6="x","x",$AO$3-'Indicator Date hidden'!AO6)</f>
        <v>0</v>
      </c>
      <c r="AP6" s="179">
        <f>IF('Indicator Date hidden'!AP6="x","x",$AP$3-'Indicator Date hidden'!AP6)</f>
        <v>0</v>
      </c>
      <c r="AQ6" s="179">
        <f>IF('Indicator Date hidden'!AQ6="x","x",$AQ$3-'Indicator Date hidden'!AQ6)</f>
        <v>0</v>
      </c>
      <c r="AR6" s="179">
        <f>IF('Indicator Date hidden'!AR6="x","x",$AR$3-'Indicator Date hidden'!AR6)</f>
        <v>0</v>
      </c>
      <c r="AS6" s="179">
        <f>IF('Indicator Date hidden'!AS6="x","x",$AS$3-'Indicator Date hidden'!AS6)</f>
        <v>3</v>
      </c>
      <c r="AT6" s="179" t="str">
        <f>IF('Indicator Date hidden'!AT6="x","x",$AT$3-'Indicator Date hidden'!AT6)</f>
        <v>x</v>
      </c>
      <c r="AU6" s="179">
        <f>IF('Indicator Date hidden'!AU6="x","x",$AU$3-'Indicator Date hidden'!AU6)</f>
        <v>0</v>
      </c>
      <c r="AV6" s="179">
        <f>IF('Indicator Date hidden'!AV6="x","x",$AV$3-'Indicator Date hidden'!AV6)</f>
        <v>0</v>
      </c>
      <c r="AW6" s="179">
        <f>IF('Indicator Date hidden'!AW6="x","x",$AW$3-'Indicator Date hidden'!AW6)</f>
        <v>0</v>
      </c>
      <c r="AX6" s="179" t="str">
        <f>IF('Indicator Date hidden'!AX6="x","x",$AX$3-'Indicator Date hidden'!AX6)</f>
        <v>x</v>
      </c>
      <c r="AY6" s="179">
        <f>IF('Indicator Date hidden'!AY6="x","x",$AY$3-'Indicator Date hidden'!AY6)</f>
        <v>1</v>
      </c>
      <c r="AZ6" s="179">
        <f>IF('Indicator Date hidden'!AZ6="x","x",$AZ$3-'Indicator Date hidden'!AZ6)</f>
        <v>0</v>
      </c>
      <c r="BA6" s="179">
        <f>IF('Indicator Date hidden'!BA6="x","x",$BA$3-'Indicator Date hidden'!BA6)</f>
        <v>0</v>
      </c>
      <c r="BB6" s="179">
        <f>IF('Indicator Date hidden'!BB6="x","x",$BB$3-'Indicator Date hidden'!BB6)</f>
        <v>0</v>
      </c>
      <c r="BC6" s="179">
        <f>IF('Indicator Date hidden'!BC6="x","x",$BC$3-'Indicator Date hidden'!BC6)</f>
        <v>0</v>
      </c>
      <c r="BD6" s="179">
        <f>IF('Indicator Date hidden'!BD6="x","x",$BD$3-'Indicator Date hidden'!BD6)</f>
        <v>0</v>
      </c>
      <c r="BE6" s="179">
        <f>IF('Indicator Date hidden'!BE6="x","x",$BE$3-'Indicator Date hidden'!BE6)</f>
        <v>0</v>
      </c>
      <c r="BF6" s="179">
        <f>IF('Indicator Date hidden'!BF6="x","x",$BF$3-'Indicator Date hidden'!BF6)</f>
        <v>0</v>
      </c>
      <c r="BG6" s="179">
        <f>IF('Indicator Date hidden'!BG6="x","x",$BG$3-'Indicator Date hidden'!BG6)</f>
        <v>0</v>
      </c>
      <c r="BH6" s="179">
        <f>IF('Indicator Date hidden'!BH6="x","x",$BH$3-'Indicator Date hidden'!BH6)</f>
        <v>4</v>
      </c>
      <c r="BI6" s="179">
        <f>IF('Indicator Date hidden'!BI6="x","x",$BI$3-'Indicator Date hidden'!BI6)</f>
        <v>5</v>
      </c>
      <c r="BJ6" s="179">
        <f>IF('Indicator Date hidden'!BJ6="x","x",$BJ$3-'Indicator Date hidden'!BJ6)</f>
        <v>0</v>
      </c>
      <c r="BK6" s="179">
        <f>IF('Indicator Date hidden'!BK6="x","x",$BK$3-'Indicator Date hidden'!BK6)</f>
        <v>0</v>
      </c>
      <c r="BL6" s="179" t="str">
        <f>IF('Indicator Date hidden'!BL6="x","x",$BL$3-'Indicator Date hidden'!BL6)</f>
        <v>x</v>
      </c>
      <c r="BM6" s="179" t="str">
        <f>IF('Indicator Date hidden'!BM6="x","x",$BM$3-'Indicator Date hidden'!BM6)</f>
        <v>x</v>
      </c>
      <c r="BN6" s="179" t="str">
        <f>IF('Indicator Date hidden'!BN6="x","x",$BN$3-'Indicator Date hidden'!BN6)</f>
        <v>x</v>
      </c>
      <c r="BO6" s="179" t="str">
        <f>IF('Indicator Date hidden'!BO6="x","x",$BO$3-'Indicator Date hidden'!BO6)</f>
        <v>x</v>
      </c>
      <c r="BP6" s="179">
        <f>IF('Indicator Date hidden'!BP6="x","x",$BP$3-'Indicator Date hidden'!BP6)</f>
        <v>0</v>
      </c>
      <c r="BQ6" s="179">
        <f>IF('Indicator Date hidden'!BQ6="x","x",$BQ$3-'Indicator Date hidden'!BQ6)</f>
        <v>0</v>
      </c>
      <c r="BR6" s="179">
        <f>IF('Indicator Date hidden'!BR6="x","x",$BR$3-'Indicator Date hidden'!BR6)</f>
        <v>0</v>
      </c>
      <c r="BS6" s="179">
        <f>IF('Indicator Date hidden'!BS6="x","x",$BS$3-'Indicator Date hidden'!BS6)</f>
        <v>0</v>
      </c>
      <c r="BT6" s="179">
        <f>IF('Indicator Date hidden'!BT6="x","x",$BT$3-'Indicator Date hidden'!BT6)</f>
        <v>0</v>
      </c>
      <c r="BU6" s="179">
        <f>IF('Indicator Date hidden'!BU6="x","x",$BU$3-'Indicator Date hidden'!BU6)</f>
        <v>0</v>
      </c>
      <c r="BV6" s="179">
        <f>IF('Indicator Date hidden'!BV6="x","x",$BV$3-'Indicator Date hidden'!BV6)</f>
        <v>0</v>
      </c>
      <c r="BW6" s="179">
        <f>IF('Indicator Date hidden'!BW6="x","x",$BW$3-'Indicator Date hidden'!BW6)</f>
        <v>0</v>
      </c>
      <c r="BX6" s="179">
        <f>IF('Indicator Date hidden'!BX6="x","x",$BX$3-'Indicator Date hidden'!BX6)</f>
        <v>3</v>
      </c>
      <c r="BY6" s="179" t="str">
        <f>IF('Indicator Date hidden'!BY6="x","x",$BY$3-'Indicator Date hidden'!BY6)</f>
        <v>x</v>
      </c>
      <c r="BZ6" s="179">
        <f>IF('Indicator Date hidden'!BZ6="x","x",$BZ$3-'Indicator Date hidden'!BZ6)</f>
        <v>2</v>
      </c>
      <c r="CA6" s="179">
        <f>IF('Indicator Date hidden'!CA6="x","x",$CA$3-'Indicator Date hidden'!CA6)</f>
        <v>2</v>
      </c>
      <c r="CB6" s="179">
        <f>IF('Indicator Date hidden'!CB6="x","x",$CB$3-'Indicator Date hidden'!CB6)</f>
        <v>0</v>
      </c>
      <c r="CC6" s="179">
        <f>IF('Indicator Date hidden'!CC6="x","x",$CC$3-'Indicator Date hidden'!CC6)</f>
        <v>0</v>
      </c>
      <c r="CD6" s="179">
        <f>IF('Indicator Date hidden'!CD6="x","x",$CD$3-'Indicator Date hidden'!CD6)</f>
        <v>0</v>
      </c>
      <c r="CE6" s="179">
        <f>IF('Indicator Date hidden'!CE6="x","x",$CE$3-'Indicator Date hidden'!CE6)</f>
        <v>0</v>
      </c>
      <c r="CF6" s="179">
        <f>IF('Indicator Date hidden'!CF6="x","x",$CF$3-'Indicator Date hidden'!CF6)</f>
        <v>0</v>
      </c>
      <c r="CG6" s="180">
        <f t="shared" si="0"/>
        <v>39</v>
      </c>
      <c r="CH6" s="181">
        <f t="shared" si="4"/>
        <v>0.48148148148148145</v>
      </c>
      <c r="CI6" s="180">
        <f t="shared" si="1"/>
        <v>15</v>
      </c>
      <c r="CJ6" s="181">
        <f t="shared" si="2"/>
        <v>1.2240359017973652</v>
      </c>
      <c r="CK6" s="182">
        <f t="shared" si="3"/>
        <v>0</v>
      </c>
    </row>
    <row r="7" spans="1:89" x14ac:dyDescent="0.25">
      <c r="A7" s="3" t="str">
        <f>VLOOKUP(C7,Regiones!B$4:H$36,7,FALSE)</f>
        <v>Caribbean</v>
      </c>
      <c r="B7" s="114" t="s">
        <v>20</v>
      </c>
      <c r="C7" s="97" t="s">
        <v>19</v>
      </c>
      <c r="D7" s="179">
        <f>IF('Indicator Date hidden'!D7="x","x",$D$3-'Indicator Date hidden'!D7)</f>
        <v>0</v>
      </c>
      <c r="E7" s="179">
        <f>IF('Indicator Date hidden'!E7="x","x",$E$3-'Indicator Date hidden'!E7)</f>
        <v>0</v>
      </c>
      <c r="F7" s="179">
        <f>IF('Indicator Date hidden'!F7="x","x",$F$3-'Indicator Date hidden'!F7)</f>
        <v>0</v>
      </c>
      <c r="G7" s="179">
        <f>IF('Indicator Date hidden'!G7="x","x",$G$3-'Indicator Date hidden'!G7)</f>
        <v>0</v>
      </c>
      <c r="H7" s="179">
        <f>IF('Indicator Date hidden'!H7="x","x",$H$3-'Indicator Date hidden'!H7)</f>
        <v>0</v>
      </c>
      <c r="I7" s="179">
        <f>IF('Indicator Date hidden'!I7="x","x",$I$3-'Indicator Date hidden'!I7)</f>
        <v>0</v>
      </c>
      <c r="J7" s="179">
        <f>IF('Indicator Date hidden'!J7="x","x",$J$3-'Indicator Date hidden'!J7)</f>
        <v>0</v>
      </c>
      <c r="K7" s="179">
        <f>IF('Indicator Date hidden'!K7="x","x",$K$3-'Indicator Date hidden'!K7)</f>
        <v>0</v>
      </c>
      <c r="L7" s="179">
        <f>IF('Indicator Date hidden'!L7="x","x",$L$3-'Indicator Date hidden'!L7)</f>
        <v>0</v>
      </c>
      <c r="M7" s="179">
        <f>IF('Indicator Date hidden'!M7="x","x",$M$3-'Indicator Date hidden'!M7)</f>
        <v>0</v>
      </c>
      <c r="N7" s="179">
        <f>IF('Indicator Date hidden'!N7="x","x",$N$3-'Indicator Date hidden'!N7)</f>
        <v>0</v>
      </c>
      <c r="O7" s="179">
        <f>IF('Indicator Date hidden'!O7="x","x",$O$3-'Indicator Date hidden'!O7)</f>
        <v>0</v>
      </c>
      <c r="P7" s="179">
        <f>IF('Indicator Date hidden'!P7="x","x",$P$3-'Indicator Date hidden'!P7)</f>
        <v>1</v>
      </c>
      <c r="Q7" s="179">
        <f>IF('Indicator Date hidden'!Q7="x","x",$Q$3-'Indicator Date hidden'!Q7)</f>
        <v>0</v>
      </c>
      <c r="R7" s="179">
        <f>IF('Indicator Date hidden'!R7="x","x",$R$3-'Indicator Date hidden'!R7)</f>
        <v>0</v>
      </c>
      <c r="S7" s="179">
        <f>IF('Indicator Date hidden'!S7="x","x",$S$3-'Indicator Date hidden'!S7)</f>
        <v>0</v>
      </c>
      <c r="T7" s="179">
        <f>IF('Indicator Date hidden'!T7="x","x",$T$3-'Indicator Date hidden'!T7)</f>
        <v>0</v>
      </c>
      <c r="U7" s="179">
        <f>IF('Indicator Date hidden'!U7="x","x",$U$3-'Indicator Date hidden'!U7)</f>
        <v>3</v>
      </c>
      <c r="V7" s="179">
        <f>IF('Indicator Date hidden'!V7="x","x",$V$3-'Indicator Date hidden'!V7)</f>
        <v>3</v>
      </c>
      <c r="W7" s="179">
        <f>IF('Indicator Date hidden'!W7="x","x",$W$3-'Indicator Date hidden'!W7)</f>
        <v>0</v>
      </c>
      <c r="X7" s="179">
        <f>IF('Indicator Date hidden'!X7="x","x",$X$3-'Indicator Date hidden'!X7)</f>
        <v>0</v>
      </c>
      <c r="Y7" s="179" t="str">
        <f>IF('Indicator Date hidden'!Y7="x","x",$Y$3-'Indicator Date hidden'!Y7)</f>
        <v>x</v>
      </c>
      <c r="Z7" s="179" t="str">
        <f>IF('Indicator Date hidden'!Z7="x","x",$Z$3-'Indicator Date hidden'!Z7)</f>
        <v>x</v>
      </c>
      <c r="AA7" s="179" t="str">
        <f>IF('Indicator Date hidden'!AA7="x","x",$AA$3-'Indicator Date hidden'!AA7)</f>
        <v>x</v>
      </c>
      <c r="AB7" s="179">
        <f>IF('Indicator Date hidden'!AB7="x","x",$AB$3-'Indicator Date hidden'!AB7)</f>
        <v>0</v>
      </c>
      <c r="AC7" s="179" t="str">
        <f>IF('Indicator Date hidden'!AC7="x","x",$AC$3-'Indicator Date hidden'!AC7)</f>
        <v>x</v>
      </c>
      <c r="AD7" s="179" t="str">
        <f>IF('Indicator Date hidden'!AD7="x","x",$AD$3-'Indicator Date hidden'!AD7)</f>
        <v>x</v>
      </c>
      <c r="AE7" s="179">
        <f>IF('Indicator Date hidden'!AE7="x","x",$AE$3-'Indicator Date hidden'!AE7)</f>
        <v>0</v>
      </c>
      <c r="AF7" s="179" t="str">
        <f>IF('Indicator Date hidden'!AF7="x","x",$AF$3-'Indicator Date hidden'!AF7)</f>
        <v>x</v>
      </c>
      <c r="AG7" s="179">
        <f>IF('Indicator Date hidden'!AG7="x","x",$AG$3-'Indicator Date hidden'!AG7)</f>
        <v>0</v>
      </c>
      <c r="AH7" s="179">
        <f>IF('Indicator Date hidden'!AH7="x","x",$AH$3-'Indicator Date hidden'!AH7)</f>
        <v>4</v>
      </c>
      <c r="AI7" s="179">
        <f>IF('Indicator Date hidden'!AI7="x","x",$AI$3-'Indicator Date hidden'!AI7)</f>
        <v>0</v>
      </c>
      <c r="AJ7" s="179">
        <f>IF('Indicator Date hidden'!AJ7="x","x",$AJ$3-'Indicator Date hidden'!AJ7)</f>
        <v>0</v>
      </c>
      <c r="AK7" s="179">
        <f>IF('Indicator Date hidden'!AK7="x","x",$AK$3-'Indicator Date hidden'!AK7)</f>
        <v>0</v>
      </c>
      <c r="AL7" s="179">
        <f>IF('Indicator Date hidden'!AL7="x","x",$AL$3-'Indicator Date hidden'!AL7)</f>
        <v>0</v>
      </c>
      <c r="AM7" s="179">
        <f>IF('Indicator Date hidden'!AM7="x","x",$AM$3-'Indicator Date hidden'!AM7)</f>
        <v>0</v>
      </c>
      <c r="AN7" s="179">
        <f>IF('Indicator Date hidden'!AN7="x","x",$AN$3-'Indicator Date hidden'!AN7)</f>
        <v>0</v>
      </c>
      <c r="AO7" s="179">
        <f>IF('Indicator Date hidden'!AO7="x","x",$AO$3-'Indicator Date hidden'!AO7)</f>
        <v>0</v>
      </c>
      <c r="AP7" s="179">
        <f>IF('Indicator Date hidden'!AP7="x","x",$AP$3-'Indicator Date hidden'!AP7)</f>
        <v>0</v>
      </c>
      <c r="AQ7" s="179">
        <f>IF('Indicator Date hidden'!AQ7="x","x",$AQ$3-'Indicator Date hidden'!AQ7)</f>
        <v>0</v>
      </c>
      <c r="AR7" s="179">
        <f>IF('Indicator Date hidden'!AR7="x","x",$AR$3-'Indicator Date hidden'!AR7)</f>
        <v>0</v>
      </c>
      <c r="AS7" s="179" t="str">
        <f>IF('Indicator Date hidden'!AS7="x","x",$AS$3-'Indicator Date hidden'!AS7)</f>
        <v>x</v>
      </c>
      <c r="AT7" s="179" t="str">
        <f>IF('Indicator Date hidden'!AT7="x","x",$AT$3-'Indicator Date hidden'!AT7)</f>
        <v>x</v>
      </c>
      <c r="AU7" s="179">
        <f>IF('Indicator Date hidden'!AU7="x","x",$AU$3-'Indicator Date hidden'!AU7)</f>
        <v>0</v>
      </c>
      <c r="AV7" s="179">
        <f>IF('Indicator Date hidden'!AV7="x","x",$AV$3-'Indicator Date hidden'!AV7)</f>
        <v>0</v>
      </c>
      <c r="AW7" s="179">
        <f>IF('Indicator Date hidden'!AW7="x","x",$AW$3-'Indicator Date hidden'!AW7)</f>
        <v>0</v>
      </c>
      <c r="AX7" s="179" t="str">
        <f>IF('Indicator Date hidden'!AX7="x","x",$AX$3-'Indicator Date hidden'!AX7)</f>
        <v>x</v>
      </c>
      <c r="AY7" s="179">
        <f>IF('Indicator Date hidden'!AY7="x","x",$AY$3-'Indicator Date hidden'!AY7)</f>
        <v>1</v>
      </c>
      <c r="AZ7" s="179">
        <f>IF('Indicator Date hidden'!AZ7="x","x",$AZ$3-'Indicator Date hidden'!AZ7)</f>
        <v>0</v>
      </c>
      <c r="BA7" s="179">
        <f>IF('Indicator Date hidden'!BA7="x","x",$BA$3-'Indicator Date hidden'!BA7)</f>
        <v>0</v>
      </c>
      <c r="BB7" s="179">
        <f>IF('Indicator Date hidden'!BB7="x","x",$BB$3-'Indicator Date hidden'!BB7)</f>
        <v>0</v>
      </c>
      <c r="BC7" s="179">
        <f>IF('Indicator Date hidden'!BC7="x","x",$BC$3-'Indicator Date hidden'!BC7)</f>
        <v>0</v>
      </c>
      <c r="BD7" s="179">
        <f>IF('Indicator Date hidden'!BD7="x","x",$BD$3-'Indicator Date hidden'!BD7)</f>
        <v>0</v>
      </c>
      <c r="BE7" s="179">
        <f>IF('Indicator Date hidden'!BE7="x","x",$BE$3-'Indicator Date hidden'!BE7)</f>
        <v>0</v>
      </c>
      <c r="BF7" s="179" t="str">
        <f>IF('Indicator Date hidden'!BF7="x","x",$BF$3-'Indicator Date hidden'!BF7)</f>
        <v>x</v>
      </c>
      <c r="BG7" s="179" t="str">
        <f>IF('Indicator Date hidden'!BG7="x","x",$BG$3-'Indicator Date hidden'!BG7)</f>
        <v>x</v>
      </c>
      <c r="BH7" s="179">
        <f>IF('Indicator Date hidden'!BH7="x","x",$BH$3-'Indicator Date hidden'!BH7)</f>
        <v>4</v>
      </c>
      <c r="BI7" s="179" t="str">
        <f>IF('Indicator Date hidden'!BI7="x","x",$BI$3-'Indicator Date hidden'!BI7)</f>
        <v>x</v>
      </c>
      <c r="BJ7" s="179">
        <f>IF('Indicator Date hidden'!BJ7="x","x",$BJ$3-'Indicator Date hidden'!BJ7)</f>
        <v>0</v>
      </c>
      <c r="BK7" s="179">
        <f>IF('Indicator Date hidden'!BK7="x","x",$BK$3-'Indicator Date hidden'!BK7)</f>
        <v>0</v>
      </c>
      <c r="BL7" s="179" t="str">
        <f>IF('Indicator Date hidden'!BL7="x","x",$BL$3-'Indicator Date hidden'!BL7)</f>
        <v>x</v>
      </c>
      <c r="BM7" s="179" t="str">
        <f>IF('Indicator Date hidden'!BM7="x","x",$BM$3-'Indicator Date hidden'!BM7)</f>
        <v>x</v>
      </c>
      <c r="BN7" s="179" t="str">
        <f>IF('Indicator Date hidden'!BN7="x","x",$BN$3-'Indicator Date hidden'!BN7)</f>
        <v>x</v>
      </c>
      <c r="BO7" s="179">
        <f>IF('Indicator Date hidden'!BO7="x","x",$BO$3-'Indicator Date hidden'!BO7)</f>
        <v>0</v>
      </c>
      <c r="BP7" s="179">
        <f>IF('Indicator Date hidden'!BP7="x","x",$BP$3-'Indicator Date hidden'!BP7)</f>
        <v>0</v>
      </c>
      <c r="BQ7" s="179">
        <f>IF('Indicator Date hidden'!BQ7="x","x",$BQ$3-'Indicator Date hidden'!BQ7)</f>
        <v>0</v>
      </c>
      <c r="BR7" s="179">
        <f>IF('Indicator Date hidden'!BR7="x","x",$BR$3-'Indicator Date hidden'!BR7)</f>
        <v>0</v>
      </c>
      <c r="BS7" s="179">
        <f>IF('Indicator Date hidden'!BS7="x","x",$BS$3-'Indicator Date hidden'!BS7)</f>
        <v>0</v>
      </c>
      <c r="BT7" s="179">
        <f>IF('Indicator Date hidden'!BT7="x","x",$BT$3-'Indicator Date hidden'!BT7)</f>
        <v>0</v>
      </c>
      <c r="BU7" s="179">
        <f>IF('Indicator Date hidden'!BU7="x","x",$BU$3-'Indicator Date hidden'!BU7)</f>
        <v>0</v>
      </c>
      <c r="BV7" s="179">
        <f>IF('Indicator Date hidden'!BV7="x","x",$BV$3-'Indicator Date hidden'!BV7)</f>
        <v>0</v>
      </c>
      <c r="BW7" s="179">
        <f>IF('Indicator Date hidden'!BW7="x","x",$BW$3-'Indicator Date hidden'!BW7)</f>
        <v>0</v>
      </c>
      <c r="BX7" s="179">
        <f>IF('Indicator Date hidden'!BX7="x","x",$BX$3-'Indicator Date hidden'!BX7)</f>
        <v>0</v>
      </c>
      <c r="BY7" s="179">
        <f>IF('Indicator Date hidden'!BY7="x","x",$BY$3-'Indicator Date hidden'!BY7)</f>
        <v>0</v>
      </c>
      <c r="BZ7" s="179">
        <f>IF('Indicator Date hidden'!BZ7="x","x",$BZ$3-'Indicator Date hidden'!BZ7)</f>
        <v>2</v>
      </c>
      <c r="CA7" s="179">
        <f>IF('Indicator Date hidden'!CA7="x","x",$CA$3-'Indicator Date hidden'!CA7)</f>
        <v>3</v>
      </c>
      <c r="CB7" s="179">
        <f>IF('Indicator Date hidden'!CB7="x","x",$CB$3-'Indicator Date hidden'!CB7)</f>
        <v>0</v>
      </c>
      <c r="CC7" s="179">
        <f>IF('Indicator Date hidden'!CC7="x","x",$CC$3-'Indicator Date hidden'!CC7)</f>
        <v>2</v>
      </c>
      <c r="CD7" s="179">
        <f>IF('Indicator Date hidden'!CD7="x","x",$CD$3-'Indicator Date hidden'!CD7)</f>
        <v>0</v>
      </c>
      <c r="CE7" s="179">
        <f>IF('Indicator Date hidden'!CE7="x","x",$CE$3-'Indicator Date hidden'!CE7)</f>
        <v>0</v>
      </c>
      <c r="CF7" s="179">
        <f>IF('Indicator Date hidden'!CF7="x","x",$CF$3-'Indicator Date hidden'!CF7)</f>
        <v>0</v>
      </c>
      <c r="CG7" s="180">
        <f t="shared" si="0"/>
        <v>23</v>
      </c>
      <c r="CH7" s="181">
        <f t="shared" si="4"/>
        <v>0.2839506172839506</v>
      </c>
      <c r="CI7" s="180">
        <f t="shared" si="1"/>
        <v>9</v>
      </c>
      <c r="CJ7" s="181">
        <f t="shared" si="2"/>
        <v>0.96125587427647885</v>
      </c>
      <c r="CK7" s="182">
        <f t="shared" si="3"/>
        <v>0</v>
      </c>
    </row>
    <row r="8" spans="1:89" x14ac:dyDescent="0.25">
      <c r="A8" s="3" t="str">
        <f>VLOOKUP(C8,Regiones!B$4:H$36,7,FALSE)</f>
        <v>Caribbean</v>
      </c>
      <c r="B8" s="114" t="s">
        <v>22</v>
      </c>
      <c r="C8" s="97" t="s">
        <v>21</v>
      </c>
      <c r="D8" s="179">
        <f>IF('Indicator Date hidden'!D8="x","x",$D$3-'Indicator Date hidden'!D8)</f>
        <v>0</v>
      </c>
      <c r="E8" s="179">
        <f>IF('Indicator Date hidden'!E8="x","x",$E$3-'Indicator Date hidden'!E8)</f>
        <v>0</v>
      </c>
      <c r="F8" s="179">
        <f>IF('Indicator Date hidden'!F8="x","x",$F$3-'Indicator Date hidden'!F8)</f>
        <v>0</v>
      </c>
      <c r="G8" s="179">
        <f>IF('Indicator Date hidden'!G8="x","x",$G$3-'Indicator Date hidden'!G8)</f>
        <v>0</v>
      </c>
      <c r="H8" s="179">
        <f>IF('Indicator Date hidden'!H8="x","x",$H$3-'Indicator Date hidden'!H8)</f>
        <v>0</v>
      </c>
      <c r="I8" s="179">
        <f>IF('Indicator Date hidden'!I8="x","x",$I$3-'Indicator Date hidden'!I8)</f>
        <v>0</v>
      </c>
      <c r="J8" s="179">
        <f>IF('Indicator Date hidden'!J8="x","x",$J$3-'Indicator Date hidden'!J8)</f>
        <v>0</v>
      </c>
      <c r="K8" s="179">
        <f>IF('Indicator Date hidden'!K8="x","x",$K$3-'Indicator Date hidden'!K8)</f>
        <v>0</v>
      </c>
      <c r="L8" s="179">
        <f>IF('Indicator Date hidden'!L8="x","x",$L$3-'Indicator Date hidden'!L8)</f>
        <v>0</v>
      </c>
      <c r="M8" s="179">
        <f>IF('Indicator Date hidden'!M8="x","x",$M$3-'Indicator Date hidden'!M8)</f>
        <v>0</v>
      </c>
      <c r="N8" s="179">
        <f>IF('Indicator Date hidden'!N8="x","x",$N$3-'Indicator Date hidden'!N8)</f>
        <v>0</v>
      </c>
      <c r="O8" s="179">
        <f>IF('Indicator Date hidden'!O8="x","x",$O$3-'Indicator Date hidden'!O8)</f>
        <v>0</v>
      </c>
      <c r="P8" s="179">
        <f>IF('Indicator Date hidden'!P8="x","x",$P$3-'Indicator Date hidden'!P8)</f>
        <v>4</v>
      </c>
      <c r="Q8" s="179">
        <f>IF('Indicator Date hidden'!Q8="x","x",$Q$3-'Indicator Date hidden'!Q8)</f>
        <v>0</v>
      </c>
      <c r="R8" s="179">
        <f>IF('Indicator Date hidden'!R8="x","x",$R$3-'Indicator Date hidden'!R8)</f>
        <v>0</v>
      </c>
      <c r="S8" s="179">
        <f>IF('Indicator Date hidden'!S8="x","x",$S$3-'Indicator Date hidden'!S8)</f>
        <v>0</v>
      </c>
      <c r="T8" s="179">
        <f>IF('Indicator Date hidden'!T8="x","x",$T$3-'Indicator Date hidden'!T8)</f>
        <v>0</v>
      </c>
      <c r="U8" s="179">
        <f>IF('Indicator Date hidden'!U8="x","x",$U$3-'Indicator Date hidden'!U8)</f>
        <v>3</v>
      </c>
      <c r="V8" s="179">
        <f>IF('Indicator Date hidden'!V8="x","x",$V$3-'Indicator Date hidden'!V8)</f>
        <v>3</v>
      </c>
      <c r="W8" s="179">
        <f>IF('Indicator Date hidden'!W8="x","x",$W$3-'Indicator Date hidden'!W8)</f>
        <v>0</v>
      </c>
      <c r="X8" s="179">
        <f>IF('Indicator Date hidden'!X8="x","x",$X$3-'Indicator Date hidden'!X8)</f>
        <v>0</v>
      </c>
      <c r="Y8" s="179" t="str">
        <f>IF('Indicator Date hidden'!Y8="x","x",$Y$3-'Indicator Date hidden'!Y8)</f>
        <v>x</v>
      </c>
      <c r="Z8" s="179" t="str">
        <f>IF('Indicator Date hidden'!Z8="x","x",$Z$3-'Indicator Date hidden'!Z8)</f>
        <v>x</v>
      </c>
      <c r="AA8" s="179">
        <f>IF('Indicator Date hidden'!AA8="x","x",$AA$3-'Indicator Date hidden'!AA8)</f>
        <v>6</v>
      </c>
      <c r="AB8" s="179" t="str">
        <f>IF('Indicator Date hidden'!AB8="x","x",$AB$3-'Indicator Date hidden'!AB8)</f>
        <v>x</v>
      </c>
      <c r="AC8" s="179">
        <f>IF('Indicator Date hidden'!AC8="x","x",$AC$3-'Indicator Date hidden'!AC8)</f>
        <v>1</v>
      </c>
      <c r="AD8" s="179" t="str">
        <f>IF('Indicator Date hidden'!AD8="x","x",$AD$3-'Indicator Date hidden'!AD8)</f>
        <v>x</v>
      </c>
      <c r="AE8" s="179">
        <f>IF('Indicator Date hidden'!AE8="x","x",$AE$3-'Indicator Date hidden'!AE8)</f>
        <v>0</v>
      </c>
      <c r="AF8" s="179" t="str">
        <f>IF('Indicator Date hidden'!AF8="x","x",$AF$3-'Indicator Date hidden'!AF8)</f>
        <v>x</v>
      </c>
      <c r="AG8" s="179">
        <f>IF('Indicator Date hidden'!AG8="x","x",$AG$3-'Indicator Date hidden'!AG8)</f>
        <v>1</v>
      </c>
      <c r="AH8" s="179">
        <f>IF('Indicator Date hidden'!AH8="x","x",$AH$3-'Indicator Date hidden'!AH8)</f>
        <v>3</v>
      </c>
      <c r="AI8" s="179">
        <f>IF('Indicator Date hidden'!AI8="x","x",$AI$3-'Indicator Date hidden'!AI8)</f>
        <v>0</v>
      </c>
      <c r="AJ8" s="179">
        <f>IF('Indicator Date hidden'!AJ8="x","x",$AJ$3-'Indicator Date hidden'!AJ8)</f>
        <v>0</v>
      </c>
      <c r="AK8" s="179">
        <f>IF('Indicator Date hidden'!AK8="x","x",$AK$3-'Indicator Date hidden'!AK8)</f>
        <v>0</v>
      </c>
      <c r="AL8" s="179" t="str">
        <f>IF('Indicator Date hidden'!AL8="x","x",$AL$3-'Indicator Date hidden'!AL8)</f>
        <v>x</v>
      </c>
      <c r="AM8" s="179">
        <f>IF('Indicator Date hidden'!AM8="x","x",$AM$3-'Indicator Date hidden'!AM8)</f>
        <v>0</v>
      </c>
      <c r="AN8" s="179">
        <f>IF('Indicator Date hidden'!AN8="x","x",$AN$3-'Indicator Date hidden'!AN8)</f>
        <v>0</v>
      </c>
      <c r="AO8" s="179">
        <f>IF('Indicator Date hidden'!AO8="x","x",$AO$3-'Indicator Date hidden'!AO8)</f>
        <v>0</v>
      </c>
      <c r="AP8" s="179">
        <f>IF('Indicator Date hidden'!AP8="x","x",$AP$3-'Indicator Date hidden'!AP8)</f>
        <v>0</v>
      </c>
      <c r="AQ8" s="179">
        <f>IF('Indicator Date hidden'!AQ8="x","x",$AQ$3-'Indicator Date hidden'!AQ8)</f>
        <v>0</v>
      </c>
      <c r="AR8" s="179" t="str">
        <f>IF('Indicator Date hidden'!AR8="x","x",$AR$3-'Indicator Date hidden'!AR8)</f>
        <v>x</v>
      </c>
      <c r="AS8" s="179">
        <f>IF('Indicator Date hidden'!AS8="x","x",$AS$3-'Indicator Date hidden'!AS8)</f>
        <v>4</v>
      </c>
      <c r="AT8" s="179" t="str">
        <f>IF('Indicator Date hidden'!AT8="x","x",$AT$3-'Indicator Date hidden'!AT8)</f>
        <v>x</v>
      </c>
      <c r="AU8" s="179">
        <f>IF('Indicator Date hidden'!AU8="x","x",$AU$3-'Indicator Date hidden'!AU8)</f>
        <v>0</v>
      </c>
      <c r="AV8" s="179">
        <f>IF('Indicator Date hidden'!AV8="x","x",$AV$3-'Indicator Date hidden'!AV8)</f>
        <v>0</v>
      </c>
      <c r="AW8" s="179">
        <f>IF('Indicator Date hidden'!AW8="x","x",$AW$3-'Indicator Date hidden'!AW8)</f>
        <v>0</v>
      </c>
      <c r="AX8" s="179" t="str">
        <f>IF('Indicator Date hidden'!AX8="x","x",$AX$3-'Indicator Date hidden'!AX8)</f>
        <v>x</v>
      </c>
      <c r="AY8" s="179">
        <f>IF('Indicator Date hidden'!AY8="x","x",$AY$3-'Indicator Date hidden'!AY8)</f>
        <v>1</v>
      </c>
      <c r="AZ8" s="179">
        <f>IF('Indicator Date hidden'!AZ8="x","x",$AZ$3-'Indicator Date hidden'!AZ8)</f>
        <v>0</v>
      </c>
      <c r="BA8" s="179" t="str">
        <f>IF('Indicator Date hidden'!BA8="x","x",$BA$3-'Indicator Date hidden'!BA8)</f>
        <v>x</v>
      </c>
      <c r="BB8" s="179">
        <f>IF('Indicator Date hidden'!BB8="x","x",$BB$3-'Indicator Date hidden'!BB8)</f>
        <v>0</v>
      </c>
      <c r="BC8" s="179">
        <f>IF('Indicator Date hidden'!BC8="x","x",$BC$3-'Indicator Date hidden'!BC8)</f>
        <v>0</v>
      </c>
      <c r="BD8" s="179">
        <f>IF('Indicator Date hidden'!BD8="x","x",$BD$3-'Indicator Date hidden'!BD8)</f>
        <v>0</v>
      </c>
      <c r="BE8" s="179">
        <f>IF('Indicator Date hidden'!BE8="x","x",$BE$3-'Indicator Date hidden'!BE8)</f>
        <v>0</v>
      </c>
      <c r="BF8" s="179" t="str">
        <f>IF('Indicator Date hidden'!BF8="x","x",$BF$3-'Indicator Date hidden'!BF8)</f>
        <v>x</v>
      </c>
      <c r="BG8" s="179" t="str">
        <f>IF('Indicator Date hidden'!BG8="x","x",$BG$3-'Indicator Date hidden'!BG8)</f>
        <v>x</v>
      </c>
      <c r="BH8" s="179" t="str">
        <f>IF('Indicator Date hidden'!BH8="x","x",$BH$3-'Indicator Date hidden'!BH8)</f>
        <v>x</v>
      </c>
      <c r="BI8" s="179" t="str">
        <f>IF('Indicator Date hidden'!BI8="x","x",$BI$3-'Indicator Date hidden'!BI8)</f>
        <v>x</v>
      </c>
      <c r="BJ8" s="179">
        <f>IF('Indicator Date hidden'!BJ8="x","x",$BJ$3-'Indicator Date hidden'!BJ8)</f>
        <v>0</v>
      </c>
      <c r="BK8" s="179">
        <f>IF('Indicator Date hidden'!BK8="x","x",$BK$3-'Indicator Date hidden'!BK8)</f>
        <v>0</v>
      </c>
      <c r="BL8" s="179" t="str">
        <f>IF('Indicator Date hidden'!BL8="x","x",$BL$3-'Indicator Date hidden'!BL8)</f>
        <v>x</v>
      </c>
      <c r="BM8" s="179" t="str">
        <f>IF('Indicator Date hidden'!BM8="x","x",$BM$3-'Indicator Date hidden'!BM8)</f>
        <v>x</v>
      </c>
      <c r="BN8" s="179">
        <f>IF('Indicator Date hidden'!BN8="x","x",$BN$3-'Indicator Date hidden'!BN8)</f>
        <v>0</v>
      </c>
      <c r="BO8" s="179" t="str">
        <f>IF('Indicator Date hidden'!BO8="x","x",$BO$3-'Indicator Date hidden'!BO8)</f>
        <v>x</v>
      </c>
      <c r="BP8" s="179">
        <f>IF('Indicator Date hidden'!BP8="x","x",$BP$3-'Indicator Date hidden'!BP8)</f>
        <v>0</v>
      </c>
      <c r="BQ8" s="179">
        <f>IF('Indicator Date hidden'!BQ8="x","x",$BQ$3-'Indicator Date hidden'!BQ8)</f>
        <v>0</v>
      </c>
      <c r="BR8" s="179">
        <f>IF('Indicator Date hidden'!BR8="x","x",$BR$3-'Indicator Date hidden'!BR8)</f>
        <v>0</v>
      </c>
      <c r="BS8" s="179">
        <f>IF('Indicator Date hidden'!BS8="x","x",$BS$3-'Indicator Date hidden'!BS8)</f>
        <v>0</v>
      </c>
      <c r="BT8" s="179">
        <f>IF('Indicator Date hidden'!BT8="x","x",$BT$3-'Indicator Date hidden'!BT8)</f>
        <v>8</v>
      </c>
      <c r="BU8" s="179">
        <f>IF('Indicator Date hidden'!BU8="x","x",$BU$3-'Indicator Date hidden'!BU8)</f>
        <v>8</v>
      </c>
      <c r="BV8" s="179">
        <f>IF('Indicator Date hidden'!BV8="x","x",$BV$3-'Indicator Date hidden'!BV8)</f>
        <v>0</v>
      </c>
      <c r="BW8" s="179">
        <f>IF('Indicator Date hidden'!BW8="x","x",$BW$3-'Indicator Date hidden'!BW8)</f>
        <v>0</v>
      </c>
      <c r="BX8" s="179">
        <f>IF('Indicator Date hidden'!BX8="x","x",$BX$3-'Indicator Date hidden'!BX8)</f>
        <v>0</v>
      </c>
      <c r="BY8" s="179">
        <f>IF('Indicator Date hidden'!BY8="x","x",$BY$3-'Indicator Date hidden'!BY8)</f>
        <v>0</v>
      </c>
      <c r="BZ8" s="179" t="str">
        <f>IF('Indicator Date hidden'!BZ8="x","x",$BZ$3-'Indicator Date hidden'!BZ8)</f>
        <v>x</v>
      </c>
      <c r="CA8" s="179">
        <f>IF('Indicator Date hidden'!CA8="x","x",$CA$3-'Indicator Date hidden'!CA8)</f>
        <v>0</v>
      </c>
      <c r="CB8" s="179">
        <f>IF('Indicator Date hidden'!CB8="x","x",$CB$3-'Indicator Date hidden'!CB8)</f>
        <v>0</v>
      </c>
      <c r="CC8" s="179">
        <f>IF('Indicator Date hidden'!CC8="x","x",$CC$3-'Indicator Date hidden'!CC8)</f>
        <v>0</v>
      </c>
      <c r="CD8" s="179">
        <f>IF('Indicator Date hidden'!CD8="x","x",$CD$3-'Indicator Date hidden'!CD8)</f>
        <v>0</v>
      </c>
      <c r="CE8" s="179">
        <f>IF('Indicator Date hidden'!CE8="x","x",$CE$3-'Indicator Date hidden'!CE8)</f>
        <v>0</v>
      </c>
      <c r="CF8" s="179">
        <f>IF('Indicator Date hidden'!CF8="x","x",$CF$3-'Indicator Date hidden'!CF8)</f>
        <v>0</v>
      </c>
      <c r="CG8" s="180">
        <f t="shared" si="0"/>
        <v>42</v>
      </c>
      <c r="CH8" s="181">
        <f t="shared" si="4"/>
        <v>0.51851851851851849</v>
      </c>
      <c r="CI8" s="180">
        <f t="shared" si="1"/>
        <v>11</v>
      </c>
      <c r="CJ8" s="181">
        <f t="shared" si="2"/>
        <v>1.7728105208558367</v>
      </c>
      <c r="CK8" s="182">
        <f t="shared" si="3"/>
        <v>0</v>
      </c>
    </row>
    <row r="9" spans="1:89" x14ac:dyDescent="0.25">
      <c r="A9" s="3" t="str">
        <f>VLOOKUP(C9,Regiones!B$4:H$36,7,FALSE)</f>
        <v>Caribbean</v>
      </c>
      <c r="B9" s="114" t="s">
        <v>24</v>
      </c>
      <c r="C9" s="97" t="s">
        <v>23</v>
      </c>
      <c r="D9" s="179">
        <f>IF('Indicator Date hidden'!D9="x","x",$D$3-'Indicator Date hidden'!D9)</f>
        <v>0</v>
      </c>
      <c r="E9" s="179">
        <f>IF('Indicator Date hidden'!E9="x","x",$E$3-'Indicator Date hidden'!E9)</f>
        <v>0</v>
      </c>
      <c r="F9" s="179">
        <f>IF('Indicator Date hidden'!F9="x","x",$F$3-'Indicator Date hidden'!F9)</f>
        <v>0</v>
      </c>
      <c r="G9" s="179">
        <f>IF('Indicator Date hidden'!G9="x","x",$G$3-'Indicator Date hidden'!G9)</f>
        <v>0</v>
      </c>
      <c r="H9" s="179">
        <f>IF('Indicator Date hidden'!H9="x","x",$H$3-'Indicator Date hidden'!H9)</f>
        <v>0</v>
      </c>
      <c r="I9" s="179">
        <f>IF('Indicator Date hidden'!I9="x","x",$I$3-'Indicator Date hidden'!I9)</f>
        <v>0</v>
      </c>
      <c r="J9" s="179">
        <f>IF('Indicator Date hidden'!J9="x","x",$J$3-'Indicator Date hidden'!J9)</f>
        <v>0</v>
      </c>
      <c r="K9" s="179">
        <f>IF('Indicator Date hidden'!K9="x","x",$K$3-'Indicator Date hidden'!K9)</f>
        <v>0</v>
      </c>
      <c r="L9" s="179">
        <f>IF('Indicator Date hidden'!L9="x","x",$L$3-'Indicator Date hidden'!L9)</f>
        <v>0</v>
      </c>
      <c r="M9" s="179">
        <f>IF('Indicator Date hidden'!M9="x","x",$M$3-'Indicator Date hidden'!M9)</f>
        <v>0</v>
      </c>
      <c r="N9" s="179">
        <f>IF('Indicator Date hidden'!N9="x","x",$N$3-'Indicator Date hidden'!N9)</f>
        <v>0</v>
      </c>
      <c r="O9" s="179">
        <f>IF('Indicator Date hidden'!O9="x","x",$O$3-'Indicator Date hidden'!O9)</f>
        <v>0</v>
      </c>
      <c r="P9" s="179">
        <f>IF('Indicator Date hidden'!P9="x","x",$P$3-'Indicator Date hidden'!P9)</f>
        <v>4</v>
      </c>
      <c r="Q9" s="179">
        <f>IF('Indicator Date hidden'!Q9="x","x",$Q$3-'Indicator Date hidden'!Q9)</f>
        <v>0</v>
      </c>
      <c r="R9" s="179">
        <f>IF('Indicator Date hidden'!R9="x","x",$R$3-'Indicator Date hidden'!R9)</f>
        <v>0</v>
      </c>
      <c r="S9" s="179">
        <f>IF('Indicator Date hidden'!S9="x","x",$S$3-'Indicator Date hidden'!S9)</f>
        <v>0</v>
      </c>
      <c r="T9" s="179">
        <f>IF('Indicator Date hidden'!T9="x","x",$T$3-'Indicator Date hidden'!T9)</f>
        <v>0</v>
      </c>
      <c r="U9" s="179">
        <f>IF('Indicator Date hidden'!U9="x","x",$U$3-'Indicator Date hidden'!U9)</f>
        <v>0</v>
      </c>
      <c r="V9" s="179">
        <f>IF('Indicator Date hidden'!V9="x","x",$V$3-'Indicator Date hidden'!V9)</f>
        <v>0</v>
      </c>
      <c r="W9" s="179">
        <f>IF('Indicator Date hidden'!W9="x","x",$W$3-'Indicator Date hidden'!W9)</f>
        <v>0</v>
      </c>
      <c r="X9" s="179">
        <f>IF('Indicator Date hidden'!X9="x","x",$X$3-'Indicator Date hidden'!X9)</f>
        <v>0</v>
      </c>
      <c r="Y9" s="179">
        <f>IF('Indicator Date hidden'!Y9="x","x",$Y$3-'Indicator Date hidden'!Y9)</f>
        <v>1</v>
      </c>
      <c r="Z9" s="179">
        <f>IF('Indicator Date hidden'!Z9="x","x",$Z$3-'Indicator Date hidden'!Z9)</f>
        <v>1</v>
      </c>
      <c r="AA9" s="179">
        <f>IF('Indicator Date hidden'!AA9="x","x",$AA$3-'Indicator Date hidden'!AA9)</f>
        <v>2</v>
      </c>
      <c r="AB9" s="179">
        <f>IF('Indicator Date hidden'!AB9="x","x",$AB$3-'Indicator Date hidden'!AB9)</f>
        <v>0</v>
      </c>
      <c r="AC9" s="179">
        <f>IF('Indicator Date hidden'!AC9="x","x",$AC$3-'Indicator Date hidden'!AC9)</f>
        <v>0</v>
      </c>
      <c r="AD9" s="179">
        <f>IF('Indicator Date hidden'!AD9="x","x",$AD$3-'Indicator Date hidden'!AD9)</f>
        <v>1</v>
      </c>
      <c r="AE9" s="179">
        <f>IF('Indicator Date hidden'!AE9="x","x",$AE$3-'Indicator Date hidden'!AE9)</f>
        <v>0</v>
      </c>
      <c r="AF9" s="179">
        <f>IF('Indicator Date hidden'!AF9="x","x",$AF$3-'Indicator Date hidden'!AF9)</f>
        <v>2</v>
      </c>
      <c r="AG9" s="179">
        <f>IF('Indicator Date hidden'!AG9="x","x",$AG$3-'Indicator Date hidden'!AG9)</f>
        <v>5</v>
      </c>
      <c r="AH9" s="179">
        <f>IF('Indicator Date hidden'!AH9="x","x",$AH$3-'Indicator Date hidden'!AH9)</f>
        <v>2</v>
      </c>
      <c r="AI9" s="179">
        <f>IF('Indicator Date hidden'!AI9="x","x",$AI$3-'Indicator Date hidden'!AI9)</f>
        <v>0</v>
      </c>
      <c r="AJ9" s="179">
        <f>IF('Indicator Date hidden'!AJ9="x","x",$AJ$3-'Indicator Date hidden'!AJ9)</f>
        <v>0</v>
      </c>
      <c r="AK9" s="179">
        <f>IF('Indicator Date hidden'!AK9="x","x",$AK$3-'Indicator Date hidden'!AK9)</f>
        <v>0</v>
      </c>
      <c r="AL9" s="179">
        <f>IF('Indicator Date hidden'!AL9="x","x",$AL$3-'Indicator Date hidden'!AL9)</f>
        <v>0</v>
      </c>
      <c r="AM9" s="179">
        <f>IF('Indicator Date hidden'!AM9="x","x",$AM$3-'Indicator Date hidden'!AM9)</f>
        <v>0</v>
      </c>
      <c r="AN9" s="179">
        <f>IF('Indicator Date hidden'!AN9="x","x",$AN$3-'Indicator Date hidden'!AN9)</f>
        <v>0</v>
      </c>
      <c r="AO9" s="179">
        <f>IF('Indicator Date hidden'!AO9="x","x",$AO$3-'Indicator Date hidden'!AO9)</f>
        <v>0</v>
      </c>
      <c r="AP9" s="179">
        <f>IF('Indicator Date hidden'!AP9="x","x",$AP$3-'Indicator Date hidden'!AP9)</f>
        <v>0</v>
      </c>
      <c r="AQ9" s="179">
        <f>IF('Indicator Date hidden'!AQ9="x","x",$AQ$3-'Indicator Date hidden'!AQ9)</f>
        <v>0</v>
      </c>
      <c r="AR9" s="179">
        <f>IF('Indicator Date hidden'!AR9="x","x",$AR$3-'Indicator Date hidden'!AR9)</f>
        <v>0</v>
      </c>
      <c r="AS9" s="179">
        <f>IF('Indicator Date hidden'!AS9="x","x",$AS$3-'Indicator Date hidden'!AS9)</f>
        <v>0</v>
      </c>
      <c r="AT9" s="179">
        <f>IF('Indicator Date hidden'!AT9="x","x",$AT$3-'Indicator Date hidden'!AT9)</f>
        <v>0</v>
      </c>
      <c r="AU9" s="179">
        <f>IF('Indicator Date hidden'!AU9="x","x",$AU$3-'Indicator Date hidden'!AU9)</f>
        <v>0</v>
      </c>
      <c r="AV9" s="179">
        <f>IF('Indicator Date hidden'!AV9="x","x",$AV$3-'Indicator Date hidden'!AV9)</f>
        <v>0</v>
      </c>
      <c r="AW9" s="179">
        <f>IF('Indicator Date hidden'!AW9="x","x",$AW$3-'Indicator Date hidden'!AW9)</f>
        <v>0</v>
      </c>
      <c r="AX9" s="179" t="str">
        <f>IF('Indicator Date hidden'!AX9="x","x",$AX$3-'Indicator Date hidden'!AX9)</f>
        <v>x</v>
      </c>
      <c r="AY9" s="179">
        <f>IF('Indicator Date hidden'!AY9="x","x",$AY$3-'Indicator Date hidden'!AY9)</f>
        <v>1</v>
      </c>
      <c r="AZ9" s="179">
        <f>IF('Indicator Date hidden'!AZ9="x","x",$AZ$3-'Indicator Date hidden'!AZ9)</f>
        <v>0</v>
      </c>
      <c r="BA9" s="179">
        <f>IF('Indicator Date hidden'!BA9="x","x",$BA$3-'Indicator Date hidden'!BA9)</f>
        <v>0</v>
      </c>
      <c r="BB9" s="179">
        <f>IF('Indicator Date hidden'!BB9="x","x",$BB$3-'Indicator Date hidden'!BB9)</f>
        <v>0</v>
      </c>
      <c r="BC9" s="179">
        <f>IF('Indicator Date hidden'!BC9="x","x",$BC$3-'Indicator Date hidden'!BC9)</f>
        <v>0</v>
      </c>
      <c r="BD9" s="179">
        <f>IF('Indicator Date hidden'!BD9="x","x",$BD$3-'Indicator Date hidden'!BD9)</f>
        <v>0</v>
      </c>
      <c r="BE9" s="179">
        <f>IF('Indicator Date hidden'!BE9="x","x",$BE$3-'Indicator Date hidden'!BE9)</f>
        <v>0</v>
      </c>
      <c r="BF9" s="179">
        <f>IF('Indicator Date hidden'!BF9="x","x",$BF$3-'Indicator Date hidden'!BF9)</f>
        <v>0</v>
      </c>
      <c r="BG9" s="179">
        <f>IF('Indicator Date hidden'!BG9="x","x",$BG$3-'Indicator Date hidden'!BG9)</f>
        <v>0</v>
      </c>
      <c r="BH9" s="179">
        <f>IF('Indicator Date hidden'!BH9="x","x",$BH$3-'Indicator Date hidden'!BH9)</f>
        <v>0</v>
      </c>
      <c r="BI9" s="179">
        <f>IF('Indicator Date hidden'!BI9="x","x",$BI$3-'Indicator Date hidden'!BI9)</f>
        <v>0</v>
      </c>
      <c r="BJ9" s="179">
        <f>IF('Indicator Date hidden'!BJ9="x","x",$BJ$3-'Indicator Date hidden'!BJ9)</f>
        <v>0</v>
      </c>
      <c r="BK9" s="179">
        <f>IF('Indicator Date hidden'!BK9="x","x",$BK$3-'Indicator Date hidden'!BK9)</f>
        <v>0</v>
      </c>
      <c r="BL9" s="179">
        <f>IF('Indicator Date hidden'!BL9="x","x",$BL$3-'Indicator Date hidden'!BL9)</f>
        <v>1</v>
      </c>
      <c r="BM9" s="179">
        <f>IF('Indicator Date hidden'!BM9="x","x",$BM$3-'Indicator Date hidden'!BM9)</f>
        <v>0</v>
      </c>
      <c r="BN9" s="179">
        <f>IF('Indicator Date hidden'!BN9="x","x",$BN$3-'Indicator Date hidden'!BN9)</f>
        <v>2</v>
      </c>
      <c r="BO9" s="179">
        <f>IF('Indicator Date hidden'!BO9="x","x",$BO$3-'Indicator Date hidden'!BO9)</f>
        <v>0</v>
      </c>
      <c r="BP9" s="179">
        <f>IF('Indicator Date hidden'!BP9="x","x",$BP$3-'Indicator Date hidden'!BP9)</f>
        <v>0</v>
      </c>
      <c r="BQ9" s="179">
        <f>IF('Indicator Date hidden'!BQ9="x","x",$BQ$3-'Indicator Date hidden'!BQ9)</f>
        <v>0</v>
      </c>
      <c r="BR9" s="179">
        <f>IF('Indicator Date hidden'!BR9="x","x",$BR$3-'Indicator Date hidden'!BR9)</f>
        <v>0</v>
      </c>
      <c r="BS9" s="179">
        <f>IF('Indicator Date hidden'!BS9="x","x",$BS$3-'Indicator Date hidden'!BS9)</f>
        <v>0</v>
      </c>
      <c r="BT9" s="179">
        <f>IF('Indicator Date hidden'!BT9="x","x",$BT$3-'Indicator Date hidden'!BT9)</f>
        <v>0</v>
      </c>
      <c r="BU9" s="179">
        <f>IF('Indicator Date hidden'!BU9="x","x",$BU$3-'Indicator Date hidden'!BU9)</f>
        <v>0</v>
      </c>
      <c r="BV9" s="179">
        <f>IF('Indicator Date hidden'!BV9="x","x",$BV$3-'Indicator Date hidden'!BV9)</f>
        <v>0</v>
      </c>
      <c r="BW9" s="179">
        <f>IF('Indicator Date hidden'!BW9="x","x",$BW$3-'Indicator Date hidden'!BW9)</f>
        <v>0</v>
      </c>
      <c r="BX9" s="179">
        <f>IF('Indicator Date hidden'!BX9="x","x",$BX$3-'Indicator Date hidden'!BX9)</f>
        <v>0</v>
      </c>
      <c r="BY9" s="179">
        <f>IF('Indicator Date hidden'!BY9="x","x",$BY$3-'Indicator Date hidden'!BY9)</f>
        <v>0</v>
      </c>
      <c r="BZ9" s="179">
        <f>IF('Indicator Date hidden'!BZ9="x","x",$BZ$3-'Indicator Date hidden'!BZ9)</f>
        <v>0</v>
      </c>
      <c r="CA9" s="179">
        <f>IF('Indicator Date hidden'!CA9="x","x",$CA$3-'Indicator Date hidden'!CA9)</f>
        <v>0</v>
      </c>
      <c r="CB9" s="179">
        <f>IF('Indicator Date hidden'!CB9="x","x",$CB$3-'Indicator Date hidden'!CB9)</f>
        <v>0</v>
      </c>
      <c r="CC9" s="179">
        <f>IF('Indicator Date hidden'!CC9="x","x",$CC$3-'Indicator Date hidden'!CC9)</f>
        <v>0</v>
      </c>
      <c r="CD9" s="179">
        <f>IF('Indicator Date hidden'!CD9="x","x",$CD$3-'Indicator Date hidden'!CD9)</f>
        <v>0</v>
      </c>
      <c r="CE9" s="179">
        <f>IF('Indicator Date hidden'!CE9="x","x",$CE$3-'Indicator Date hidden'!CE9)</f>
        <v>0</v>
      </c>
      <c r="CF9" s="179">
        <f>IF('Indicator Date hidden'!CF9="x","x",$CF$3-'Indicator Date hidden'!CF9)</f>
        <v>0</v>
      </c>
      <c r="CG9" s="180">
        <f t="shared" si="0"/>
        <v>22</v>
      </c>
      <c r="CH9" s="181">
        <f t="shared" si="4"/>
        <v>0.27160493827160492</v>
      </c>
      <c r="CI9" s="180">
        <f t="shared" si="1"/>
        <v>11</v>
      </c>
      <c r="CJ9" s="181">
        <f t="shared" si="2"/>
        <v>0.83628643418388648</v>
      </c>
      <c r="CK9" s="182">
        <f t="shared" si="3"/>
        <v>0</v>
      </c>
    </row>
    <row r="10" spans="1:89" x14ac:dyDescent="0.25">
      <c r="A10" s="3" t="str">
        <f>VLOOKUP(C10,Regiones!B$4:H$36,7,FALSE)</f>
        <v>Caribbean</v>
      </c>
      <c r="B10" s="114" t="s">
        <v>30</v>
      </c>
      <c r="C10" s="97" t="s">
        <v>29</v>
      </c>
      <c r="D10" s="179">
        <f>IF('Indicator Date hidden'!D10="x","x",$D$3-'Indicator Date hidden'!D10)</f>
        <v>0</v>
      </c>
      <c r="E10" s="179">
        <f>IF('Indicator Date hidden'!E10="x","x",$E$3-'Indicator Date hidden'!E10)</f>
        <v>0</v>
      </c>
      <c r="F10" s="179">
        <f>IF('Indicator Date hidden'!F10="x","x",$F$3-'Indicator Date hidden'!F10)</f>
        <v>0</v>
      </c>
      <c r="G10" s="179">
        <f>IF('Indicator Date hidden'!G10="x","x",$G$3-'Indicator Date hidden'!G10)</f>
        <v>0</v>
      </c>
      <c r="H10" s="179">
        <f>IF('Indicator Date hidden'!H10="x","x",$H$3-'Indicator Date hidden'!H10)</f>
        <v>0</v>
      </c>
      <c r="I10" s="179">
        <f>IF('Indicator Date hidden'!I10="x","x",$I$3-'Indicator Date hidden'!I10)</f>
        <v>0</v>
      </c>
      <c r="J10" s="179">
        <f>IF('Indicator Date hidden'!J10="x","x",$J$3-'Indicator Date hidden'!J10)</f>
        <v>0</v>
      </c>
      <c r="K10" s="179">
        <f>IF('Indicator Date hidden'!K10="x","x",$K$3-'Indicator Date hidden'!K10)</f>
        <v>0</v>
      </c>
      <c r="L10" s="179">
        <f>IF('Indicator Date hidden'!L10="x","x",$L$3-'Indicator Date hidden'!L10)</f>
        <v>0</v>
      </c>
      <c r="M10" s="179">
        <f>IF('Indicator Date hidden'!M10="x","x",$M$3-'Indicator Date hidden'!M10)</f>
        <v>0</v>
      </c>
      <c r="N10" s="179">
        <f>IF('Indicator Date hidden'!N10="x","x",$N$3-'Indicator Date hidden'!N10)</f>
        <v>0</v>
      </c>
      <c r="O10" s="179">
        <f>IF('Indicator Date hidden'!O10="x","x",$O$3-'Indicator Date hidden'!O10)</f>
        <v>0</v>
      </c>
      <c r="P10" s="179">
        <f>IF('Indicator Date hidden'!P10="x","x",$P$3-'Indicator Date hidden'!P10)</f>
        <v>0</v>
      </c>
      <c r="Q10" s="179">
        <f>IF('Indicator Date hidden'!Q10="x","x",$Q$3-'Indicator Date hidden'!Q10)</f>
        <v>0</v>
      </c>
      <c r="R10" s="179">
        <f>IF('Indicator Date hidden'!R10="x","x",$R$3-'Indicator Date hidden'!R10)</f>
        <v>0</v>
      </c>
      <c r="S10" s="179">
        <f>IF('Indicator Date hidden'!S10="x","x",$S$3-'Indicator Date hidden'!S10)</f>
        <v>0</v>
      </c>
      <c r="T10" s="179">
        <f>IF('Indicator Date hidden'!T10="x","x",$T$3-'Indicator Date hidden'!T10)</f>
        <v>0</v>
      </c>
      <c r="U10" s="179">
        <f>IF('Indicator Date hidden'!U10="x","x",$U$3-'Indicator Date hidden'!U10)</f>
        <v>0</v>
      </c>
      <c r="V10" s="179">
        <f>IF('Indicator Date hidden'!V10="x","x",$V$3-'Indicator Date hidden'!V10)</f>
        <v>0</v>
      </c>
      <c r="W10" s="179">
        <f>IF('Indicator Date hidden'!W10="x","x",$W$3-'Indicator Date hidden'!W10)</f>
        <v>0</v>
      </c>
      <c r="X10" s="179">
        <f>IF('Indicator Date hidden'!X10="x","x",$X$3-'Indicator Date hidden'!X10)</f>
        <v>0</v>
      </c>
      <c r="Y10" s="179" t="str">
        <f>IF('Indicator Date hidden'!Y10="x","x",$Y$3-'Indicator Date hidden'!Y10)</f>
        <v>x</v>
      </c>
      <c r="Z10" s="179" t="str">
        <f>IF('Indicator Date hidden'!Z10="x","x",$Z$3-'Indicator Date hidden'!Z10)</f>
        <v>x</v>
      </c>
      <c r="AA10" s="179">
        <f>IF('Indicator Date hidden'!AA10="x","x",$AA$3-'Indicator Date hidden'!AA10)</f>
        <v>7</v>
      </c>
      <c r="AB10" s="179">
        <f>IF('Indicator Date hidden'!AB10="x","x",$AB$3-'Indicator Date hidden'!AB10)</f>
        <v>0</v>
      </c>
      <c r="AC10" s="179">
        <f>IF('Indicator Date hidden'!AC10="x","x",$AC$3-'Indicator Date hidden'!AC10)</f>
        <v>1</v>
      </c>
      <c r="AD10" s="179" t="str">
        <f>IF('Indicator Date hidden'!AD10="x","x",$AD$3-'Indicator Date hidden'!AD10)</f>
        <v>x</v>
      </c>
      <c r="AE10" s="179">
        <f>IF('Indicator Date hidden'!AE10="x","x",$AE$3-'Indicator Date hidden'!AE10)</f>
        <v>0</v>
      </c>
      <c r="AF10" s="179" t="str">
        <f>IF('Indicator Date hidden'!AF10="x","x",$AF$3-'Indicator Date hidden'!AF10)</f>
        <v>x</v>
      </c>
      <c r="AG10" s="179">
        <f>IF('Indicator Date hidden'!AG10="x","x",$AG$3-'Indicator Date hidden'!AG10)</f>
        <v>1</v>
      </c>
      <c r="AH10" s="179" t="str">
        <f>IF('Indicator Date hidden'!AH10="x","x",$AH$3-'Indicator Date hidden'!AH10)</f>
        <v>x</v>
      </c>
      <c r="AI10" s="179">
        <f>IF('Indicator Date hidden'!AI10="x","x",$AI$3-'Indicator Date hidden'!AI10)</f>
        <v>0</v>
      </c>
      <c r="AJ10" s="179">
        <f>IF('Indicator Date hidden'!AJ10="x","x",$AJ$3-'Indicator Date hidden'!AJ10)</f>
        <v>0</v>
      </c>
      <c r="AK10" s="179">
        <f>IF('Indicator Date hidden'!AK10="x","x",$AK$3-'Indicator Date hidden'!AK10)</f>
        <v>0</v>
      </c>
      <c r="AL10" s="179" t="str">
        <f>IF('Indicator Date hidden'!AL10="x","x",$AL$3-'Indicator Date hidden'!AL10)</f>
        <v>x</v>
      </c>
      <c r="AM10" s="179">
        <f>IF('Indicator Date hidden'!AM10="x","x",$AM$3-'Indicator Date hidden'!AM10)</f>
        <v>0</v>
      </c>
      <c r="AN10" s="179">
        <f>IF('Indicator Date hidden'!AN10="x","x",$AN$3-'Indicator Date hidden'!AN10)</f>
        <v>0</v>
      </c>
      <c r="AO10" s="179">
        <f>IF('Indicator Date hidden'!AO10="x","x",$AO$3-'Indicator Date hidden'!AO10)</f>
        <v>0</v>
      </c>
      <c r="AP10" s="179">
        <f>IF('Indicator Date hidden'!AP10="x","x",$AP$3-'Indicator Date hidden'!AP10)</f>
        <v>0</v>
      </c>
      <c r="AQ10" s="179">
        <f>IF('Indicator Date hidden'!AQ10="x","x",$AQ$3-'Indicator Date hidden'!AQ10)</f>
        <v>0</v>
      </c>
      <c r="AR10" s="179" t="str">
        <f>IF('Indicator Date hidden'!AR10="x","x",$AR$3-'Indicator Date hidden'!AR10)</f>
        <v>x</v>
      </c>
      <c r="AS10" s="179">
        <f>IF('Indicator Date hidden'!AS10="x","x",$AS$3-'Indicator Date hidden'!AS10)</f>
        <v>5</v>
      </c>
      <c r="AT10" s="179" t="str">
        <f>IF('Indicator Date hidden'!AT10="x","x",$AT$3-'Indicator Date hidden'!AT10)</f>
        <v>x</v>
      </c>
      <c r="AU10" s="179">
        <f>IF('Indicator Date hidden'!AU10="x","x",$AU$3-'Indicator Date hidden'!AU10)</f>
        <v>0</v>
      </c>
      <c r="AV10" s="179">
        <f>IF('Indicator Date hidden'!AV10="x","x",$AV$3-'Indicator Date hidden'!AV10)</f>
        <v>0</v>
      </c>
      <c r="AW10" s="179">
        <f>IF('Indicator Date hidden'!AW10="x","x",$AW$3-'Indicator Date hidden'!AW10)</f>
        <v>0</v>
      </c>
      <c r="AX10" s="179" t="str">
        <f>IF('Indicator Date hidden'!AX10="x","x",$AX$3-'Indicator Date hidden'!AX10)</f>
        <v>x</v>
      </c>
      <c r="AY10" s="179">
        <f>IF('Indicator Date hidden'!AY10="x","x",$AY$3-'Indicator Date hidden'!AY10)</f>
        <v>1</v>
      </c>
      <c r="AZ10" s="179">
        <f>IF('Indicator Date hidden'!AZ10="x","x",$AZ$3-'Indicator Date hidden'!AZ10)</f>
        <v>0</v>
      </c>
      <c r="BA10" s="179">
        <f>IF('Indicator Date hidden'!BA10="x","x",$BA$3-'Indicator Date hidden'!BA10)</f>
        <v>0</v>
      </c>
      <c r="BB10" s="179">
        <f>IF('Indicator Date hidden'!BB10="x","x",$BB$3-'Indicator Date hidden'!BB10)</f>
        <v>0</v>
      </c>
      <c r="BC10" s="179">
        <f>IF('Indicator Date hidden'!BC10="x","x",$BC$3-'Indicator Date hidden'!BC10)</f>
        <v>0</v>
      </c>
      <c r="BD10" s="179">
        <f>IF('Indicator Date hidden'!BD10="x","x",$BD$3-'Indicator Date hidden'!BD10)</f>
        <v>0</v>
      </c>
      <c r="BE10" s="179">
        <f>IF('Indicator Date hidden'!BE10="x","x",$BE$3-'Indicator Date hidden'!BE10)</f>
        <v>0</v>
      </c>
      <c r="BF10" s="179">
        <f>IF('Indicator Date hidden'!BF10="x","x",$BF$3-'Indicator Date hidden'!BF10)</f>
        <v>0</v>
      </c>
      <c r="BG10" s="179" t="str">
        <f>IF('Indicator Date hidden'!BG10="x","x",$BG$3-'Indicator Date hidden'!BG10)</f>
        <v>x</v>
      </c>
      <c r="BH10" s="179">
        <f>IF('Indicator Date hidden'!BH10="x","x",$BH$3-'Indicator Date hidden'!BH10)</f>
        <v>4</v>
      </c>
      <c r="BI10" s="179" t="str">
        <f>IF('Indicator Date hidden'!BI10="x","x",$BI$3-'Indicator Date hidden'!BI10)</f>
        <v>x</v>
      </c>
      <c r="BJ10" s="179">
        <f>IF('Indicator Date hidden'!BJ10="x","x",$BJ$3-'Indicator Date hidden'!BJ10)</f>
        <v>0</v>
      </c>
      <c r="BK10" s="179" t="str">
        <f>IF('Indicator Date hidden'!BK10="x","x",$BK$3-'Indicator Date hidden'!BK10)</f>
        <v>x</v>
      </c>
      <c r="BL10" s="179" t="str">
        <f>IF('Indicator Date hidden'!BL10="x","x",$BL$3-'Indicator Date hidden'!BL10)</f>
        <v>x</v>
      </c>
      <c r="BM10" s="179" t="str">
        <f>IF('Indicator Date hidden'!BM10="x","x",$BM$3-'Indicator Date hidden'!BM10)</f>
        <v>x</v>
      </c>
      <c r="BN10" s="179">
        <f>IF('Indicator Date hidden'!BN10="x","x",$BN$3-'Indicator Date hidden'!BN10)</f>
        <v>0</v>
      </c>
      <c r="BO10" s="179" t="str">
        <f>IF('Indicator Date hidden'!BO10="x","x",$BO$3-'Indicator Date hidden'!BO10)</f>
        <v>x</v>
      </c>
      <c r="BP10" s="179">
        <f>IF('Indicator Date hidden'!BP10="x","x",$BP$3-'Indicator Date hidden'!BP10)</f>
        <v>0</v>
      </c>
      <c r="BQ10" s="179">
        <f>IF('Indicator Date hidden'!BQ10="x","x",$BQ$3-'Indicator Date hidden'!BQ10)</f>
        <v>0</v>
      </c>
      <c r="BR10" s="179">
        <f>IF('Indicator Date hidden'!BR10="x","x",$BR$3-'Indicator Date hidden'!BR10)</f>
        <v>0</v>
      </c>
      <c r="BS10" s="179">
        <f>IF('Indicator Date hidden'!BS10="x","x",$BS$3-'Indicator Date hidden'!BS10)</f>
        <v>0</v>
      </c>
      <c r="BT10" s="179">
        <f>IF('Indicator Date hidden'!BT10="x","x",$BT$3-'Indicator Date hidden'!BT10)</f>
        <v>0</v>
      </c>
      <c r="BU10" s="179">
        <f>IF('Indicator Date hidden'!BU10="x","x",$BU$3-'Indicator Date hidden'!BU10)</f>
        <v>0</v>
      </c>
      <c r="BV10" s="179">
        <f>IF('Indicator Date hidden'!BV10="x","x",$BV$3-'Indicator Date hidden'!BV10)</f>
        <v>0</v>
      </c>
      <c r="BW10" s="179">
        <f>IF('Indicator Date hidden'!BW10="x","x",$BW$3-'Indicator Date hidden'!BW10)</f>
        <v>0</v>
      </c>
      <c r="BX10" s="179" t="str">
        <f>IF('Indicator Date hidden'!BX10="x","x",$BX$3-'Indicator Date hidden'!BX10)</f>
        <v>x</v>
      </c>
      <c r="BY10" s="179">
        <f>IF('Indicator Date hidden'!BY10="x","x",$BY$3-'Indicator Date hidden'!BY10)</f>
        <v>0</v>
      </c>
      <c r="BZ10" s="179" t="str">
        <f>IF('Indicator Date hidden'!BZ10="x","x",$BZ$3-'Indicator Date hidden'!BZ10)</f>
        <v>x</v>
      </c>
      <c r="CA10" s="179">
        <f>IF('Indicator Date hidden'!CA10="x","x",$CA$3-'Indicator Date hidden'!CA10)</f>
        <v>0</v>
      </c>
      <c r="CB10" s="179">
        <f>IF('Indicator Date hidden'!CB10="x","x",$CB$3-'Indicator Date hidden'!CB10)</f>
        <v>0</v>
      </c>
      <c r="CC10" s="179">
        <f>IF('Indicator Date hidden'!CC10="x","x",$CC$3-'Indicator Date hidden'!CC10)</f>
        <v>0</v>
      </c>
      <c r="CD10" s="179">
        <f>IF('Indicator Date hidden'!CD10="x","x",$CD$3-'Indicator Date hidden'!CD10)</f>
        <v>0</v>
      </c>
      <c r="CE10" s="179">
        <f>IF('Indicator Date hidden'!CE10="x","x",$CE$3-'Indicator Date hidden'!CE10)</f>
        <v>0</v>
      </c>
      <c r="CF10" s="179">
        <f>IF('Indicator Date hidden'!CF10="x","x",$CF$3-'Indicator Date hidden'!CF10)</f>
        <v>0</v>
      </c>
      <c r="CG10" s="180">
        <f t="shared" si="0"/>
        <v>19</v>
      </c>
      <c r="CH10" s="181">
        <f t="shared" si="4"/>
        <v>0.23456790123456789</v>
      </c>
      <c r="CI10" s="180">
        <f t="shared" si="1"/>
        <v>6</v>
      </c>
      <c r="CJ10" s="181">
        <f t="shared" si="2"/>
        <v>1.1683279652456326</v>
      </c>
      <c r="CK10" s="182">
        <f t="shared" si="3"/>
        <v>0</v>
      </c>
    </row>
    <row r="11" spans="1:89" x14ac:dyDescent="0.25">
      <c r="A11" s="3" t="str">
        <f>VLOOKUP(C11,Regiones!B$4:H$36,7,FALSE)</f>
        <v>Caribbean</v>
      </c>
      <c r="B11" s="114" t="s">
        <v>36</v>
      </c>
      <c r="C11" s="97" t="s">
        <v>35</v>
      </c>
      <c r="D11" s="179">
        <f>IF('Indicator Date hidden'!D11="x","x",$D$3-'Indicator Date hidden'!D11)</f>
        <v>0</v>
      </c>
      <c r="E11" s="179">
        <f>IF('Indicator Date hidden'!E11="x","x",$E$3-'Indicator Date hidden'!E11)</f>
        <v>0</v>
      </c>
      <c r="F11" s="179">
        <f>IF('Indicator Date hidden'!F11="x","x",$F$3-'Indicator Date hidden'!F11)</f>
        <v>0</v>
      </c>
      <c r="G11" s="179">
        <f>IF('Indicator Date hidden'!G11="x","x",$G$3-'Indicator Date hidden'!G11)</f>
        <v>0</v>
      </c>
      <c r="H11" s="179">
        <f>IF('Indicator Date hidden'!H11="x","x",$H$3-'Indicator Date hidden'!H11)</f>
        <v>0</v>
      </c>
      <c r="I11" s="179">
        <f>IF('Indicator Date hidden'!I11="x","x",$I$3-'Indicator Date hidden'!I11)</f>
        <v>0</v>
      </c>
      <c r="J11" s="179">
        <f>IF('Indicator Date hidden'!J11="x","x",$J$3-'Indicator Date hidden'!J11)</f>
        <v>0</v>
      </c>
      <c r="K11" s="179">
        <f>IF('Indicator Date hidden'!K11="x","x",$K$3-'Indicator Date hidden'!K11)</f>
        <v>0</v>
      </c>
      <c r="L11" s="179">
        <f>IF('Indicator Date hidden'!L11="x","x",$L$3-'Indicator Date hidden'!L11)</f>
        <v>0</v>
      </c>
      <c r="M11" s="179">
        <f>IF('Indicator Date hidden'!M11="x","x",$M$3-'Indicator Date hidden'!M11)</f>
        <v>0</v>
      </c>
      <c r="N11" s="179">
        <f>IF('Indicator Date hidden'!N11="x","x",$N$3-'Indicator Date hidden'!N11)</f>
        <v>0</v>
      </c>
      <c r="O11" s="179">
        <f>IF('Indicator Date hidden'!O11="x","x",$O$3-'Indicator Date hidden'!O11)</f>
        <v>0</v>
      </c>
      <c r="P11" s="179">
        <f>IF('Indicator Date hidden'!P11="x","x",$P$3-'Indicator Date hidden'!P11)</f>
        <v>5</v>
      </c>
      <c r="Q11" s="179">
        <f>IF('Indicator Date hidden'!Q11="x","x",$Q$3-'Indicator Date hidden'!Q11)</f>
        <v>0</v>
      </c>
      <c r="R11" s="179">
        <f>IF('Indicator Date hidden'!R11="x","x",$R$3-'Indicator Date hidden'!R11)</f>
        <v>0</v>
      </c>
      <c r="S11" s="179">
        <f>IF('Indicator Date hidden'!S11="x","x",$S$3-'Indicator Date hidden'!S11)</f>
        <v>0</v>
      </c>
      <c r="T11" s="179">
        <f>IF('Indicator Date hidden'!T11="x","x",$T$3-'Indicator Date hidden'!T11)</f>
        <v>0</v>
      </c>
      <c r="U11" s="179">
        <f>IF('Indicator Date hidden'!U11="x","x",$U$3-'Indicator Date hidden'!U11)</f>
        <v>2</v>
      </c>
      <c r="V11" s="179">
        <f>IF('Indicator Date hidden'!V11="x","x",$V$3-'Indicator Date hidden'!V11)</f>
        <v>2</v>
      </c>
      <c r="W11" s="179">
        <f>IF('Indicator Date hidden'!W11="x","x",$W$3-'Indicator Date hidden'!W11)</f>
        <v>0</v>
      </c>
      <c r="X11" s="179">
        <f>IF('Indicator Date hidden'!X11="x","x",$X$3-'Indicator Date hidden'!X11)</f>
        <v>0</v>
      </c>
      <c r="Y11" s="179">
        <f>IF('Indicator Date hidden'!Y11="x","x",$Y$3-'Indicator Date hidden'!Y11)</f>
        <v>2</v>
      </c>
      <c r="Z11" s="179">
        <f>IF('Indicator Date hidden'!Z11="x","x",$Z$3-'Indicator Date hidden'!Z11)</f>
        <v>2</v>
      </c>
      <c r="AA11" s="179">
        <f>IF('Indicator Date hidden'!AA11="x","x",$AA$3-'Indicator Date hidden'!AA11)</f>
        <v>3</v>
      </c>
      <c r="AB11" s="179">
        <f>IF('Indicator Date hidden'!AB11="x","x",$AB$3-'Indicator Date hidden'!AB11)</f>
        <v>0</v>
      </c>
      <c r="AC11" s="179">
        <f>IF('Indicator Date hidden'!AC11="x","x",$AC$3-'Indicator Date hidden'!AC11)</f>
        <v>0</v>
      </c>
      <c r="AD11" s="179" t="str">
        <f>IF('Indicator Date hidden'!AD11="x","x",$AD$3-'Indicator Date hidden'!AD11)</f>
        <v>x</v>
      </c>
      <c r="AE11" s="179">
        <f>IF('Indicator Date hidden'!AE11="x","x",$AE$3-'Indicator Date hidden'!AE11)</f>
        <v>0</v>
      </c>
      <c r="AF11" s="179">
        <f>IF('Indicator Date hidden'!AF11="x","x",$AF$3-'Indicator Date hidden'!AF11)</f>
        <v>3</v>
      </c>
      <c r="AG11" s="179">
        <f>IF('Indicator Date hidden'!AG11="x","x",$AG$3-'Indicator Date hidden'!AG11)</f>
        <v>0</v>
      </c>
      <c r="AH11" s="179">
        <f>IF('Indicator Date hidden'!AH11="x","x",$AH$3-'Indicator Date hidden'!AH11)</f>
        <v>0</v>
      </c>
      <c r="AI11" s="179">
        <f>IF('Indicator Date hidden'!AI11="x","x",$AI$3-'Indicator Date hidden'!AI11)</f>
        <v>0</v>
      </c>
      <c r="AJ11" s="179">
        <f>IF('Indicator Date hidden'!AJ11="x","x",$AJ$3-'Indicator Date hidden'!AJ11)</f>
        <v>0</v>
      </c>
      <c r="AK11" s="179">
        <f>IF('Indicator Date hidden'!AK11="x","x",$AK$3-'Indicator Date hidden'!AK11)</f>
        <v>0</v>
      </c>
      <c r="AL11" s="179">
        <f>IF('Indicator Date hidden'!AL11="x","x",$AL$3-'Indicator Date hidden'!AL11)</f>
        <v>0</v>
      </c>
      <c r="AM11" s="179">
        <f>IF('Indicator Date hidden'!AM11="x","x",$AM$3-'Indicator Date hidden'!AM11)</f>
        <v>0</v>
      </c>
      <c r="AN11" s="179">
        <f>IF('Indicator Date hidden'!AN11="x","x",$AN$3-'Indicator Date hidden'!AN11)</f>
        <v>0</v>
      </c>
      <c r="AO11" s="179">
        <f>IF('Indicator Date hidden'!AO11="x","x",$AO$3-'Indicator Date hidden'!AO11)</f>
        <v>0</v>
      </c>
      <c r="AP11" s="179">
        <f>IF('Indicator Date hidden'!AP11="x","x",$AP$3-'Indicator Date hidden'!AP11)</f>
        <v>0</v>
      </c>
      <c r="AQ11" s="179">
        <f>IF('Indicator Date hidden'!AQ11="x","x",$AQ$3-'Indicator Date hidden'!AQ11)</f>
        <v>0</v>
      </c>
      <c r="AR11" s="179">
        <f>IF('Indicator Date hidden'!AR11="x","x",$AR$3-'Indicator Date hidden'!AR11)</f>
        <v>0</v>
      </c>
      <c r="AS11" s="179">
        <f>IF('Indicator Date hidden'!AS11="x","x",$AS$3-'Indicator Date hidden'!AS11)</f>
        <v>1</v>
      </c>
      <c r="AT11" s="179">
        <f>IF('Indicator Date hidden'!AT11="x","x",$AT$3-'Indicator Date hidden'!AT11)</f>
        <v>0</v>
      </c>
      <c r="AU11" s="179">
        <f>IF('Indicator Date hidden'!AU11="x","x",$AU$3-'Indicator Date hidden'!AU11)</f>
        <v>0</v>
      </c>
      <c r="AV11" s="179">
        <f>IF('Indicator Date hidden'!AV11="x","x",$AV$3-'Indicator Date hidden'!AV11)</f>
        <v>0</v>
      </c>
      <c r="AW11" s="179">
        <f>IF('Indicator Date hidden'!AW11="x","x",$AW$3-'Indicator Date hidden'!AW11)</f>
        <v>0</v>
      </c>
      <c r="AX11" s="179">
        <f>IF('Indicator Date hidden'!AX11="x","x",$AX$3-'Indicator Date hidden'!AX11)</f>
        <v>0</v>
      </c>
      <c r="AY11" s="179">
        <f>IF('Indicator Date hidden'!AY11="x","x",$AY$3-'Indicator Date hidden'!AY11)</f>
        <v>1</v>
      </c>
      <c r="AZ11" s="179">
        <f>IF('Indicator Date hidden'!AZ11="x","x",$AZ$3-'Indicator Date hidden'!AZ11)</f>
        <v>0</v>
      </c>
      <c r="BA11" s="179">
        <f>IF('Indicator Date hidden'!BA11="x","x",$BA$3-'Indicator Date hidden'!BA11)</f>
        <v>0</v>
      </c>
      <c r="BB11" s="179">
        <f>IF('Indicator Date hidden'!BB11="x","x",$BB$3-'Indicator Date hidden'!BB11)</f>
        <v>0</v>
      </c>
      <c r="BC11" s="179">
        <f>IF('Indicator Date hidden'!BC11="x","x",$BC$3-'Indicator Date hidden'!BC11)</f>
        <v>0</v>
      </c>
      <c r="BD11" s="179">
        <f>IF('Indicator Date hidden'!BD11="x","x",$BD$3-'Indicator Date hidden'!BD11)</f>
        <v>0</v>
      </c>
      <c r="BE11" s="179">
        <f>IF('Indicator Date hidden'!BE11="x","x",$BE$3-'Indicator Date hidden'!BE11)</f>
        <v>0</v>
      </c>
      <c r="BF11" s="179">
        <f>IF('Indicator Date hidden'!BF11="x","x",$BF$3-'Indicator Date hidden'!BF11)</f>
        <v>0</v>
      </c>
      <c r="BG11" s="179">
        <f>IF('Indicator Date hidden'!BG11="x","x",$BG$3-'Indicator Date hidden'!BG11)</f>
        <v>0</v>
      </c>
      <c r="BH11" s="179">
        <f>IF('Indicator Date hidden'!BH11="x","x",$BH$3-'Indicator Date hidden'!BH11)</f>
        <v>4</v>
      </c>
      <c r="BI11" s="179">
        <f>IF('Indicator Date hidden'!BI11="x","x",$BI$3-'Indicator Date hidden'!BI11)</f>
        <v>3</v>
      </c>
      <c r="BJ11" s="179">
        <f>IF('Indicator Date hidden'!BJ11="x","x",$BJ$3-'Indicator Date hidden'!BJ11)</f>
        <v>0</v>
      </c>
      <c r="BK11" s="179">
        <f>IF('Indicator Date hidden'!BK11="x","x",$BK$3-'Indicator Date hidden'!BK11)</f>
        <v>0</v>
      </c>
      <c r="BL11" s="179" t="str">
        <f>IF('Indicator Date hidden'!BL11="x","x",$BL$3-'Indicator Date hidden'!BL11)</f>
        <v>x</v>
      </c>
      <c r="BM11" s="179" t="str">
        <f>IF('Indicator Date hidden'!BM11="x","x",$BM$3-'Indicator Date hidden'!BM11)</f>
        <v>x</v>
      </c>
      <c r="BN11" s="179">
        <f>IF('Indicator Date hidden'!BN11="x","x",$BN$3-'Indicator Date hidden'!BN11)</f>
        <v>2</v>
      </c>
      <c r="BO11" s="179">
        <f>IF('Indicator Date hidden'!BO11="x","x",$BO$3-'Indicator Date hidden'!BO11)</f>
        <v>0</v>
      </c>
      <c r="BP11" s="179">
        <f>IF('Indicator Date hidden'!BP11="x","x",$BP$3-'Indicator Date hidden'!BP11)</f>
        <v>0</v>
      </c>
      <c r="BQ11" s="179">
        <f>IF('Indicator Date hidden'!BQ11="x","x",$BQ$3-'Indicator Date hidden'!BQ11)</f>
        <v>0</v>
      </c>
      <c r="BR11" s="179">
        <f>IF('Indicator Date hidden'!BR11="x","x",$BR$3-'Indicator Date hidden'!BR11)</f>
        <v>0</v>
      </c>
      <c r="BS11" s="179">
        <f>IF('Indicator Date hidden'!BS11="x","x",$BS$3-'Indicator Date hidden'!BS11)</f>
        <v>0</v>
      </c>
      <c r="BT11" s="179">
        <f>IF('Indicator Date hidden'!BT11="x","x",$BT$3-'Indicator Date hidden'!BT11)</f>
        <v>0</v>
      </c>
      <c r="BU11" s="179">
        <f>IF('Indicator Date hidden'!BU11="x","x",$BU$3-'Indicator Date hidden'!BU11)</f>
        <v>0</v>
      </c>
      <c r="BV11" s="179">
        <f>IF('Indicator Date hidden'!BV11="x","x",$BV$3-'Indicator Date hidden'!BV11)</f>
        <v>0</v>
      </c>
      <c r="BW11" s="179">
        <f>IF('Indicator Date hidden'!BW11="x","x",$BW$3-'Indicator Date hidden'!BW11)</f>
        <v>0</v>
      </c>
      <c r="BX11" s="179" t="str">
        <f>IF('Indicator Date hidden'!BX11="x","x",$BX$3-'Indicator Date hidden'!BX11)</f>
        <v>x</v>
      </c>
      <c r="BY11" s="179" t="str">
        <f>IF('Indicator Date hidden'!BY11="x","x",$BY$3-'Indicator Date hidden'!BY11)</f>
        <v>x</v>
      </c>
      <c r="BZ11" s="179">
        <f>IF('Indicator Date hidden'!BZ11="x","x",$BZ$3-'Indicator Date hidden'!BZ11)</f>
        <v>2</v>
      </c>
      <c r="CA11" s="179">
        <f>IF('Indicator Date hidden'!CA11="x","x",$CA$3-'Indicator Date hidden'!CA11)</f>
        <v>0</v>
      </c>
      <c r="CB11" s="179">
        <f>IF('Indicator Date hidden'!CB11="x","x",$CB$3-'Indicator Date hidden'!CB11)</f>
        <v>0</v>
      </c>
      <c r="CC11" s="179">
        <f>IF('Indicator Date hidden'!CC11="x","x",$CC$3-'Indicator Date hidden'!CC11)</f>
        <v>0</v>
      </c>
      <c r="CD11" s="179">
        <f>IF('Indicator Date hidden'!CD11="x","x",$CD$3-'Indicator Date hidden'!CD11)</f>
        <v>0</v>
      </c>
      <c r="CE11" s="179">
        <f>IF('Indicator Date hidden'!CE11="x","x",$CE$3-'Indicator Date hidden'!CE11)</f>
        <v>0</v>
      </c>
      <c r="CF11" s="179">
        <f>IF('Indicator Date hidden'!CF11="x","x",$CF$3-'Indicator Date hidden'!CF11)</f>
        <v>0</v>
      </c>
      <c r="CG11" s="180">
        <f t="shared" si="0"/>
        <v>32</v>
      </c>
      <c r="CH11" s="181">
        <f t="shared" si="4"/>
        <v>0.39506172839506171</v>
      </c>
      <c r="CI11" s="180">
        <f t="shared" si="1"/>
        <v>13</v>
      </c>
      <c r="CJ11" s="181">
        <f t="shared" si="2"/>
        <v>1.0293477481898918</v>
      </c>
      <c r="CK11" s="182">
        <f t="shared" si="3"/>
        <v>0</v>
      </c>
    </row>
    <row r="12" spans="1:89" x14ac:dyDescent="0.25">
      <c r="A12" s="3" t="str">
        <f>VLOOKUP(C12,Regiones!B$4:H$36,7,FALSE)</f>
        <v>Caribbean</v>
      </c>
      <c r="B12" s="114" t="s">
        <v>40</v>
      </c>
      <c r="C12" s="97" t="s">
        <v>39</v>
      </c>
      <c r="D12" s="179">
        <f>IF('Indicator Date hidden'!D12="x","x",$D$3-'Indicator Date hidden'!D12)</f>
        <v>0</v>
      </c>
      <c r="E12" s="179">
        <f>IF('Indicator Date hidden'!E12="x","x",$E$3-'Indicator Date hidden'!E12)</f>
        <v>0</v>
      </c>
      <c r="F12" s="179">
        <f>IF('Indicator Date hidden'!F12="x","x",$F$3-'Indicator Date hidden'!F12)</f>
        <v>0</v>
      </c>
      <c r="G12" s="179">
        <f>IF('Indicator Date hidden'!G12="x","x",$G$3-'Indicator Date hidden'!G12)</f>
        <v>0</v>
      </c>
      <c r="H12" s="179">
        <f>IF('Indicator Date hidden'!H12="x","x",$H$3-'Indicator Date hidden'!H12)</f>
        <v>0</v>
      </c>
      <c r="I12" s="179">
        <f>IF('Indicator Date hidden'!I12="x","x",$I$3-'Indicator Date hidden'!I12)</f>
        <v>0</v>
      </c>
      <c r="J12" s="179">
        <f>IF('Indicator Date hidden'!J12="x","x",$J$3-'Indicator Date hidden'!J12)</f>
        <v>0</v>
      </c>
      <c r="K12" s="179">
        <f>IF('Indicator Date hidden'!K12="x","x",$K$3-'Indicator Date hidden'!K12)</f>
        <v>0</v>
      </c>
      <c r="L12" s="179">
        <f>IF('Indicator Date hidden'!L12="x","x",$L$3-'Indicator Date hidden'!L12)</f>
        <v>0</v>
      </c>
      <c r="M12" s="179">
        <f>IF('Indicator Date hidden'!M12="x","x",$M$3-'Indicator Date hidden'!M12)</f>
        <v>0</v>
      </c>
      <c r="N12" s="179">
        <f>IF('Indicator Date hidden'!N12="x","x",$N$3-'Indicator Date hidden'!N12)</f>
        <v>0</v>
      </c>
      <c r="O12" s="179">
        <f>IF('Indicator Date hidden'!O12="x","x",$O$3-'Indicator Date hidden'!O12)</f>
        <v>0</v>
      </c>
      <c r="P12" s="179" t="str">
        <f>IF('Indicator Date hidden'!P12="x","x",$P$3-'Indicator Date hidden'!P12)</f>
        <v>x</v>
      </c>
      <c r="Q12" s="179">
        <f>IF('Indicator Date hidden'!Q12="x","x",$Q$3-'Indicator Date hidden'!Q12)</f>
        <v>0</v>
      </c>
      <c r="R12" s="179">
        <f>IF('Indicator Date hidden'!R12="x","x",$R$3-'Indicator Date hidden'!R12)</f>
        <v>0</v>
      </c>
      <c r="S12" s="179">
        <f>IF('Indicator Date hidden'!S12="x","x",$S$3-'Indicator Date hidden'!S12)</f>
        <v>0</v>
      </c>
      <c r="T12" s="179">
        <f>IF('Indicator Date hidden'!T12="x","x",$T$3-'Indicator Date hidden'!T12)</f>
        <v>0</v>
      </c>
      <c r="U12" s="179">
        <f>IF('Indicator Date hidden'!U12="x","x",$U$3-'Indicator Date hidden'!U12)</f>
        <v>0</v>
      </c>
      <c r="V12" s="179">
        <f>IF('Indicator Date hidden'!V12="x","x",$V$3-'Indicator Date hidden'!V12)</f>
        <v>0</v>
      </c>
      <c r="W12" s="179">
        <f>IF('Indicator Date hidden'!W12="x","x",$W$3-'Indicator Date hidden'!W12)</f>
        <v>0</v>
      </c>
      <c r="X12" s="179">
        <f>IF('Indicator Date hidden'!X12="x","x",$X$3-'Indicator Date hidden'!X12)</f>
        <v>0</v>
      </c>
      <c r="Y12" s="179">
        <f>IF('Indicator Date hidden'!Y12="x","x",$Y$3-'Indicator Date hidden'!Y12)</f>
        <v>4</v>
      </c>
      <c r="Z12" s="179">
        <f>IF('Indicator Date hidden'!Z12="x","x",$Z$3-'Indicator Date hidden'!Z12)</f>
        <v>4</v>
      </c>
      <c r="AA12" s="179">
        <f>IF('Indicator Date hidden'!AA12="x","x",$AA$3-'Indicator Date hidden'!AA12)</f>
        <v>3</v>
      </c>
      <c r="AB12" s="179">
        <f>IF('Indicator Date hidden'!AB12="x","x",$AB$3-'Indicator Date hidden'!AB12)</f>
        <v>0</v>
      </c>
      <c r="AC12" s="179">
        <f>IF('Indicator Date hidden'!AC12="x","x",$AC$3-'Indicator Date hidden'!AC12)</f>
        <v>0</v>
      </c>
      <c r="AD12" s="179">
        <f>IF('Indicator Date hidden'!AD12="x","x",$AD$3-'Indicator Date hidden'!AD12)</f>
        <v>2</v>
      </c>
      <c r="AE12" s="179">
        <f>IF('Indicator Date hidden'!AE12="x","x",$AE$3-'Indicator Date hidden'!AE12)</f>
        <v>0</v>
      </c>
      <c r="AF12" s="179">
        <f>IF('Indicator Date hidden'!AF12="x","x",$AF$3-'Indicator Date hidden'!AF12)</f>
        <v>3</v>
      </c>
      <c r="AG12" s="179">
        <f>IF('Indicator Date hidden'!AG12="x","x",$AG$3-'Indicator Date hidden'!AG12)</f>
        <v>1</v>
      </c>
      <c r="AH12" s="179">
        <f>IF('Indicator Date hidden'!AH12="x","x",$AH$3-'Indicator Date hidden'!AH12)</f>
        <v>6</v>
      </c>
      <c r="AI12" s="179">
        <f>IF('Indicator Date hidden'!AI12="x","x",$AI$3-'Indicator Date hidden'!AI12)</f>
        <v>0</v>
      </c>
      <c r="AJ12" s="179">
        <f>IF('Indicator Date hidden'!AJ12="x","x",$AJ$3-'Indicator Date hidden'!AJ12)</f>
        <v>0</v>
      </c>
      <c r="AK12" s="179">
        <f>IF('Indicator Date hidden'!AK12="x","x",$AK$3-'Indicator Date hidden'!AK12)</f>
        <v>0</v>
      </c>
      <c r="AL12" s="179">
        <f>IF('Indicator Date hidden'!AL12="x","x",$AL$3-'Indicator Date hidden'!AL12)</f>
        <v>0</v>
      </c>
      <c r="AM12" s="179">
        <f>IF('Indicator Date hidden'!AM12="x","x",$AM$3-'Indicator Date hidden'!AM12)</f>
        <v>0</v>
      </c>
      <c r="AN12" s="179">
        <f>IF('Indicator Date hidden'!AN12="x","x",$AN$3-'Indicator Date hidden'!AN12)</f>
        <v>0</v>
      </c>
      <c r="AO12" s="179">
        <f>IF('Indicator Date hidden'!AO12="x","x",$AO$3-'Indicator Date hidden'!AO12)</f>
        <v>0</v>
      </c>
      <c r="AP12" s="179">
        <f>IF('Indicator Date hidden'!AP12="x","x",$AP$3-'Indicator Date hidden'!AP12)</f>
        <v>0</v>
      </c>
      <c r="AQ12" s="179">
        <f>IF('Indicator Date hidden'!AQ12="x","x",$AQ$3-'Indicator Date hidden'!AQ12)</f>
        <v>0</v>
      </c>
      <c r="AR12" s="179">
        <f>IF('Indicator Date hidden'!AR12="x","x",$AR$3-'Indicator Date hidden'!AR12)</f>
        <v>0</v>
      </c>
      <c r="AS12" s="179">
        <f>IF('Indicator Date hidden'!AS12="x","x",$AS$3-'Indicator Date hidden'!AS12)</f>
        <v>9</v>
      </c>
      <c r="AT12" s="179" t="str">
        <f>IF('Indicator Date hidden'!AT12="x","x",$AT$3-'Indicator Date hidden'!AT12)</f>
        <v>x</v>
      </c>
      <c r="AU12" s="179">
        <f>IF('Indicator Date hidden'!AU12="x","x",$AU$3-'Indicator Date hidden'!AU12)</f>
        <v>0</v>
      </c>
      <c r="AV12" s="179">
        <f>IF('Indicator Date hidden'!AV12="x","x",$AV$3-'Indicator Date hidden'!AV12)</f>
        <v>0</v>
      </c>
      <c r="AW12" s="179">
        <f>IF('Indicator Date hidden'!AW12="x","x",$AW$3-'Indicator Date hidden'!AW12)</f>
        <v>0</v>
      </c>
      <c r="AX12" s="179" t="str">
        <f>IF('Indicator Date hidden'!AX12="x","x",$AX$3-'Indicator Date hidden'!AX12)</f>
        <v>x</v>
      </c>
      <c r="AY12" s="179">
        <f>IF('Indicator Date hidden'!AY12="x","x",$AY$3-'Indicator Date hidden'!AY12)</f>
        <v>1</v>
      </c>
      <c r="AZ12" s="179">
        <f>IF('Indicator Date hidden'!AZ12="x","x",$AZ$3-'Indicator Date hidden'!AZ12)</f>
        <v>0</v>
      </c>
      <c r="BA12" s="179">
        <f>IF('Indicator Date hidden'!BA12="x","x",$BA$3-'Indicator Date hidden'!BA12)</f>
        <v>0</v>
      </c>
      <c r="BB12" s="179">
        <f>IF('Indicator Date hidden'!BB12="x","x",$BB$3-'Indicator Date hidden'!BB12)</f>
        <v>0</v>
      </c>
      <c r="BC12" s="179">
        <f>IF('Indicator Date hidden'!BC12="x","x",$BC$3-'Indicator Date hidden'!BC12)</f>
        <v>0</v>
      </c>
      <c r="BD12" s="179">
        <f>IF('Indicator Date hidden'!BD12="x","x",$BD$3-'Indicator Date hidden'!BD12)</f>
        <v>0</v>
      </c>
      <c r="BE12" s="179">
        <f>IF('Indicator Date hidden'!BE12="x","x",$BE$3-'Indicator Date hidden'!BE12)</f>
        <v>0</v>
      </c>
      <c r="BF12" s="179">
        <f>IF('Indicator Date hidden'!BF12="x","x",$BF$3-'Indicator Date hidden'!BF12)</f>
        <v>0</v>
      </c>
      <c r="BG12" s="179">
        <f>IF('Indicator Date hidden'!BG12="x","x",$BG$3-'Indicator Date hidden'!BG12)</f>
        <v>0</v>
      </c>
      <c r="BH12" s="179">
        <f>IF('Indicator Date hidden'!BH12="x","x",$BH$3-'Indicator Date hidden'!BH12)</f>
        <v>4</v>
      </c>
      <c r="BI12" s="179">
        <f>IF('Indicator Date hidden'!BI12="x","x",$BI$3-'Indicator Date hidden'!BI12)</f>
        <v>5</v>
      </c>
      <c r="BJ12" s="179">
        <f>IF('Indicator Date hidden'!BJ12="x","x",$BJ$3-'Indicator Date hidden'!BJ12)</f>
        <v>0</v>
      </c>
      <c r="BK12" s="179">
        <f>IF('Indicator Date hidden'!BK12="x","x",$BK$3-'Indicator Date hidden'!BK12)</f>
        <v>0</v>
      </c>
      <c r="BL12" s="179">
        <f>IF('Indicator Date hidden'!BL12="x","x",$BL$3-'Indicator Date hidden'!BL12)</f>
        <v>3</v>
      </c>
      <c r="BM12" s="179" t="str">
        <f>IF('Indicator Date hidden'!BM12="x","x",$BM$3-'Indicator Date hidden'!BM12)</f>
        <v>x</v>
      </c>
      <c r="BN12" s="179">
        <f>IF('Indicator Date hidden'!BN12="x","x",$BN$3-'Indicator Date hidden'!BN12)</f>
        <v>2</v>
      </c>
      <c r="BO12" s="179">
        <f>IF('Indicator Date hidden'!BO12="x","x",$BO$3-'Indicator Date hidden'!BO12)</f>
        <v>0</v>
      </c>
      <c r="BP12" s="179">
        <f>IF('Indicator Date hidden'!BP12="x","x",$BP$3-'Indicator Date hidden'!BP12)</f>
        <v>0</v>
      </c>
      <c r="BQ12" s="179">
        <f>IF('Indicator Date hidden'!BQ12="x","x",$BQ$3-'Indicator Date hidden'!BQ12)</f>
        <v>0</v>
      </c>
      <c r="BR12" s="179">
        <f>IF('Indicator Date hidden'!BR12="x","x",$BR$3-'Indicator Date hidden'!BR12)</f>
        <v>0</v>
      </c>
      <c r="BS12" s="179">
        <f>IF('Indicator Date hidden'!BS12="x","x",$BS$3-'Indicator Date hidden'!BS12)</f>
        <v>0</v>
      </c>
      <c r="BT12" s="179">
        <f>IF('Indicator Date hidden'!BT12="x","x",$BT$3-'Indicator Date hidden'!BT12)</f>
        <v>0</v>
      </c>
      <c r="BU12" s="179">
        <f>IF('Indicator Date hidden'!BU12="x","x",$BU$3-'Indicator Date hidden'!BU12)</f>
        <v>0</v>
      </c>
      <c r="BV12" s="179">
        <f>IF('Indicator Date hidden'!BV12="x","x",$BV$3-'Indicator Date hidden'!BV12)</f>
        <v>0</v>
      </c>
      <c r="BW12" s="179">
        <f>IF('Indicator Date hidden'!BW12="x","x",$BW$3-'Indicator Date hidden'!BW12)</f>
        <v>0</v>
      </c>
      <c r="BX12" s="179">
        <f>IF('Indicator Date hidden'!BX12="x","x",$BX$3-'Indicator Date hidden'!BX12)</f>
        <v>0</v>
      </c>
      <c r="BY12" s="179" t="str">
        <f>IF('Indicator Date hidden'!BY12="x","x",$BY$3-'Indicator Date hidden'!BY12)</f>
        <v>x</v>
      </c>
      <c r="BZ12" s="179">
        <f>IF('Indicator Date hidden'!BZ12="x","x",$BZ$3-'Indicator Date hidden'!BZ12)</f>
        <v>3</v>
      </c>
      <c r="CA12" s="179">
        <f>IF('Indicator Date hidden'!CA12="x","x",$CA$3-'Indicator Date hidden'!CA12)</f>
        <v>0</v>
      </c>
      <c r="CB12" s="179">
        <f>IF('Indicator Date hidden'!CB12="x","x",$CB$3-'Indicator Date hidden'!CB12)</f>
        <v>0</v>
      </c>
      <c r="CC12" s="179">
        <f>IF('Indicator Date hidden'!CC12="x","x",$CC$3-'Indicator Date hidden'!CC12)</f>
        <v>0</v>
      </c>
      <c r="CD12" s="179">
        <f>IF('Indicator Date hidden'!CD12="x","x",$CD$3-'Indicator Date hidden'!CD12)</f>
        <v>0</v>
      </c>
      <c r="CE12" s="179">
        <f>IF('Indicator Date hidden'!CE12="x","x",$CE$3-'Indicator Date hidden'!CE12)</f>
        <v>0</v>
      </c>
      <c r="CF12" s="179">
        <f>IF('Indicator Date hidden'!CF12="x","x",$CF$3-'Indicator Date hidden'!CF12)</f>
        <v>0</v>
      </c>
      <c r="CG12" s="180">
        <f t="shared" si="0"/>
        <v>50</v>
      </c>
      <c r="CH12" s="181">
        <f t="shared" si="4"/>
        <v>0.61728395061728392</v>
      </c>
      <c r="CI12" s="180">
        <f t="shared" si="1"/>
        <v>14</v>
      </c>
      <c r="CJ12" s="181">
        <f t="shared" si="2"/>
        <v>1.634759209526037</v>
      </c>
      <c r="CK12" s="182">
        <f t="shared" si="3"/>
        <v>0</v>
      </c>
    </row>
    <row r="13" spans="1:89" x14ac:dyDescent="0.25">
      <c r="A13" s="3" t="str">
        <f>VLOOKUP(C13,Regiones!B$4:H$36,7,FALSE)</f>
        <v>Caribbean</v>
      </c>
      <c r="B13" s="114" t="s">
        <v>52</v>
      </c>
      <c r="C13" s="97" t="s">
        <v>51</v>
      </c>
      <c r="D13" s="179">
        <f>IF('Indicator Date hidden'!D13="x","x",$D$3-'Indicator Date hidden'!D13)</f>
        <v>0</v>
      </c>
      <c r="E13" s="179">
        <f>IF('Indicator Date hidden'!E13="x","x",$E$3-'Indicator Date hidden'!E13)</f>
        <v>0</v>
      </c>
      <c r="F13" s="179">
        <f>IF('Indicator Date hidden'!F13="x","x",$F$3-'Indicator Date hidden'!F13)</f>
        <v>0</v>
      </c>
      <c r="G13" s="179">
        <f>IF('Indicator Date hidden'!G13="x","x",$G$3-'Indicator Date hidden'!G13)</f>
        <v>0</v>
      </c>
      <c r="H13" s="179">
        <f>IF('Indicator Date hidden'!H13="x","x",$H$3-'Indicator Date hidden'!H13)</f>
        <v>0</v>
      </c>
      <c r="I13" s="179">
        <f>IF('Indicator Date hidden'!I13="x","x",$I$3-'Indicator Date hidden'!I13)</f>
        <v>0</v>
      </c>
      <c r="J13" s="179">
        <f>IF('Indicator Date hidden'!J13="x","x",$J$3-'Indicator Date hidden'!J13)</f>
        <v>0</v>
      </c>
      <c r="K13" s="179">
        <f>IF('Indicator Date hidden'!K13="x","x",$K$3-'Indicator Date hidden'!K13)</f>
        <v>0</v>
      </c>
      <c r="L13" s="179">
        <f>IF('Indicator Date hidden'!L13="x","x",$L$3-'Indicator Date hidden'!L13)</f>
        <v>0</v>
      </c>
      <c r="M13" s="179">
        <f>IF('Indicator Date hidden'!M13="x","x",$M$3-'Indicator Date hidden'!M13)</f>
        <v>0</v>
      </c>
      <c r="N13" s="179">
        <f>IF('Indicator Date hidden'!N13="x","x",$N$3-'Indicator Date hidden'!N13)</f>
        <v>0</v>
      </c>
      <c r="O13" s="179">
        <f>IF('Indicator Date hidden'!O13="x","x",$O$3-'Indicator Date hidden'!O13)</f>
        <v>0</v>
      </c>
      <c r="P13" s="179">
        <f>IF('Indicator Date hidden'!P13="x","x",$P$3-'Indicator Date hidden'!P13)</f>
        <v>2</v>
      </c>
      <c r="Q13" s="179">
        <f>IF('Indicator Date hidden'!Q13="x","x",$Q$3-'Indicator Date hidden'!Q13)</f>
        <v>0</v>
      </c>
      <c r="R13" s="179">
        <f>IF('Indicator Date hidden'!R13="x","x",$R$3-'Indicator Date hidden'!R13)</f>
        <v>0</v>
      </c>
      <c r="S13" s="179">
        <f>IF('Indicator Date hidden'!S13="x","x",$S$3-'Indicator Date hidden'!S13)</f>
        <v>0</v>
      </c>
      <c r="T13" s="179">
        <f>IF('Indicator Date hidden'!T13="x","x",$T$3-'Indicator Date hidden'!T13)</f>
        <v>0</v>
      </c>
      <c r="U13" s="179">
        <f>IF('Indicator Date hidden'!U13="x","x",$U$3-'Indicator Date hidden'!U13)</f>
        <v>2</v>
      </c>
      <c r="V13" s="179">
        <f>IF('Indicator Date hidden'!V13="x","x",$V$3-'Indicator Date hidden'!V13)</f>
        <v>2</v>
      </c>
      <c r="W13" s="179">
        <f>IF('Indicator Date hidden'!W13="x","x",$W$3-'Indicator Date hidden'!W13)</f>
        <v>0</v>
      </c>
      <c r="X13" s="179">
        <f>IF('Indicator Date hidden'!X13="x","x",$X$3-'Indicator Date hidden'!X13)</f>
        <v>0</v>
      </c>
      <c r="Y13" s="179" t="str">
        <f>IF('Indicator Date hidden'!Y13="x","x",$Y$3-'Indicator Date hidden'!Y13)</f>
        <v>x</v>
      </c>
      <c r="Z13" s="179" t="str">
        <f>IF('Indicator Date hidden'!Z13="x","x",$Z$3-'Indicator Date hidden'!Z13)</f>
        <v>x</v>
      </c>
      <c r="AA13" s="179">
        <f>IF('Indicator Date hidden'!AA13="x","x",$AA$3-'Indicator Date hidden'!AA13)</f>
        <v>7</v>
      </c>
      <c r="AB13" s="179" t="str">
        <f>IF('Indicator Date hidden'!AB13="x","x",$AB$3-'Indicator Date hidden'!AB13)</f>
        <v>x</v>
      </c>
      <c r="AC13" s="179">
        <f>IF('Indicator Date hidden'!AC13="x","x",$AC$3-'Indicator Date hidden'!AC13)</f>
        <v>1</v>
      </c>
      <c r="AD13" s="179" t="str">
        <f>IF('Indicator Date hidden'!AD13="x","x",$AD$3-'Indicator Date hidden'!AD13)</f>
        <v>x</v>
      </c>
      <c r="AE13" s="179">
        <f>IF('Indicator Date hidden'!AE13="x","x",$AE$3-'Indicator Date hidden'!AE13)</f>
        <v>0</v>
      </c>
      <c r="AF13" s="179" t="str">
        <f>IF('Indicator Date hidden'!AF13="x","x",$AF$3-'Indicator Date hidden'!AF13)</f>
        <v>x</v>
      </c>
      <c r="AG13" s="179">
        <f>IF('Indicator Date hidden'!AG13="x","x",$AG$3-'Indicator Date hidden'!AG13)</f>
        <v>1</v>
      </c>
      <c r="AH13" s="179" t="str">
        <f>IF('Indicator Date hidden'!AH13="x","x",$AH$3-'Indicator Date hidden'!AH13)</f>
        <v>x</v>
      </c>
      <c r="AI13" s="179">
        <f>IF('Indicator Date hidden'!AI13="x","x",$AI$3-'Indicator Date hidden'!AI13)</f>
        <v>0</v>
      </c>
      <c r="AJ13" s="179">
        <f>IF('Indicator Date hidden'!AJ13="x","x",$AJ$3-'Indicator Date hidden'!AJ13)</f>
        <v>0</v>
      </c>
      <c r="AK13" s="179">
        <f>IF('Indicator Date hidden'!AK13="x","x",$AK$3-'Indicator Date hidden'!AK13)</f>
        <v>0</v>
      </c>
      <c r="AL13" s="179" t="str">
        <f>IF('Indicator Date hidden'!AL13="x","x",$AL$3-'Indicator Date hidden'!AL13)</f>
        <v>x</v>
      </c>
      <c r="AM13" s="179">
        <f>IF('Indicator Date hidden'!AM13="x","x",$AM$3-'Indicator Date hidden'!AM13)</f>
        <v>0</v>
      </c>
      <c r="AN13" s="179">
        <f>IF('Indicator Date hidden'!AN13="x","x",$AN$3-'Indicator Date hidden'!AN13)</f>
        <v>0</v>
      </c>
      <c r="AO13" s="179">
        <f>IF('Indicator Date hidden'!AO13="x","x",$AO$3-'Indicator Date hidden'!AO13)</f>
        <v>0</v>
      </c>
      <c r="AP13" s="179">
        <f>IF('Indicator Date hidden'!AP13="x","x",$AP$3-'Indicator Date hidden'!AP13)</f>
        <v>0</v>
      </c>
      <c r="AQ13" s="179">
        <f>IF('Indicator Date hidden'!AQ13="x","x",$AQ$3-'Indicator Date hidden'!AQ13)</f>
        <v>0</v>
      </c>
      <c r="AR13" s="179" t="str">
        <f>IF('Indicator Date hidden'!AR13="x","x",$AR$3-'Indicator Date hidden'!AR13)</f>
        <v>x</v>
      </c>
      <c r="AS13" s="179">
        <f>IF('Indicator Date hidden'!AS13="x","x",$AS$3-'Indicator Date hidden'!AS13)</f>
        <v>4</v>
      </c>
      <c r="AT13" s="179" t="str">
        <f>IF('Indicator Date hidden'!AT13="x","x",$AT$3-'Indicator Date hidden'!AT13)</f>
        <v>x</v>
      </c>
      <c r="AU13" s="179">
        <f>IF('Indicator Date hidden'!AU13="x","x",$AU$3-'Indicator Date hidden'!AU13)</f>
        <v>0</v>
      </c>
      <c r="AV13" s="179">
        <f>IF('Indicator Date hidden'!AV13="x","x",$AV$3-'Indicator Date hidden'!AV13)</f>
        <v>0</v>
      </c>
      <c r="AW13" s="179">
        <f>IF('Indicator Date hidden'!AW13="x","x",$AW$3-'Indicator Date hidden'!AW13)</f>
        <v>0</v>
      </c>
      <c r="AX13" s="179" t="str">
        <f>IF('Indicator Date hidden'!AX13="x","x",$AX$3-'Indicator Date hidden'!AX13)</f>
        <v>x</v>
      </c>
      <c r="AY13" s="179">
        <f>IF('Indicator Date hidden'!AY13="x","x",$AY$3-'Indicator Date hidden'!AY13)</f>
        <v>1</v>
      </c>
      <c r="AZ13" s="179">
        <f>IF('Indicator Date hidden'!AZ13="x","x",$AZ$3-'Indicator Date hidden'!AZ13)</f>
        <v>0</v>
      </c>
      <c r="BA13" s="179" t="str">
        <f>IF('Indicator Date hidden'!BA13="x","x",$BA$3-'Indicator Date hidden'!BA13)</f>
        <v>x</v>
      </c>
      <c r="BB13" s="179" t="str">
        <f>IF('Indicator Date hidden'!BB13="x","x",$BB$3-'Indicator Date hidden'!BB13)</f>
        <v>x</v>
      </c>
      <c r="BC13" s="179">
        <f>IF('Indicator Date hidden'!BC13="x","x",$BC$3-'Indicator Date hidden'!BC13)</f>
        <v>0</v>
      </c>
      <c r="BD13" s="179">
        <f>IF('Indicator Date hidden'!BD13="x","x",$BD$3-'Indicator Date hidden'!BD13)</f>
        <v>0</v>
      </c>
      <c r="BE13" s="179" t="str">
        <f>IF('Indicator Date hidden'!BE13="x","x",$BE$3-'Indicator Date hidden'!BE13)</f>
        <v>x</v>
      </c>
      <c r="BF13" s="179">
        <f>IF('Indicator Date hidden'!BF13="x","x",$BF$3-'Indicator Date hidden'!BF13)</f>
        <v>0</v>
      </c>
      <c r="BG13" s="179" t="str">
        <f>IF('Indicator Date hidden'!BG13="x","x",$BG$3-'Indicator Date hidden'!BG13)</f>
        <v>x</v>
      </c>
      <c r="BH13" s="179">
        <f>IF('Indicator Date hidden'!BH13="x","x",$BH$3-'Indicator Date hidden'!BH13)</f>
        <v>0</v>
      </c>
      <c r="BI13" s="179" t="str">
        <f>IF('Indicator Date hidden'!BI13="x","x",$BI$3-'Indicator Date hidden'!BI13)</f>
        <v>x</v>
      </c>
      <c r="BJ13" s="179">
        <f>IF('Indicator Date hidden'!BJ13="x","x",$BJ$3-'Indicator Date hidden'!BJ13)</f>
        <v>0</v>
      </c>
      <c r="BK13" s="179" t="str">
        <f>IF('Indicator Date hidden'!BK13="x","x",$BK$3-'Indicator Date hidden'!BK13)</f>
        <v>x</v>
      </c>
      <c r="BL13" s="179" t="str">
        <f>IF('Indicator Date hidden'!BL13="x","x",$BL$3-'Indicator Date hidden'!BL13)</f>
        <v>x</v>
      </c>
      <c r="BM13" s="179" t="str">
        <f>IF('Indicator Date hidden'!BM13="x","x",$BM$3-'Indicator Date hidden'!BM13)</f>
        <v>x</v>
      </c>
      <c r="BN13" s="179">
        <f>IF('Indicator Date hidden'!BN13="x","x",$BN$3-'Indicator Date hidden'!BN13)</f>
        <v>0</v>
      </c>
      <c r="BO13" s="179" t="str">
        <f>IF('Indicator Date hidden'!BO13="x","x",$BO$3-'Indicator Date hidden'!BO13)</f>
        <v>x</v>
      </c>
      <c r="BP13" s="179">
        <f>IF('Indicator Date hidden'!BP13="x","x",$BP$3-'Indicator Date hidden'!BP13)</f>
        <v>0</v>
      </c>
      <c r="BQ13" s="179">
        <f>IF('Indicator Date hidden'!BQ13="x","x",$BQ$3-'Indicator Date hidden'!BQ13)</f>
        <v>0</v>
      </c>
      <c r="BR13" s="179">
        <f>IF('Indicator Date hidden'!BR13="x","x",$BR$3-'Indicator Date hidden'!BR13)</f>
        <v>0</v>
      </c>
      <c r="BS13" s="179">
        <f>IF('Indicator Date hidden'!BS13="x","x",$BS$3-'Indicator Date hidden'!BS13)</f>
        <v>0</v>
      </c>
      <c r="BT13" s="179">
        <f>IF('Indicator Date hidden'!BT13="x","x",$BT$3-'Indicator Date hidden'!BT13)</f>
        <v>8</v>
      </c>
      <c r="BU13" s="179">
        <f>IF('Indicator Date hidden'!BU13="x","x",$BU$3-'Indicator Date hidden'!BU13)</f>
        <v>0</v>
      </c>
      <c r="BV13" s="179">
        <f>IF('Indicator Date hidden'!BV13="x","x",$BV$3-'Indicator Date hidden'!BV13)</f>
        <v>0</v>
      </c>
      <c r="BW13" s="179">
        <f>IF('Indicator Date hidden'!BW13="x","x",$BW$3-'Indicator Date hidden'!BW13)</f>
        <v>0</v>
      </c>
      <c r="BX13" s="179">
        <f>IF('Indicator Date hidden'!BX13="x","x",$BX$3-'Indicator Date hidden'!BX13)</f>
        <v>1</v>
      </c>
      <c r="BY13" s="179">
        <f>IF('Indicator Date hidden'!BY13="x","x",$BY$3-'Indicator Date hidden'!BY13)</f>
        <v>0</v>
      </c>
      <c r="BZ13" s="179" t="str">
        <f>IF('Indicator Date hidden'!BZ13="x","x",$BZ$3-'Indicator Date hidden'!BZ13)</f>
        <v>x</v>
      </c>
      <c r="CA13" s="179">
        <f>IF('Indicator Date hidden'!CA13="x","x",$CA$3-'Indicator Date hidden'!CA13)</f>
        <v>0</v>
      </c>
      <c r="CB13" s="179">
        <f>IF('Indicator Date hidden'!CB13="x","x",$CB$3-'Indicator Date hidden'!CB13)</f>
        <v>0</v>
      </c>
      <c r="CC13" s="179">
        <f>IF('Indicator Date hidden'!CC13="x","x",$CC$3-'Indicator Date hidden'!CC13)</f>
        <v>0</v>
      </c>
      <c r="CD13" s="179">
        <f>IF('Indicator Date hidden'!CD13="x","x",$CD$3-'Indicator Date hidden'!CD13)</f>
        <v>0</v>
      </c>
      <c r="CE13" s="179">
        <f>IF('Indicator Date hidden'!CE13="x","x",$CE$3-'Indicator Date hidden'!CE13)</f>
        <v>0</v>
      </c>
      <c r="CF13" s="179">
        <f>IF('Indicator Date hidden'!CF13="x","x",$CF$3-'Indicator Date hidden'!CF13)</f>
        <v>0</v>
      </c>
      <c r="CG13" s="180">
        <f t="shared" si="0"/>
        <v>29</v>
      </c>
      <c r="CH13" s="181">
        <f t="shared" si="4"/>
        <v>0.35802469135802467</v>
      </c>
      <c r="CI13" s="180">
        <f t="shared" si="1"/>
        <v>10</v>
      </c>
      <c r="CJ13" s="181">
        <f t="shared" si="2"/>
        <v>1.4666406063177078</v>
      </c>
      <c r="CK13" s="182">
        <f t="shared" si="3"/>
        <v>0</v>
      </c>
    </row>
    <row r="14" spans="1:89" x14ac:dyDescent="0.25">
      <c r="A14" s="3" t="str">
        <f>VLOOKUP(C14,Regiones!B$4:H$36,7,FALSE)</f>
        <v>Caribbean</v>
      </c>
      <c r="B14" s="114" t="s">
        <v>54</v>
      </c>
      <c r="C14" s="97" t="s">
        <v>53</v>
      </c>
      <c r="D14" s="179">
        <f>IF('Indicator Date hidden'!D14="x","x",$D$3-'Indicator Date hidden'!D14)</f>
        <v>0</v>
      </c>
      <c r="E14" s="179">
        <f>IF('Indicator Date hidden'!E14="x","x",$E$3-'Indicator Date hidden'!E14)</f>
        <v>0</v>
      </c>
      <c r="F14" s="179">
        <f>IF('Indicator Date hidden'!F14="x","x",$F$3-'Indicator Date hidden'!F14)</f>
        <v>0</v>
      </c>
      <c r="G14" s="179">
        <f>IF('Indicator Date hidden'!G14="x","x",$G$3-'Indicator Date hidden'!G14)</f>
        <v>0</v>
      </c>
      <c r="H14" s="179">
        <f>IF('Indicator Date hidden'!H14="x","x",$H$3-'Indicator Date hidden'!H14)</f>
        <v>0</v>
      </c>
      <c r="I14" s="179">
        <f>IF('Indicator Date hidden'!I14="x","x",$I$3-'Indicator Date hidden'!I14)</f>
        <v>0</v>
      </c>
      <c r="J14" s="179">
        <f>IF('Indicator Date hidden'!J14="x","x",$J$3-'Indicator Date hidden'!J14)</f>
        <v>0</v>
      </c>
      <c r="K14" s="179">
        <f>IF('Indicator Date hidden'!K14="x","x",$K$3-'Indicator Date hidden'!K14)</f>
        <v>0</v>
      </c>
      <c r="L14" s="179">
        <f>IF('Indicator Date hidden'!L14="x","x",$L$3-'Indicator Date hidden'!L14)</f>
        <v>0</v>
      </c>
      <c r="M14" s="179">
        <f>IF('Indicator Date hidden'!M14="x","x",$M$3-'Indicator Date hidden'!M14)</f>
        <v>0</v>
      </c>
      <c r="N14" s="179">
        <f>IF('Indicator Date hidden'!N14="x","x",$N$3-'Indicator Date hidden'!N14)</f>
        <v>0</v>
      </c>
      <c r="O14" s="179">
        <f>IF('Indicator Date hidden'!O14="x","x",$O$3-'Indicator Date hidden'!O14)</f>
        <v>0</v>
      </c>
      <c r="P14" s="179" t="str">
        <f>IF('Indicator Date hidden'!P14="x","x",$P$3-'Indicator Date hidden'!P14)</f>
        <v>x</v>
      </c>
      <c r="Q14" s="179">
        <f>IF('Indicator Date hidden'!Q14="x","x",$Q$3-'Indicator Date hidden'!Q14)</f>
        <v>0</v>
      </c>
      <c r="R14" s="179">
        <f>IF('Indicator Date hidden'!R14="x","x",$R$3-'Indicator Date hidden'!R14)</f>
        <v>0</v>
      </c>
      <c r="S14" s="179">
        <f>IF('Indicator Date hidden'!S14="x","x",$S$3-'Indicator Date hidden'!S14)</f>
        <v>0</v>
      </c>
      <c r="T14" s="179">
        <f>IF('Indicator Date hidden'!T14="x","x",$T$3-'Indicator Date hidden'!T14)</f>
        <v>0</v>
      </c>
      <c r="U14" s="179">
        <f>IF('Indicator Date hidden'!U14="x","x",$U$3-'Indicator Date hidden'!U14)</f>
        <v>2</v>
      </c>
      <c r="V14" s="179">
        <f>IF('Indicator Date hidden'!V14="x","x",$V$3-'Indicator Date hidden'!V14)</f>
        <v>2</v>
      </c>
      <c r="W14" s="179">
        <f>IF('Indicator Date hidden'!W14="x","x",$W$3-'Indicator Date hidden'!W14)</f>
        <v>0</v>
      </c>
      <c r="X14" s="179">
        <f>IF('Indicator Date hidden'!X14="x","x",$X$3-'Indicator Date hidden'!X14)</f>
        <v>0</v>
      </c>
      <c r="Y14" s="179">
        <f>IF('Indicator Date hidden'!Y14="x","x",$Y$3-'Indicator Date hidden'!Y14)</f>
        <v>2</v>
      </c>
      <c r="Z14" s="179">
        <f>IF('Indicator Date hidden'!Z14="x","x",$Z$3-'Indicator Date hidden'!Z14)</f>
        <v>2</v>
      </c>
      <c r="AA14" s="179">
        <f>IF('Indicator Date hidden'!AA14="x","x",$AA$3-'Indicator Date hidden'!AA14)</f>
        <v>10</v>
      </c>
      <c r="AB14" s="179">
        <f>IF('Indicator Date hidden'!AB14="x","x",$AB$3-'Indicator Date hidden'!AB14)</f>
        <v>0</v>
      </c>
      <c r="AC14" s="179">
        <f>IF('Indicator Date hidden'!AC14="x","x",$AC$3-'Indicator Date hidden'!AC14)</f>
        <v>1</v>
      </c>
      <c r="AD14" s="179" t="str">
        <f>IF('Indicator Date hidden'!AD14="x","x",$AD$3-'Indicator Date hidden'!AD14)</f>
        <v>x</v>
      </c>
      <c r="AE14" s="179">
        <f>IF('Indicator Date hidden'!AE14="x","x",$AE$3-'Indicator Date hidden'!AE14)</f>
        <v>0</v>
      </c>
      <c r="AF14" s="179">
        <f>IF('Indicator Date hidden'!AF14="x","x",$AF$3-'Indicator Date hidden'!AF14)</f>
        <v>3</v>
      </c>
      <c r="AG14" s="179">
        <f>IF('Indicator Date hidden'!AG14="x","x",$AG$3-'Indicator Date hidden'!AG14)</f>
        <v>1</v>
      </c>
      <c r="AH14" s="179">
        <f>IF('Indicator Date hidden'!AH14="x","x",$AH$3-'Indicator Date hidden'!AH14)</f>
        <v>2</v>
      </c>
      <c r="AI14" s="179">
        <f>IF('Indicator Date hidden'!AI14="x","x",$AI$3-'Indicator Date hidden'!AI14)</f>
        <v>0</v>
      </c>
      <c r="AJ14" s="179">
        <f>IF('Indicator Date hidden'!AJ14="x","x",$AJ$3-'Indicator Date hidden'!AJ14)</f>
        <v>0</v>
      </c>
      <c r="AK14" s="179">
        <f>IF('Indicator Date hidden'!AK14="x","x",$AK$3-'Indicator Date hidden'!AK14)</f>
        <v>0</v>
      </c>
      <c r="AL14" s="179" t="str">
        <f>IF('Indicator Date hidden'!AL14="x","x",$AL$3-'Indicator Date hidden'!AL14)</f>
        <v>x</v>
      </c>
      <c r="AM14" s="179">
        <f>IF('Indicator Date hidden'!AM14="x","x",$AM$3-'Indicator Date hidden'!AM14)</f>
        <v>0</v>
      </c>
      <c r="AN14" s="179">
        <f>IF('Indicator Date hidden'!AN14="x","x",$AN$3-'Indicator Date hidden'!AN14)</f>
        <v>0</v>
      </c>
      <c r="AO14" s="179">
        <f>IF('Indicator Date hidden'!AO14="x","x",$AO$3-'Indicator Date hidden'!AO14)</f>
        <v>0</v>
      </c>
      <c r="AP14" s="179">
        <f>IF('Indicator Date hidden'!AP14="x","x",$AP$3-'Indicator Date hidden'!AP14)</f>
        <v>0</v>
      </c>
      <c r="AQ14" s="179">
        <f>IF('Indicator Date hidden'!AQ14="x","x",$AQ$3-'Indicator Date hidden'!AQ14)</f>
        <v>0</v>
      </c>
      <c r="AR14" s="179" t="str">
        <f>IF('Indicator Date hidden'!AR14="x","x",$AR$3-'Indicator Date hidden'!AR14)</f>
        <v>x</v>
      </c>
      <c r="AS14" s="179">
        <f>IF('Indicator Date hidden'!AS14="x","x",$AS$3-'Indicator Date hidden'!AS14)</f>
        <v>8</v>
      </c>
      <c r="AT14" s="179" t="str">
        <f>IF('Indicator Date hidden'!AT14="x","x",$AT$3-'Indicator Date hidden'!AT14)</f>
        <v>x</v>
      </c>
      <c r="AU14" s="179">
        <f>IF('Indicator Date hidden'!AU14="x","x",$AU$3-'Indicator Date hidden'!AU14)</f>
        <v>0</v>
      </c>
      <c r="AV14" s="179">
        <f>IF('Indicator Date hidden'!AV14="x","x",$AV$3-'Indicator Date hidden'!AV14)</f>
        <v>0</v>
      </c>
      <c r="AW14" s="179">
        <f>IF('Indicator Date hidden'!AW14="x","x",$AW$3-'Indicator Date hidden'!AW14)</f>
        <v>0</v>
      </c>
      <c r="AX14" s="179" t="str">
        <f>IF('Indicator Date hidden'!AX14="x","x",$AX$3-'Indicator Date hidden'!AX14)</f>
        <v>x</v>
      </c>
      <c r="AY14" s="179">
        <f>IF('Indicator Date hidden'!AY14="x","x",$AY$3-'Indicator Date hidden'!AY14)</f>
        <v>1</v>
      </c>
      <c r="AZ14" s="179">
        <f>IF('Indicator Date hidden'!AZ14="x","x",$AZ$3-'Indicator Date hidden'!AZ14)</f>
        <v>0</v>
      </c>
      <c r="BA14" s="179">
        <f>IF('Indicator Date hidden'!BA14="x","x",$BA$3-'Indicator Date hidden'!BA14)</f>
        <v>0</v>
      </c>
      <c r="BB14" s="179">
        <f>IF('Indicator Date hidden'!BB14="x","x",$BB$3-'Indicator Date hidden'!BB14)</f>
        <v>0</v>
      </c>
      <c r="BC14" s="179">
        <f>IF('Indicator Date hidden'!BC14="x","x",$BC$3-'Indicator Date hidden'!BC14)</f>
        <v>0</v>
      </c>
      <c r="BD14" s="179">
        <f>IF('Indicator Date hidden'!BD14="x","x",$BD$3-'Indicator Date hidden'!BD14)</f>
        <v>0</v>
      </c>
      <c r="BE14" s="179">
        <f>IF('Indicator Date hidden'!BE14="x","x",$BE$3-'Indicator Date hidden'!BE14)</f>
        <v>0</v>
      </c>
      <c r="BF14" s="179">
        <f>IF('Indicator Date hidden'!BF14="x","x",$BF$3-'Indicator Date hidden'!BF14)</f>
        <v>0</v>
      </c>
      <c r="BG14" s="179">
        <f>IF('Indicator Date hidden'!BG14="x","x",$BG$3-'Indicator Date hidden'!BG14)</f>
        <v>0</v>
      </c>
      <c r="BH14" s="179">
        <f>IF('Indicator Date hidden'!BH14="x","x",$BH$3-'Indicator Date hidden'!BH14)</f>
        <v>6</v>
      </c>
      <c r="BI14" s="179" t="str">
        <f>IF('Indicator Date hidden'!BI14="x","x",$BI$3-'Indicator Date hidden'!BI14)</f>
        <v>x</v>
      </c>
      <c r="BJ14" s="179">
        <f>IF('Indicator Date hidden'!BJ14="x","x",$BJ$3-'Indicator Date hidden'!BJ14)</f>
        <v>0</v>
      </c>
      <c r="BK14" s="179">
        <f>IF('Indicator Date hidden'!BK14="x","x",$BK$3-'Indicator Date hidden'!BK14)</f>
        <v>2</v>
      </c>
      <c r="BL14" s="179" t="str">
        <f>IF('Indicator Date hidden'!BL14="x","x",$BL$3-'Indicator Date hidden'!BL14)</f>
        <v>x</v>
      </c>
      <c r="BM14" s="179" t="str">
        <f>IF('Indicator Date hidden'!BM14="x","x",$BM$3-'Indicator Date hidden'!BM14)</f>
        <v>x</v>
      </c>
      <c r="BN14" s="179">
        <f>IF('Indicator Date hidden'!BN14="x","x",$BN$3-'Indicator Date hidden'!BN14)</f>
        <v>0</v>
      </c>
      <c r="BO14" s="179" t="str">
        <f>IF('Indicator Date hidden'!BO14="x","x",$BO$3-'Indicator Date hidden'!BO14)</f>
        <v>x</v>
      </c>
      <c r="BP14" s="179">
        <f>IF('Indicator Date hidden'!BP14="x","x",$BP$3-'Indicator Date hidden'!BP14)</f>
        <v>0</v>
      </c>
      <c r="BQ14" s="179">
        <f>IF('Indicator Date hidden'!BQ14="x","x",$BQ$3-'Indicator Date hidden'!BQ14)</f>
        <v>0</v>
      </c>
      <c r="BR14" s="179">
        <f>IF('Indicator Date hidden'!BR14="x","x",$BR$3-'Indicator Date hidden'!BR14)</f>
        <v>0</v>
      </c>
      <c r="BS14" s="179">
        <f>IF('Indicator Date hidden'!BS14="x","x",$BS$3-'Indicator Date hidden'!BS14)</f>
        <v>0</v>
      </c>
      <c r="BT14" s="179">
        <f>IF('Indicator Date hidden'!BT14="x","x",$BT$3-'Indicator Date hidden'!BT14)</f>
        <v>0</v>
      </c>
      <c r="BU14" s="179">
        <f>IF('Indicator Date hidden'!BU14="x","x",$BU$3-'Indicator Date hidden'!BU14)</f>
        <v>0</v>
      </c>
      <c r="BV14" s="179">
        <f>IF('Indicator Date hidden'!BV14="x","x",$BV$3-'Indicator Date hidden'!BV14)</f>
        <v>0</v>
      </c>
      <c r="BW14" s="179">
        <f>IF('Indicator Date hidden'!BW14="x","x",$BW$3-'Indicator Date hidden'!BW14)</f>
        <v>0</v>
      </c>
      <c r="BX14" s="179">
        <f>IF('Indicator Date hidden'!BX14="x","x",$BX$3-'Indicator Date hidden'!BX14)</f>
        <v>0</v>
      </c>
      <c r="BY14" s="179">
        <f>IF('Indicator Date hidden'!BY14="x","x",$BY$3-'Indicator Date hidden'!BY14)</f>
        <v>0</v>
      </c>
      <c r="BZ14" s="179">
        <f>IF('Indicator Date hidden'!BZ14="x","x",$BZ$3-'Indicator Date hidden'!BZ14)</f>
        <v>1</v>
      </c>
      <c r="CA14" s="179">
        <f>IF('Indicator Date hidden'!CA14="x","x",$CA$3-'Indicator Date hidden'!CA14)</f>
        <v>0</v>
      </c>
      <c r="CB14" s="179">
        <f>IF('Indicator Date hidden'!CB14="x","x",$CB$3-'Indicator Date hidden'!CB14)</f>
        <v>0</v>
      </c>
      <c r="CC14" s="179">
        <f>IF('Indicator Date hidden'!CC14="x","x",$CC$3-'Indicator Date hidden'!CC14)</f>
        <v>0</v>
      </c>
      <c r="CD14" s="179">
        <f>IF('Indicator Date hidden'!CD14="x","x",$CD$3-'Indicator Date hidden'!CD14)</f>
        <v>0</v>
      </c>
      <c r="CE14" s="179">
        <f>IF('Indicator Date hidden'!CE14="x","x",$CE$3-'Indicator Date hidden'!CE14)</f>
        <v>0</v>
      </c>
      <c r="CF14" s="179">
        <f>IF('Indicator Date hidden'!CF14="x","x",$CF$3-'Indicator Date hidden'!CF14)</f>
        <v>0</v>
      </c>
      <c r="CG14" s="180">
        <f t="shared" si="0"/>
        <v>43</v>
      </c>
      <c r="CH14" s="181">
        <f t="shared" si="4"/>
        <v>0.53086419753086422</v>
      </c>
      <c r="CI14" s="180">
        <f t="shared" si="1"/>
        <v>14</v>
      </c>
      <c r="CJ14" s="181">
        <f t="shared" si="2"/>
        <v>1.72372731773318</v>
      </c>
      <c r="CK14" s="182">
        <f t="shared" si="3"/>
        <v>0</v>
      </c>
    </row>
    <row r="15" spans="1:89" x14ac:dyDescent="0.25">
      <c r="A15" s="3" t="str">
        <f>VLOOKUP(C15,Regiones!B$4:H$36,7,FALSE)</f>
        <v>Caribbean</v>
      </c>
      <c r="B15" s="114" t="s">
        <v>56</v>
      </c>
      <c r="C15" s="97" t="s">
        <v>55</v>
      </c>
      <c r="D15" s="179">
        <f>IF('Indicator Date hidden'!D15="x","x",$D$3-'Indicator Date hidden'!D15)</f>
        <v>0</v>
      </c>
      <c r="E15" s="179">
        <f>IF('Indicator Date hidden'!E15="x","x",$E$3-'Indicator Date hidden'!E15)</f>
        <v>0</v>
      </c>
      <c r="F15" s="179">
        <f>IF('Indicator Date hidden'!F15="x","x",$F$3-'Indicator Date hidden'!F15)</f>
        <v>0</v>
      </c>
      <c r="G15" s="179">
        <f>IF('Indicator Date hidden'!G15="x","x",$G$3-'Indicator Date hidden'!G15)</f>
        <v>0</v>
      </c>
      <c r="H15" s="179">
        <f>IF('Indicator Date hidden'!H15="x","x",$H$3-'Indicator Date hidden'!H15)</f>
        <v>0</v>
      </c>
      <c r="I15" s="179">
        <f>IF('Indicator Date hidden'!I15="x","x",$I$3-'Indicator Date hidden'!I15)</f>
        <v>0</v>
      </c>
      <c r="J15" s="179">
        <f>IF('Indicator Date hidden'!J15="x","x",$J$3-'Indicator Date hidden'!J15)</f>
        <v>0</v>
      </c>
      <c r="K15" s="179">
        <f>IF('Indicator Date hidden'!K15="x","x",$K$3-'Indicator Date hidden'!K15)</f>
        <v>0</v>
      </c>
      <c r="L15" s="179">
        <f>IF('Indicator Date hidden'!L15="x","x",$L$3-'Indicator Date hidden'!L15)</f>
        <v>0</v>
      </c>
      <c r="M15" s="179">
        <f>IF('Indicator Date hidden'!M15="x","x",$M$3-'Indicator Date hidden'!M15)</f>
        <v>0</v>
      </c>
      <c r="N15" s="179">
        <f>IF('Indicator Date hidden'!N15="x","x",$N$3-'Indicator Date hidden'!N15)</f>
        <v>0</v>
      </c>
      <c r="O15" s="179">
        <f>IF('Indicator Date hidden'!O15="x","x",$O$3-'Indicator Date hidden'!O15)</f>
        <v>0</v>
      </c>
      <c r="P15" s="179">
        <f>IF('Indicator Date hidden'!P15="x","x",$P$3-'Indicator Date hidden'!P15)</f>
        <v>1</v>
      </c>
      <c r="Q15" s="179">
        <f>IF('Indicator Date hidden'!Q15="x","x",$Q$3-'Indicator Date hidden'!Q15)</f>
        <v>0</v>
      </c>
      <c r="R15" s="179">
        <f>IF('Indicator Date hidden'!R15="x","x",$R$3-'Indicator Date hidden'!R15)</f>
        <v>0</v>
      </c>
      <c r="S15" s="179">
        <f>IF('Indicator Date hidden'!S15="x","x",$S$3-'Indicator Date hidden'!S15)</f>
        <v>0</v>
      </c>
      <c r="T15" s="179">
        <f>IF('Indicator Date hidden'!T15="x","x",$T$3-'Indicator Date hidden'!T15)</f>
        <v>0</v>
      </c>
      <c r="U15" s="179">
        <f>IF('Indicator Date hidden'!U15="x","x",$U$3-'Indicator Date hidden'!U15)</f>
        <v>2</v>
      </c>
      <c r="V15" s="179">
        <f>IF('Indicator Date hidden'!V15="x","x",$V$3-'Indicator Date hidden'!V15)</f>
        <v>2</v>
      </c>
      <c r="W15" s="179">
        <f>IF('Indicator Date hidden'!W15="x","x",$W$3-'Indicator Date hidden'!W15)</f>
        <v>0</v>
      </c>
      <c r="X15" s="179">
        <f>IF('Indicator Date hidden'!X15="x","x",$X$3-'Indicator Date hidden'!X15)</f>
        <v>0</v>
      </c>
      <c r="Y15" s="179" t="str">
        <f>IF('Indicator Date hidden'!Y15="x","x",$Y$3-'Indicator Date hidden'!Y15)</f>
        <v>x</v>
      </c>
      <c r="Z15" s="179" t="str">
        <f>IF('Indicator Date hidden'!Z15="x","x",$Z$3-'Indicator Date hidden'!Z15)</f>
        <v>x</v>
      </c>
      <c r="AA15" s="179">
        <f>IF('Indicator Date hidden'!AA15="x","x",$AA$3-'Indicator Date hidden'!AA15)</f>
        <v>8</v>
      </c>
      <c r="AB15" s="179">
        <f>IF('Indicator Date hidden'!AB15="x","x",$AB$3-'Indicator Date hidden'!AB15)</f>
        <v>0</v>
      </c>
      <c r="AC15" s="179">
        <f>IF('Indicator Date hidden'!AC15="x","x",$AC$3-'Indicator Date hidden'!AC15)</f>
        <v>1</v>
      </c>
      <c r="AD15" s="179" t="str">
        <f>IF('Indicator Date hidden'!AD15="x","x",$AD$3-'Indicator Date hidden'!AD15)</f>
        <v>x</v>
      </c>
      <c r="AE15" s="179">
        <f>IF('Indicator Date hidden'!AE15="x","x",$AE$3-'Indicator Date hidden'!AE15)</f>
        <v>0</v>
      </c>
      <c r="AF15" s="179" t="str">
        <f>IF('Indicator Date hidden'!AF15="x","x",$AF$3-'Indicator Date hidden'!AF15)</f>
        <v>x</v>
      </c>
      <c r="AG15" s="179">
        <f>IF('Indicator Date hidden'!AG15="x","x",$AG$3-'Indicator Date hidden'!AG15)</f>
        <v>1</v>
      </c>
      <c r="AH15" s="179">
        <f>IF('Indicator Date hidden'!AH15="x","x",$AH$3-'Indicator Date hidden'!AH15)</f>
        <v>2</v>
      </c>
      <c r="AI15" s="179">
        <f>IF('Indicator Date hidden'!AI15="x","x",$AI$3-'Indicator Date hidden'!AI15)</f>
        <v>0</v>
      </c>
      <c r="AJ15" s="179">
        <f>IF('Indicator Date hidden'!AJ15="x","x",$AJ$3-'Indicator Date hidden'!AJ15)</f>
        <v>0</v>
      </c>
      <c r="AK15" s="179">
        <f>IF('Indicator Date hidden'!AK15="x","x",$AK$3-'Indicator Date hidden'!AK15)</f>
        <v>0</v>
      </c>
      <c r="AL15" s="179" t="str">
        <f>IF('Indicator Date hidden'!AL15="x","x",$AL$3-'Indicator Date hidden'!AL15)</f>
        <v>x</v>
      </c>
      <c r="AM15" s="179">
        <f>IF('Indicator Date hidden'!AM15="x","x",$AM$3-'Indicator Date hidden'!AM15)</f>
        <v>0</v>
      </c>
      <c r="AN15" s="179">
        <f>IF('Indicator Date hidden'!AN15="x","x",$AN$3-'Indicator Date hidden'!AN15)</f>
        <v>0</v>
      </c>
      <c r="AO15" s="179">
        <f>IF('Indicator Date hidden'!AO15="x","x",$AO$3-'Indicator Date hidden'!AO15)</f>
        <v>0</v>
      </c>
      <c r="AP15" s="179">
        <f>IF('Indicator Date hidden'!AP15="x","x",$AP$3-'Indicator Date hidden'!AP15)</f>
        <v>0</v>
      </c>
      <c r="AQ15" s="179">
        <f>IF('Indicator Date hidden'!AQ15="x","x",$AQ$3-'Indicator Date hidden'!AQ15)</f>
        <v>0</v>
      </c>
      <c r="AR15" s="179" t="str">
        <f>IF('Indicator Date hidden'!AR15="x","x",$AR$3-'Indicator Date hidden'!AR15)</f>
        <v>x</v>
      </c>
      <c r="AS15" s="179">
        <f>IF('Indicator Date hidden'!AS15="x","x",$AS$3-'Indicator Date hidden'!AS15)</f>
        <v>5</v>
      </c>
      <c r="AT15" s="179" t="str">
        <f>IF('Indicator Date hidden'!AT15="x","x",$AT$3-'Indicator Date hidden'!AT15)</f>
        <v>x</v>
      </c>
      <c r="AU15" s="179">
        <f>IF('Indicator Date hidden'!AU15="x","x",$AU$3-'Indicator Date hidden'!AU15)</f>
        <v>0</v>
      </c>
      <c r="AV15" s="179">
        <f>IF('Indicator Date hidden'!AV15="x","x",$AV$3-'Indicator Date hidden'!AV15)</f>
        <v>0</v>
      </c>
      <c r="AW15" s="179">
        <f>IF('Indicator Date hidden'!AW15="x","x",$AW$3-'Indicator Date hidden'!AW15)</f>
        <v>0</v>
      </c>
      <c r="AX15" s="179" t="str">
        <f>IF('Indicator Date hidden'!AX15="x","x",$AX$3-'Indicator Date hidden'!AX15)</f>
        <v>x</v>
      </c>
      <c r="AY15" s="179">
        <f>IF('Indicator Date hidden'!AY15="x","x",$AY$3-'Indicator Date hidden'!AY15)</f>
        <v>1</v>
      </c>
      <c r="AZ15" s="179">
        <f>IF('Indicator Date hidden'!AZ15="x","x",$AZ$3-'Indicator Date hidden'!AZ15)</f>
        <v>0</v>
      </c>
      <c r="BA15" s="179">
        <f>IF('Indicator Date hidden'!BA15="x","x",$BA$3-'Indicator Date hidden'!BA15)</f>
        <v>0</v>
      </c>
      <c r="BB15" s="179">
        <f>IF('Indicator Date hidden'!BB15="x","x",$BB$3-'Indicator Date hidden'!BB15)</f>
        <v>0</v>
      </c>
      <c r="BC15" s="179">
        <f>IF('Indicator Date hidden'!BC15="x","x",$BC$3-'Indicator Date hidden'!BC15)</f>
        <v>0</v>
      </c>
      <c r="BD15" s="179">
        <f>IF('Indicator Date hidden'!BD15="x","x",$BD$3-'Indicator Date hidden'!BD15)</f>
        <v>0</v>
      </c>
      <c r="BE15" s="179">
        <f>IF('Indicator Date hidden'!BE15="x","x",$BE$3-'Indicator Date hidden'!BE15)</f>
        <v>0</v>
      </c>
      <c r="BF15" s="179">
        <f>IF('Indicator Date hidden'!BF15="x","x",$BF$3-'Indicator Date hidden'!BF15)</f>
        <v>0</v>
      </c>
      <c r="BG15" s="179">
        <f>IF('Indicator Date hidden'!BG15="x","x",$BG$3-'Indicator Date hidden'!BG15)</f>
        <v>0</v>
      </c>
      <c r="BH15" s="179" t="str">
        <f>IF('Indicator Date hidden'!BH15="x","x",$BH$3-'Indicator Date hidden'!BH15)</f>
        <v>x</v>
      </c>
      <c r="BI15" s="179" t="str">
        <f>IF('Indicator Date hidden'!BI15="x","x",$BI$3-'Indicator Date hidden'!BI15)</f>
        <v>x</v>
      </c>
      <c r="BJ15" s="179">
        <f>IF('Indicator Date hidden'!BJ15="x","x",$BJ$3-'Indicator Date hidden'!BJ15)</f>
        <v>0</v>
      </c>
      <c r="BK15" s="179">
        <f>IF('Indicator Date hidden'!BK15="x","x",$BK$3-'Indicator Date hidden'!BK15)</f>
        <v>0</v>
      </c>
      <c r="BL15" s="179" t="str">
        <f>IF('Indicator Date hidden'!BL15="x","x",$BL$3-'Indicator Date hidden'!BL15)</f>
        <v>x</v>
      </c>
      <c r="BM15" s="179" t="str">
        <f>IF('Indicator Date hidden'!BM15="x","x",$BM$3-'Indicator Date hidden'!BM15)</f>
        <v>x</v>
      </c>
      <c r="BN15" s="179">
        <f>IF('Indicator Date hidden'!BN15="x","x",$BN$3-'Indicator Date hidden'!BN15)</f>
        <v>0</v>
      </c>
      <c r="BO15" s="179" t="str">
        <f>IF('Indicator Date hidden'!BO15="x","x",$BO$3-'Indicator Date hidden'!BO15)</f>
        <v>x</v>
      </c>
      <c r="BP15" s="179">
        <f>IF('Indicator Date hidden'!BP15="x","x",$BP$3-'Indicator Date hidden'!BP15)</f>
        <v>0</v>
      </c>
      <c r="BQ15" s="179">
        <f>IF('Indicator Date hidden'!BQ15="x","x",$BQ$3-'Indicator Date hidden'!BQ15)</f>
        <v>0</v>
      </c>
      <c r="BR15" s="179">
        <f>IF('Indicator Date hidden'!BR15="x","x",$BR$3-'Indicator Date hidden'!BR15)</f>
        <v>0</v>
      </c>
      <c r="BS15" s="179">
        <f>IF('Indicator Date hidden'!BS15="x","x",$BS$3-'Indicator Date hidden'!BS15)</f>
        <v>0</v>
      </c>
      <c r="BT15" s="179">
        <f>IF('Indicator Date hidden'!BT15="x","x",$BT$3-'Indicator Date hidden'!BT15)</f>
        <v>8</v>
      </c>
      <c r="BU15" s="179">
        <f>IF('Indicator Date hidden'!BU15="x","x",$BU$3-'Indicator Date hidden'!BU15)</f>
        <v>0</v>
      </c>
      <c r="BV15" s="179">
        <f>IF('Indicator Date hidden'!BV15="x","x",$BV$3-'Indicator Date hidden'!BV15)</f>
        <v>0</v>
      </c>
      <c r="BW15" s="179">
        <f>IF('Indicator Date hidden'!BW15="x","x",$BW$3-'Indicator Date hidden'!BW15)</f>
        <v>0</v>
      </c>
      <c r="BX15" s="179">
        <f>IF('Indicator Date hidden'!BX15="x","x",$BX$3-'Indicator Date hidden'!BX15)</f>
        <v>3</v>
      </c>
      <c r="BY15" s="179">
        <f>IF('Indicator Date hidden'!BY15="x","x",$BY$3-'Indicator Date hidden'!BY15)</f>
        <v>0</v>
      </c>
      <c r="BZ15" s="179" t="str">
        <f>IF('Indicator Date hidden'!BZ15="x","x",$BZ$3-'Indicator Date hidden'!BZ15)</f>
        <v>x</v>
      </c>
      <c r="CA15" s="179">
        <f>IF('Indicator Date hidden'!CA15="x","x",$CA$3-'Indicator Date hidden'!CA15)</f>
        <v>0</v>
      </c>
      <c r="CB15" s="179">
        <f>IF('Indicator Date hidden'!CB15="x","x",$CB$3-'Indicator Date hidden'!CB15)</f>
        <v>0</v>
      </c>
      <c r="CC15" s="179">
        <f>IF('Indicator Date hidden'!CC15="x","x",$CC$3-'Indicator Date hidden'!CC15)</f>
        <v>0</v>
      </c>
      <c r="CD15" s="179">
        <f>IF('Indicator Date hidden'!CD15="x","x",$CD$3-'Indicator Date hidden'!CD15)</f>
        <v>0</v>
      </c>
      <c r="CE15" s="179">
        <f>IF('Indicator Date hidden'!CE15="x","x",$CE$3-'Indicator Date hidden'!CE15)</f>
        <v>0</v>
      </c>
      <c r="CF15" s="179">
        <f>IF('Indicator Date hidden'!CF15="x","x",$CF$3-'Indicator Date hidden'!CF15)</f>
        <v>0</v>
      </c>
      <c r="CG15" s="180">
        <f t="shared" si="0"/>
        <v>34</v>
      </c>
      <c r="CH15" s="181">
        <f t="shared" si="4"/>
        <v>0.41975308641975306</v>
      </c>
      <c r="CI15" s="180">
        <f t="shared" si="1"/>
        <v>11</v>
      </c>
      <c r="CJ15" s="181">
        <f t="shared" si="2"/>
        <v>1.5489344852680127</v>
      </c>
      <c r="CK15" s="182">
        <f t="shared" si="3"/>
        <v>0</v>
      </c>
    </row>
    <row r="16" spans="1:89" x14ac:dyDescent="0.25">
      <c r="A16" s="3" t="str">
        <f>VLOOKUP(C16,Regiones!B$4:H$36,7,FALSE)</f>
        <v>Caribbean</v>
      </c>
      <c r="B16" s="114" t="s">
        <v>60</v>
      </c>
      <c r="C16" s="97" t="s">
        <v>59</v>
      </c>
      <c r="D16" s="179">
        <f>IF('Indicator Date hidden'!D16="x","x",$D$3-'Indicator Date hidden'!D16)</f>
        <v>0</v>
      </c>
      <c r="E16" s="179">
        <f>IF('Indicator Date hidden'!E16="x","x",$E$3-'Indicator Date hidden'!E16)</f>
        <v>0</v>
      </c>
      <c r="F16" s="179">
        <f>IF('Indicator Date hidden'!F16="x","x",$F$3-'Indicator Date hidden'!F16)</f>
        <v>0</v>
      </c>
      <c r="G16" s="179">
        <f>IF('Indicator Date hidden'!G16="x","x",$G$3-'Indicator Date hidden'!G16)</f>
        <v>0</v>
      </c>
      <c r="H16" s="179">
        <f>IF('Indicator Date hidden'!H16="x","x",$H$3-'Indicator Date hidden'!H16)</f>
        <v>0</v>
      </c>
      <c r="I16" s="179">
        <f>IF('Indicator Date hidden'!I16="x","x",$I$3-'Indicator Date hidden'!I16)</f>
        <v>0</v>
      </c>
      <c r="J16" s="179">
        <f>IF('Indicator Date hidden'!J16="x","x",$J$3-'Indicator Date hidden'!J16)</f>
        <v>0</v>
      </c>
      <c r="K16" s="179">
        <f>IF('Indicator Date hidden'!K16="x","x",$K$3-'Indicator Date hidden'!K16)</f>
        <v>0</v>
      </c>
      <c r="L16" s="179">
        <f>IF('Indicator Date hidden'!L16="x","x",$L$3-'Indicator Date hidden'!L16)</f>
        <v>0</v>
      </c>
      <c r="M16" s="179">
        <f>IF('Indicator Date hidden'!M16="x","x",$M$3-'Indicator Date hidden'!M16)</f>
        <v>0</v>
      </c>
      <c r="N16" s="179">
        <f>IF('Indicator Date hidden'!N16="x","x",$N$3-'Indicator Date hidden'!N16)</f>
        <v>0</v>
      </c>
      <c r="O16" s="179">
        <f>IF('Indicator Date hidden'!O16="x","x",$O$3-'Indicator Date hidden'!O16)</f>
        <v>0</v>
      </c>
      <c r="P16" s="179">
        <f>IF('Indicator Date hidden'!P16="x","x",$P$3-'Indicator Date hidden'!P16)</f>
        <v>3</v>
      </c>
      <c r="Q16" s="179">
        <f>IF('Indicator Date hidden'!Q16="x","x",$Q$3-'Indicator Date hidden'!Q16)</f>
        <v>0</v>
      </c>
      <c r="R16" s="179">
        <f>IF('Indicator Date hidden'!R16="x","x",$R$3-'Indicator Date hidden'!R16)</f>
        <v>0</v>
      </c>
      <c r="S16" s="179">
        <f>IF('Indicator Date hidden'!S16="x","x",$S$3-'Indicator Date hidden'!S16)</f>
        <v>0</v>
      </c>
      <c r="T16" s="179">
        <f>IF('Indicator Date hidden'!T16="x","x",$T$3-'Indicator Date hidden'!T16)</f>
        <v>0</v>
      </c>
      <c r="U16" s="179">
        <f>IF('Indicator Date hidden'!U16="x","x",$U$3-'Indicator Date hidden'!U16)</f>
        <v>0</v>
      </c>
      <c r="V16" s="179">
        <f>IF('Indicator Date hidden'!V16="x","x",$V$3-'Indicator Date hidden'!V16)</f>
        <v>0</v>
      </c>
      <c r="W16" s="179">
        <f>IF('Indicator Date hidden'!W16="x","x",$W$3-'Indicator Date hidden'!W16)</f>
        <v>0</v>
      </c>
      <c r="X16" s="179">
        <f>IF('Indicator Date hidden'!X16="x","x",$X$3-'Indicator Date hidden'!X16)</f>
        <v>0</v>
      </c>
      <c r="Y16" s="179">
        <f>IF('Indicator Date hidden'!Y16="x","x",$Y$3-'Indicator Date hidden'!Y16)</f>
        <v>8</v>
      </c>
      <c r="Z16" s="179">
        <f>IF('Indicator Date hidden'!Z16="x","x",$Z$3-'Indicator Date hidden'!Z16)</f>
        <v>8</v>
      </c>
      <c r="AA16" s="179">
        <f>IF('Indicator Date hidden'!AA16="x","x",$AA$3-'Indicator Date hidden'!AA16)</f>
        <v>10</v>
      </c>
      <c r="AB16" s="179">
        <f>IF('Indicator Date hidden'!AB16="x","x",$AB$3-'Indicator Date hidden'!AB16)</f>
        <v>0</v>
      </c>
      <c r="AC16" s="179">
        <f>IF('Indicator Date hidden'!AC16="x","x",$AC$3-'Indicator Date hidden'!AC16)</f>
        <v>1</v>
      </c>
      <c r="AD16" s="179">
        <f>IF('Indicator Date hidden'!AD16="x","x",$AD$3-'Indicator Date hidden'!AD16)</f>
        <v>1</v>
      </c>
      <c r="AE16" s="179">
        <f>IF('Indicator Date hidden'!AE16="x","x",$AE$3-'Indicator Date hidden'!AE16)</f>
        <v>0</v>
      </c>
      <c r="AF16" s="179" t="str">
        <f>IF('Indicator Date hidden'!AF16="x","x",$AF$3-'Indicator Date hidden'!AF16)</f>
        <v>x</v>
      </c>
      <c r="AG16" s="179">
        <f>IF('Indicator Date hidden'!AG16="x","x",$AG$3-'Indicator Date hidden'!AG16)</f>
        <v>1</v>
      </c>
      <c r="AH16" s="179">
        <f>IF('Indicator Date hidden'!AH16="x","x",$AH$3-'Indicator Date hidden'!AH16)</f>
        <v>4</v>
      </c>
      <c r="AI16" s="179">
        <f>IF('Indicator Date hidden'!AI16="x","x",$AI$3-'Indicator Date hidden'!AI16)</f>
        <v>0</v>
      </c>
      <c r="AJ16" s="179">
        <f>IF('Indicator Date hidden'!AJ16="x","x",$AJ$3-'Indicator Date hidden'!AJ16)</f>
        <v>0</v>
      </c>
      <c r="AK16" s="179">
        <f>IF('Indicator Date hidden'!AK16="x","x",$AK$3-'Indicator Date hidden'!AK16)</f>
        <v>0</v>
      </c>
      <c r="AL16" s="179">
        <f>IF('Indicator Date hidden'!AL16="x","x",$AL$3-'Indicator Date hidden'!AL16)</f>
        <v>1</v>
      </c>
      <c r="AM16" s="179">
        <f>IF('Indicator Date hidden'!AM16="x","x",$AM$3-'Indicator Date hidden'!AM16)</f>
        <v>0</v>
      </c>
      <c r="AN16" s="179">
        <f>IF('Indicator Date hidden'!AN16="x","x",$AN$3-'Indicator Date hidden'!AN16)</f>
        <v>0</v>
      </c>
      <c r="AO16" s="179">
        <f>IF('Indicator Date hidden'!AO16="x","x",$AO$3-'Indicator Date hidden'!AO16)</f>
        <v>0</v>
      </c>
      <c r="AP16" s="179">
        <f>IF('Indicator Date hidden'!AP16="x","x",$AP$3-'Indicator Date hidden'!AP16)</f>
        <v>0</v>
      </c>
      <c r="AQ16" s="179">
        <f>IF('Indicator Date hidden'!AQ16="x","x",$AQ$3-'Indicator Date hidden'!AQ16)</f>
        <v>0</v>
      </c>
      <c r="AR16" s="179">
        <f>IF('Indicator Date hidden'!AR16="x","x",$AR$3-'Indicator Date hidden'!AR16)</f>
        <v>0</v>
      </c>
      <c r="AS16" s="179">
        <f>IF('Indicator Date hidden'!AS16="x","x",$AS$3-'Indicator Date hidden'!AS16)</f>
        <v>8</v>
      </c>
      <c r="AT16" s="179" t="str">
        <f>IF('Indicator Date hidden'!AT16="x","x",$AT$3-'Indicator Date hidden'!AT16)</f>
        <v>x</v>
      </c>
      <c r="AU16" s="179">
        <f>IF('Indicator Date hidden'!AU16="x","x",$AU$3-'Indicator Date hidden'!AU16)</f>
        <v>0</v>
      </c>
      <c r="AV16" s="179">
        <f>IF('Indicator Date hidden'!AV16="x","x",$AV$3-'Indicator Date hidden'!AV16)</f>
        <v>0</v>
      </c>
      <c r="AW16" s="179">
        <f>IF('Indicator Date hidden'!AW16="x","x",$AW$3-'Indicator Date hidden'!AW16)</f>
        <v>0</v>
      </c>
      <c r="AX16" s="179" t="str">
        <f>IF('Indicator Date hidden'!AX16="x","x",$AX$3-'Indicator Date hidden'!AX16)</f>
        <v>x</v>
      </c>
      <c r="AY16" s="179">
        <f>IF('Indicator Date hidden'!AY16="x","x",$AY$3-'Indicator Date hidden'!AY16)</f>
        <v>1</v>
      </c>
      <c r="AZ16" s="179">
        <f>IF('Indicator Date hidden'!AZ16="x","x",$AZ$3-'Indicator Date hidden'!AZ16)</f>
        <v>0</v>
      </c>
      <c r="BA16" s="179">
        <f>IF('Indicator Date hidden'!BA16="x","x",$BA$3-'Indicator Date hidden'!BA16)</f>
        <v>0</v>
      </c>
      <c r="BB16" s="179">
        <f>IF('Indicator Date hidden'!BB16="x","x",$BB$3-'Indicator Date hidden'!BB16)</f>
        <v>0</v>
      </c>
      <c r="BC16" s="179">
        <f>IF('Indicator Date hidden'!BC16="x","x",$BC$3-'Indicator Date hidden'!BC16)</f>
        <v>0</v>
      </c>
      <c r="BD16" s="179">
        <f>IF('Indicator Date hidden'!BD16="x","x",$BD$3-'Indicator Date hidden'!BD16)</f>
        <v>0</v>
      </c>
      <c r="BE16" s="179">
        <f>IF('Indicator Date hidden'!BE16="x","x",$BE$3-'Indicator Date hidden'!BE16)</f>
        <v>0</v>
      </c>
      <c r="BF16" s="179">
        <f>IF('Indicator Date hidden'!BF16="x","x",$BF$3-'Indicator Date hidden'!BF16)</f>
        <v>1</v>
      </c>
      <c r="BG16" s="179">
        <f>IF('Indicator Date hidden'!BG16="x","x",$BG$3-'Indicator Date hidden'!BG16)</f>
        <v>1</v>
      </c>
      <c r="BH16" s="179">
        <f>IF('Indicator Date hidden'!BH16="x","x",$BH$3-'Indicator Date hidden'!BH16)</f>
        <v>4</v>
      </c>
      <c r="BI16" s="179">
        <f>IF('Indicator Date hidden'!BI16="x","x",$BI$3-'Indicator Date hidden'!BI16)</f>
        <v>5</v>
      </c>
      <c r="BJ16" s="179">
        <f>IF('Indicator Date hidden'!BJ16="x","x",$BJ$3-'Indicator Date hidden'!BJ16)</f>
        <v>0</v>
      </c>
      <c r="BK16" s="179">
        <f>IF('Indicator Date hidden'!BK16="x","x",$BK$3-'Indicator Date hidden'!BK16)</f>
        <v>0</v>
      </c>
      <c r="BL16" s="179" t="str">
        <f>IF('Indicator Date hidden'!BL16="x","x",$BL$3-'Indicator Date hidden'!BL16)</f>
        <v>x</v>
      </c>
      <c r="BM16" s="179" t="str">
        <f>IF('Indicator Date hidden'!BM16="x","x",$BM$3-'Indicator Date hidden'!BM16)</f>
        <v>x</v>
      </c>
      <c r="BN16" s="179">
        <f>IF('Indicator Date hidden'!BN16="x","x",$BN$3-'Indicator Date hidden'!BN16)</f>
        <v>2</v>
      </c>
      <c r="BO16" s="179">
        <f>IF('Indicator Date hidden'!BO16="x","x",$BO$3-'Indicator Date hidden'!BO16)</f>
        <v>0</v>
      </c>
      <c r="BP16" s="179">
        <f>IF('Indicator Date hidden'!BP16="x","x",$BP$3-'Indicator Date hidden'!BP16)</f>
        <v>0</v>
      </c>
      <c r="BQ16" s="179">
        <f>IF('Indicator Date hidden'!BQ16="x","x",$BQ$3-'Indicator Date hidden'!BQ16)</f>
        <v>0</v>
      </c>
      <c r="BR16" s="179">
        <f>IF('Indicator Date hidden'!BR16="x","x",$BR$3-'Indicator Date hidden'!BR16)</f>
        <v>0</v>
      </c>
      <c r="BS16" s="179">
        <f>IF('Indicator Date hidden'!BS16="x","x",$BS$3-'Indicator Date hidden'!BS16)</f>
        <v>0</v>
      </c>
      <c r="BT16" s="179">
        <f>IF('Indicator Date hidden'!BT16="x","x",$BT$3-'Indicator Date hidden'!BT16)</f>
        <v>0</v>
      </c>
      <c r="BU16" s="179">
        <f>IF('Indicator Date hidden'!BU16="x","x",$BU$3-'Indicator Date hidden'!BU16)</f>
        <v>0</v>
      </c>
      <c r="BV16" s="179">
        <f>IF('Indicator Date hidden'!BV16="x","x",$BV$3-'Indicator Date hidden'!BV16)</f>
        <v>0</v>
      </c>
      <c r="BW16" s="179">
        <f>IF('Indicator Date hidden'!BW16="x","x",$BW$3-'Indicator Date hidden'!BW16)</f>
        <v>0</v>
      </c>
      <c r="BX16" s="179" t="str">
        <f>IF('Indicator Date hidden'!BX16="x","x",$BX$3-'Indicator Date hidden'!BX16)</f>
        <v>x</v>
      </c>
      <c r="BY16" s="179" t="str">
        <f>IF('Indicator Date hidden'!BY16="x","x",$BY$3-'Indicator Date hidden'!BY16)</f>
        <v>x</v>
      </c>
      <c r="BZ16" s="179" t="str">
        <f>IF('Indicator Date hidden'!BZ16="x","x",$BZ$3-'Indicator Date hidden'!BZ16)</f>
        <v>x</v>
      </c>
      <c r="CA16" s="179">
        <f>IF('Indicator Date hidden'!CA16="x","x",$CA$3-'Indicator Date hidden'!CA16)</f>
        <v>0</v>
      </c>
      <c r="CB16" s="179" t="str">
        <f>IF('Indicator Date hidden'!CB16="x","x",$CB$3-'Indicator Date hidden'!CB16)</f>
        <v>x</v>
      </c>
      <c r="CC16" s="179">
        <f>IF('Indicator Date hidden'!CC16="x","x",$CC$3-'Indicator Date hidden'!CC16)</f>
        <v>0</v>
      </c>
      <c r="CD16" s="179">
        <f>IF('Indicator Date hidden'!CD16="x","x",$CD$3-'Indicator Date hidden'!CD16)</f>
        <v>0</v>
      </c>
      <c r="CE16" s="179">
        <f>IF('Indicator Date hidden'!CE16="x","x",$CE$3-'Indicator Date hidden'!CE16)</f>
        <v>0</v>
      </c>
      <c r="CF16" s="179">
        <f>IF('Indicator Date hidden'!CF16="x","x",$CF$3-'Indicator Date hidden'!CF16)</f>
        <v>0</v>
      </c>
      <c r="CG16" s="180">
        <f t="shared" si="0"/>
        <v>59</v>
      </c>
      <c r="CH16" s="181">
        <f t="shared" si="4"/>
        <v>0.72839506172839508</v>
      </c>
      <c r="CI16" s="180">
        <f t="shared" si="1"/>
        <v>16</v>
      </c>
      <c r="CJ16" s="181">
        <f t="shared" si="2"/>
        <v>2.1103342869008066</v>
      </c>
      <c r="CK16" s="182">
        <f t="shared" si="3"/>
        <v>0</v>
      </c>
    </row>
    <row r="17" spans="1:89" x14ac:dyDescent="0.25">
      <c r="A17" s="3" t="str">
        <f>VLOOKUP(C17,Regiones!B$4:H$36,7,FALSE)</f>
        <v>Central America</v>
      </c>
      <c r="B17" s="114" t="s">
        <v>9</v>
      </c>
      <c r="C17" s="97" t="s">
        <v>8</v>
      </c>
      <c r="D17" s="179">
        <f>IF('Indicator Date hidden'!D17="x","x",$D$3-'Indicator Date hidden'!D17)</f>
        <v>0</v>
      </c>
      <c r="E17" s="179">
        <f>IF('Indicator Date hidden'!E17="x","x",$E$3-'Indicator Date hidden'!E17)</f>
        <v>0</v>
      </c>
      <c r="F17" s="179">
        <f>IF('Indicator Date hidden'!F17="x","x",$F$3-'Indicator Date hidden'!F17)</f>
        <v>0</v>
      </c>
      <c r="G17" s="179">
        <f>IF('Indicator Date hidden'!G17="x","x",$G$3-'Indicator Date hidden'!G17)</f>
        <v>0</v>
      </c>
      <c r="H17" s="179">
        <f>IF('Indicator Date hidden'!H17="x","x",$H$3-'Indicator Date hidden'!H17)</f>
        <v>0</v>
      </c>
      <c r="I17" s="179">
        <f>IF('Indicator Date hidden'!I17="x","x",$I$3-'Indicator Date hidden'!I17)</f>
        <v>0</v>
      </c>
      <c r="J17" s="179">
        <f>IF('Indicator Date hidden'!J17="x","x",$J$3-'Indicator Date hidden'!J17)</f>
        <v>0</v>
      </c>
      <c r="K17" s="179">
        <f>IF('Indicator Date hidden'!K17="x","x",$K$3-'Indicator Date hidden'!K17)</f>
        <v>0</v>
      </c>
      <c r="L17" s="179">
        <f>IF('Indicator Date hidden'!L17="x","x",$L$3-'Indicator Date hidden'!L17)</f>
        <v>0</v>
      </c>
      <c r="M17" s="179">
        <f>IF('Indicator Date hidden'!M17="x","x",$M$3-'Indicator Date hidden'!M17)</f>
        <v>0</v>
      </c>
      <c r="N17" s="179">
        <f>IF('Indicator Date hidden'!N17="x","x",$N$3-'Indicator Date hidden'!N17)</f>
        <v>0</v>
      </c>
      <c r="O17" s="179">
        <f>IF('Indicator Date hidden'!O17="x","x",$O$3-'Indicator Date hidden'!O17)</f>
        <v>0</v>
      </c>
      <c r="P17" s="179" t="str">
        <f>IF('Indicator Date hidden'!P17="x","x",$P$3-'Indicator Date hidden'!P17)</f>
        <v>x</v>
      </c>
      <c r="Q17" s="179">
        <f>IF('Indicator Date hidden'!Q17="x","x",$Q$3-'Indicator Date hidden'!Q17)</f>
        <v>0</v>
      </c>
      <c r="R17" s="179">
        <f>IF('Indicator Date hidden'!R17="x","x",$R$3-'Indicator Date hidden'!R17)</f>
        <v>0</v>
      </c>
      <c r="S17" s="179">
        <f>IF('Indicator Date hidden'!S17="x","x",$S$3-'Indicator Date hidden'!S17)</f>
        <v>0</v>
      </c>
      <c r="T17" s="179">
        <f>IF('Indicator Date hidden'!T17="x","x",$T$3-'Indicator Date hidden'!T17)</f>
        <v>0</v>
      </c>
      <c r="U17" s="179">
        <f>IF('Indicator Date hidden'!U17="x","x",$U$3-'Indicator Date hidden'!U17)</f>
        <v>0</v>
      </c>
      <c r="V17" s="179">
        <f>IF('Indicator Date hidden'!V17="x","x",$V$3-'Indicator Date hidden'!V17)</f>
        <v>0</v>
      </c>
      <c r="W17" s="179">
        <f>IF('Indicator Date hidden'!W17="x","x",$W$3-'Indicator Date hidden'!W17)</f>
        <v>0</v>
      </c>
      <c r="X17" s="179">
        <f>IF('Indicator Date hidden'!X17="x","x",$X$3-'Indicator Date hidden'!X17)</f>
        <v>0</v>
      </c>
      <c r="Y17" s="179">
        <f>IF('Indicator Date hidden'!Y17="x","x",$Y$3-'Indicator Date hidden'!Y17)</f>
        <v>3</v>
      </c>
      <c r="Z17" s="179">
        <f>IF('Indicator Date hidden'!Z17="x","x",$Z$3-'Indicator Date hidden'!Z17)</f>
        <v>3</v>
      </c>
      <c r="AA17" s="179">
        <f>IF('Indicator Date hidden'!AA17="x","x",$AA$3-'Indicator Date hidden'!AA17)</f>
        <v>6</v>
      </c>
      <c r="AB17" s="179">
        <f>IF('Indicator Date hidden'!AB17="x","x",$AB$3-'Indicator Date hidden'!AB17)</f>
        <v>0</v>
      </c>
      <c r="AC17" s="179">
        <f>IF('Indicator Date hidden'!AC17="x","x",$AC$3-'Indicator Date hidden'!AC17)</f>
        <v>0</v>
      </c>
      <c r="AD17" s="179" t="str">
        <f>IF('Indicator Date hidden'!AD17="x","x",$AD$3-'Indicator Date hidden'!AD17)</f>
        <v>x</v>
      </c>
      <c r="AE17" s="179">
        <f>IF('Indicator Date hidden'!AE17="x","x",$AE$3-'Indicator Date hidden'!AE17)</f>
        <v>0</v>
      </c>
      <c r="AF17" s="179">
        <f>IF('Indicator Date hidden'!AF17="x","x",$AF$3-'Indicator Date hidden'!AF17)</f>
        <v>4</v>
      </c>
      <c r="AG17" s="179">
        <f>IF('Indicator Date hidden'!AG17="x","x",$AG$3-'Indicator Date hidden'!AG17)</f>
        <v>1</v>
      </c>
      <c r="AH17" s="179">
        <f>IF('Indicator Date hidden'!AH17="x","x",$AH$3-'Indicator Date hidden'!AH17)</f>
        <v>4</v>
      </c>
      <c r="AI17" s="179">
        <f>IF('Indicator Date hidden'!AI17="x","x",$AI$3-'Indicator Date hidden'!AI17)</f>
        <v>0</v>
      </c>
      <c r="AJ17" s="179">
        <f>IF('Indicator Date hidden'!AJ17="x","x",$AJ$3-'Indicator Date hidden'!AJ17)</f>
        <v>0</v>
      </c>
      <c r="AK17" s="179">
        <f>IF('Indicator Date hidden'!AK17="x","x",$AK$3-'Indicator Date hidden'!AK17)</f>
        <v>0</v>
      </c>
      <c r="AL17" s="179">
        <f>IF('Indicator Date hidden'!AL17="x","x",$AL$3-'Indicator Date hidden'!AL17)</f>
        <v>0</v>
      </c>
      <c r="AM17" s="179">
        <f>IF('Indicator Date hidden'!AM17="x","x",$AM$3-'Indicator Date hidden'!AM17)</f>
        <v>0</v>
      </c>
      <c r="AN17" s="179">
        <f>IF('Indicator Date hidden'!AN17="x","x",$AN$3-'Indicator Date hidden'!AN17)</f>
        <v>0</v>
      </c>
      <c r="AO17" s="179">
        <f>IF('Indicator Date hidden'!AO17="x","x",$AO$3-'Indicator Date hidden'!AO17)</f>
        <v>0</v>
      </c>
      <c r="AP17" s="179">
        <f>IF('Indicator Date hidden'!AP17="x","x",$AP$3-'Indicator Date hidden'!AP17)</f>
        <v>0</v>
      </c>
      <c r="AQ17" s="179">
        <f>IF('Indicator Date hidden'!AQ17="x","x",$AQ$3-'Indicator Date hidden'!AQ17)</f>
        <v>0</v>
      </c>
      <c r="AR17" s="179">
        <f>IF('Indicator Date hidden'!AR17="x","x",$AR$3-'Indicator Date hidden'!AR17)</f>
        <v>0</v>
      </c>
      <c r="AS17" s="179">
        <f>IF('Indicator Date hidden'!AS17="x","x",$AS$3-'Indicator Date hidden'!AS17)</f>
        <v>4</v>
      </c>
      <c r="AT17" s="179">
        <f>IF('Indicator Date hidden'!AT17="x","x",$AT$3-'Indicator Date hidden'!AT17)</f>
        <v>0</v>
      </c>
      <c r="AU17" s="179">
        <f>IF('Indicator Date hidden'!AU17="x","x",$AU$3-'Indicator Date hidden'!AU17)</f>
        <v>0</v>
      </c>
      <c r="AV17" s="179">
        <f>IF('Indicator Date hidden'!AV17="x","x",$AV$3-'Indicator Date hidden'!AV17)</f>
        <v>0</v>
      </c>
      <c r="AW17" s="179">
        <f>IF('Indicator Date hidden'!AW17="x","x",$AW$3-'Indicator Date hidden'!AW17)</f>
        <v>0</v>
      </c>
      <c r="AX17" s="179" t="str">
        <f>IF('Indicator Date hidden'!AX17="x","x",$AX$3-'Indicator Date hidden'!AX17)</f>
        <v>x</v>
      </c>
      <c r="AY17" s="179">
        <f>IF('Indicator Date hidden'!AY17="x","x",$AY$3-'Indicator Date hidden'!AY17)</f>
        <v>1</v>
      </c>
      <c r="AZ17" s="179">
        <f>IF('Indicator Date hidden'!AZ17="x","x",$AZ$3-'Indicator Date hidden'!AZ17)</f>
        <v>0</v>
      </c>
      <c r="BA17" s="179">
        <f>IF('Indicator Date hidden'!BA17="x","x",$BA$3-'Indicator Date hidden'!BA17)</f>
        <v>0</v>
      </c>
      <c r="BB17" s="179">
        <f>IF('Indicator Date hidden'!BB17="x","x",$BB$3-'Indicator Date hidden'!BB17)</f>
        <v>0</v>
      </c>
      <c r="BC17" s="179">
        <f>IF('Indicator Date hidden'!BC17="x","x",$BC$3-'Indicator Date hidden'!BC17)</f>
        <v>0</v>
      </c>
      <c r="BD17" s="179">
        <f>IF('Indicator Date hidden'!BD17="x","x",$BD$3-'Indicator Date hidden'!BD17)</f>
        <v>0</v>
      </c>
      <c r="BE17" s="179">
        <f>IF('Indicator Date hidden'!BE17="x","x",$BE$3-'Indicator Date hidden'!BE17)</f>
        <v>0</v>
      </c>
      <c r="BF17" s="179">
        <f>IF('Indicator Date hidden'!BF17="x","x",$BF$3-'Indicator Date hidden'!BF17)</f>
        <v>3</v>
      </c>
      <c r="BG17" s="179">
        <f>IF('Indicator Date hidden'!BG17="x","x",$BG$3-'Indicator Date hidden'!BG17)</f>
        <v>2</v>
      </c>
      <c r="BH17" s="179" t="str">
        <f>IF('Indicator Date hidden'!BH17="x","x",$BH$3-'Indicator Date hidden'!BH17)</f>
        <v>x</v>
      </c>
      <c r="BI17" s="179">
        <f>IF('Indicator Date hidden'!BI17="x","x",$BI$3-'Indicator Date hidden'!BI17)</f>
        <v>3</v>
      </c>
      <c r="BJ17" s="179">
        <f>IF('Indicator Date hidden'!BJ17="x","x",$BJ$3-'Indicator Date hidden'!BJ17)</f>
        <v>0</v>
      </c>
      <c r="BK17" s="179" t="str">
        <f>IF('Indicator Date hidden'!BK17="x","x",$BK$3-'Indicator Date hidden'!BK17)</f>
        <v>x</v>
      </c>
      <c r="BL17" s="179">
        <f>IF('Indicator Date hidden'!BL17="x","x",$BL$3-'Indicator Date hidden'!BL17)</f>
        <v>4</v>
      </c>
      <c r="BM17" s="179" t="str">
        <f>IF('Indicator Date hidden'!BM17="x","x",$BM$3-'Indicator Date hidden'!BM17)</f>
        <v>x</v>
      </c>
      <c r="BN17" s="179">
        <f>IF('Indicator Date hidden'!BN17="x","x",$BN$3-'Indicator Date hidden'!BN17)</f>
        <v>2</v>
      </c>
      <c r="BO17" s="179" t="str">
        <f>IF('Indicator Date hidden'!BO17="x","x",$BO$3-'Indicator Date hidden'!BO17)</f>
        <v>x</v>
      </c>
      <c r="BP17" s="179">
        <f>IF('Indicator Date hidden'!BP17="x","x",$BP$3-'Indicator Date hidden'!BP17)</f>
        <v>0</v>
      </c>
      <c r="BQ17" s="179">
        <f>IF('Indicator Date hidden'!BQ17="x","x",$BQ$3-'Indicator Date hidden'!BQ17)</f>
        <v>0</v>
      </c>
      <c r="BR17" s="179">
        <f>IF('Indicator Date hidden'!BR17="x","x",$BR$3-'Indicator Date hidden'!BR17)</f>
        <v>0</v>
      </c>
      <c r="BS17" s="179">
        <f>IF('Indicator Date hidden'!BS17="x","x",$BS$3-'Indicator Date hidden'!BS17)</f>
        <v>0</v>
      </c>
      <c r="BT17" s="179">
        <f>IF('Indicator Date hidden'!BT17="x","x",$BT$3-'Indicator Date hidden'!BT17)</f>
        <v>0</v>
      </c>
      <c r="BU17" s="179">
        <f>IF('Indicator Date hidden'!BU17="x","x",$BU$3-'Indicator Date hidden'!BU17)</f>
        <v>0</v>
      </c>
      <c r="BV17" s="179">
        <f>IF('Indicator Date hidden'!BV17="x","x",$BV$3-'Indicator Date hidden'!BV17)</f>
        <v>0</v>
      </c>
      <c r="BW17" s="179">
        <f>IF('Indicator Date hidden'!BW17="x","x",$BW$3-'Indicator Date hidden'!BW17)</f>
        <v>0</v>
      </c>
      <c r="BX17" s="179">
        <f>IF('Indicator Date hidden'!BX17="x","x",$BX$3-'Indicator Date hidden'!BX17)</f>
        <v>0</v>
      </c>
      <c r="BY17" s="179">
        <f>IF('Indicator Date hidden'!BY17="x","x",$BY$3-'Indicator Date hidden'!BY17)</f>
        <v>0</v>
      </c>
      <c r="BZ17" s="179">
        <f>IF('Indicator Date hidden'!BZ17="x","x",$BZ$3-'Indicator Date hidden'!BZ17)</f>
        <v>3</v>
      </c>
      <c r="CA17" s="179">
        <f>IF('Indicator Date hidden'!CA17="x","x",$CA$3-'Indicator Date hidden'!CA17)</f>
        <v>1</v>
      </c>
      <c r="CB17" s="179">
        <f>IF('Indicator Date hidden'!CB17="x","x",$CB$3-'Indicator Date hidden'!CB17)</f>
        <v>0</v>
      </c>
      <c r="CC17" s="179">
        <f>IF('Indicator Date hidden'!CC17="x","x",$CC$3-'Indicator Date hidden'!CC17)</f>
        <v>0</v>
      </c>
      <c r="CD17" s="179">
        <f>IF('Indicator Date hidden'!CD17="x","x",$CD$3-'Indicator Date hidden'!CD17)</f>
        <v>0</v>
      </c>
      <c r="CE17" s="179">
        <f>IF('Indicator Date hidden'!CE17="x","x",$CE$3-'Indicator Date hidden'!CE17)</f>
        <v>0</v>
      </c>
      <c r="CF17" s="179">
        <f>IF('Indicator Date hidden'!CF17="x","x",$CF$3-'Indicator Date hidden'!CF17)</f>
        <v>0</v>
      </c>
      <c r="CG17" s="180">
        <f t="shared" si="0"/>
        <v>44</v>
      </c>
      <c r="CH17" s="181">
        <f t="shared" si="4"/>
        <v>0.54320987654320985</v>
      </c>
      <c r="CI17" s="180">
        <f t="shared" si="1"/>
        <v>15</v>
      </c>
      <c r="CJ17" s="181">
        <f t="shared" si="2"/>
        <v>1.3246000816046319</v>
      </c>
      <c r="CK17" s="182">
        <f t="shared" si="3"/>
        <v>0</v>
      </c>
    </row>
    <row r="18" spans="1:89" x14ac:dyDescent="0.25">
      <c r="A18" s="3" t="str">
        <f>VLOOKUP(C18,Regiones!B$4:H$36,7,FALSE)</f>
        <v>Central America</v>
      </c>
      <c r="B18" s="114" t="s">
        <v>18</v>
      </c>
      <c r="C18" s="97" t="s">
        <v>17</v>
      </c>
      <c r="D18" s="179">
        <f>IF('Indicator Date hidden'!D18="x","x",$D$3-'Indicator Date hidden'!D18)</f>
        <v>0</v>
      </c>
      <c r="E18" s="179">
        <f>IF('Indicator Date hidden'!E18="x","x",$E$3-'Indicator Date hidden'!E18)</f>
        <v>0</v>
      </c>
      <c r="F18" s="179">
        <f>IF('Indicator Date hidden'!F18="x","x",$F$3-'Indicator Date hidden'!F18)</f>
        <v>0</v>
      </c>
      <c r="G18" s="179">
        <f>IF('Indicator Date hidden'!G18="x","x",$G$3-'Indicator Date hidden'!G18)</f>
        <v>0</v>
      </c>
      <c r="H18" s="179">
        <f>IF('Indicator Date hidden'!H18="x","x",$H$3-'Indicator Date hidden'!H18)</f>
        <v>0</v>
      </c>
      <c r="I18" s="179">
        <f>IF('Indicator Date hidden'!I18="x","x",$I$3-'Indicator Date hidden'!I18)</f>
        <v>0</v>
      </c>
      <c r="J18" s="179">
        <f>IF('Indicator Date hidden'!J18="x","x",$J$3-'Indicator Date hidden'!J18)</f>
        <v>0</v>
      </c>
      <c r="K18" s="179">
        <f>IF('Indicator Date hidden'!K18="x","x",$K$3-'Indicator Date hidden'!K18)</f>
        <v>0</v>
      </c>
      <c r="L18" s="179">
        <f>IF('Indicator Date hidden'!L18="x","x",$L$3-'Indicator Date hidden'!L18)</f>
        <v>0</v>
      </c>
      <c r="M18" s="179">
        <f>IF('Indicator Date hidden'!M18="x","x",$M$3-'Indicator Date hidden'!M18)</f>
        <v>0</v>
      </c>
      <c r="N18" s="179">
        <f>IF('Indicator Date hidden'!N18="x","x",$N$3-'Indicator Date hidden'!N18)</f>
        <v>0</v>
      </c>
      <c r="O18" s="179">
        <f>IF('Indicator Date hidden'!O18="x","x",$O$3-'Indicator Date hidden'!O18)</f>
        <v>0</v>
      </c>
      <c r="P18" s="179">
        <f>IF('Indicator Date hidden'!P18="x","x",$P$3-'Indicator Date hidden'!P18)</f>
        <v>1</v>
      </c>
      <c r="Q18" s="179">
        <f>IF('Indicator Date hidden'!Q18="x","x",$Q$3-'Indicator Date hidden'!Q18)</f>
        <v>0</v>
      </c>
      <c r="R18" s="179">
        <f>IF('Indicator Date hidden'!R18="x","x",$R$3-'Indicator Date hidden'!R18)</f>
        <v>0</v>
      </c>
      <c r="S18" s="179">
        <f>IF('Indicator Date hidden'!S18="x","x",$S$3-'Indicator Date hidden'!S18)</f>
        <v>0</v>
      </c>
      <c r="T18" s="179">
        <f>IF('Indicator Date hidden'!T18="x","x",$T$3-'Indicator Date hidden'!T18)</f>
        <v>0</v>
      </c>
      <c r="U18" s="179">
        <f>IF('Indicator Date hidden'!U18="x","x",$U$3-'Indicator Date hidden'!U18)</f>
        <v>0</v>
      </c>
      <c r="V18" s="179">
        <f>IF('Indicator Date hidden'!V18="x","x",$V$3-'Indicator Date hidden'!V18)</f>
        <v>0</v>
      </c>
      <c r="W18" s="179">
        <f>IF('Indicator Date hidden'!W18="x","x",$W$3-'Indicator Date hidden'!W18)</f>
        <v>0</v>
      </c>
      <c r="X18" s="179">
        <f>IF('Indicator Date hidden'!X18="x","x",$X$3-'Indicator Date hidden'!X18)</f>
        <v>0</v>
      </c>
      <c r="Y18" s="179" t="str">
        <f>IF('Indicator Date hidden'!Y18="x","x",$Y$3-'Indicator Date hidden'!Y18)</f>
        <v>x</v>
      </c>
      <c r="Z18" s="179" t="str">
        <f>IF('Indicator Date hidden'!Z18="x","x",$Z$3-'Indicator Date hidden'!Z18)</f>
        <v>x</v>
      </c>
      <c r="AA18" s="179">
        <f>IF('Indicator Date hidden'!AA18="x","x",$AA$3-'Indicator Date hidden'!AA18)</f>
        <v>0</v>
      </c>
      <c r="AB18" s="179">
        <f>IF('Indicator Date hidden'!AB18="x","x",$AB$3-'Indicator Date hidden'!AB18)</f>
        <v>0</v>
      </c>
      <c r="AC18" s="179">
        <f>IF('Indicator Date hidden'!AC18="x","x",$AC$3-'Indicator Date hidden'!AC18)</f>
        <v>0</v>
      </c>
      <c r="AD18" s="179">
        <f>IF('Indicator Date hidden'!AD18="x","x",$AD$3-'Indicator Date hidden'!AD18)</f>
        <v>1</v>
      </c>
      <c r="AE18" s="179">
        <f>IF('Indicator Date hidden'!AE18="x","x",$AE$3-'Indicator Date hidden'!AE18)</f>
        <v>0</v>
      </c>
      <c r="AF18" s="179">
        <f>IF('Indicator Date hidden'!AF18="x","x",$AF$3-'Indicator Date hidden'!AF18)</f>
        <v>6</v>
      </c>
      <c r="AG18" s="179">
        <f>IF('Indicator Date hidden'!AG18="x","x",$AG$3-'Indicator Date hidden'!AG18)</f>
        <v>0</v>
      </c>
      <c r="AH18" s="179">
        <f>IF('Indicator Date hidden'!AH18="x","x",$AH$3-'Indicator Date hidden'!AH18)</f>
        <v>1</v>
      </c>
      <c r="AI18" s="179">
        <f>IF('Indicator Date hidden'!AI18="x","x",$AI$3-'Indicator Date hidden'!AI18)</f>
        <v>0</v>
      </c>
      <c r="AJ18" s="179">
        <f>IF('Indicator Date hidden'!AJ18="x","x",$AJ$3-'Indicator Date hidden'!AJ18)</f>
        <v>0</v>
      </c>
      <c r="AK18" s="179">
        <f>IF('Indicator Date hidden'!AK18="x","x",$AK$3-'Indicator Date hidden'!AK18)</f>
        <v>0</v>
      </c>
      <c r="AL18" s="179">
        <f>IF('Indicator Date hidden'!AL18="x","x",$AL$3-'Indicator Date hidden'!AL18)</f>
        <v>0</v>
      </c>
      <c r="AM18" s="179">
        <f>IF('Indicator Date hidden'!AM18="x","x",$AM$3-'Indicator Date hidden'!AM18)</f>
        <v>0</v>
      </c>
      <c r="AN18" s="179">
        <f>IF('Indicator Date hidden'!AN18="x","x",$AN$3-'Indicator Date hidden'!AN18)</f>
        <v>0</v>
      </c>
      <c r="AO18" s="179">
        <f>IF('Indicator Date hidden'!AO18="x","x",$AO$3-'Indicator Date hidden'!AO18)</f>
        <v>0</v>
      </c>
      <c r="AP18" s="179">
        <f>IF('Indicator Date hidden'!AP18="x","x",$AP$3-'Indicator Date hidden'!AP18)</f>
        <v>0</v>
      </c>
      <c r="AQ18" s="179">
        <f>IF('Indicator Date hidden'!AQ18="x","x",$AQ$3-'Indicator Date hidden'!AQ18)</f>
        <v>0</v>
      </c>
      <c r="AR18" s="179">
        <f>IF('Indicator Date hidden'!AR18="x","x",$AR$3-'Indicator Date hidden'!AR18)</f>
        <v>0</v>
      </c>
      <c r="AS18" s="179">
        <f>IF('Indicator Date hidden'!AS18="x","x",$AS$3-'Indicator Date hidden'!AS18)</f>
        <v>0</v>
      </c>
      <c r="AT18" s="179">
        <f>IF('Indicator Date hidden'!AT18="x","x",$AT$3-'Indicator Date hidden'!AT18)</f>
        <v>0</v>
      </c>
      <c r="AU18" s="179">
        <f>IF('Indicator Date hidden'!AU18="x","x",$AU$3-'Indicator Date hidden'!AU18)</f>
        <v>0</v>
      </c>
      <c r="AV18" s="179">
        <f>IF('Indicator Date hidden'!AV18="x","x",$AV$3-'Indicator Date hidden'!AV18)</f>
        <v>0</v>
      </c>
      <c r="AW18" s="179">
        <f>IF('Indicator Date hidden'!AW18="x","x",$AW$3-'Indicator Date hidden'!AW18)</f>
        <v>0</v>
      </c>
      <c r="AX18" s="179" t="str">
        <f>IF('Indicator Date hidden'!AX18="x","x",$AX$3-'Indicator Date hidden'!AX18)</f>
        <v>x</v>
      </c>
      <c r="AY18" s="179">
        <f>IF('Indicator Date hidden'!AY18="x","x",$AY$3-'Indicator Date hidden'!AY18)</f>
        <v>1</v>
      </c>
      <c r="AZ18" s="179">
        <f>IF('Indicator Date hidden'!AZ18="x","x",$AZ$3-'Indicator Date hidden'!AZ18)</f>
        <v>0</v>
      </c>
      <c r="BA18" s="179">
        <f>IF('Indicator Date hidden'!BA18="x","x",$BA$3-'Indicator Date hidden'!BA18)</f>
        <v>0</v>
      </c>
      <c r="BB18" s="179">
        <f>IF('Indicator Date hidden'!BB18="x","x",$BB$3-'Indicator Date hidden'!BB18)</f>
        <v>0</v>
      </c>
      <c r="BC18" s="179">
        <f>IF('Indicator Date hidden'!BC18="x","x",$BC$3-'Indicator Date hidden'!BC18)</f>
        <v>0</v>
      </c>
      <c r="BD18" s="179">
        <f>IF('Indicator Date hidden'!BD18="x","x",$BD$3-'Indicator Date hidden'!BD18)</f>
        <v>0</v>
      </c>
      <c r="BE18" s="179">
        <f>IF('Indicator Date hidden'!BE18="x","x",$BE$3-'Indicator Date hidden'!BE18)</f>
        <v>0</v>
      </c>
      <c r="BF18" s="179">
        <f>IF('Indicator Date hidden'!BF18="x","x",$BF$3-'Indicator Date hidden'!BF18)</f>
        <v>0</v>
      </c>
      <c r="BG18" s="179">
        <f>IF('Indicator Date hidden'!BG18="x","x",$BG$3-'Indicator Date hidden'!BG18)</f>
        <v>0</v>
      </c>
      <c r="BH18" s="179">
        <f>IF('Indicator Date hidden'!BH18="x","x",$BH$3-'Indicator Date hidden'!BH18)</f>
        <v>4</v>
      </c>
      <c r="BI18" s="179">
        <f>IF('Indicator Date hidden'!BI18="x","x",$BI$3-'Indicator Date hidden'!BI18)</f>
        <v>0</v>
      </c>
      <c r="BJ18" s="179">
        <f>IF('Indicator Date hidden'!BJ18="x","x",$BJ$3-'Indicator Date hidden'!BJ18)</f>
        <v>0</v>
      </c>
      <c r="BK18" s="179">
        <f>IF('Indicator Date hidden'!BK18="x","x",$BK$3-'Indicator Date hidden'!BK18)</f>
        <v>0</v>
      </c>
      <c r="BL18" s="179">
        <f>IF('Indicator Date hidden'!BL18="x","x",$BL$3-'Indicator Date hidden'!BL18)</f>
        <v>1</v>
      </c>
      <c r="BM18" s="179">
        <f>IF('Indicator Date hidden'!BM18="x","x",$BM$3-'Indicator Date hidden'!BM18)</f>
        <v>0</v>
      </c>
      <c r="BN18" s="179">
        <f>IF('Indicator Date hidden'!BN18="x","x",$BN$3-'Indicator Date hidden'!BN18)</f>
        <v>2</v>
      </c>
      <c r="BO18" s="179">
        <f>IF('Indicator Date hidden'!BO18="x","x",$BO$3-'Indicator Date hidden'!BO18)</f>
        <v>0</v>
      </c>
      <c r="BP18" s="179">
        <f>IF('Indicator Date hidden'!BP18="x","x",$BP$3-'Indicator Date hidden'!BP18)</f>
        <v>0</v>
      </c>
      <c r="BQ18" s="179">
        <f>IF('Indicator Date hidden'!BQ18="x","x",$BQ$3-'Indicator Date hidden'!BQ18)</f>
        <v>0</v>
      </c>
      <c r="BR18" s="179">
        <f>IF('Indicator Date hidden'!BR18="x","x",$BR$3-'Indicator Date hidden'!BR18)</f>
        <v>0</v>
      </c>
      <c r="BS18" s="179">
        <f>IF('Indicator Date hidden'!BS18="x","x",$BS$3-'Indicator Date hidden'!BS18)</f>
        <v>0</v>
      </c>
      <c r="BT18" s="179">
        <f>IF('Indicator Date hidden'!BT18="x","x",$BT$3-'Indicator Date hidden'!BT18)</f>
        <v>0</v>
      </c>
      <c r="BU18" s="179">
        <f>IF('Indicator Date hidden'!BU18="x","x",$BU$3-'Indicator Date hidden'!BU18)</f>
        <v>0</v>
      </c>
      <c r="BV18" s="179">
        <f>IF('Indicator Date hidden'!BV18="x","x",$BV$3-'Indicator Date hidden'!BV18)</f>
        <v>0</v>
      </c>
      <c r="BW18" s="179">
        <f>IF('Indicator Date hidden'!BW18="x","x",$BW$3-'Indicator Date hidden'!BW18)</f>
        <v>0</v>
      </c>
      <c r="BX18" s="179">
        <f>IF('Indicator Date hidden'!BX18="x","x",$BX$3-'Indicator Date hidden'!BX18)</f>
        <v>0</v>
      </c>
      <c r="BY18" s="179">
        <f>IF('Indicator Date hidden'!BY18="x","x",$BY$3-'Indicator Date hidden'!BY18)</f>
        <v>0</v>
      </c>
      <c r="BZ18" s="179">
        <f>IF('Indicator Date hidden'!BZ18="x","x",$BZ$3-'Indicator Date hidden'!BZ18)</f>
        <v>0</v>
      </c>
      <c r="CA18" s="179">
        <f>IF('Indicator Date hidden'!CA18="x","x",$CA$3-'Indicator Date hidden'!CA18)</f>
        <v>0</v>
      </c>
      <c r="CB18" s="179">
        <f>IF('Indicator Date hidden'!CB18="x","x",$CB$3-'Indicator Date hidden'!CB18)</f>
        <v>0</v>
      </c>
      <c r="CC18" s="179">
        <f>IF('Indicator Date hidden'!CC18="x","x",$CC$3-'Indicator Date hidden'!CC18)</f>
        <v>0</v>
      </c>
      <c r="CD18" s="179">
        <f>IF('Indicator Date hidden'!CD18="x","x",$CD$3-'Indicator Date hidden'!CD18)</f>
        <v>0</v>
      </c>
      <c r="CE18" s="179">
        <f>IF('Indicator Date hidden'!CE18="x","x",$CE$3-'Indicator Date hidden'!CE18)</f>
        <v>0</v>
      </c>
      <c r="CF18" s="179">
        <f>IF('Indicator Date hidden'!CF18="x","x",$CF$3-'Indicator Date hidden'!CF18)</f>
        <v>0</v>
      </c>
      <c r="CG18" s="180">
        <f t="shared" si="0"/>
        <v>17</v>
      </c>
      <c r="CH18" s="181">
        <f t="shared" si="4"/>
        <v>0.20987654320987653</v>
      </c>
      <c r="CI18" s="180">
        <f t="shared" si="1"/>
        <v>8</v>
      </c>
      <c r="CJ18" s="181">
        <f t="shared" si="2"/>
        <v>0.85705871350555218</v>
      </c>
      <c r="CK18" s="182">
        <f t="shared" si="3"/>
        <v>0</v>
      </c>
    </row>
    <row r="19" spans="1:89" x14ac:dyDescent="0.25">
      <c r="A19" s="3" t="str">
        <f>VLOOKUP(C19,Regiones!B$4:H$36,7,FALSE)</f>
        <v>Central America</v>
      </c>
      <c r="B19" s="114" t="s">
        <v>28</v>
      </c>
      <c r="C19" s="97" t="s">
        <v>27</v>
      </c>
      <c r="D19" s="179">
        <f>IF('Indicator Date hidden'!D19="x","x",$D$3-'Indicator Date hidden'!D19)</f>
        <v>0</v>
      </c>
      <c r="E19" s="179">
        <f>IF('Indicator Date hidden'!E19="x","x",$E$3-'Indicator Date hidden'!E19)</f>
        <v>0</v>
      </c>
      <c r="F19" s="179">
        <f>IF('Indicator Date hidden'!F19="x","x",$F$3-'Indicator Date hidden'!F19)</f>
        <v>0</v>
      </c>
      <c r="G19" s="179">
        <f>IF('Indicator Date hidden'!G19="x","x",$G$3-'Indicator Date hidden'!G19)</f>
        <v>0</v>
      </c>
      <c r="H19" s="179">
        <f>IF('Indicator Date hidden'!H19="x","x",$H$3-'Indicator Date hidden'!H19)</f>
        <v>0</v>
      </c>
      <c r="I19" s="179">
        <f>IF('Indicator Date hidden'!I19="x","x",$I$3-'Indicator Date hidden'!I19)</f>
        <v>0</v>
      </c>
      <c r="J19" s="179">
        <f>IF('Indicator Date hidden'!J19="x","x",$J$3-'Indicator Date hidden'!J19)</f>
        <v>0</v>
      </c>
      <c r="K19" s="179">
        <f>IF('Indicator Date hidden'!K19="x","x",$K$3-'Indicator Date hidden'!K19)</f>
        <v>0</v>
      </c>
      <c r="L19" s="179">
        <f>IF('Indicator Date hidden'!L19="x","x",$L$3-'Indicator Date hidden'!L19)</f>
        <v>0</v>
      </c>
      <c r="M19" s="179">
        <f>IF('Indicator Date hidden'!M19="x","x",$M$3-'Indicator Date hidden'!M19)</f>
        <v>0</v>
      </c>
      <c r="N19" s="179">
        <f>IF('Indicator Date hidden'!N19="x","x",$N$3-'Indicator Date hidden'!N19)</f>
        <v>0</v>
      </c>
      <c r="O19" s="179">
        <f>IF('Indicator Date hidden'!O19="x","x",$O$3-'Indicator Date hidden'!O19)</f>
        <v>0</v>
      </c>
      <c r="P19" s="179" t="str">
        <f>IF('Indicator Date hidden'!P19="x","x",$P$3-'Indicator Date hidden'!P19)</f>
        <v>x</v>
      </c>
      <c r="Q19" s="179">
        <f>IF('Indicator Date hidden'!Q19="x","x",$Q$3-'Indicator Date hidden'!Q19)</f>
        <v>0</v>
      </c>
      <c r="R19" s="179">
        <f>IF('Indicator Date hidden'!R19="x","x",$R$3-'Indicator Date hidden'!R19)</f>
        <v>0</v>
      </c>
      <c r="S19" s="179">
        <f>IF('Indicator Date hidden'!S19="x","x",$S$3-'Indicator Date hidden'!S19)</f>
        <v>0</v>
      </c>
      <c r="T19" s="179">
        <f>IF('Indicator Date hidden'!T19="x","x",$T$3-'Indicator Date hidden'!T19)</f>
        <v>0</v>
      </c>
      <c r="U19" s="179">
        <f>IF('Indicator Date hidden'!U19="x","x",$U$3-'Indicator Date hidden'!U19)</f>
        <v>0</v>
      </c>
      <c r="V19" s="179">
        <f>IF('Indicator Date hidden'!V19="x","x",$V$3-'Indicator Date hidden'!V19)</f>
        <v>0</v>
      </c>
      <c r="W19" s="179">
        <f>IF('Indicator Date hidden'!W19="x","x",$W$3-'Indicator Date hidden'!W19)</f>
        <v>0</v>
      </c>
      <c r="X19" s="179">
        <f>IF('Indicator Date hidden'!X19="x","x",$X$3-'Indicator Date hidden'!X19)</f>
        <v>0</v>
      </c>
      <c r="Y19" s="179" t="str">
        <f>IF('Indicator Date hidden'!Y19="x","x",$Y$3-'Indicator Date hidden'!Y19)</f>
        <v>x</v>
      </c>
      <c r="Z19" s="179" t="str">
        <f>IF('Indicator Date hidden'!Z19="x","x",$Z$3-'Indicator Date hidden'!Z19)</f>
        <v>x</v>
      </c>
      <c r="AA19" s="179">
        <f>IF('Indicator Date hidden'!AA19="x","x",$AA$3-'Indicator Date hidden'!AA19)</f>
        <v>1</v>
      </c>
      <c r="AB19" s="179">
        <f>IF('Indicator Date hidden'!AB19="x","x",$AB$3-'Indicator Date hidden'!AB19)</f>
        <v>0</v>
      </c>
      <c r="AC19" s="179">
        <f>IF('Indicator Date hidden'!AC19="x","x",$AC$3-'Indicator Date hidden'!AC19)</f>
        <v>0</v>
      </c>
      <c r="AD19" s="179">
        <f>IF('Indicator Date hidden'!AD19="x","x",$AD$3-'Indicator Date hidden'!AD19)</f>
        <v>1</v>
      </c>
      <c r="AE19" s="179">
        <f>IF('Indicator Date hidden'!AE19="x","x",$AE$3-'Indicator Date hidden'!AE19)</f>
        <v>0</v>
      </c>
      <c r="AF19" s="179">
        <f>IF('Indicator Date hidden'!AF19="x","x",$AF$3-'Indicator Date hidden'!AF19)</f>
        <v>1</v>
      </c>
      <c r="AG19" s="179">
        <f>IF('Indicator Date hidden'!AG19="x","x",$AG$3-'Indicator Date hidden'!AG19)</f>
        <v>1</v>
      </c>
      <c r="AH19" s="179">
        <f>IF('Indicator Date hidden'!AH19="x","x",$AH$3-'Indicator Date hidden'!AH19)</f>
        <v>4</v>
      </c>
      <c r="AI19" s="179">
        <f>IF('Indicator Date hidden'!AI19="x","x",$AI$3-'Indicator Date hidden'!AI19)</f>
        <v>0</v>
      </c>
      <c r="AJ19" s="179">
        <f>IF('Indicator Date hidden'!AJ19="x","x",$AJ$3-'Indicator Date hidden'!AJ19)</f>
        <v>0</v>
      </c>
      <c r="AK19" s="179">
        <f>IF('Indicator Date hidden'!AK19="x","x",$AK$3-'Indicator Date hidden'!AK19)</f>
        <v>0</v>
      </c>
      <c r="AL19" s="179">
        <f>IF('Indicator Date hidden'!AL19="x","x",$AL$3-'Indicator Date hidden'!AL19)</f>
        <v>0</v>
      </c>
      <c r="AM19" s="179">
        <f>IF('Indicator Date hidden'!AM19="x","x",$AM$3-'Indicator Date hidden'!AM19)</f>
        <v>0</v>
      </c>
      <c r="AN19" s="179">
        <f>IF('Indicator Date hidden'!AN19="x","x",$AN$3-'Indicator Date hidden'!AN19)</f>
        <v>0</v>
      </c>
      <c r="AO19" s="179">
        <f>IF('Indicator Date hidden'!AO19="x","x",$AO$3-'Indicator Date hidden'!AO19)</f>
        <v>0</v>
      </c>
      <c r="AP19" s="179">
        <f>IF('Indicator Date hidden'!AP19="x","x",$AP$3-'Indicator Date hidden'!AP19)</f>
        <v>0</v>
      </c>
      <c r="AQ19" s="179">
        <f>IF('Indicator Date hidden'!AQ19="x","x",$AQ$3-'Indicator Date hidden'!AQ19)</f>
        <v>0</v>
      </c>
      <c r="AR19" s="179">
        <f>IF('Indicator Date hidden'!AR19="x","x",$AR$3-'Indicator Date hidden'!AR19)</f>
        <v>0</v>
      </c>
      <c r="AS19" s="179">
        <f>IF('Indicator Date hidden'!AS19="x","x",$AS$3-'Indicator Date hidden'!AS19)</f>
        <v>0</v>
      </c>
      <c r="AT19" s="179" t="str">
        <f>IF('Indicator Date hidden'!AT19="x","x",$AT$3-'Indicator Date hidden'!AT19)</f>
        <v>x</v>
      </c>
      <c r="AU19" s="179">
        <f>IF('Indicator Date hidden'!AU19="x","x",$AU$3-'Indicator Date hidden'!AU19)</f>
        <v>0</v>
      </c>
      <c r="AV19" s="179">
        <f>IF('Indicator Date hidden'!AV19="x","x",$AV$3-'Indicator Date hidden'!AV19)</f>
        <v>0</v>
      </c>
      <c r="AW19" s="179">
        <f>IF('Indicator Date hidden'!AW19="x","x",$AW$3-'Indicator Date hidden'!AW19)</f>
        <v>0</v>
      </c>
      <c r="AX19" s="179">
        <f>IF('Indicator Date hidden'!AX19="x","x",$AX$3-'Indicator Date hidden'!AX19)</f>
        <v>1</v>
      </c>
      <c r="AY19" s="179">
        <f>IF('Indicator Date hidden'!AY19="x","x",$AY$3-'Indicator Date hidden'!AY19)</f>
        <v>1</v>
      </c>
      <c r="AZ19" s="179">
        <f>IF('Indicator Date hidden'!AZ19="x","x",$AZ$3-'Indicator Date hidden'!AZ19)</f>
        <v>0</v>
      </c>
      <c r="BA19" s="179">
        <f>IF('Indicator Date hidden'!BA19="x","x",$BA$3-'Indicator Date hidden'!BA19)</f>
        <v>0</v>
      </c>
      <c r="BB19" s="179">
        <f>IF('Indicator Date hidden'!BB19="x","x",$BB$3-'Indicator Date hidden'!BB19)</f>
        <v>0</v>
      </c>
      <c r="BC19" s="179">
        <f>IF('Indicator Date hidden'!BC19="x","x",$BC$3-'Indicator Date hidden'!BC19)</f>
        <v>0</v>
      </c>
      <c r="BD19" s="179">
        <f>IF('Indicator Date hidden'!BD19="x","x",$BD$3-'Indicator Date hidden'!BD19)</f>
        <v>0</v>
      </c>
      <c r="BE19" s="179">
        <f>IF('Indicator Date hidden'!BE19="x","x",$BE$3-'Indicator Date hidden'!BE19)</f>
        <v>0</v>
      </c>
      <c r="BF19" s="179">
        <f>IF('Indicator Date hidden'!BF19="x","x",$BF$3-'Indicator Date hidden'!BF19)</f>
        <v>0</v>
      </c>
      <c r="BG19" s="179">
        <f>IF('Indicator Date hidden'!BG19="x","x",$BG$3-'Indicator Date hidden'!BG19)</f>
        <v>0</v>
      </c>
      <c r="BH19" s="179">
        <f>IF('Indicator Date hidden'!BH19="x","x",$BH$3-'Indicator Date hidden'!BH19)</f>
        <v>6</v>
      </c>
      <c r="BI19" s="179">
        <f>IF('Indicator Date hidden'!BI19="x","x",$BI$3-'Indicator Date hidden'!BI19)</f>
        <v>5</v>
      </c>
      <c r="BJ19" s="179">
        <f>IF('Indicator Date hidden'!BJ19="x","x",$BJ$3-'Indicator Date hidden'!BJ19)</f>
        <v>0</v>
      </c>
      <c r="BK19" s="179">
        <f>IF('Indicator Date hidden'!BK19="x","x",$BK$3-'Indicator Date hidden'!BK19)</f>
        <v>0</v>
      </c>
      <c r="BL19" s="179">
        <f>IF('Indicator Date hidden'!BL19="x","x",$BL$3-'Indicator Date hidden'!BL19)</f>
        <v>1</v>
      </c>
      <c r="BM19" s="179">
        <f>IF('Indicator Date hidden'!BM19="x","x",$BM$3-'Indicator Date hidden'!BM19)</f>
        <v>0</v>
      </c>
      <c r="BN19" s="179">
        <f>IF('Indicator Date hidden'!BN19="x","x",$BN$3-'Indicator Date hidden'!BN19)</f>
        <v>2</v>
      </c>
      <c r="BO19" s="179">
        <f>IF('Indicator Date hidden'!BO19="x","x",$BO$3-'Indicator Date hidden'!BO19)</f>
        <v>0</v>
      </c>
      <c r="BP19" s="179">
        <f>IF('Indicator Date hidden'!BP19="x","x",$BP$3-'Indicator Date hidden'!BP19)</f>
        <v>0</v>
      </c>
      <c r="BQ19" s="179">
        <f>IF('Indicator Date hidden'!BQ19="x","x",$BQ$3-'Indicator Date hidden'!BQ19)</f>
        <v>0</v>
      </c>
      <c r="BR19" s="179">
        <f>IF('Indicator Date hidden'!BR19="x","x",$BR$3-'Indicator Date hidden'!BR19)</f>
        <v>0</v>
      </c>
      <c r="BS19" s="179">
        <f>IF('Indicator Date hidden'!BS19="x","x",$BS$3-'Indicator Date hidden'!BS19)</f>
        <v>0</v>
      </c>
      <c r="BT19" s="179">
        <f>IF('Indicator Date hidden'!BT19="x","x",$BT$3-'Indicator Date hidden'!BT19)</f>
        <v>0</v>
      </c>
      <c r="BU19" s="179">
        <f>IF('Indicator Date hidden'!BU19="x","x",$BU$3-'Indicator Date hidden'!BU19)</f>
        <v>0</v>
      </c>
      <c r="BV19" s="179">
        <f>IF('Indicator Date hidden'!BV19="x","x",$BV$3-'Indicator Date hidden'!BV19)</f>
        <v>0</v>
      </c>
      <c r="BW19" s="179">
        <f>IF('Indicator Date hidden'!BW19="x","x",$BW$3-'Indicator Date hidden'!BW19)</f>
        <v>0</v>
      </c>
      <c r="BX19" s="179">
        <f>IF('Indicator Date hidden'!BX19="x","x",$BX$3-'Indicator Date hidden'!BX19)</f>
        <v>0</v>
      </c>
      <c r="BY19" s="179">
        <f>IF('Indicator Date hidden'!BY19="x","x",$BY$3-'Indicator Date hidden'!BY19)</f>
        <v>0</v>
      </c>
      <c r="BZ19" s="179">
        <f>IF('Indicator Date hidden'!BZ19="x","x",$BZ$3-'Indicator Date hidden'!BZ19)</f>
        <v>1</v>
      </c>
      <c r="CA19" s="179">
        <f>IF('Indicator Date hidden'!CA19="x","x",$CA$3-'Indicator Date hidden'!CA19)</f>
        <v>0</v>
      </c>
      <c r="CB19" s="179">
        <f>IF('Indicator Date hidden'!CB19="x","x",$CB$3-'Indicator Date hidden'!CB19)</f>
        <v>1</v>
      </c>
      <c r="CC19" s="179">
        <f>IF('Indicator Date hidden'!CC19="x","x",$CC$3-'Indicator Date hidden'!CC19)</f>
        <v>0</v>
      </c>
      <c r="CD19" s="179">
        <f>IF('Indicator Date hidden'!CD19="x","x",$CD$3-'Indicator Date hidden'!CD19)</f>
        <v>0</v>
      </c>
      <c r="CE19" s="179">
        <f>IF('Indicator Date hidden'!CE19="x","x",$CE$3-'Indicator Date hidden'!CE19)</f>
        <v>0</v>
      </c>
      <c r="CF19" s="179">
        <f>IF('Indicator Date hidden'!CF19="x","x",$CF$3-'Indicator Date hidden'!CF19)</f>
        <v>0</v>
      </c>
      <c r="CG19" s="180">
        <f t="shared" si="0"/>
        <v>26</v>
      </c>
      <c r="CH19" s="181">
        <f t="shared" si="4"/>
        <v>0.32098765432098764</v>
      </c>
      <c r="CI19" s="180">
        <f t="shared" si="1"/>
        <v>13</v>
      </c>
      <c r="CJ19" s="181">
        <f t="shared" si="2"/>
        <v>1.0270420218061063</v>
      </c>
      <c r="CK19" s="182">
        <f t="shared" si="3"/>
        <v>0</v>
      </c>
    </row>
    <row r="20" spans="1:89" x14ac:dyDescent="0.25">
      <c r="A20" s="3" t="str">
        <f>VLOOKUP(C20,Regiones!B$4:H$36,7,FALSE)</f>
        <v>Central America</v>
      </c>
      <c r="B20" s="114" t="s">
        <v>32</v>
      </c>
      <c r="C20" s="97" t="s">
        <v>31</v>
      </c>
      <c r="D20" s="179">
        <f>IF('Indicator Date hidden'!D20="x","x",$D$3-'Indicator Date hidden'!D20)</f>
        <v>0</v>
      </c>
      <c r="E20" s="179">
        <f>IF('Indicator Date hidden'!E20="x","x",$E$3-'Indicator Date hidden'!E20)</f>
        <v>0</v>
      </c>
      <c r="F20" s="179">
        <f>IF('Indicator Date hidden'!F20="x","x",$F$3-'Indicator Date hidden'!F20)</f>
        <v>0</v>
      </c>
      <c r="G20" s="179">
        <f>IF('Indicator Date hidden'!G20="x","x",$G$3-'Indicator Date hidden'!G20)</f>
        <v>0</v>
      </c>
      <c r="H20" s="179">
        <f>IF('Indicator Date hidden'!H20="x","x",$H$3-'Indicator Date hidden'!H20)</f>
        <v>0</v>
      </c>
      <c r="I20" s="179">
        <f>IF('Indicator Date hidden'!I20="x","x",$I$3-'Indicator Date hidden'!I20)</f>
        <v>0</v>
      </c>
      <c r="J20" s="179">
        <f>IF('Indicator Date hidden'!J20="x","x",$J$3-'Indicator Date hidden'!J20)</f>
        <v>0</v>
      </c>
      <c r="K20" s="179">
        <f>IF('Indicator Date hidden'!K20="x","x",$K$3-'Indicator Date hidden'!K20)</f>
        <v>0</v>
      </c>
      <c r="L20" s="179">
        <f>IF('Indicator Date hidden'!L20="x","x",$L$3-'Indicator Date hidden'!L20)</f>
        <v>0</v>
      </c>
      <c r="M20" s="179">
        <f>IF('Indicator Date hidden'!M20="x","x",$M$3-'Indicator Date hidden'!M20)</f>
        <v>0</v>
      </c>
      <c r="N20" s="179">
        <f>IF('Indicator Date hidden'!N20="x","x",$N$3-'Indicator Date hidden'!N20)</f>
        <v>0</v>
      </c>
      <c r="O20" s="179">
        <f>IF('Indicator Date hidden'!O20="x","x",$O$3-'Indicator Date hidden'!O20)</f>
        <v>0</v>
      </c>
      <c r="P20" s="179" t="str">
        <f>IF('Indicator Date hidden'!P20="x","x",$P$3-'Indicator Date hidden'!P20)</f>
        <v>x</v>
      </c>
      <c r="Q20" s="179">
        <f>IF('Indicator Date hidden'!Q20="x","x",$Q$3-'Indicator Date hidden'!Q20)</f>
        <v>0</v>
      </c>
      <c r="R20" s="179">
        <f>IF('Indicator Date hidden'!R20="x","x",$R$3-'Indicator Date hidden'!R20)</f>
        <v>0</v>
      </c>
      <c r="S20" s="179">
        <f>IF('Indicator Date hidden'!S20="x","x",$S$3-'Indicator Date hidden'!S20)</f>
        <v>0</v>
      </c>
      <c r="T20" s="179">
        <f>IF('Indicator Date hidden'!T20="x","x",$T$3-'Indicator Date hidden'!T20)</f>
        <v>0</v>
      </c>
      <c r="U20" s="179">
        <f>IF('Indicator Date hidden'!U20="x","x",$U$3-'Indicator Date hidden'!U20)</f>
        <v>0</v>
      </c>
      <c r="V20" s="179">
        <f>IF('Indicator Date hidden'!V20="x","x",$V$3-'Indicator Date hidden'!V20)</f>
        <v>0</v>
      </c>
      <c r="W20" s="179">
        <f>IF('Indicator Date hidden'!W20="x","x",$W$3-'Indicator Date hidden'!W20)</f>
        <v>0</v>
      </c>
      <c r="X20" s="179">
        <f>IF('Indicator Date hidden'!X20="x","x",$X$3-'Indicator Date hidden'!X20)</f>
        <v>0</v>
      </c>
      <c r="Y20" s="179" t="str">
        <f>IF('Indicator Date hidden'!Y20="x","x",$Y$3-'Indicator Date hidden'!Y20)</f>
        <v>x</v>
      </c>
      <c r="Z20" s="179" t="str">
        <f>IF('Indicator Date hidden'!Z20="x","x",$Z$3-'Indicator Date hidden'!Z20)</f>
        <v>x</v>
      </c>
      <c r="AA20" s="179">
        <f>IF('Indicator Date hidden'!AA20="x","x",$AA$3-'Indicator Date hidden'!AA20)</f>
        <v>1</v>
      </c>
      <c r="AB20" s="179">
        <f>IF('Indicator Date hidden'!AB20="x","x",$AB$3-'Indicator Date hidden'!AB20)</f>
        <v>0</v>
      </c>
      <c r="AC20" s="179">
        <f>IF('Indicator Date hidden'!AC20="x","x",$AC$3-'Indicator Date hidden'!AC20)</f>
        <v>0</v>
      </c>
      <c r="AD20" s="179">
        <f>IF('Indicator Date hidden'!AD20="x","x",$AD$3-'Indicator Date hidden'!AD20)</f>
        <v>2</v>
      </c>
      <c r="AE20" s="179">
        <f>IF('Indicator Date hidden'!AE20="x","x",$AE$3-'Indicator Date hidden'!AE20)</f>
        <v>0</v>
      </c>
      <c r="AF20" s="179">
        <f>IF('Indicator Date hidden'!AF20="x","x",$AF$3-'Indicator Date hidden'!AF20)</f>
        <v>0</v>
      </c>
      <c r="AG20" s="179">
        <f>IF('Indicator Date hidden'!AG20="x","x",$AG$3-'Indicator Date hidden'!AG20)</f>
        <v>3</v>
      </c>
      <c r="AH20" s="179">
        <f>IF('Indicator Date hidden'!AH20="x","x",$AH$3-'Indicator Date hidden'!AH20)</f>
        <v>5</v>
      </c>
      <c r="AI20" s="179">
        <f>IF('Indicator Date hidden'!AI20="x","x",$AI$3-'Indicator Date hidden'!AI20)</f>
        <v>0</v>
      </c>
      <c r="AJ20" s="179">
        <f>IF('Indicator Date hidden'!AJ20="x","x",$AJ$3-'Indicator Date hidden'!AJ20)</f>
        <v>0</v>
      </c>
      <c r="AK20" s="179">
        <f>IF('Indicator Date hidden'!AK20="x","x",$AK$3-'Indicator Date hidden'!AK20)</f>
        <v>0</v>
      </c>
      <c r="AL20" s="179">
        <f>IF('Indicator Date hidden'!AL20="x","x",$AL$3-'Indicator Date hidden'!AL20)</f>
        <v>0</v>
      </c>
      <c r="AM20" s="179">
        <f>IF('Indicator Date hidden'!AM20="x","x",$AM$3-'Indicator Date hidden'!AM20)</f>
        <v>0</v>
      </c>
      <c r="AN20" s="179">
        <f>IF('Indicator Date hidden'!AN20="x","x",$AN$3-'Indicator Date hidden'!AN20)</f>
        <v>0</v>
      </c>
      <c r="AO20" s="179">
        <f>IF('Indicator Date hidden'!AO20="x","x",$AO$3-'Indicator Date hidden'!AO20)</f>
        <v>0</v>
      </c>
      <c r="AP20" s="179">
        <f>IF('Indicator Date hidden'!AP20="x","x",$AP$3-'Indicator Date hidden'!AP20)</f>
        <v>0</v>
      </c>
      <c r="AQ20" s="179">
        <f>IF('Indicator Date hidden'!AQ20="x","x",$AQ$3-'Indicator Date hidden'!AQ20)</f>
        <v>0</v>
      </c>
      <c r="AR20" s="179">
        <f>IF('Indicator Date hidden'!AR20="x","x",$AR$3-'Indicator Date hidden'!AR20)</f>
        <v>0</v>
      </c>
      <c r="AS20" s="179">
        <f>IF('Indicator Date hidden'!AS20="x","x",$AS$3-'Indicator Date hidden'!AS20)</f>
        <v>2</v>
      </c>
      <c r="AT20" s="179">
        <f>IF('Indicator Date hidden'!AT20="x","x",$AT$3-'Indicator Date hidden'!AT20)</f>
        <v>0</v>
      </c>
      <c r="AU20" s="179">
        <f>IF('Indicator Date hidden'!AU20="x","x",$AU$3-'Indicator Date hidden'!AU20)</f>
        <v>0</v>
      </c>
      <c r="AV20" s="179">
        <f>IF('Indicator Date hidden'!AV20="x","x",$AV$3-'Indicator Date hidden'!AV20)</f>
        <v>0</v>
      </c>
      <c r="AW20" s="179">
        <f>IF('Indicator Date hidden'!AW20="x","x",$AW$3-'Indicator Date hidden'!AW20)</f>
        <v>0</v>
      </c>
      <c r="AX20" s="179">
        <f>IF('Indicator Date hidden'!AX20="x","x",$AX$3-'Indicator Date hidden'!AX20)</f>
        <v>1</v>
      </c>
      <c r="AY20" s="179">
        <f>IF('Indicator Date hidden'!AY20="x","x",$AY$3-'Indicator Date hidden'!AY20)</f>
        <v>1</v>
      </c>
      <c r="AZ20" s="179">
        <f>IF('Indicator Date hidden'!AZ20="x","x",$AZ$3-'Indicator Date hidden'!AZ20)</f>
        <v>0</v>
      </c>
      <c r="BA20" s="179">
        <f>IF('Indicator Date hidden'!BA20="x","x",$BA$3-'Indicator Date hidden'!BA20)</f>
        <v>0</v>
      </c>
      <c r="BB20" s="179">
        <f>IF('Indicator Date hidden'!BB20="x","x",$BB$3-'Indicator Date hidden'!BB20)</f>
        <v>0</v>
      </c>
      <c r="BC20" s="179">
        <f>IF('Indicator Date hidden'!BC20="x","x",$BC$3-'Indicator Date hidden'!BC20)</f>
        <v>0</v>
      </c>
      <c r="BD20" s="179">
        <f>IF('Indicator Date hidden'!BD20="x","x",$BD$3-'Indicator Date hidden'!BD20)</f>
        <v>0</v>
      </c>
      <c r="BE20" s="179">
        <f>IF('Indicator Date hidden'!BE20="x","x",$BE$3-'Indicator Date hidden'!BE20)</f>
        <v>0</v>
      </c>
      <c r="BF20" s="179">
        <f>IF('Indicator Date hidden'!BF20="x","x",$BF$3-'Indicator Date hidden'!BF20)</f>
        <v>0</v>
      </c>
      <c r="BG20" s="179">
        <f>IF('Indicator Date hidden'!BG20="x","x",$BG$3-'Indicator Date hidden'!BG20)</f>
        <v>0</v>
      </c>
      <c r="BH20" s="179">
        <f>IF('Indicator Date hidden'!BH20="x","x",$BH$3-'Indicator Date hidden'!BH20)</f>
        <v>0</v>
      </c>
      <c r="BI20" s="179">
        <f>IF('Indicator Date hidden'!BI20="x","x",$BI$3-'Indicator Date hidden'!BI20)</f>
        <v>0</v>
      </c>
      <c r="BJ20" s="179">
        <f>IF('Indicator Date hidden'!BJ20="x","x",$BJ$3-'Indicator Date hidden'!BJ20)</f>
        <v>0</v>
      </c>
      <c r="BK20" s="179">
        <f>IF('Indicator Date hidden'!BK20="x","x",$BK$3-'Indicator Date hidden'!BK20)</f>
        <v>0</v>
      </c>
      <c r="BL20" s="179">
        <f>IF('Indicator Date hidden'!BL20="x","x",$BL$3-'Indicator Date hidden'!BL20)</f>
        <v>2</v>
      </c>
      <c r="BM20" s="179">
        <f>IF('Indicator Date hidden'!BM20="x","x",$BM$3-'Indicator Date hidden'!BM20)</f>
        <v>0</v>
      </c>
      <c r="BN20" s="179">
        <f>IF('Indicator Date hidden'!BN20="x","x",$BN$3-'Indicator Date hidden'!BN20)</f>
        <v>2</v>
      </c>
      <c r="BO20" s="179">
        <f>IF('Indicator Date hidden'!BO20="x","x",$BO$3-'Indicator Date hidden'!BO20)</f>
        <v>0</v>
      </c>
      <c r="BP20" s="179">
        <f>IF('Indicator Date hidden'!BP20="x","x",$BP$3-'Indicator Date hidden'!BP20)</f>
        <v>0</v>
      </c>
      <c r="BQ20" s="179">
        <f>IF('Indicator Date hidden'!BQ20="x","x",$BQ$3-'Indicator Date hidden'!BQ20)</f>
        <v>0</v>
      </c>
      <c r="BR20" s="179">
        <f>IF('Indicator Date hidden'!BR20="x","x",$BR$3-'Indicator Date hidden'!BR20)</f>
        <v>0</v>
      </c>
      <c r="BS20" s="179">
        <f>IF('Indicator Date hidden'!BS20="x","x",$BS$3-'Indicator Date hidden'!BS20)</f>
        <v>0</v>
      </c>
      <c r="BT20" s="179">
        <f>IF('Indicator Date hidden'!BT20="x","x",$BT$3-'Indicator Date hidden'!BT20)</f>
        <v>0</v>
      </c>
      <c r="BU20" s="179">
        <f>IF('Indicator Date hidden'!BU20="x","x",$BU$3-'Indicator Date hidden'!BU20)</f>
        <v>0</v>
      </c>
      <c r="BV20" s="179">
        <f>IF('Indicator Date hidden'!BV20="x","x",$BV$3-'Indicator Date hidden'!BV20)</f>
        <v>0</v>
      </c>
      <c r="BW20" s="179">
        <f>IF('Indicator Date hidden'!BW20="x","x",$BW$3-'Indicator Date hidden'!BW20)</f>
        <v>0</v>
      </c>
      <c r="BX20" s="179">
        <f>IF('Indicator Date hidden'!BX20="x","x",$BX$3-'Indicator Date hidden'!BX20)</f>
        <v>0</v>
      </c>
      <c r="BY20" s="179">
        <f>IF('Indicator Date hidden'!BY20="x","x",$BY$3-'Indicator Date hidden'!BY20)</f>
        <v>0</v>
      </c>
      <c r="BZ20" s="179">
        <f>IF('Indicator Date hidden'!BZ20="x","x",$BZ$3-'Indicator Date hidden'!BZ20)</f>
        <v>0</v>
      </c>
      <c r="CA20" s="179">
        <f>IF('Indicator Date hidden'!CA20="x","x",$CA$3-'Indicator Date hidden'!CA20)</f>
        <v>0</v>
      </c>
      <c r="CB20" s="179">
        <f>IF('Indicator Date hidden'!CB20="x","x",$CB$3-'Indicator Date hidden'!CB20)</f>
        <v>0</v>
      </c>
      <c r="CC20" s="179">
        <f>IF('Indicator Date hidden'!CC20="x","x",$CC$3-'Indicator Date hidden'!CC20)</f>
        <v>0</v>
      </c>
      <c r="CD20" s="179">
        <f>IF('Indicator Date hidden'!CD20="x","x",$CD$3-'Indicator Date hidden'!CD20)</f>
        <v>0</v>
      </c>
      <c r="CE20" s="179">
        <f>IF('Indicator Date hidden'!CE20="x","x",$CE$3-'Indicator Date hidden'!CE20)</f>
        <v>0</v>
      </c>
      <c r="CF20" s="179">
        <f>IF('Indicator Date hidden'!CF20="x","x",$CF$3-'Indicator Date hidden'!CF20)</f>
        <v>0</v>
      </c>
      <c r="CG20" s="180">
        <f t="shared" si="0"/>
        <v>19</v>
      </c>
      <c r="CH20" s="181">
        <f t="shared" si="4"/>
        <v>0.23456790123456789</v>
      </c>
      <c r="CI20" s="180">
        <f t="shared" si="1"/>
        <v>9</v>
      </c>
      <c r="CJ20" s="181">
        <f t="shared" si="2"/>
        <v>0.78749680399672883</v>
      </c>
      <c r="CK20" s="182">
        <f t="shared" si="3"/>
        <v>0</v>
      </c>
    </row>
    <row r="21" spans="1:89" x14ac:dyDescent="0.25">
      <c r="A21" s="3" t="str">
        <f>VLOOKUP(C21,Regiones!B$4:H$36,7,FALSE)</f>
        <v>Central America</v>
      </c>
      <c r="B21" s="114" t="s">
        <v>38</v>
      </c>
      <c r="C21" s="97" t="s">
        <v>37</v>
      </c>
      <c r="D21" s="179">
        <f>IF('Indicator Date hidden'!D21="x","x",$D$3-'Indicator Date hidden'!D21)</f>
        <v>0</v>
      </c>
      <c r="E21" s="179">
        <f>IF('Indicator Date hidden'!E21="x","x",$E$3-'Indicator Date hidden'!E21)</f>
        <v>0</v>
      </c>
      <c r="F21" s="179">
        <f>IF('Indicator Date hidden'!F21="x","x",$F$3-'Indicator Date hidden'!F21)</f>
        <v>0</v>
      </c>
      <c r="G21" s="179">
        <f>IF('Indicator Date hidden'!G21="x","x",$G$3-'Indicator Date hidden'!G21)</f>
        <v>0</v>
      </c>
      <c r="H21" s="179">
        <f>IF('Indicator Date hidden'!H21="x","x",$H$3-'Indicator Date hidden'!H21)</f>
        <v>0</v>
      </c>
      <c r="I21" s="179">
        <f>IF('Indicator Date hidden'!I21="x","x",$I$3-'Indicator Date hidden'!I21)</f>
        <v>0</v>
      </c>
      <c r="J21" s="179">
        <f>IF('Indicator Date hidden'!J21="x","x",$J$3-'Indicator Date hidden'!J21)</f>
        <v>0</v>
      </c>
      <c r="K21" s="179">
        <f>IF('Indicator Date hidden'!K21="x","x",$K$3-'Indicator Date hidden'!K21)</f>
        <v>0</v>
      </c>
      <c r="L21" s="179">
        <f>IF('Indicator Date hidden'!L21="x","x",$L$3-'Indicator Date hidden'!L21)</f>
        <v>0</v>
      </c>
      <c r="M21" s="179">
        <f>IF('Indicator Date hidden'!M21="x","x",$M$3-'Indicator Date hidden'!M21)</f>
        <v>0</v>
      </c>
      <c r="N21" s="179">
        <f>IF('Indicator Date hidden'!N21="x","x",$N$3-'Indicator Date hidden'!N21)</f>
        <v>0</v>
      </c>
      <c r="O21" s="179">
        <f>IF('Indicator Date hidden'!O21="x","x",$O$3-'Indicator Date hidden'!O21)</f>
        <v>0</v>
      </c>
      <c r="P21" s="179" t="str">
        <f>IF('Indicator Date hidden'!P21="x","x",$P$3-'Indicator Date hidden'!P21)</f>
        <v>x</v>
      </c>
      <c r="Q21" s="179">
        <f>IF('Indicator Date hidden'!Q21="x","x",$Q$3-'Indicator Date hidden'!Q21)</f>
        <v>0</v>
      </c>
      <c r="R21" s="179">
        <f>IF('Indicator Date hidden'!R21="x","x",$R$3-'Indicator Date hidden'!R21)</f>
        <v>0</v>
      </c>
      <c r="S21" s="179">
        <f>IF('Indicator Date hidden'!S21="x","x",$S$3-'Indicator Date hidden'!S21)</f>
        <v>0</v>
      </c>
      <c r="T21" s="179">
        <f>IF('Indicator Date hidden'!T21="x","x",$T$3-'Indicator Date hidden'!T21)</f>
        <v>0</v>
      </c>
      <c r="U21" s="179">
        <f>IF('Indicator Date hidden'!U21="x","x",$U$3-'Indicator Date hidden'!U21)</f>
        <v>0</v>
      </c>
      <c r="V21" s="179">
        <f>IF('Indicator Date hidden'!V21="x","x",$V$3-'Indicator Date hidden'!V21)</f>
        <v>0</v>
      </c>
      <c r="W21" s="179">
        <f>IF('Indicator Date hidden'!W21="x","x",$W$3-'Indicator Date hidden'!W21)</f>
        <v>0</v>
      </c>
      <c r="X21" s="179">
        <f>IF('Indicator Date hidden'!X21="x","x",$X$3-'Indicator Date hidden'!X21)</f>
        <v>0</v>
      </c>
      <c r="Y21" s="179">
        <f>IF('Indicator Date hidden'!Y21="x","x",$Y$3-'Indicator Date hidden'!Y21)</f>
        <v>2</v>
      </c>
      <c r="Z21" s="179">
        <f>IF('Indicator Date hidden'!Z21="x","x",$Z$3-'Indicator Date hidden'!Z21)</f>
        <v>2</v>
      </c>
      <c r="AA21" s="179">
        <f>IF('Indicator Date hidden'!AA21="x","x",$AA$3-'Indicator Date hidden'!AA21)</f>
        <v>1</v>
      </c>
      <c r="AB21" s="179">
        <f>IF('Indicator Date hidden'!AB21="x","x",$AB$3-'Indicator Date hidden'!AB21)</f>
        <v>0</v>
      </c>
      <c r="AC21" s="179">
        <f>IF('Indicator Date hidden'!AC21="x","x",$AC$3-'Indicator Date hidden'!AC21)</f>
        <v>0</v>
      </c>
      <c r="AD21" s="179">
        <f>IF('Indicator Date hidden'!AD21="x","x",$AD$3-'Indicator Date hidden'!AD21)</f>
        <v>4</v>
      </c>
      <c r="AE21" s="179">
        <f>IF('Indicator Date hidden'!AE21="x","x",$AE$3-'Indicator Date hidden'!AE21)</f>
        <v>0</v>
      </c>
      <c r="AF21" s="179">
        <f>IF('Indicator Date hidden'!AF21="x","x",$AF$3-'Indicator Date hidden'!AF21)</f>
        <v>3</v>
      </c>
      <c r="AG21" s="179">
        <f>IF('Indicator Date hidden'!AG21="x","x",$AG$3-'Indicator Date hidden'!AG21)</f>
        <v>0</v>
      </c>
      <c r="AH21" s="179" t="str">
        <f>IF('Indicator Date hidden'!AH21="x","x",$AH$3-'Indicator Date hidden'!AH21)</f>
        <v>x</v>
      </c>
      <c r="AI21" s="179">
        <f>IF('Indicator Date hidden'!AI21="x","x",$AI$3-'Indicator Date hidden'!AI21)</f>
        <v>0</v>
      </c>
      <c r="AJ21" s="179">
        <f>IF('Indicator Date hidden'!AJ21="x","x",$AJ$3-'Indicator Date hidden'!AJ21)</f>
        <v>0</v>
      </c>
      <c r="AK21" s="179">
        <f>IF('Indicator Date hidden'!AK21="x","x",$AK$3-'Indicator Date hidden'!AK21)</f>
        <v>0</v>
      </c>
      <c r="AL21" s="179">
        <f>IF('Indicator Date hidden'!AL21="x","x",$AL$3-'Indicator Date hidden'!AL21)</f>
        <v>0</v>
      </c>
      <c r="AM21" s="179">
        <f>IF('Indicator Date hidden'!AM21="x","x",$AM$3-'Indicator Date hidden'!AM21)</f>
        <v>0</v>
      </c>
      <c r="AN21" s="179">
        <f>IF('Indicator Date hidden'!AN21="x","x",$AN$3-'Indicator Date hidden'!AN21)</f>
        <v>0</v>
      </c>
      <c r="AO21" s="179">
        <f>IF('Indicator Date hidden'!AO21="x","x",$AO$3-'Indicator Date hidden'!AO21)</f>
        <v>0</v>
      </c>
      <c r="AP21" s="179">
        <f>IF('Indicator Date hidden'!AP21="x","x",$AP$3-'Indicator Date hidden'!AP21)</f>
        <v>0</v>
      </c>
      <c r="AQ21" s="179">
        <f>IF('Indicator Date hidden'!AQ21="x","x",$AQ$3-'Indicator Date hidden'!AQ21)</f>
        <v>0</v>
      </c>
      <c r="AR21" s="179">
        <f>IF('Indicator Date hidden'!AR21="x","x",$AR$3-'Indicator Date hidden'!AR21)</f>
        <v>0</v>
      </c>
      <c r="AS21" s="179">
        <f>IF('Indicator Date hidden'!AS21="x","x",$AS$3-'Indicator Date hidden'!AS21)</f>
        <v>0</v>
      </c>
      <c r="AT21" s="179">
        <f>IF('Indicator Date hidden'!AT21="x","x",$AT$3-'Indicator Date hidden'!AT21)</f>
        <v>0</v>
      </c>
      <c r="AU21" s="179">
        <f>IF('Indicator Date hidden'!AU21="x","x",$AU$3-'Indicator Date hidden'!AU21)</f>
        <v>0</v>
      </c>
      <c r="AV21" s="179">
        <f>IF('Indicator Date hidden'!AV21="x","x",$AV$3-'Indicator Date hidden'!AV21)</f>
        <v>0</v>
      </c>
      <c r="AW21" s="179">
        <f>IF('Indicator Date hidden'!AW21="x","x",$AW$3-'Indicator Date hidden'!AW21)</f>
        <v>0</v>
      </c>
      <c r="AX21" s="179">
        <f>IF('Indicator Date hidden'!AX21="x","x",$AX$3-'Indicator Date hidden'!AX21)</f>
        <v>1</v>
      </c>
      <c r="AY21" s="179">
        <f>IF('Indicator Date hidden'!AY21="x","x",$AY$3-'Indicator Date hidden'!AY21)</f>
        <v>1</v>
      </c>
      <c r="AZ21" s="179">
        <f>IF('Indicator Date hidden'!AZ21="x","x",$AZ$3-'Indicator Date hidden'!AZ21)</f>
        <v>0</v>
      </c>
      <c r="BA21" s="179">
        <f>IF('Indicator Date hidden'!BA21="x","x",$BA$3-'Indicator Date hidden'!BA21)</f>
        <v>0</v>
      </c>
      <c r="BB21" s="179">
        <f>IF('Indicator Date hidden'!BB21="x","x",$BB$3-'Indicator Date hidden'!BB21)</f>
        <v>0</v>
      </c>
      <c r="BC21" s="179">
        <f>IF('Indicator Date hidden'!BC21="x","x",$BC$3-'Indicator Date hidden'!BC21)</f>
        <v>0</v>
      </c>
      <c r="BD21" s="179">
        <f>IF('Indicator Date hidden'!BD21="x","x",$BD$3-'Indicator Date hidden'!BD21)</f>
        <v>0</v>
      </c>
      <c r="BE21" s="179">
        <f>IF('Indicator Date hidden'!BE21="x","x",$BE$3-'Indicator Date hidden'!BE21)</f>
        <v>0</v>
      </c>
      <c r="BF21" s="179">
        <f>IF('Indicator Date hidden'!BF21="x","x",$BF$3-'Indicator Date hidden'!BF21)</f>
        <v>0</v>
      </c>
      <c r="BG21" s="179">
        <f>IF('Indicator Date hidden'!BG21="x","x",$BG$3-'Indicator Date hidden'!BG21)</f>
        <v>0</v>
      </c>
      <c r="BH21" s="179">
        <f>IF('Indicator Date hidden'!BH21="x","x",$BH$3-'Indicator Date hidden'!BH21)</f>
        <v>4</v>
      </c>
      <c r="BI21" s="179" t="str">
        <f>IF('Indicator Date hidden'!BI21="x","x",$BI$3-'Indicator Date hidden'!BI21)</f>
        <v>x</v>
      </c>
      <c r="BJ21" s="179">
        <f>IF('Indicator Date hidden'!BJ21="x","x",$BJ$3-'Indicator Date hidden'!BJ21)</f>
        <v>0</v>
      </c>
      <c r="BK21" s="179">
        <f>IF('Indicator Date hidden'!BK21="x","x",$BK$3-'Indicator Date hidden'!BK21)</f>
        <v>0</v>
      </c>
      <c r="BL21" s="179">
        <f>IF('Indicator Date hidden'!BL21="x","x",$BL$3-'Indicator Date hidden'!BL21)</f>
        <v>2</v>
      </c>
      <c r="BM21" s="179">
        <f>IF('Indicator Date hidden'!BM21="x","x",$BM$3-'Indicator Date hidden'!BM21)</f>
        <v>0</v>
      </c>
      <c r="BN21" s="179">
        <f>IF('Indicator Date hidden'!BN21="x","x",$BN$3-'Indicator Date hidden'!BN21)</f>
        <v>2</v>
      </c>
      <c r="BO21" s="179">
        <f>IF('Indicator Date hidden'!BO21="x","x",$BO$3-'Indicator Date hidden'!BO21)</f>
        <v>0</v>
      </c>
      <c r="BP21" s="179">
        <f>IF('Indicator Date hidden'!BP21="x","x",$BP$3-'Indicator Date hidden'!BP21)</f>
        <v>0</v>
      </c>
      <c r="BQ21" s="179">
        <f>IF('Indicator Date hidden'!BQ21="x","x",$BQ$3-'Indicator Date hidden'!BQ21)</f>
        <v>0</v>
      </c>
      <c r="BR21" s="179">
        <f>IF('Indicator Date hidden'!BR21="x","x",$BR$3-'Indicator Date hidden'!BR21)</f>
        <v>0</v>
      </c>
      <c r="BS21" s="179">
        <f>IF('Indicator Date hidden'!BS21="x","x",$BS$3-'Indicator Date hidden'!BS21)</f>
        <v>0</v>
      </c>
      <c r="BT21" s="179">
        <f>IF('Indicator Date hidden'!BT21="x","x",$BT$3-'Indicator Date hidden'!BT21)</f>
        <v>0</v>
      </c>
      <c r="BU21" s="179">
        <f>IF('Indicator Date hidden'!BU21="x","x",$BU$3-'Indicator Date hidden'!BU21)</f>
        <v>0</v>
      </c>
      <c r="BV21" s="179">
        <f>IF('Indicator Date hidden'!BV21="x","x",$BV$3-'Indicator Date hidden'!BV21)</f>
        <v>0</v>
      </c>
      <c r="BW21" s="179">
        <f>IF('Indicator Date hidden'!BW21="x","x",$BW$3-'Indicator Date hidden'!BW21)</f>
        <v>0</v>
      </c>
      <c r="BX21" s="179">
        <f>IF('Indicator Date hidden'!BX21="x","x",$BX$3-'Indicator Date hidden'!BX21)</f>
        <v>0</v>
      </c>
      <c r="BY21" s="179">
        <f>IF('Indicator Date hidden'!BY21="x","x",$BY$3-'Indicator Date hidden'!BY21)</f>
        <v>0</v>
      </c>
      <c r="BZ21" s="179">
        <f>IF('Indicator Date hidden'!BZ21="x","x",$BZ$3-'Indicator Date hidden'!BZ21)</f>
        <v>0</v>
      </c>
      <c r="CA21" s="179">
        <f>IF('Indicator Date hidden'!CA21="x","x",$CA$3-'Indicator Date hidden'!CA21)</f>
        <v>0</v>
      </c>
      <c r="CB21" s="179">
        <f>IF('Indicator Date hidden'!CB21="x","x",$CB$3-'Indicator Date hidden'!CB21)</f>
        <v>0</v>
      </c>
      <c r="CC21" s="179">
        <f>IF('Indicator Date hidden'!CC21="x","x",$CC$3-'Indicator Date hidden'!CC21)</f>
        <v>0</v>
      </c>
      <c r="CD21" s="179">
        <f>IF('Indicator Date hidden'!CD21="x","x",$CD$3-'Indicator Date hidden'!CD21)</f>
        <v>0</v>
      </c>
      <c r="CE21" s="179">
        <f>IF('Indicator Date hidden'!CE21="x","x",$CE$3-'Indicator Date hidden'!CE21)</f>
        <v>0</v>
      </c>
      <c r="CF21" s="179">
        <f>IF('Indicator Date hidden'!CF21="x","x",$CF$3-'Indicator Date hidden'!CF21)</f>
        <v>0</v>
      </c>
      <c r="CG21" s="180">
        <f t="shared" si="0"/>
        <v>22</v>
      </c>
      <c r="CH21" s="181">
        <f t="shared" si="4"/>
        <v>0.27160493827160492</v>
      </c>
      <c r="CI21" s="180">
        <f t="shared" si="1"/>
        <v>10</v>
      </c>
      <c r="CJ21" s="181">
        <f t="shared" si="2"/>
        <v>0.8304684482411101</v>
      </c>
      <c r="CK21" s="182">
        <f t="shared" si="3"/>
        <v>0</v>
      </c>
    </row>
    <row r="22" spans="1:89" x14ac:dyDescent="0.25">
      <c r="A22" s="3" t="str">
        <f>VLOOKUP(C22,Regiones!B$4:H$36,7,FALSE)</f>
        <v>Central America</v>
      </c>
      <c r="B22" s="114" t="s">
        <v>42</v>
      </c>
      <c r="C22" s="97" t="s">
        <v>41</v>
      </c>
      <c r="D22" s="179">
        <f>IF('Indicator Date hidden'!D22="x","x",$D$3-'Indicator Date hidden'!D22)</f>
        <v>0</v>
      </c>
      <c r="E22" s="179">
        <f>IF('Indicator Date hidden'!E22="x","x",$E$3-'Indicator Date hidden'!E22)</f>
        <v>0</v>
      </c>
      <c r="F22" s="179">
        <f>IF('Indicator Date hidden'!F22="x","x",$F$3-'Indicator Date hidden'!F22)</f>
        <v>0</v>
      </c>
      <c r="G22" s="179">
        <f>IF('Indicator Date hidden'!G22="x","x",$G$3-'Indicator Date hidden'!G22)</f>
        <v>0</v>
      </c>
      <c r="H22" s="179">
        <f>IF('Indicator Date hidden'!H22="x","x",$H$3-'Indicator Date hidden'!H22)</f>
        <v>0</v>
      </c>
      <c r="I22" s="179">
        <f>IF('Indicator Date hidden'!I22="x","x",$I$3-'Indicator Date hidden'!I22)</f>
        <v>0</v>
      </c>
      <c r="J22" s="179">
        <f>IF('Indicator Date hidden'!J22="x","x",$J$3-'Indicator Date hidden'!J22)</f>
        <v>0</v>
      </c>
      <c r="K22" s="179">
        <f>IF('Indicator Date hidden'!K22="x","x",$K$3-'Indicator Date hidden'!K22)</f>
        <v>0</v>
      </c>
      <c r="L22" s="179">
        <f>IF('Indicator Date hidden'!L22="x","x",$L$3-'Indicator Date hidden'!L22)</f>
        <v>0</v>
      </c>
      <c r="M22" s="179">
        <f>IF('Indicator Date hidden'!M22="x","x",$M$3-'Indicator Date hidden'!M22)</f>
        <v>0</v>
      </c>
      <c r="N22" s="179">
        <f>IF('Indicator Date hidden'!N22="x","x",$N$3-'Indicator Date hidden'!N22)</f>
        <v>0</v>
      </c>
      <c r="O22" s="179">
        <f>IF('Indicator Date hidden'!O22="x","x",$O$3-'Indicator Date hidden'!O22)</f>
        <v>0</v>
      </c>
      <c r="P22" s="179">
        <f>IF('Indicator Date hidden'!P22="x","x",$P$3-'Indicator Date hidden'!P22)</f>
        <v>3</v>
      </c>
      <c r="Q22" s="179">
        <f>IF('Indicator Date hidden'!Q22="x","x",$Q$3-'Indicator Date hidden'!Q22)</f>
        <v>0</v>
      </c>
      <c r="R22" s="179">
        <f>IF('Indicator Date hidden'!R22="x","x",$R$3-'Indicator Date hidden'!R22)</f>
        <v>0</v>
      </c>
      <c r="S22" s="179">
        <f>IF('Indicator Date hidden'!S22="x","x",$S$3-'Indicator Date hidden'!S22)</f>
        <v>0</v>
      </c>
      <c r="T22" s="179">
        <f>IF('Indicator Date hidden'!T22="x","x",$T$3-'Indicator Date hidden'!T22)</f>
        <v>0</v>
      </c>
      <c r="U22" s="179">
        <f>IF('Indicator Date hidden'!U22="x","x",$U$3-'Indicator Date hidden'!U22)</f>
        <v>0</v>
      </c>
      <c r="V22" s="179">
        <f>IF('Indicator Date hidden'!V22="x","x",$V$3-'Indicator Date hidden'!V22)</f>
        <v>0</v>
      </c>
      <c r="W22" s="179">
        <f>IF('Indicator Date hidden'!W22="x","x",$W$3-'Indicator Date hidden'!W22)</f>
        <v>0</v>
      </c>
      <c r="X22" s="179">
        <f>IF('Indicator Date hidden'!X22="x","x",$X$3-'Indicator Date hidden'!X22)</f>
        <v>0</v>
      </c>
      <c r="Y22" s="179">
        <f>IF('Indicator Date hidden'!Y22="x","x",$Y$3-'Indicator Date hidden'!Y22)</f>
        <v>2</v>
      </c>
      <c r="Z22" s="179">
        <f>IF('Indicator Date hidden'!Z22="x","x",$Z$3-'Indicator Date hidden'!Z22)</f>
        <v>2</v>
      </c>
      <c r="AA22" s="179">
        <f>IF('Indicator Date hidden'!AA22="x","x",$AA$3-'Indicator Date hidden'!AA22)</f>
        <v>1</v>
      </c>
      <c r="AB22" s="179">
        <f>IF('Indicator Date hidden'!AB22="x","x",$AB$3-'Indicator Date hidden'!AB22)</f>
        <v>0</v>
      </c>
      <c r="AC22" s="179">
        <f>IF('Indicator Date hidden'!AC22="x","x",$AC$3-'Indicator Date hidden'!AC22)</f>
        <v>0</v>
      </c>
      <c r="AD22" s="179" t="str">
        <f>IF('Indicator Date hidden'!AD22="x","x",$AD$3-'Indicator Date hidden'!AD22)</f>
        <v>x</v>
      </c>
      <c r="AE22" s="179">
        <f>IF('Indicator Date hidden'!AE22="x","x",$AE$3-'Indicator Date hidden'!AE22)</f>
        <v>0</v>
      </c>
      <c r="AF22" s="179">
        <f>IF('Indicator Date hidden'!AF22="x","x",$AF$3-'Indicator Date hidden'!AF22)</f>
        <v>3</v>
      </c>
      <c r="AG22" s="179">
        <f>IF('Indicator Date hidden'!AG22="x","x",$AG$3-'Indicator Date hidden'!AG22)</f>
        <v>0</v>
      </c>
      <c r="AH22" s="179">
        <f>IF('Indicator Date hidden'!AH22="x","x",$AH$3-'Indicator Date hidden'!AH22)</f>
        <v>3</v>
      </c>
      <c r="AI22" s="179">
        <f>IF('Indicator Date hidden'!AI22="x","x",$AI$3-'Indicator Date hidden'!AI22)</f>
        <v>0</v>
      </c>
      <c r="AJ22" s="179">
        <f>IF('Indicator Date hidden'!AJ22="x","x",$AJ$3-'Indicator Date hidden'!AJ22)</f>
        <v>0</v>
      </c>
      <c r="AK22" s="179">
        <f>IF('Indicator Date hidden'!AK22="x","x",$AK$3-'Indicator Date hidden'!AK22)</f>
        <v>0</v>
      </c>
      <c r="AL22" s="179">
        <f>IF('Indicator Date hidden'!AL22="x","x",$AL$3-'Indicator Date hidden'!AL22)</f>
        <v>0</v>
      </c>
      <c r="AM22" s="179">
        <f>IF('Indicator Date hidden'!AM22="x","x",$AM$3-'Indicator Date hidden'!AM22)</f>
        <v>0</v>
      </c>
      <c r="AN22" s="179">
        <f>IF('Indicator Date hidden'!AN22="x","x",$AN$3-'Indicator Date hidden'!AN22)</f>
        <v>0</v>
      </c>
      <c r="AO22" s="179">
        <f>IF('Indicator Date hidden'!AO22="x","x",$AO$3-'Indicator Date hidden'!AO22)</f>
        <v>0</v>
      </c>
      <c r="AP22" s="179">
        <f>IF('Indicator Date hidden'!AP22="x","x",$AP$3-'Indicator Date hidden'!AP22)</f>
        <v>0</v>
      </c>
      <c r="AQ22" s="179">
        <f>IF('Indicator Date hidden'!AQ22="x","x",$AQ$3-'Indicator Date hidden'!AQ22)</f>
        <v>0</v>
      </c>
      <c r="AR22" s="179">
        <f>IF('Indicator Date hidden'!AR22="x","x",$AR$3-'Indicator Date hidden'!AR22)</f>
        <v>0</v>
      </c>
      <c r="AS22" s="179">
        <f>IF('Indicator Date hidden'!AS22="x","x",$AS$3-'Indicator Date hidden'!AS22)</f>
        <v>1</v>
      </c>
      <c r="AT22" s="179">
        <f>IF('Indicator Date hidden'!AT22="x","x",$AT$3-'Indicator Date hidden'!AT22)</f>
        <v>0</v>
      </c>
      <c r="AU22" s="179">
        <f>IF('Indicator Date hidden'!AU22="x","x",$AU$3-'Indicator Date hidden'!AU22)</f>
        <v>0</v>
      </c>
      <c r="AV22" s="179">
        <f>IF('Indicator Date hidden'!AV22="x","x",$AV$3-'Indicator Date hidden'!AV22)</f>
        <v>0</v>
      </c>
      <c r="AW22" s="179">
        <f>IF('Indicator Date hidden'!AW22="x","x",$AW$3-'Indicator Date hidden'!AW22)</f>
        <v>0</v>
      </c>
      <c r="AX22" s="179">
        <f>IF('Indicator Date hidden'!AX22="x","x",$AX$3-'Indicator Date hidden'!AX22)</f>
        <v>1</v>
      </c>
      <c r="AY22" s="179">
        <f>IF('Indicator Date hidden'!AY22="x","x",$AY$3-'Indicator Date hidden'!AY22)</f>
        <v>1</v>
      </c>
      <c r="AZ22" s="179">
        <f>IF('Indicator Date hidden'!AZ22="x","x",$AZ$3-'Indicator Date hidden'!AZ22)</f>
        <v>0</v>
      </c>
      <c r="BA22" s="179">
        <f>IF('Indicator Date hidden'!BA22="x","x",$BA$3-'Indicator Date hidden'!BA22)</f>
        <v>0</v>
      </c>
      <c r="BB22" s="179">
        <f>IF('Indicator Date hidden'!BB22="x","x",$BB$3-'Indicator Date hidden'!BB22)</f>
        <v>0</v>
      </c>
      <c r="BC22" s="179">
        <f>IF('Indicator Date hidden'!BC22="x","x",$BC$3-'Indicator Date hidden'!BC22)</f>
        <v>0</v>
      </c>
      <c r="BD22" s="179">
        <f>IF('Indicator Date hidden'!BD22="x","x",$BD$3-'Indicator Date hidden'!BD22)</f>
        <v>0</v>
      </c>
      <c r="BE22" s="179">
        <f>IF('Indicator Date hidden'!BE22="x","x",$BE$3-'Indicator Date hidden'!BE22)</f>
        <v>0</v>
      </c>
      <c r="BF22" s="179">
        <f>IF('Indicator Date hidden'!BF22="x","x",$BF$3-'Indicator Date hidden'!BF22)</f>
        <v>0</v>
      </c>
      <c r="BG22" s="179">
        <f>IF('Indicator Date hidden'!BG22="x","x",$BG$3-'Indicator Date hidden'!BG22)</f>
        <v>0</v>
      </c>
      <c r="BH22" s="179">
        <f>IF('Indicator Date hidden'!BH22="x","x",$BH$3-'Indicator Date hidden'!BH22)</f>
        <v>0</v>
      </c>
      <c r="BI22" s="179">
        <f>IF('Indicator Date hidden'!BI22="x","x",$BI$3-'Indicator Date hidden'!BI22)</f>
        <v>0</v>
      </c>
      <c r="BJ22" s="179">
        <f>IF('Indicator Date hidden'!BJ22="x","x",$BJ$3-'Indicator Date hidden'!BJ22)</f>
        <v>0</v>
      </c>
      <c r="BK22" s="179">
        <f>IF('Indicator Date hidden'!BK22="x","x",$BK$3-'Indicator Date hidden'!BK22)</f>
        <v>0</v>
      </c>
      <c r="BL22" s="179">
        <f>IF('Indicator Date hidden'!BL22="x","x",$BL$3-'Indicator Date hidden'!BL22)</f>
        <v>1</v>
      </c>
      <c r="BM22" s="179">
        <f>IF('Indicator Date hidden'!BM22="x","x",$BM$3-'Indicator Date hidden'!BM22)</f>
        <v>0</v>
      </c>
      <c r="BN22" s="179">
        <f>IF('Indicator Date hidden'!BN22="x","x",$BN$3-'Indicator Date hidden'!BN22)</f>
        <v>2</v>
      </c>
      <c r="BO22" s="179">
        <f>IF('Indicator Date hidden'!BO22="x","x",$BO$3-'Indicator Date hidden'!BO22)</f>
        <v>0</v>
      </c>
      <c r="BP22" s="179">
        <f>IF('Indicator Date hidden'!BP22="x","x",$BP$3-'Indicator Date hidden'!BP22)</f>
        <v>0</v>
      </c>
      <c r="BQ22" s="179">
        <f>IF('Indicator Date hidden'!BQ22="x","x",$BQ$3-'Indicator Date hidden'!BQ22)</f>
        <v>0</v>
      </c>
      <c r="BR22" s="179">
        <f>IF('Indicator Date hidden'!BR22="x","x",$BR$3-'Indicator Date hidden'!BR22)</f>
        <v>0</v>
      </c>
      <c r="BS22" s="179">
        <f>IF('Indicator Date hidden'!BS22="x","x",$BS$3-'Indicator Date hidden'!BS22)</f>
        <v>0</v>
      </c>
      <c r="BT22" s="179">
        <f>IF('Indicator Date hidden'!BT22="x","x",$BT$3-'Indicator Date hidden'!BT22)</f>
        <v>0</v>
      </c>
      <c r="BU22" s="179">
        <f>IF('Indicator Date hidden'!BU22="x","x",$BU$3-'Indicator Date hidden'!BU22)</f>
        <v>0</v>
      </c>
      <c r="BV22" s="179">
        <f>IF('Indicator Date hidden'!BV22="x","x",$BV$3-'Indicator Date hidden'!BV22)</f>
        <v>0</v>
      </c>
      <c r="BW22" s="179">
        <f>IF('Indicator Date hidden'!BW22="x","x",$BW$3-'Indicator Date hidden'!BW22)</f>
        <v>0</v>
      </c>
      <c r="BX22" s="179">
        <f>IF('Indicator Date hidden'!BX22="x","x",$BX$3-'Indicator Date hidden'!BX22)</f>
        <v>0</v>
      </c>
      <c r="BY22" s="179">
        <f>IF('Indicator Date hidden'!BY22="x","x",$BY$3-'Indicator Date hidden'!BY22)</f>
        <v>0</v>
      </c>
      <c r="BZ22" s="179">
        <f>IF('Indicator Date hidden'!BZ22="x","x",$BZ$3-'Indicator Date hidden'!BZ22)</f>
        <v>0</v>
      </c>
      <c r="CA22" s="179">
        <f>IF('Indicator Date hidden'!CA22="x","x",$CA$3-'Indicator Date hidden'!CA22)</f>
        <v>0</v>
      </c>
      <c r="CB22" s="179">
        <f>IF('Indicator Date hidden'!CB22="x","x",$CB$3-'Indicator Date hidden'!CB22)</f>
        <v>0</v>
      </c>
      <c r="CC22" s="179">
        <f>IF('Indicator Date hidden'!CC22="x","x",$CC$3-'Indicator Date hidden'!CC22)</f>
        <v>0</v>
      </c>
      <c r="CD22" s="179">
        <f>IF('Indicator Date hidden'!CD22="x","x",$CD$3-'Indicator Date hidden'!CD22)</f>
        <v>0</v>
      </c>
      <c r="CE22" s="179">
        <f>IF('Indicator Date hidden'!CE22="x","x",$CE$3-'Indicator Date hidden'!CE22)</f>
        <v>0</v>
      </c>
      <c r="CF22" s="179">
        <f>IF('Indicator Date hidden'!CF22="x","x",$CF$3-'Indicator Date hidden'!CF22)</f>
        <v>0</v>
      </c>
      <c r="CG22" s="180">
        <f t="shared" si="0"/>
        <v>20</v>
      </c>
      <c r="CH22" s="181">
        <f t="shared" si="4"/>
        <v>0.24691358024691357</v>
      </c>
      <c r="CI22" s="180">
        <f t="shared" si="1"/>
        <v>11</v>
      </c>
      <c r="CJ22" s="181">
        <f t="shared" si="2"/>
        <v>0.69821200218844703</v>
      </c>
      <c r="CK22" s="182">
        <f t="shared" si="3"/>
        <v>0</v>
      </c>
    </row>
    <row r="23" spans="1:89" x14ac:dyDescent="0.25">
      <c r="A23" s="3" t="str">
        <f>VLOOKUP(C23,Regiones!B$4:H$36,7,FALSE)</f>
        <v>Central America</v>
      </c>
      <c r="B23" s="114" t="s">
        <v>44</v>
      </c>
      <c r="C23" s="97" t="s">
        <v>43</v>
      </c>
      <c r="D23" s="179">
        <f>IF('Indicator Date hidden'!D23="x","x",$D$3-'Indicator Date hidden'!D23)</f>
        <v>0</v>
      </c>
      <c r="E23" s="179">
        <f>IF('Indicator Date hidden'!E23="x","x",$E$3-'Indicator Date hidden'!E23)</f>
        <v>0</v>
      </c>
      <c r="F23" s="179">
        <f>IF('Indicator Date hidden'!F23="x","x",$F$3-'Indicator Date hidden'!F23)</f>
        <v>0</v>
      </c>
      <c r="G23" s="179">
        <f>IF('Indicator Date hidden'!G23="x","x",$G$3-'Indicator Date hidden'!G23)</f>
        <v>0</v>
      </c>
      <c r="H23" s="179">
        <f>IF('Indicator Date hidden'!H23="x","x",$H$3-'Indicator Date hidden'!H23)</f>
        <v>0</v>
      </c>
      <c r="I23" s="179">
        <f>IF('Indicator Date hidden'!I23="x","x",$I$3-'Indicator Date hidden'!I23)</f>
        <v>0</v>
      </c>
      <c r="J23" s="179">
        <f>IF('Indicator Date hidden'!J23="x","x",$J$3-'Indicator Date hidden'!J23)</f>
        <v>0</v>
      </c>
      <c r="K23" s="179">
        <f>IF('Indicator Date hidden'!K23="x","x",$K$3-'Indicator Date hidden'!K23)</f>
        <v>0</v>
      </c>
      <c r="L23" s="179">
        <f>IF('Indicator Date hidden'!L23="x","x",$L$3-'Indicator Date hidden'!L23)</f>
        <v>0</v>
      </c>
      <c r="M23" s="179">
        <f>IF('Indicator Date hidden'!M23="x","x",$M$3-'Indicator Date hidden'!M23)</f>
        <v>0</v>
      </c>
      <c r="N23" s="179">
        <f>IF('Indicator Date hidden'!N23="x","x",$N$3-'Indicator Date hidden'!N23)</f>
        <v>0</v>
      </c>
      <c r="O23" s="179">
        <f>IF('Indicator Date hidden'!O23="x","x",$O$3-'Indicator Date hidden'!O23)</f>
        <v>0</v>
      </c>
      <c r="P23" s="179">
        <f>IF('Indicator Date hidden'!P23="x","x",$P$3-'Indicator Date hidden'!P23)</f>
        <v>3</v>
      </c>
      <c r="Q23" s="179">
        <f>IF('Indicator Date hidden'!Q23="x","x",$Q$3-'Indicator Date hidden'!Q23)</f>
        <v>0</v>
      </c>
      <c r="R23" s="179">
        <f>IF('Indicator Date hidden'!R23="x","x",$R$3-'Indicator Date hidden'!R23)</f>
        <v>0</v>
      </c>
      <c r="S23" s="179">
        <f>IF('Indicator Date hidden'!S23="x","x",$S$3-'Indicator Date hidden'!S23)</f>
        <v>0</v>
      </c>
      <c r="T23" s="179">
        <f>IF('Indicator Date hidden'!T23="x","x",$T$3-'Indicator Date hidden'!T23)</f>
        <v>0</v>
      </c>
      <c r="U23" s="179">
        <f>IF('Indicator Date hidden'!U23="x","x",$U$3-'Indicator Date hidden'!U23)</f>
        <v>2</v>
      </c>
      <c r="V23" s="179">
        <f>IF('Indicator Date hidden'!V23="x","x",$V$3-'Indicator Date hidden'!V23)</f>
        <v>2</v>
      </c>
      <c r="W23" s="179">
        <f>IF('Indicator Date hidden'!W23="x","x",$W$3-'Indicator Date hidden'!W23)</f>
        <v>0</v>
      </c>
      <c r="X23" s="179">
        <f>IF('Indicator Date hidden'!X23="x","x",$X$3-'Indicator Date hidden'!X23)</f>
        <v>0</v>
      </c>
      <c r="Y23" s="179">
        <f>IF('Indicator Date hidden'!Y23="x","x",$Y$3-'Indicator Date hidden'!Y23)</f>
        <v>3</v>
      </c>
      <c r="Z23" s="179">
        <f>IF('Indicator Date hidden'!Z23="x","x",$Z$3-'Indicator Date hidden'!Z23)</f>
        <v>3</v>
      </c>
      <c r="AA23" s="179">
        <f>IF('Indicator Date hidden'!AA23="x","x",$AA$3-'Indicator Date hidden'!AA23)</f>
        <v>1</v>
      </c>
      <c r="AB23" s="179">
        <f>IF('Indicator Date hidden'!AB23="x","x",$AB$3-'Indicator Date hidden'!AB23)</f>
        <v>0</v>
      </c>
      <c r="AC23" s="179">
        <f>IF('Indicator Date hidden'!AC23="x","x",$AC$3-'Indicator Date hidden'!AC23)</f>
        <v>0</v>
      </c>
      <c r="AD23" s="179">
        <f>IF('Indicator Date hidden'!AD23="x","x",$AD$3-'Indicator Date hidden'!AD23)</f>
        <v>4</v>
      </c>
      <c r="AE23" s="179">
        <f>IF('Indicator Date hidden'!AE23="x","x",$AE$3-'Indicator Date hidden'!AE23)</f>
        <v>0</v>
      </c>
      <c r="AF23" s="179">
        <f>IF('Indicator Date hidden'!AF23="x","x",$AF$3-'Indicator Date hidden'!AF23)</f>
        <v>8</v>
      </c>
      <c r="AG23" s="179">
        <f>IF('Indicator Date hidden'!AG23="x","x",$AG$3-'Indicator Date hidden'!AG23)</f>
        <v>1</v>
      </c>
      <c r="AH23" s="179">
        <f>IF('Indicator Date hidden'!AH23="x","x",$AH$3-'Indicator Date hidden'!AH23)</f>
        <v>0</v>
      </c>
      <c r="AI23" s="179">
        <f>IF('Indicator Date hidden'!AI23="x","x",$AI$3-'Indicator Date hidden'!AI23)</f>
        <v>0</v>
      </c>
      <c r="AJ23" s="179">
        <f>IF('Indicator Date hidden'!AJ23="x","x",$AJ$3-'Indicator Date hidden'!AJ23)</f>
        <v>0</v>
      </c>
      <c r="AK23" s="179">
        <f>IF('Indicator Date hidden'!AK23="x","x",$AK$3-'Indicator Date hidden'!AK23)</f>
        <v>0</v>
      </c>
      <c r="AL23" s="179">
        <f>IF('Indicator Date hidden'!AL23="x","x",$AL$3-'Indicator Date hidden'!AL23)</f>
        <v>0</v>
      </c>
      <c r="AM23" s="179">
        <f>IF('Indicator Date hidden'!AM23="x","x",$AM$3-'Indicator Date hidden'!AM23)</f>
        <v>0</v>
      </c>
      <c r="AN23" s="179">
        <f>IF('Indicator Date hidden'!AN23="x","x",$AN$3-'Indicator Date hidden'!AN23)</f>
        <v>0</v>
      </c>
      <c r="AO23" s="179">
        <f>IF('Indicator Date hidden'!AO23="x","x",$AO$3-'Indicator Date hidden'!AO23)</f>
        <v>0</v>
      </c>
      <c r="AP23" s="179">
        <f>IF('Indicator Date hidden'!AP23="x","x",$AP$3-'Indicator Date hidden'!AP23)</f>
        <v>0</v>
      </c>
      <c r="AQ23" s="179">
        <f>IF('Indicator Date hidden'!AQ23="x","x",$AQ$3-'Indicator Date hidden'!AQ23)</f>
        <v>0</v>
      </c>
      <c r="AR23" s="179">
        <f>IF('Indicator Date hidden'!AR23="x","x",$AR$3-'Indicator Date hidden'!AR23)</f>
        <v>0</v>
      </c>
      <c r="AS23" s="179">
        <f>IF('Indicator Date hidden'!AS23="x","x",$AS$3-'Indicator Date hidden'!AS23)</f>
        <v>4</v>
      </c>
      <c r="AT23" s="179" t="str">
        <f>IF('Indicator Date hidden'!AT23="x","x",$AT$3-'Indicator Date hidden'!AT23)</f>
        <v>x</v>
      </c>
      <c r="AU23" s="179">
        <f>IF('Indicator Date hidden'!AU23="x","x",$AU$3-'Indicator Date hidden'!AU23)</f>
        <v>0</v>
      </c>
      <c r="AV23" s="179">
        <f>IF('Indicator Date hidden'!AV23="x","x",$AV$3-'Indicator Date hidden'!AV23)</f>
        <v>0</v>
      </c>
      <c r="AW23" s="179">
        <f>IF('Indicator Date hidden'!AW23="x","x",$AW$3-'Indicator Date hidden'!AW23)</f>
        <v>0</v>
      </c>
      <c r="AX23" s="179" t="str">
        <f>IF('Indicator Date hidden'!AX23="x","x",$AX$3-'Indicator Date hidden'!AX23)</f>
        <v>x</v>
      </c>
      <c r="AY23" s="179">
        <f>IF('Indicator Date hidden'!AY23="x","x",$AY$3-'Indicator Date hidden'!AY23)</f>
        <v>1</v>
      </c>
      <c r="AZ23" s="179">
        <f>IF('Indicator Date hidden'!AZ23="x","x",$AZ$3-'Indicator Date hidden'!AZ23)</f>
        <v>0</v>
      </c>
      <c r="BA23" s="179">
        <f>IF('Indicator Date hidden'!BA23="x","x",$BA$3-'Indicator Date hidden'!BA23)</f>
        <v>0</v>
      </c>
      <c r="BB23" s="179">
        <f>IF('Indicator Date hidden'!BB23="x","x",$BB$3-'Indicator Date hidden'!BB23)</f>
        <v>0</v>
      </c>
      <c r="BC23" s="179">
        <f>IF('Indicator Date hidden'!BC23="x","x",$BC$3-'Indicator Date hidden'!BC23)</f>
        <v>0</v>
      </c>
      <c r="BD23" s="179">
        <f>IF('Indicator Date hidden'!BD23="x","x",$BD$3-'Indicator Date hidden'!BD23)</f>
        <v>0</v>
      </c>
      <c r="BE23" s="179">
        <f>IF('Indicator Date hidden'!BE23="x","x",$BE$3-'Indicator Date hidden'!BE23)</f>
        <v>0</v>
      </c>
      <c r="BF23" s="179">
        <f>IF('Indicator Date hidden'!BF23="x","x",$BF$3-'Indicator Date hidden'!BF23)</f>
        <v>0</v>
      </c>
      <c r="BG23" s="179">
        <f>IF('Indicator Date hidden'!BG23="x","x",$BG$3-'Indicator Date hidden'!BG23)</f>
        <v>0</v>
      </c>
      <c r="BH23" s="179">
        <f>IF('Indicator Date hidden'!BH23="x","x",$BH$3-'Indicator Date hidden'!BH23)</f>
        <v>6</v>
      </c>
      <c r="BI23" s="179">
        <f>IF('Indicator Date hidden'!BI23="x","x",$BI$3-'Indicator Date hidden'!BI23)</f>
        <v>0</v>
      </c>
      <c r="BJ23" s="179">
        <f>IF('Indicator Date hidden'!BJ23="x","x",$BJ$3-'Indicator Date hidden'!BJ23)</f>
        <v>0</v>
      </c>
      <c r="BK23" s="179">
        <f>IF('Indicator Date hidden'!BK23="x","x",$BK$3-'Indicator Date hidden'!BK23)</f>
        <v>0</v>
      </c>
      <c r="BL23" s="179">
        <f>IF('Indicator Date hidden'!BL23="x","x",$BL$3-'Indicator Date hidden'!BL23)</f>
        <v>4</v>
      </c>
      <c r="BM23" s="179">
        <f>IF('Indicator Date hidden'!BM23="x","x",$BM$3-'Indicator Date hidden'!BM23)</f>
        <v>0</v>
      </c>
      <c r="BN23" s="179">
        <f>IF('Indicator Date hidden'!BN23="x","x",$BN$3-'Indicator Date hidden'!BN23)</f>
        <v>2</v>
      </c>
      <c r="BO23" s="179">
        <f>IF('Indicator Date hidden'!BO23="x","x",$BO$3-'Indicator Date hidden'!BO23)</f>
        <v>0</v>
      </c>
      <c r="BP23" s="179">
        <f>IF('Indicator Date hidden'!BP23="x","x",$BP$3-'Indicator Date hidden'!BP23)</f>
        <v>0</v>
      </c>
      <c r="BQ23" s="179">
        <f>IF('Indicator Date hidden'!BQ23="x","x",$BQ$3-'Indicator Date hidden'!BQ23)</f>
        <v>0</v>
      </c>
      <c r="BR23" s="179">
        <f>IF('Indicator Date hidden'!BR23="x","x",$BR$3-'Indicator Date hidden'!BR23)</f>
        <v>0</v>
      </c>
      <c r="BS23" s="179">
        <f>IF('Indicator Date hidden'!BS23="x","x",$BS$3-'Indicator Date hidden'!BS23)</f>
        <v>0</v>
      </c>
      <c r="BT23" s="179">
        <f>IF('Indicator Date hidden'!BT23="x","x",$BT$3-'Indicator Date hidden'!BT23)</f>
        <v>0</v>
      </c>
      <c r="BU23" s="179">
        <f>IF('Indicator Date hidden'!BU23="x","x",$BU$3-'Indicator Date hidden'!BU23)</f>
        <v>0</v>
      </c>
      <c r="BV23" s="179">
        <f>IF('Indicator Date hidden'!BV23="x","x",$BV$3-'Indicator Date hidden'!BV23)</f>
        <v>0</v>
      </c>
      <c r="BW23" s="179">
        <f>IF('Indicator Date hidden'!BW23="x","x",$BW$3-'Indicator Date hidden'!BW23)</f>
        <v>0</v>
      </c>
      <c r="BX23" s="179" t="str">
        <f>IF('Indicator Date hidden'!BX23="x","x",$BX$3-'Indicator Date hidden'!BX23)</f>
        <v>x</v>
      </c>
      <c r="BY23" s="179" t="str">
        <f>IF('Indicator Date hidden'!BY23="x","x",$BY$3-'Indicator Date hidden'!BY23)</f>
        <v>x</v>
      </c>
      <c r="BZ23" s="179" t="str">
        <f>IF('Indicator Date hidden'!BZ23="x","x",$BZ$3-'Indicator Date hidden'!BZ23)</f>
        <v>x</v>
      </c>
      <c r="CA23" s="179">
        <f>IF('Indicator Date hidden'!CA23="x","x",$CA$3-'Indicator Date hidden'!CA23)</f>
        <v>0</v>
      </c>
      <c r="CB23" s="179">
        <f>IF('Indicator Date hidden'!CB23="x","x",$CB$3-'Indicator Date hidden'!CB23)</f>
        <v>4</v>
      </c>
      <c r="CC23" s="179">
        <f>IF('Indicator Date hidden'!CC23="x","x",$CC$3-'Indicator Date hidden'!CC23)</f>
        <v>0</v>
      </c>
      <c r="CD23" s="179">
        <f>IF('Indicator Date hidden'!CD23="x","x",$CD$3-'Indicator Date hidden'!CD23)</f>
        <v>0</v>
      </c>
      <c r="CE23" s="179">
        <f>IF('Indicator Date hidden'!CE23="x","x",$CE$3-'Indicator Date hidden'!CE23)</f>
        <v>0</v>
      </c>
      <c r="CF23" s="179">
        <f>IF('Indicator Date hidden'!CF23="x","x",$CF$3-'Indicator Date hidden'!CF23)</f>
        <v>0</v>
      </c>
      <c r="CG23" s="180">
        <f t="shared" si="0"/>
        <v>48</v>
      </c>
      <c r="CH23" s="181">
        <f t="shared" si="4"/>
        <v>0.59259259259259256</v>
      </c>
      <c r="CI23" s="180">
        <f t="shared" si="1"/>
        <v>15</v>
      </c>
      <c r="CJ23" s="181">
        <f t="shared" si="2"/>
        <v>1.5204059816478199</v>
      </c>
      <c r="CK23" s="182">
        <f t="shared" si="3"/>
        <v>0</v>
      </c>
    </row>
    <row r="24" spans="1:89" x14ac:dyDescent="0.25">
      <c r="A24" s="3" t="str">
        <f>VLOOKUP(C24,Regiones!B$4:H$36,7,FALSE)</f>
        <v>Central America</v>
      </c>
      <c r="B24" s="114" t="s">
        <v>46</v>
      </c>
      <c r="C24" s="97" t="s">
        <v>45</v>
      </c>
      <c r="D24" s="179">
        <f>IF('Indicator Date hidden'!D24="x","x",$D$3-'Indicator Date hidden'!D24)</f>
        <v>0</v>
      </c>
      <c r="E24" s="179">
        <f>IF('Indicator Date hidden'!E24="x","x",$E$3-'Indicator Date hidden'!E24)</f>
        <v>0</v>
      </c>
      <c r="F24" s="179">
        <f>IF('Indicator Date hidden'!F24="x","x",$F$3-'Indicator Date hidden'!F24)</f>
        <v>0</v>
      </c>
      <c r="G24" s="179">
        <f>IF('Indicator Date hidden'!G24="x","x",$G$3-'Indicator Date hidden'!G24)</f>
        <v>0</v>
      </c>
      <c r="H24" s="179">
        <f>IF('Indicator Date hidden'!H24="x","x",$H$3-'Indicator Date hidden'!H24)</f>
        <v>0</v>
      </c>
      <c r="I24" s="179">
        <f>IF('Indicator Date hidden'!I24="x","x",$I$3-'Indicator Date hidden'!I24)</f>
        <v>0</v>
      </c>
      <c r="J24" s="179">
        <f>IF('Indicator Date hidden'!J24="x","x",$J$3-'Indicator Date hidden'!J24)</f>
        <v>0</v>
      </c>
      <c r="K24" s="179">
        <f>IF('Indicator Date hidden'!K24="x","x",$K$3-'Indicator Date hidden'!K24)</f>
        <v>0</v>
      </c>
      <c r="L24" s="179">
        <f>IF('Indicator Date hidden'!L24="x","x",$L$3-'Indicator Date hidden'!L24)</f>
        <v>0</v>
      </c>
      <c r="M24" s="179">
        <f>IF('Indicator Date hidden'!M24="x","x",$M$3-'Indicator Date hidden'!M24)</f>
        <v>0</v>
      </c>
      <c r="N24" s="179">
        <f>IF('Indicator Date hidden'!N24="x","x",$N$3-'Indicator Date hidden'!N24)</f>
        <v>0</v>
      </c>
      <c r="O24" s="179">
        <f>IF('Indicator Date hidden'!O24="x","x",$O$3-'Indicator Date hidden'!O24)</f>
        <v>0</v>
      </c>
      <c r="P24" s="179">
        <f>IF('Indicator Date hidden'!P24="x","x",$P$3-'Indicator Date hidden'!P24)</f>
        <v>4</v>
      </c>
      <c r="Q24" s="179">
        <f>IF('Indicator Date hidden'!Q24="x","x",$Q$3-'Indicator Date hidden'!Q24)</f>
        <v>0</v>
      </c>
      <c r="R24" s="179">
        <f>IF('Indicator Date hidden'!R24="x","x",$R$3-'Indicator Date hidden'!R24)</f>
        <v>0</v>
      </c>
      <c r="S24" s="179">
        <f>IF('Indicator Date hidden'!S24="x","x",$S$3-'Indicator Date hidden'!S24)</f>
        <v>0</v>
      </c>
      <c r="T24" s="179">
        <f>IF('Indicator Date hidden'!T24="x","x",$T$3-'Indicator Date hidden'!T24)</f>
        <v>0</v>
      </c>
      <c r="U24" s="179">
        <f>IF('Indicator Date hidden'!U24="x","x",$U$3-'Indicator Date hidden'!U24)</f>
        <v>1</v>
      </c>
      <c r="V24" s="179">
        <f>IF('Indicator Date hidden'!V24="x","x",$V$3-'Indicator Date hidden'!V24)</f>
        <v>1</v>
      </c>
      <c r="W24" s="179">
        <f>IF('Indicator Date hidden'!W24="x","x",$W$3-'Indicator Date hidden'!W24)</f>
        <v>0</v>
      </c>
      <c r="X24" s="179">
        <f>IF('Indicator Date hidden'!X24="x","x",$X$3-'Indicator Date hidden'!X24)</f>
        <v>0</v>
      </c>
      <c r="Y24" s="179" t="str">
        <f>IF('Indicator Date hidden'!Y24="x","x",$Y$3-'Indicator Date hidden'!Y24)</f>
        <v>x</v>
      </c>
      <c r="Z24" s="179" t="str">
        <f>IF('Indicator Date hidden'!Z24="x","x",$Z$3-'Indicator Date hidden'!Z24)</f>
        <v>x</v>
      </c>
      <c r="AA24" s="179">
        <f>IF('Indicator Date hidden'!AA24="x","x",$AA$3-'Indicator Date hidden'!AA24)</f>
        <v>0</v>
      </c>
      <c r="AB24" s="179">
        <f>IF('Indicator Date hidden'!AB24="x","x",$AB$3-'Indicator Date hidden'!AB24)</f>
        <v>0</v>
      </c>
      <c r="AC24" s="179">
        <f>IF('Indicator Date hidden'!AC24="x","x",$AC$3-'Indicator Date hidden'!AC24)</f>
        <v>0</v>
      </c>
      <c r="AD24" s="179">
        <f>IF('Indicator Date hidden'!AD24="x","x",$AD$3-'Indicator Date hidden'!AD24)</f>
        <v>0</v>
      </c>
      <c r="AE24" s="179">
        <f>IF('Indicator Date hidden'!AE24="x","x",$AE$3-'Indicator Date hidden'!AE24)</f>
        <v>0</v>
      </c>
      <c r="AF24" s="179">
        <f>IF('Indicator Date hidden'!AF24="x","x",$AF$3-'Indicator Date hidden'!AF24)</f>
        <v>7</v>
      </c>
      <c r="AG24" s="179">
        <f>IF('Indicator Date hidden'!AG24="x","x",$AG$3-'Indicator Date hidden'!AG24)</f>
        <v>1</v>
      </c>
      <c r="AH24" s="179">
        <f>IF('Indicator Date hidden'!AH24="x","x",$AH$3-'Indicator Date hidden'!AH24)</f>
        <v>1</v>
      </c>
      <c r="AI24" s="179">
        <f>IF('Indicator Date hidden'!AI24="x","x",$AI$3-'Indicator Date hidden'!AI24)</f>
        <v>0</v>
      </c>
      <c r="AJ24" s="179">
        <f>IF('Indicator Date hidden'!AJ24="x","x",$AJ$3-'Indicator Date hidden'!AJ24)</f>
        <v>0</v>
      </c>
      <c r="AK24" s="179">
        <f>IF('Indicator Date hidden'!AK24="x","x",$AK$3-'Indicator Date hidden'!AK24)</f>
        <v>0</v>
      </c>
      <c r="AL24" s="179">
        <f>IF('Indicator Date hidden'!AL24="x","x",$AL$3-'Indicator Date hidden'!AL24)</f>
        <v>0</v>
      </c>
      <c r="AM24" s="179">
        <f>IF('Indicator Date hidden'!AM24="x","x",$AM$3-'Indicator Date hidden'!AM24)</f>
        <v>0</v>
      </c>
      <c r="AN24" s="179">
        <f>IF('Indicator Date hidden'!AN24="x","x",$AN$3-'Indicator Date hidden'!AN24)</f>
        <v>0</v>
      </c>
      <c r="AO24" s="179">
        <f>IF('Indicator Date hidden'!AO24="x","x",$AO$3-'Indicator Date hidden'!AO24)</f>
        <v>0</v>
      </c>
      <c r="AP24" s="179">
        <f>IF('Indicator Date hidden'!AP24="x","x",$AP$3-'Indicator Date hidden'!AP24)</f>
        <v>0</v>
      </c>
      <c r="AQ24" s="179">
        <f>IF('Indicator Date hidden'!AQ24="x","x",$AQ$3-'Indicator Date hidden'!AQ24)</f>
        <v>0</v>
      </c>
      <c r="AR24" s="179">
        <f>IF('Indicator Date hidden'!AR24="x","x",$AR$3-'Indicator Date hidden'!AR24)</f>
        <v>0</v>
      </c>
      <c r="AS24" s="179">
        <f>IF('Indicator Date hidden'!AS24="x","x",$AS$3-'Indicator Date hidden'!AS24)</f>
        <v>0</v>
      </c>
      <c r="AT24" s="179">
        <f>IF('Indicator Date hidden'!AT24="x","x",$AT$3-'Indicator Date hidden'!AT24)</f>
        <v>0</v>
      </c>
      <c r="AU24" s="179">
        <f>IF('Indicator Date hidden'!AU24="x","x",$AU$3-'Indicator Date hidden'!AU24)</f>
        <v>0</v>
      </c>
      <c r="AV24" s="179">
        <f>IF('Indicator Date hidden'!AV24="x","x",$AV$3-'Indicator Date hidden'!AV24)</f>
        <v>0</v>
      </c>
      <c r="AW24" s="179">
        <f>IF('Indicator Date hidden'!AW24="x","x",$AW$3-'Indicator Date hidden'!AW24)</f>
        <v>0</v>
      </c>
      <c r="AX24" s="179" t="str">
        <f>IF('Indicator Date hidden'!AX24="x","x",$AX$3-'Indicator Date hidden'!AX24)</f>
        <v>x</v>
      </c>
      <c r="AY24" s="179">
        <f>IF('Indicator Date hidden'!AY24="x","x",$AY$3-'Indicator Date hidden'!AY24)</f>
        <v>1</v>
      </c>
      <c r="AZ24" s="179">
        <f>IF('Indicator Date hidden'!AZ24="x","x",$AZ$3-'Indicator Date hidden'!AZ24)</f>
        <v>0</v>
      </c>
      <c r="BA24" s="179">
        <f>IF('Indicator Date hidden'!BA24="x","x",$BA$3-'Indicator Date hidden'!BA24)</f>
        <v>0</v>
      </c>
      <c r="BB24" s="179">
        <f>IF('Indicator Date hidden'!BB24="x","x",$BB$3-'Indicator Date hidden'!BB24)</f>
        <v>0</v>
      </c>
      <c r="BC24" s="179">
        <f>IF('Indicator Date hidden'!BC24="x","x",$BC$3-'Indicator Date hidden'!BC24)</f>
        <v>0</v>
      </c>
      <c r="BD24" s="179">
        <f>IF('Indicator Date hidden'!BD24="x","x",$BD$3-'Indicator Date hidden'!BD24)</f>
        <v>0</v>
      </c>
      <c r="BE24" s="179">
        <f>IF('Indicator Date hidden'!BE24="x","x",$BE$3-'Indicator Date hidden'!BE24)</f>
        <v>0</v>
      </c>
      <c r="BF24" s="179">
        <f>IF('Indicator Date hidden'!BF24="x","x",$BF$3-'Indicator Date hidden'!BF24)</f>
        <v>0</v>
      </c>
      <c r="BG24" s="179">
        <f>IF('Indicator Date hidden'!BG24="x","x",$BG$3-'Indicator Date hidden'!BG24)</f>
        <v>0</v>
      </c>
      <c r="BH24" s="179">
        <f>IF('Indicator Date hidden'!BH24="x","x",$BH$3-'Indicator Date hidden'!BH24)</f>
        <v>4</v>
      </c>
      <c r="BI24" s="179">
        <f>IF('Indicator Date hidden'!BI24="x","x",$BI$3-'Indicator Date hidden'!BI24)</f>
        <v>5</v>
      </c>
      <c r="BJ24" s="179">
        <f>IF('Indicator Date hidden'!BJ24="x","x",$BJ$3-'Indicator Date hidden'!BJ24)</f>
        <v>0</v>
      </c>
      <c r="BK24" s="179">
        <f>IF('Indicator Date hidden'!BK24="x","x",$BK$3-'Indicator Date hidden'!BK24)</f>
        <v>0</v>
      </c>
      <c r="BL24" s="179">
        <f>IF('Indicator Date hidden'!BL24="x","x",$BL$3-'Indicator Date hidden'!BL24)</f>
        <v>1</v>
      </c>
      <c r="BM24" s="179">
        <f>IF('Indicator Date hidden'!BM24="x","x",$BM$3-'Indicator Date hidden'!BM24)</f>
        <v>0</v>
      </c>
      <c r="BN24" s="179">
        <f>IF('Indicator Date hidden'!BN24="x","x",$BN$3-'Indicator Date hidden'!BN24)</f>
        <v>2</v>
      </c>
      <c r="BO24" s="179">
        <f>IF('Indicator Date hidden'!BO24="x","x",$BO$3-'Indicator Date hidden'!BO24)</f>
        <v>0</v>
      </c>
      <c r="BP24" s="179">
        <f>IF('Indicator Date hidden'!BP24="x","x",$BP$3-'Indicator Date hidden'!BP24)</f>
        <v>0</v>
      </c>
      <c r="BQ24" s="179">
        <f>IF('Indicator Date hidden'!BQ24="x","x",$BQ$3-'Indicator Date hidden'!BQ24)</f>
        <v>0</v>
      </c>
      <c r="BR24" s="179">
        <f>IF('Indicator Date hidden'!BR24="x","x",$BR$3-'Indicator Date hidden'!BR24)</f>
        <v>0</v>
      </c>
      <c r="BS24" s="179">
        <f>IF('Indicator Date hidden'!BS24="x","x",$BS$3-'Indicator Date hidden'!BS24)</f>
        <v>0</v>
      </c>
      <c r="BT24" s="179">
        <f>IF('Indicator Date hidden'!BT24="x","x",$BT$3-'Indicator Date hidden'!BT24)</f>
        <v>0</v>
      </c>
      <c r="BU24" s="179">
        <f>IF('Indicator Date hidden'!BU24="x","x",$BU$3-'Indicator Date hidden'!BU24)</f>
        <v>0</v>
      </c>
      <c r="BV24" s="179">
        <f>IF('Indicator Date hidden'!BV24="x","x",$BV$3-'Indicator Date hidden'!BV24)</f>
        <v>0</v>
      </c>
      <c r="BW24" s="179">
        <f>IF('Indicator Date hidden'!BW24="x","x",$BW$3-'Indicator Date hidden'!BW24)</f>
        <v>0</v>
      </c>
      <c r="BX24" s="179">
        <f>IF('Indicator Date hidden'!BX24="x","x",$BX$3-'Indicator Date hidden'!BX24)</f>
        <v>1</v>
      </c>
      <c r="BY24" s="179">
        <f>IF('Indicator Date hidden'!BY24="x","x",$BY$3-'Indicator Date hidden'!BY24)</f>
        <v>2</v>
      </c>
      <c r="BZ24" s="179">
        <f>IF('Indicator Date hidden'!BZ24="x","x",$BZ$3-'Indicator Date hidden'!BZ24)</f>
        <v>1</v>
      </c>
      <c r="CA24" s="179">
        <f>IF('Indicator Date hidden'!CA24="x","x",$CA$3-'Indicator Date hidden'!CA24)</f>
        <v>0</v>
      </c>
      <c r="CB24" s="179">
        <f>IF('Indicator Date hidden'!CB24="x","x",$CB$3-'Indicator Date hidden'!CB24)</f>
        <v>1</v>
      </c>
      <c r="CC24" s="179">
        <f>IF('Indicator Date hidden'!CC24="x","x",$CC$3-'Indicator Date hidden'!CC24)</f>
        <v>0</v>
      </c>
      <c r="CD24" s="179">
        <f>IF('Indicator Date hidden'!CD24="x","x",$CD$3-'Indicator Date hidden'!CD24)</f>
        <v>0</v>
      </c>
      <c r="CE24" s="179">
        <f>IF('Indicator Date hidden'!CE24="x","x",$CE$3-'Indicator Date hidden'!CE24)</f>
        <v>0</v>
      </c>
      <c r="CF24" s="179">
        <f>IF('Indicator Date hidden'!CF24="x","x",$CF$3-'Indicator Date hidden'!CF24)</f>
        <v>0</v>
      </c>
      <c r="CG24" s="180">
        <f t="shared" si="0"/>
        <v>33</v>
      </c>
      <c r="CH24" s="181">
        <f t="shared" si="4"/>
        <v>0.40740740740740738</v>
      </c>
      <c r="CI24" s="180">
        <f t="shared" si="1"/>
        <v>15</v>
      </c>
      <c r="CJ24" s="181">
        <f t="shared" si="2"/>
        <v>1.1823404729953384</v>
      </c>
      <c r="CK24" s="182">
        <f t="shared" si="3"/>
        <v>0</v>
      </c>
    </row>
    <row r="25" spans="1:89" x14ac:dyDescent="0.25">
      <c r="A25" s="3" t="str">
        <f>VLOOKUP(C25,Regiones!B$4:H$36,7,FALSE)</f>
        <v>South America</v>
      </c>
      <c r="B25" s="114" t="s">
        <v>3</v>
      </c>
      <c r="C25" s="97" t="s">
        <v>2</v>
      </c>
      <c r="D25" s="179">
        <f>IF('Indicator Date hidden'!D25="x","x",$D$3-'Indicator Date hidden'!D25)</f>
        <v>0</v>
      </c>
      <c r="E25" s="179">
        <f>IF('Indicator Date hidden'!E25="x","x",$E$3-'Indicator Date hidden'!E25)</f>
        <v>0</v>
      </c>
      <c r="F25" s="179">
        <f>IF('Indicator Date hidden'!F25="x","x",$F$3-'Indicator Date hidden'!F25)</f>
        <v>0</v>
      </c>
      <c r="G25" s="179">
        <f>IF('Indicator Date hidden'!G25="x","x",$G$3-'Indicator Date hidden'!G25)</f>
        <v>0</v>
      </c>
      <c r="H25" s="179">
        <f>IF('Indicator Date hidden'!H25="x","x",$H$3-'Indicator Date hidden'!H25)</f>
        <v>0</v>
      </c>
      <c r="I25" s="179">
        <f>IF('Indicator Date hidden'!I25="x","x",$I$3-'Indicator Date hidden'!I25)</f>
        <v>0</v>
      </c>
      <c r="J25" s="179">
        <f>IF('Indicator Date hidden'!J25="x","x",$J$3-'Indicator Date hidden'!J25)</f>
        <v>0</v>
      </c>
      <c r="K25" s="179">
        <f>IF('Indicator Date hidden'!K25="x","x",$K$3-'Indicator Date hidden'!K25)</f>
        <v>0</v>
      </c>
      <c r="L25" s="179">
        <f>IF('Indicator Date hidden'!L25="x","x",$L$3-'Indicator Date hidden'!L25)</f>
        <v>0</v>
      </c>
      <c r="M25" s="179">
        <f>IF('Indicator Date hidden'!M25="x","x",$M$3-'Indicator Date hidden'!M25)</f>
        <v>0</v>
      </c>
      <c r="N25" s="179">
        <f>IF('Indicator Date hidden'!N25="x","x",$N$3-'Indicator Date hidden'!N25)</f>
        <v>0</v>
      </c>
      <c r="O25" s="179">
        <f>IF('Indicator Date hidden'!O25="x","x",$O$3-'Indicator Date hidden'!O25)</f>
        <v>0</v>
      </c>
      <c r="P25" s="179">
        <f>IF('Indicator Date hidden'!P25="x","x",$P$3-'Indicator Date hidden'!P25)</f>
        <v>3</v>
      </c>
      <c r="Q25" s="179">
        <f>IF('Indicator Date hidden'!Q25="x","x",$Q$3-'Indicator Date hidden'!Q25)</f>
        <v>0</v>
      </c>
      <c r="R25" s="179">
        <f>IF('Indicator Date hidden'!R25="x","x",$R$3-'Indicator Date hidden'!R25)</f>
        <v>0</v>
      </c>
      <c r="S25" s="179">
        <f>IF('Indicator Date hidden'!S25="x","x",$S$3-'Indicator Date hidden'!S25)</f>
        <v>0</v>
      </c>
      <c r="T25" s="179">
        <f>IF('Indicator Date hidden'!T25="x","x",$T$3-'Indicator Date hidden'!T25)</f>
        <v>0</v>
      </c>
      <c r="U25" s="179">
        <f>IF('Indicator Date hidden'!U25="x","x",$U$3-'Indicator Date hidden'!U25)</f>
        <v>0</v>
      </c>
      <c r="V25" s="179">
        <f>IF('Indicator Date hidden'!V25="x","x",$V$3-'Indicator Date hidden'!V25)</f>
        <v>0</v>
      </c>
      <c r="W25" s="179">
        <f>IF('Indicator Date hidden'!W25="x","x",$W$3-'Indicator Date hidden'!W25)</f>
        <v>0</v>
      </c>
      <c r="X25" s="179">
        <f>IF('Indicator Date hidden'!X25="x","x",$X$3-'Indicator Date hidden'!X25)</f>
        <v>0</v>
      </c>
      <c r="Y25" s="179">
        <f>IF('Indicator Date hidden'!Y25="x","x",$Y$3-'Indicator Date hidden'!Y25)</f>
        <v>9</v>
      </c>
      <c r="Z25" s="179">
        <f>IF('Indicator Date hidden'!Z25="x","x",$Z$3-'Indicator Date hidden'!Z25)</f>
        <v>9</v>
      </c>
      <c r="AA25" s="179" t="str">
        <f>IF('Indicator Date hidden'!AA25="x","x",$AA$3-'Indicator Date hidden'!AA25)</f>
        <v>x</v>
      </c>
      <c r="AB25" s="179">
        <f>IF('Indicator Date hidden'!AB25="x","x",$AB$3-'Indicator Date hidden'!AB25)</f>
        <v>0</v>
      </c>
      <c r="AC25" s="179">
        <f>IF('Indicator Date hidden'!AC25="x","x",$AC$3-'Indicator Date hidden'!AC25)</f>
        <v>1</v>
      </c>
      <c r="AD25" s="179">
        <f>IF('Indicator Date hidden'!AD25="x","x",$AD$3-'Indicator Date hidden'!AD25)</f>
        <v>1</v>
      </c>
      <c r="AE25" s="179">
        <f>IF('Indicator Date hidden'!AE25="x","x",$AE$3-'Indicator Date hidden'!AE25)</f>
        <v>0</v>
      </c>
      <c r="AF25" s="179">
        <f>IF('Indicator Date hidden'!AF25="x","x",$AF$3-'Indicator Date hidden'!AF25)</f>
        <v>10</v>
      </c>
      <c r="AG25" s="179">
        <f>IF('Indicator Date hidden'!AG25="x","x",$AG$3-'Indicator Date hidden'!AG25)</f>
        <v>1</v>
      </c>
      <c r="AH25" s="179">
        <f>IF('Indicator Date hidden'!AH25="x","x",$AH$3-'Indicator Date hidden'!AH25)</f>
        <v>1</v>
      </c>
      <c r="AI25" s="179">
        <f>IF('Indicator Date hidden'!AI25="x","x",$AI$3-'Indicator Date hidden'!AI25)</f>
        <v>0</v>
      </c>
      <c r="AJ25" s="179">
        <f>IF('Indicator Date hidden'!AJ25="x","x",$AJ$3-'Indicator Date hidden'!AJ25)</f>
        <v>0</v>
      </c>
      <c r="AK25" s="179">
        <f>IF('Indicator Date hidden'!AK25="x","x",$AK$3-'Indicator Date hidden'!AK25)</f>
        <v>0</v>
      </c>
      <c r="AL25" s="179">
        <f>IF('Indicator Date hidden'!AL25="x","x",$AL$3-'Indicator Date hidden'!AL25)</f>
        <v>0</v>
      </c>
      <c r="AM25" s="179">
        <f>IF('Indicator Date hidden'!AM25="x","x",$AM$3-'Indicator Date hidden'!AM25)</f>
        <v>0</v>
      </c>
      <c r="AN25" s="179">
        <f>IF('Indicator Date hidden'!AN25="x","x",$AN$3-'Indicator Date hidden'!AN25)</f>
        <v>0</v>
      </c>
      <c r="AO25" s="179">
        <f>IF('Indicator Date hidden'!AO25="x","x",$AO$3-'Indicator Date hidden'!AO25)</f>
        <v>0</v>
      </c>
      <c r="AP25" s="179">
        <f>IF('Indicator Date hidden'!AP25="x","x",$AP$3-'Indicator Date hidden'!AP25)</f>
        <v>0</v>
      </c>
      <c r="AQ25" s="179">
        <f>IF('Indicator Date hidden'!AQ25="x","x",$AQ$3-'Indicator Date hidden'!AQ25)</f>
        <v>0</v>
      </c>
      <c r="AR25" s="179">
        <f>IF('Indicator Date hidden'!AR25="x","x",$AR$3-'Indicator Date hidden'!AR25)</f>
        <v>0</v>
      </c>
      <c r="AS25" s="179">
        <f>IF('Indicator Date hidden'!AS25="x","x",$AS$3-'Indicator Date hidden'!AS25)</f>
        <v>0</v>
      </c>
      <c r="AT25" s="179">
        <f>IF('Indicator Date hidden'!AT25="x","x",$AT$3-'Indicator Date hidden'!AT25)</f>
        <v>0</v>
      </c>
      <c r="AU25" s="179">
        <f>IF('Indicator Date hidden'!AU25="x","x",$AU$3-'Indicator Date hidden'!AU25)</f>
        <v>0</v>
      </c>
      <c r="AV25" s="179">
        <f>IF('Indicator Date hidden'!AV25="x","x",$AV$3-'Indicator Date hidden'!AV25)</f>
        <v>0</v>
      </c>
      <c r="AW25" s="179">
        <f>IF('Indicator Date hidden'!AW25="x","x",$AW$3-'Indicator Date hidden'!AW25)</f>
        <v>0</v>
      </c>
      <c r="AX25" s="179" t="str">
        <f>IF('Indicator Date hidden'!AX25="x","x",$AX$3-'Indicator Date hidden'!AX25)</f>
        <v>x</v>
      </c>
      <c r="AY25" s="179">
        <f>IF('Indicator Date hidden'!AY25="x","x",$AY$3-'Indicator Date hidden'!AY25)</f>
        <v>1</v>
      </c>
      <c r="AZ25" s="179">
        <f>IF('Indicator Date hidden'!AZ25="x","x",$AZ$3-'Indicator Date hidden'!AZ25)</f>
        <v>0</v>
      </c>
      <c r="BA25" s="179">
        <f>IF('Indicator Date hidden'!BA25="x","x",$BA$3-'Indicator Date hidden'!BA25)</f>
        <v>0</v>
      </c>
      <c r="BB25" s="179">
        <f>IF('Indicator Date hidden'!BB25="x","x",$BB$3-'Indicator Date hidden'!BB25)</f>
        <v>0</v>
      </c>
      <c r="BC25" s="179">
        <f>IF('Indicator Date hidden'!BC25="x","x",$BC$3-'Indicator Date hidden'!BC25)</f>
        <v>0</v>
      </c>
      <c r="BD25" s="179">
        <f>IF('Indicator Date hidden'!BD25="x","x",$BD$3-'Indicator Date hidden'!BD25)</f>
        <v>0</v>
      </c>
      <c r="BE25" s="179">
        <f>IF('Indicator Date hidden'!BE25="x","x",$BE$3-'Indicator Date hidden'!BE25)</f>
        <v>0</v>
      </c>
      <c r="BF25" s="179" t="str">
        <f>IF('Indicator Date hidden'!BF25="x","x",$BF$3-'Indicator Date hidden'!BF25)</f>
        <v>x</v>
      </c>
      <c r="BG25" s="179" t="str">
        <f>IF('Indicator Date hidden'!BG25="x","x",$BG$3-'Indicator Date hidden'!BG25)</f>
        <v>x</v>
      </c>
      <c r="BH25" s="179">
        <f>IF('Indicator Date hidden'!BH25="x","x",$BH$3-'Indicator Date hidden'!BH25)</f>
        <v>0</v>
      </c>
      <c r="BI25" s="179">
        <f>IF('Indicator Date hidden'!BI25="x","x",$BI$3-'Indicator Date hidden'!BI25)</f>
        <v>0</v>
      </c>
      <c r="BJ25" s="179">
        <f>IF('Indicator Date hidden'!BJ25="x","x",$BJ$3-'Indicator Date hidden'!BJ25)</f>
        <v>0</v>
      </c>
      <c r="BK25" s="179">
        <f>IF('Indicator Date hidden'!BK25="x","x",$BK$3-'Indicator Date hidden'!BK25)</f>
        <v>0</v>
      </c>
      <c r="BL25" s="179">
        <f>IF('Indicator Date hidden'!BL25="x","x",$BL$3-'Indicator Date hidden'!BL25)</f>
        <v>1</v>
      </c>
      <c r="BM25" s="179">
        <f>IF('Indicator Date hidden'!BM25="x","x",$BM$3-'Indicator Date hidden'!BM25)</f>
        <v>0</v>
      </c>
      <c r="BN25" s="179">
        <f>IF('Indicator Date hidden'!BN25="x","x",$BN$3-'Indicator Date hidden'!BN25)</f>
        <v>2</v>
      </c>
      <c r="BO25" s="179">
        <f>IF('Indicator Date hidden'!BO25="x","x",$BO$3-'Indicator Date hidden'!BO25)</f>
        <v>0</v>
      </c>
      <c r="BP25" s="179">
        <f>IF('Indicator Date hidden'!BP25="x","x",$BP$3-'Indicator Date hidden'!BP25)</f>
        <v>0</v>
      </c>
      <c r="BQ25" s="179">
        <f>IF('Indicator Date hidden'!BQ25="x","x",$BQ$3-'Indicator Date hidden'!BQ25)</f>
        <v>0</v>
      </c>
      <c r="BR25" s="179">
        <f>IF('Indicator Date hidden'!BR25="x","x",$BR$3-'Indicator Date hidden'!BR25)</f>
        <v>0</v>
      </c>
      <c r="BS25" s="179">
        <f>IF('Indicator Date hidden'!BS25="x","x",$BS$3-'Indicator Date hidden'!BS25)</f>
        <v>0</v>
      </c>
      <c r="BT25" s="179">
        <f>IF('Indicator Date hidden'!BT25="x","x",$BT$3-'Indicator Date hidden'!BT25)</f>
        <v>0</v>
      </c>
      <c r="BU25" s="179">
        <f>IF('Indicator Date hidden'!BU25="x","x",$BU$3-'Indicator Date hidden'!BU25)</f>
        <v>0</v>
      </c>
      <c r="BV25" s="179">
        <f>IF('Indicator Date hidden'!BV25="x","x",$BV$3-'Indicator Date hidden'!BV25)</f>
        <v>0</v>
      </c>
      <c r="BW25" s="179">
        <f>IF('Indicator Date hidden'!BW25="x","x",$BW$3-'Indicator Date hidden'!BW25)</f>
        <v>0</v>
      </c>
      <c r="BX25" s="179">
        <f>IF('Indicator Date hidden'!BX25="x","x",$BX$3-'Indicator Date hidden'!BX25)</f>
        <v>1</v>
      </c>
      <c r="BY25" s="179">
        <f>IF('Indicator Date hidden'!BY25="x","x",$BY$3-'Indicator Date hidden'!BY25)</f>
        <v>1</v>
      </c>
      <c r="BZ25" s="179">
        <f>IF('Indicator Date hidden'!BZ25="x","x",$BZ$3-'Indicator Date hidden'!BZ25)</f>
        <v>2</v>
      </c>
      <c r="CA25" s="179">
        <f>IF('Indicator Date hidden'!CA25="x","x",$CA$3-'Indicator Date hidden'!CA25)</f>
        <v>0</v>
      </c>
      <c r="CB25" s="179" t="str">
        <f>IF('Indicator Date hidden'!CB25="x","x",$CB$3-'Indicator Date hidden'!CB25)</f>
        <v>x</v>
      </c>
      <c r="CC25" s="179" t="str">
        <f>IF('Indicator Date hidden'!CC25="x","x",$CC$3-'Indicator Date hidden'!CC25)</f>
        <v>x</v>
      </c>
      <c r="CD25" s="179">
        <f>IF('Indicator Date hidden'!CD25="x","x",$CD$3-'Indicator Date hidden'!CD25)</f>
        <v>0</v>
      </c>
      <c r="CE25" s="179">
        <f>IF('Indicator Date hidden'!CE25="x","x",$CE$3-'Indicator Date hidden'!CE25)</f>
        <v>0</v>
      </c>
      <c r="CF25" s="179">
        <f>IF('Indicator Date hidden'!CF25="x","x",$CF$3-'Indicator Date hidden'!CF25)</f>
        <v>0</v>
      </c>
      <c r="CG25" s="180">
        <f t="shared" si="0"/>
        <v>43</v>
      </c>
      <c r="CH25" s="181">
        <f t="shared" si="4"/>
        <v>0.53086419753086422</v>
      </c>
      <c r="CI25" s="180">
        <f t="shared" si="1"/>
        <v>14</v>
      </c>
      <c r="CJ25" s="181">
        <f t="shared" si="2"/>
        <v>1.8702822128105574</v>
      </c>
      <c r="CK25" s="182">
        <f t="shared" si="3"/>
        <v>0</v>
      </c>
    </row>
    <row r="26" spans="1:89" x14ac:dyDescent="0.25">
      <c r="A26" s="3" t="str">
        <f>VLOOKUP(C26,Regiones!B$4:H$36,7,FALSE)</f>
        <v>South America</v>
      </c>
      <c r="B26" s="114" t="s">
        <v>437</v>
      </c>
      <c r="C26" s="97" t="s">
        <v>10</v>
      </c>
      <c r="D26" s="179">
        <f>IF('Indicator Date hidden'!D26="x","x",$D$3-'Indicator Date hidden'!D26)</f>
        <v>0</v>
      </c>
      <c r="E26" s="179">
        <f>IF('Indicator Date hidden'!E26="x","x",$E$3-'Indicator Date hidden'!E26)</f>
        <v>0</v>
      </c>
      <c r="F26" s="179">
        <f>IF('Indicator Date hidden'!F26="x","x",$F$3-'Indicator Date hidden'!F26)</f>
        <v>0</v>
      </c>
      <c r="G26" s="179">
        <f>IF('Indicator Date hidden'!G26="x","x",$G$3-'Indicator Date hidden'!G26)</f>
        <v>0</v>
      </c>
      <c r="H26" s="179">
        <f>IF('Indicator Date hidden'!H26="x","x",$H$3-'Indicator Date hidden'!H26)</f>
        <v>0</v>
      </c>
      <c r="I26" s="179">
        <f>IF('Indicator Date hidden'!I26="x","x",$I$3-'Indicator Date hidden'!I26)</f>
        <v>0</v>
      </c>
      <c r="J26" s="179">
        <f>IF('Indicator Date hidden'!J26="x","x",$J$3-'Indicator Date hidden'!J26)</f>
        <v>0</v>
      </c>
      <c r="K26" s="179">
        <f>IF('Indicator Date hidden'!K26="x","x",$K$3-'Indicator Date hidden'!K26)</f>
        <v>0</v>
      </c>
      <c r="L26" s="179">
        <f>IF('Indicator Date hidden'!L26="x","x",$L$3-'Indicator Date hidden'!L26)</f>
        <v>0</v>
      </c>
      <c r="M26" s="179">
        <f>IF('Indicator Date hidden'!M26="x","x",$M$3-'Indicator Date hidden'!M26)</f>
        <v>0</v>
      </c>
      <c r="N26" s="179">
        <f>IF('Indicator Date hidden'!N26="x","x",$N$3-'Indicator Date hidden'!N26)</f>
        <v>0</v>
      </c>
      <c r="O26" s="179">
        <f>IF('Indicator Date hidden'!O26="x","x",$O$3-'Indicator Date hidden'!O26)</f>
        <v>0</v>
      </c>
      <c r="P26" s="179">
        <f>IF('Indicator Date hidden'!P26="x","x",$P$3-'Indicator Date hidden'!P26)</f>
        <v>6</v>
      </c>
      <c r="Q26" s="179">
        <f>IF('Indicator Date hidden'!Q26="x","x",$Q$3-'Indicator Date hidden'!Q26)</f>
        <v>0</v>
      </c>
      <c r="R26" s="179">
        <f>IF('Indicator Date hidden'!R26="x","x",$R$3-'Indicator Date hidden'!R26)</f>
        <v>0</v>
      </c>
      <c r="S26" s="179">
        <f>IF('Indicator Date hidden'!S26="x","x",$S$3-'Indicator Date hidden'!S26)</f>
        <v>0</v>
      </c>
      <c r="T26" s="179">
        <f>IF('Indicator Date hidden'!T26="x","x",$T$3-'Indicator Date hidden'!T26)</f>
        <v>0</v>
      </c>
      <c r="U26" s="179">
        <f>IF('Indicator Date hidden'!U26="x","x",$U$3-'Indicator Date hidden'!U26)</f>
        <v>2</v>
      </c>
      <c r="V26" s="179">
        <f>IF('Indicator Date hidden'!V26="x","x",$V$3-'Indicator Date hidden'!V26)</f>
        <v>2</v>
      </c>
      <c r="W26" s="179">
        <f>IF('Indicator Date hidden'!W26="x","x",$W$3-'Indicator Date hidden'!W26)</f>
        <v>0</v>
      </c>
      <c r="X26" s="179">
        <f>IF('Indicator Date hidden'!X26="x","x",$X$3-'Indicator Date hidden'!X26)</f>
        <v>0</v>
      </c>
      <c r="Y26" s="179">
        <f>IF('Indicator Date hidden'!Y26="x","x",$Y$3-'Indicator Date hidden'!Y26)</f>
        <v>6</v>
      </c>
      <c r="Z26" s="179">
        <f>IF('Indicator Date hidden'!Z26="x","x",$Z$3-'Indicator Date hidden'!Z26)</f>
        <v>6</v>
      </c>
      <c r="AA26" s="179">
        <f>IF('Indicator Date hidden'!AA26="x","x",$AA$3-'Indicator Date hidden'!AA26)</f>
        <v>1</v>
      </c>
      <c r="AB26" s="179">
        <f>IF('Indicator Date hidden'!AB26="x","x",$AB$3-'Indicator Date hidden'!AB26)</f>
        <v>0</v>
      </c>
      <c r="AC26" s="179">
        <f>IF('Indicator Date hidden'!AC26="x","x",$AC$3-'Indicator Date hidden'!AC26)</f>
        <v>1</v>
      </c>
      <c r="AD26" s="179">
        <f>IF('Indicator Date hidden'!AD26="x","x",$AD$3-'Indicator Date hidden'!AD26)</f>
        <v>3</v>
      </c>
      <c r="AE26" s="179">
        <f>IF('Indicator Date hidden'!AE26="x","x",$AE$3-'Indicator Date hidden'!AE26)</f>
        <v>0</v>
      </c>
      <c r="AF26" s="179">
        <f>IF('Indicator Date hidden'!AF26="x","x",$AF$3-'Indicator Date hidden'!AF26)</f>
        <v>3</v>
      </c>
      <c r="AG26" s="179">
        <f>IF('Indicator Date hidden'!AG26="x","x",$AG$3-'Indicator Date hidden'!AG26)</f>
        <v>4</v>
      </c>
      <c r="AH26" s="179">
        <f>IF('Indicator Date hidden'!AH26="x","x",$AH$3-'Indicator Date hidden'!AH26)</f>
        <v>2</v>
      </c>
      <c r="AI26" s="179">
        <f>IF('Indicator Date hidden'!AI26="x","x",$AI$3-'Indicator Date hidden'!AI26)</f>
        <v>0</v>
      </c>
      <c r="AJ26" s="179">
        <f>IF('Indicator Date hidden'!AJ26="x","x",$AJ$3-'Indicator Date hidden'!AJ26)</f>
        <v>0</v>
      </c>
      <c r="AK26" s="179">
        <f>IF('Indicator Date hidden'!AK26="x","x",$AK$3-'Indicator Date hidden'!AK26)</f>
        <v>0</v>
      </c>
      <c r="AL26" s="179">
        <f>IF('Indicator Date hidden'!AL26="x","x",$AL$3-'Indicator Date hidden'!AL26)</f>
        <v>0</v>
      </c>
      <c r="AM26" s="179">
        <f>IF('Indicator Date hidden'!AM26="x","x",$AM$3-'Indicator Date hidden'!AM26)</f>
        <v>0</v>
      </c>
      <c r="AN26" s="179">
        <f>IF('Indicator Date hidden'!AN26="x","x",$AN$3-'Indicator Date hidden'!AN26)</f>
        <v>0</v>
      </c>
      <c r="AO26" s="179">
        <f>IF('Indicator Date hidden'!AO26="x","x",$AO$3-'Indicator Date hidden'!AO26)</f>
        <v>0</v>
      </c>
      <c r="AP26" s="179">
        <f>IF('Indicator Date hidden'!AP26="x","x",$AP$3-'Indicator Date hidden'!AP26)</f>
        <v>0</v>
      </c>
      <c r="AQ26" s="179">
        <f>IF('Indicator Date hidden'!AQ26="x","x",$AQ$3-'Indicator Date hidden'!AQ26)</f>
        <v>0</v>
      </c>
      <c r="AR26" s="179">
        <f>IF('Indicator Date hidden'!AR26="x","x",$AR$3-'Indicator Date hidden'!AR26)</f>
        <v>0</v>
      </c>
      <c r="AS26" s="179">
        <f>IF('Indicator Date hidden'!AS26="x","x",$AS$3-'Indicator Date hidden'!AS26)</f>
        <v>0</v>
      </c>
      <c r="AT26" s="179">
        <f>IF('Indicator Date hidden'!AT26="x","x",$AT$3-'Indicator Date hidden'!AT26)</f>
        <v>0</v>
      </c>
      <c r="AU26" s="179">
        <f>IF('Indicator Date hidden'!AU26="x","x",$AU$3-'Indicator Date hidden'!AU26)</f>
        <v>0</v>
      </c>
      <c r="AV26" s="179">
        <f>IF('Indicator Date hidden'!AV26="x","x",$AV$3-'Indicator Date hidden'!AV26)</f>
        <v>0</v>
      </c>
      <c r="AW26" s="179">
        <f>IF('Indicator Date hidden'!AW26="x","x",$AW$3-'Indicator Date hidden'!AW26)</f>
        <v>0</v>
      </c>
      <c r="AX26" s="179" t="str">
        <f>IF('Indicator Date hidden'!AX26="x","x",$AX$3-'Indicator Date hidden'!AX26)</f>
        <v>x</v>
      </c>
      <c r="AY26" s="179">
        <f>IF('Indicator Date hidden'!AY26="x","x",$AY$3-'Indicator Date hidden'!AY26)</f>
        <v>1</v>
      </c>
      <c r="AZ26" s="179">
        <f>IF('Indicator Date hidden'!AZ26="x","x",$AZ$3-'Indicator Date hidden'!AZ26)</f>
        <v>0</v>
      </c>
      <c r="BA26" s="179">
        <f>IF('Indicator Date hidden'!BA26="x","x",$BA$3-'Indicator Date hidden'!BA26)</f>
        <v>0</v>
      </c>
      <c r="BB26" s="179">
        <f>IF('Indicator Date hidden'!BB26="x","x",$BB$3-'Indicator Date hidden'!BB26)</f>
        <v>0</v>
      </c>
      <c r="BC26" s="179">
        <f>IF('Indicator Date hidden'!BC26="x","x",$BC$3-'Indicator Date hidden'!BC26)</f>
        <v>0</v>
      </c>
      <c r="BD26" s="179">
        <f>IF('Indicator Date hidden'!BD26="x","x",$BD$3-'Indicator Date hidden'!BD26)</f>
        <v>0</v>
      </c>
      <c r="BE26" s="179">
        <f>IF('Indicator Date hidden'!BE26="x","x",$BE$3-'Indicator Date hidden'!BE26)</f>
        <v>0</v>
      </c>
      <c r="BF26" s="179">
        <f>IF('Indicator Date hidden'!BF26="x","x",$BF$3-'Indicator Date hidden'!BF26)</f>
        <v>0</v>
      </c>
      <c r="BG26" s="179">
        <f>IF('Indicator Date hidden'!BG26="x","x",$BG$3-'Indicator Date hidden'!BG26)</f>
        <v>0</v>
      </c>
      <c r="BH26" s="179">
        <f>IF('Indicator Date hidden'!BH26="x","x",$BH$3-'Indicator Date hidden'!BH26)</f>
        <v>4</v>
      </c>
      <c r="BI26" s="179">
        <f>IF('Indicator Date hidden'!BI26="x","x",$BI$3-'Indicator Date hidden'!BI26)</f>
        <v>0</v>
      </c>
      <c r="BJ26" s="179">
        <f>IF('Indicator Date hidden'!BJ26="x","x",$BJ$3-'Indicator Date hidden'!BJ26)</f>
        <v>0</v>
      </c>
      <c r="BK26" s="179">
        <f>IF('Indicator Date hidden'!BK26="x","x",$BK$3-'Indicator Date hidden'!BK26)</f>
        <v>0</v>
      </c>
      <c r="BL26" s="179">
        <f>IF('Indicator Date hidden'!BL26="x","x",$BL$3-'Indicator Date hidden'!BL26)</f>
        <v>1</v>
      </c>
      <c r="BM26" s="179">
        <f>IF('Indicator Date hidden'!BM26="x","x",$BM$3-'Indicator Date hidden'!BM26)</f>
        <v>0</v>
      </c>
      <c r="BN26" s="179">
        <f>IF('Indicator Date hidden'!BN26="x","x",$BN$3-'Indicator Date hidden'!BN26)</f>
        <v>2</v>
      </c>
      <c r="BO26" s="179">
        <f>IF('Indicator Date hidden'!BO26="x","x",$BO$3-'Indicator Date hidden'!BO26)</f>
        <v>0</v>
      </c>
      <c r="BP26" s="179">
        <f>IF('Indicator Date hidden'!BP26="x","x",$BP$3-'Indicator Date hidden'!BP26)</f>
        <v>0</v>
      </c>
      <c r="BQ26" s="179">
        <f>IF('Indicator Date hidden'!BQ26="x","x",$BQ$3-'Indicator Date hidden'!BQ26)</f>
        <v>0</v>
      </c>
      <c r="BR26" s="179">
        <f>IF('Indicator Date hidden'!BR26="x","x",$BR$3-'Indicator Date hidden'!BR26)</f>
        <v>0</v>
      </c>
      <c r="BS26" s="179">
        <f>IF('Indicator Date hidden'!BS26="x","x",$BS$3-'Indicator Date hidden'!BS26)</f>
        <v>0</v>
      </c>
      <c r="BT26" s="179">
        <f>IF('Indicator Date hidden'!BT26="x","x",$BT$3-'Indicator Date hidden'!BT26)</f>
        <v>0</v>
      </c>
      <c r="BU26" s="179">
        <f>IF('Indicator Date hidden'!BU26="x","x",$BU$3-'Indicator Date hidden'!BU26)</f>
        <v>0</v>
      </c>
      <c r="BV26" s="179">
        <f>IF('Indicator Date hidden'!BV26="x","x",$BV$3-'Indicator Date hidden'!BV26)</f>
        <v>0</v>
      </c>
      <c r="BW26" s="179">
        <f>IF('Indicator Date hidden'!BW26="x","x",$BW$3-'Indicator Date hidden'!BW26)</f>
        <v>0</v>
      </c>
      <c r="BX26" s="179">
        <f>IF('Indicator Date hidden'!BX26="x","x",$BX$3-'Indicator Date hidden'!BX26)</f>
        <v>1</v>
      </c>
      <c r="BY26" s="179">
        <f>IF('Indicator Date hidden'!BY26="x","x",$BY$3-'Indicator Date hidden'!BY26)</f>
        <v>1</v>
      </c>
      <c r="BZ26" s="179">
        <f>IF('Indicator Date hidden'!BZ26="x","x",$BZ$3-'Indicator Date hidden'!BZ26)</f>
        <v>2</v>
      </c>
      <c r="CA26" s="179">
        <f>IF('Indicator Date hidden'!CA26="x","x",$CA$3-'Indicator Date hidden'!CA26)</f>
        <v>0</v>
      </c>
      <c r="CB26" s="179" t="str">
        <f>IF('Indicator Date hidden'!CB26="x","x",$CB$3-'Indicator Date hidden'!CB26)</f>
        <v>x</v>
      </c>
      <c r="CC26" s="179">
        <f>IF('Indicator Date hidden'!CC26="x","x",$CC$3-'Indicator Date hidden'!CC26)</f>
        <v>0</v>
      </c>
      <c r="CD26" s="179">
        <f>IF('Indicator Date hidden'!CD26="x","x",$CD$3-'Indicator Date hidden'!CD26)</f>
        <v>0</v>
      </c>
      <c r="CE26" s="179">
        <f>IF('Indicator Date hidden'!CE26="x","x",$CE$3-'Indicator Date hidden'!CE26)</f>
        <v>0</v>
      </c>
      <c r="CF26" s="179">
        <f>IF('Indicator Date hidden'!CF26="x","x",$CF$3-'Indicator Date hidden'!CF26)</f>
        <v>0</v>
      </c>
      <c r="CG26" s="180">
        <f t="shared" si="0"/>
        <v>48</v>
      </c>
      <c r="CH26" s="181">
        <f t="shared" si="4"/>
        <v>0.59259259259259256</v>
      </c>
      <c r="CI26" s="180">
        <f t="shared" si="1"/>
        <v>18</v>
      </c>
      <c r="CJ26" s="181">
        <f t="shared" si="2"/>
        <v>1.3999793987542775</v>
      </c>
      <c r="CK26" s="182">
        <f t="shared" si="3"/>
        <v>0</v>
      </c>
    </row>
    <row r="27" spans="1:89" x14ac:dyDescent="0.25">
      <c r="A27" s="3" t="str">
        <f>VLOOKUP(C27,Regiones!B$4:H$36,7,FALSE)</f>
        <v>South America</v>
      </c>
      <c r="B27" s="114" t="s">
        <v>12</v>
      </c>
      <c r="C27" s="97" t="s">
        <v>11</v>
      </c>
      <c r="D27" s="179">
        <f>IF('Indicator Date hidden'!D27="x","x",$D$3-'Indicator Date hidden'!D27)</f>
        <v>0</v>
      </c>
      <c r="E27" s="179">
        <f>IF('Indicator Date hidden'!E27="x","x",$E$3-'Indicator Date hidden'!E27)</f>
        <v>0</v>
      </c>
      <c r="F27" s="179">
        <f>IF('Indicator Date hidden'!F27="x","x",$F$3-'Indicator Date hidden'!F27)</f>
        <v>0</v>
      </c>
      <c r="G27" s="179">
        <f>IF('Indicator Date hidden'!G27="x","x",$G$3-'Indicator Date hidden'!G27)</f>
        <v>0</v>
      </c>
      <c r="H27" s="179">
        <f>IF('Indicator Date hidden'!H27="x","x",$H$3-'Indicator Date hidden'!H27)</f>
        <v>0</v>
      </c>
      <c r="I27" s="179">
        <f>IF('Indicator Date hidden'!I27="x","x",$I$3-'Indicator Date hidden'!I27)</f>
        <v>0</v>
      </c>
      <c r="J27" s="179">
        <f>IF('Indicator Date hidden'!J27="x","x",$J$3-'Indicator Date hidden'!J27)</f>
        <v>0</v>
      </c>
      <c r="K27" s="179">
        <f>IF('Indicator Date hidden'!K27="x","x",$K$3-'Indicator Date hidden'!K27)</f>
        <v>0</v>
      </c>
      <c r="L27" s="179">
        <f>IF('Indicator Date hidden'!L27="x","x",$L$3-'Indicator Date hidden'!L27)</f>
        <v>0</v>
      </c>
      <c r="M27" s="179">
        <f>IF('Indicator Date hidden'!M27="x","x",$M$3-'Indicator Date hidden'!M27)</f>
        <v>0</v>
      </c>
      <c r="N27" s="179">
        <f>IF('Indicator Date hidden'!N27="x","x",$N$3-'Indicator Date hidden'!N27)</f>
        <v>0</v>
      </c>
      <c r="O27" s="179">
        <f>IF('Indicator Date hidden'!O27="x","x",$O$3-'Indicator Date hidden'!O27)</f>
        <v>0</v>
      </c>
      <c r="P27" s="179">
        <f>IF('Indicator Date hidden'!P27="x","x",$P$3-'Indicator Date hidden'!P27)</f>
        <v>4</v>
      </c>
      <c r="Q27" s="179">
        <f>IF('Indicator Date hidden'!Q27="x","x",$Q$3-'Indicator Date hidden'!Q27)</f>
        <v>0</v>
      </c>
      <c r="R27" s="179">
        <f>IF('Indicator Date hidden'!R27="x","x",$R$3-'Indicator Date hidden'!R27)</f>
        <v>0</v>
      </c>
      <c r="S27" s="179">
        <f>IF('Indicator Date hidden'!S27="x","x",$S$3-'Indicator Date hidden'!S27)</f>
        <v>0</v>
      </c>
      <c r="T27" s="179">
        <f>IF('Indicator Date hidden'!T27="x","x",$T$3-'Indicator Date hidden'!T27)</f>
        <v>0</v>
      </c>
      <c r="U27" s="179">
        <f>IF('Indicator Date hidden'!U27="x","x",$U$3-'Indicator Date hidden'!U27)</f>
        <v>0</v>
      </c>
      <c r="V27" s="179">
        <f>IF('Indicator Date hidden'!V27="x","x",$V$3-'Indicator Date hidden'!V27)</f>
        <v>0</v>
      </c>
      <c r="W27" s="179">
        <f>IF('Indicator Date hidden'!W27="x","x",$W$3-'Indicator Date hidden'!W27)</f>
        <v>0</v>
      </c>
      <c r="X27" s="179">
        <f>IF('Indicator Date hidden'!X27="x","x",$X$3-'Indicator Date hidden'!X27)</f>
        <v>0</v>
      </c>
      <c r="Y27" s="179">
        <f>IF('Indicator Date hidden'!Y27="x","x",$Y$3-'Indicator Date hidden'!Y27)</f>
        <v>1</v>
      </c>
      <c r="Z27" s="179">
        <f>IF('Indicator Date hidden'!Z27="x","x",$Z$3-'Indicator Date hidden'!Z27)</f>
        <v>1</v>
      </c>
      <c r="AA27" s="179">
        <f>IF('Indicator Date hidden'!AA27="x","x",$AA$3-'Indicator Date hidden'!AA27)</f>
        <v>1</v>
      </c>
      <c r="AB27" s="179">
        <f>IF('Indicator Date hidden'!AB27="x","x",$AB$3-'Indicator Date hidden'!AB27)</f>
        <v>0</v>
      </c>
      <c r="AC27" s="179">
        <f>IF('Indicator Date hidden'!AC27="x","x",$AC$3-'Indicator Date hidden'!AC27)</f>
        <v>0</v>
      </c>
      <c r="AD27" s="179">
        <f>IF('Indicator Date hidden'!AD27="x","x",$AD$3-'Indicator Date hidden'!AD27)</f>
        <v>1</v>
      </c>
      <c r="AE27" s="179">
        <f>IF('Indicator Date hidden'!AE27="x","x",$AE$3-'Indicator Date hidden'!AE27)</f>
        <v>0</v>
      </c>
      <c r="AF27" s="179">
        <f>IF('Indicator Date hidden'!AF27="x","x",$AF$3-'Indicator Date hidden'!AF27)</f>
        <v>8</v>
      </c>
      <c r="AG27" s="179">
        <f>IF('Indicator Date hidden'!AG27="x","x",$AG$3-'Indicator Date hidden'!AG27)</f>
        <v>1</v>
      </c>
      <c r="AH27" s="179">
        <f>IF('Indicator Date hidden'!AH27="x","x",$AH$3-'Indicator Date hidden'!AH27)</f>
        <v>1</v>
      </c>
      <c r="AI27" s="179">
        <f>IF('Indicator Date hidden'!AI27="x","x",$AI$3-'Indicator Date hidden'!AI27)</f>
        <v>0</v>
      </c>
      <c r="AJ27" s="179">
        <f>IF('Indicator Date hidden'!AJ27="x","x",$AJ$3-'Indicator Date hidden'!AJ27)</f>
        <v>0</v>
      </c>
      <c r="AK27" s="179">
        <f>IF('Indicator Date hidden'!AK27="x","x",$AK$3-'Indicator Date hidden'!AK27)</f>
        <v>0</v>
      </c>
      <c r="AL27" s="179">
        <f>IF('Indicator Date hidden'!AL27="x","x",$AL$3-'Indicator Date hidden'!AL27)</f>
        <v>1</v>
      </c>
      <c r="AM27" s="179">
        <f>IF('Indicator Date hidden'!AM27="x","x",$AM$3-'Indicator Date hidden'!AM27)</f>
        <v>0</v>
      </c>
      <c r="AN27" s="179">
        <f>IF('Indicator Date hidden'!AN27="x","x",$AN$3-'Indicator Date hidden'!AN27)</f>
        <v>0</v>
      </c>
      <c r="AO27" s="179">
        <f>IF('Indicator Date hidden'!AO27="x","x",$AO$3-'Indicator Date hidden'!AO27)</f>
        <v>0</v>
      </c>
      <c r="AP27" s="179">
        <f>IF('Indicator Date hidden'!AP27="x","x",$AP$3-'Indicator Date hidden'!AP27)</f>
        <v>0</v>
      </c>
      <c r="AQ27" s="179">
        <f>IF('Indicator Date hidden'!AQ27="x","x",$AQ$3-'Indicator Date hidden'!AQ27)</f>
        <v>0</v>
      </c>
      <c r="AR27" s="179">
        <f>IF('Indicator Date hidden'!AR27="x","x",$AR$3-'Indicator Date hidden'!AR27)</f>
        <v>0</v>
      </c>
      <c r="AS27" s="179">
        <f>IF('Indicator Date hidden'!AS27="x","x",$AS$3-'Indicator Date hidden'!AS27)</f>
        <v>0</v>
      </c>
      <c r="AT27" s="179">
        <f>IF('Indicator Date hidden'!AT27="x","x",$AT$3-'Indicator Date hidden'!AT27)</f>
        <v>0</v>
      </c>
      <c r="AU27" s="179">
        <f>IF('Indicator Date hidden'!AU27="x","x",$AU$3-'Indicator Date hidden'!AU27)</f>
        <v>0</v>
      </c>
      <c r="AV27" s="179">
        <f>IF('Indicator Date hidden'!AV27="x","x",$AV$3-'Indicator Date hidden'!AV27)</f>
        <v>0</v>
      </c>
      <c r="AW27" s="179">
        <f>IF('Indicator Date hidden'!AW27="x","x",$AW$3-'Indicator Date hidden'!AW27)</f>
        <v>0</v>
      </c>
      <c r="AX27" s="179" t="str">
        <f>IF('Indicator Date hidden'!AX27="x","x",$AX$3-'Indicator Date hidden'!AX27)</f>
        <v>x</v>
      </c>
      <c r="AY27" s="179">
        <f>IF('Indicator Date hidden'!AY27="x","x",$AY$3-'Indicator Date hidden'!AY27)</f>
        <v>1</v>
      </c>
      <c r="AZ27" s="179">
        <f>IF('Indicator Date hidden'!AZ27="x","x",$AZ$3-'Indicator Date hidden'!AZ27)</f>
        <v>0</v>
      </c>
      <c r="BA27" s="179">
        <f>IF('Indicator Date hidden'!BA27="x","x",$BA$3-'Indicator Date hidden'!BA27)</f>
        <v>0</v>
      </c>
      <c r="BB27" s="179">
        <f>IF('Indicator Date hidden'!BB27="x","x",$BB$3-'Indicator Date hidden'!BB27)</f>
        <v>0</v>
      </c>
      <c r="BC27" s="179">
        <f>IF('Indicator Date hidden'!BC27="x","x",$BC$3-'Indicator Date hidden'!BC27)</f>
        <v>0</v>
      </c>
      <c r="BD27" s="179">
        <f>IF('Indicator Date hidden'!BD27="x","x",$BD$3-'Indicator Date hidden'!BD27)</f>
        <v>0</v>
      </c>
      <c r="BE27" s="179">
        <f>IF('Indicator Date hidden'!BE27="x","x",$BE$3-'Indicator Date hidden'!BE27)</f>
        <v>0</v>
      </c>
      <c r="BF27" s="179">
        <f>IF('Indicator Date hidden'!BF27="x","x",$BF$3-'Indicator Date hidden'!BF27)</f>
        <v>0</v>
      </c>
      <c r="BG27" s="179">
        <f>IF('Indicator Date hidden'!BG27="x","x",$BG$3-'Indicator Date hidden'!BG27)</f>
        <v>0</v>
      </c>
      <c r="BH27" s="179">
        <f>IF('Indicator Date hidden'!BH27="x","x",$BH$3-'Indicator Date hidden'!BH27)</f>
        <v>4</v>
      </c>
      <c r="BI27" s="179" t="str">
        <f>IF('Indicator Date hidden'!BI27="x","x",$BI$3-'Indicator Date hidden'!BI27)</f>
        <v>x</v>
      </c>
      <c r="BJ27" s="179">
        <f>IF('Indicator Date hidden'!BJ27="x","x",$BJ$3-'Indicator Date hidden'!BJ27)</f>
        <v>0</v>
      </c>
      <c r="BK27" s="179">
        <f>IF('Indicator Date hidden'!BK27="x","x",$BK$3-'Indicator Date hidden'!BK27)</f>
        <v>0</v>
      </c>
      <c r="BL27" s="179">
        <f>IF('Indicator Date hidden'!BL27="x","x",$BL$3-'Indicator Date hidden'!BL27)</f>
        <v>1</v>
      </c>
      <c r="BM27" s="179">
        <f>IF('Indicator Date hidden'!BM27="x","x",$BM$3-'Indicator Date hidden'!BM27)</f>
        <v>0</v>
      </c>
      <c r="BN27" s="179">
        <f>IF('Indicator Date hidden'!BN27="x","x",$BN$3-'Indicator Date hidden'!BN27)</f>
        <v>2</v>
      </c>
      <c r="BO27" s="179">
        <f>IF('Indicator Date hidden'!BO27="x","x",$BO$3-'Indicator Date hidden'!BO27)</f>
        <v>0</v>
      </c>
      <c r="BP27" s="179">
        <f>IF('Indicator Date hidden'!BP27="x","x",$BP$3-'Indicator Date hidden'!BP27)</f>
        <v>0</v>
      </c>
      <c r="BQ27" s="179">
        <f>IF('Indicator Date hidden'!BQ27="x","x",$BQ$3-'Indicator Date hidden'!BQ27)</f>
        <v>0</v>
      </c>
      <c r="BR27" s="179">
        <f>IF('Indicator Date hidden'!BR27="x","x",$BR$3-'Indicator Date hidden'!BR27)</f>
        <v>0</v>
      </c>
      <c r="BS27" s="179">
        <f>IF('Indicator Date hidden'!BS27="x","x",$BS$3-'Indicator Date hidden'!BS27)</f>
        <v>0</v>
      </c>
      <c r="BT27" s="179">
        <f>IF('Indicator Date hidden'!BT27="x","x",$BT$3-'Indicator Date hidden'!BT27)</f>
        <v>0</v>
      </c>
      <c r="BU27" s="179">
        <f>IF('Indicator Date hidden'!BU27="x","x",$BU$3-'Indicator Date hidden'!BU27)</f>
        <v>0</v>
      </c>
      <c r="BV27" s="179">
        <f>IF('Indicator Date hidden'!BV27="x","x",$BV$3-'Indicator Date hidden'!BV27)</f>
        <v>0</v>
      </c>
      <c r="BW27" s="179">
        <f>IF('Indicator Date hidden'!BW27="x","x",$BW$3-'Indicator Date hidden'!BW27)</f>
        <v>0</v>
      </c>
      <c r="BX27" s="179" t="str">
        <f>IF('Indicator Date hidden'!BX27="x","x",$BX$3-'Indicator Date hidden'!BX27)</f>
        <v>x</v>
      </c>
      <c r="BY27" s="179" t="str">
        <f>IF('Indicator Date hidden'!BY27="x","x",$BY$3-'Indicator Date hidden'!BY27)</f>
        <v>x</v>
      </c>
      <c r="BZ27" s="179">
        <f>IF('Indicator Date hidden'!BZ27="x","x",$BZ$3-'Indicator Date hidden'!BZ27)</f>
        <v>1</v>
      </c>
      <c r="CA27" s="179">
        <f>IF('Indicator Date hidden'!CA27="x","x",$CA$3-'Indicator Date hidden'!CA27)</f>
        <v>0</v>
      </c>
      <c r="CB27" s="179">
        <f>IF('Indicator Date hidden'!CB27="x","x",$CB$3-'Indicator Date hidden'!CB27)</f>
        <v>1</v>
      </c>
      <c r="CC27" s="179">
        <f>IF('Indicator Date hidden'!CC27="x","x",$CC$3-'Indicator Date hidden'!CC27)</f>
        <v>0</v>
      </c>
      <c r="CD27" s="179">
        <f>IF('Indicator Date hidden'!CD27="x","x",$CD$3-'Indicator Date hidden'!CD27)</f>
        <v>0</v>
      </c>
      <c r="CE27" s="179">
        <f>IF('Indicator Date hidden'!CE27="x","x",$CE$3-'Indicator Date hidden'!CE27)</f>
        <v>0</v>
      </c>
      <c r="CF27" s="179">
        <f>IF('Indicator Date hidden'!CF27="x","x",$CF$3-'Indicator Date hidden'!CF27)</f>
        <v>0</v>
      </c>
      <c r="CG27" s="180">
        <f t="shared" si="0"/>
        <v>29</v>
      </c>
      <c r="CH27" s="181">
        <f t="shared" si="4"/>
        <v>0.35802469135802467</v>
      </c>
      <c r="CI27" s="180">
        <f t="shared" si="1"/>
        <v>15</v>
      </c>
      <c r="CJ27" s="181">
        <f t="shared" si="2"/>
        <v>1.1400496803820648</v>
      </c>
      <c r="CK27" s="182">
        <f t="shared" si="3"/>
        <v>0</v>
      </c>
    </row>
    <row r="28" spans="1:89" x14ac:dyDescent="0.25">
      <c r="A28" s="3" t="str">
        <f>VLOOKUP(C28,Regiones!B$4:H$36,7,FALSE)</f>
        <v>South America</v>
      </c>
      <c r="B28" s="114" t="s">
        <v>14</v>
      </c>
      <c r="C28" s="97" t="s">
        <v>13</v>
      </c>
      <c r="D28" s="179">
        <f>IF('Indicator Date hidden'!D28="x","x",$D$3-'Indicator Date hidden'!D28)</f>
        <v>0</v>
      </c>
      <c r="E28" s="179">
        <f>IF('Indicator Date hidden'!E28="x","x",$E$3-'Indicator Date hidden'!E28)</f>
        <v>0</v>
      </c>
      <c r="F28" s="179">
        <f>IF('Indicator Date hidden'!F28="x","x",$F$3-'Indicator Date hidden'!F28)</f>
        <v>0</v>
      </c>
      <c r="G28" s="179">
        <f>IF('Indicator Date hidden'!G28="x","x",$G$3-'Indicator Date hidden'!G28)</f>
        <v>0</v>
      </c>
      <c r="H28" s="179">
        <f>IF('Indicator Date hidden'!H28="x","x",$H$3-'Indicator Date hidden'!H28)</f>
        <v>0</v>
      </c>
      <c r="I28" s="179">
        <f>IF('Indicator Date hidden'!I28="x","x",$I$3-'Indicator Date hidden'!I28)</f>
        <v>0</v>
      </c>
      <c r="J28" s="179">
        <f>IF('Indicator Date hidden'!J28="x","x",$J$3-'Indicator Date hidden'!J28)</f>
        <v>0</v>
      </c>
      <c r="K28" s="179">
        <f>IF('Indicator Date hidden'!K28="x","x",$K$3-'Indicator Date hidden'!K28)</f>
        <v>0</v>
      </c>
      <c r="L28" s="179">
        <f>IF('Indicator Date hidden'!L28="x","x",$L$3-'Indicator Date hidden'!L28)</f>
        <v>0</v>
      </c>
      <c r="M28" s="179">
        <f>IF('Indicator Date hidden'!M28="x","x",$M$3-'Indicator Date hidden'!M28)</f>
        <v>0</v>
      </c>
      <c r="N28" s="179">
        <f>IF('Indicator Date hidden'!N28="x","x",$N$3-'Indicator Date hidden'!N28)</f>
        <v>0</v>
      </c>
      <c r="O28" s="179">
        <f>IF('Indicator Date hidden'!O28="x","x",$O$3-'Indicator Date hidden'!O28)</f>
        <v>0</v>
      </c>
      <c r="P28" s="179" t="str">
        <f>IF('Indicator Date hidden'!P28="x","x",$P$3-'Indicator Date hidden'!P28)</f>
        <v>x</v>
      </c>
      <c r="Q28" s="179">
        <f>IF('Indicator Date hidden'!Q28="x","x",$Q$3-'Indicator Date hidden'!Q28)</f>
        <v>0</v>
      </c>
      <c r="R28" s="179">
        <f>IF('Indicator Date hidden'!R28="x","x",$R$3-'Indicator Date hidden'!R28)</f>
        <v>0</v>
      </c>
      <c r="S28" s="179">
        <f>IF('Indicator Date hidden'!S28="x","x",$S$3-'Indicator Date hidden'!S28)</f>
        <v>0</v>
      </c>
      <c r="T28" s="179">
        <f>IF('Indicator Date hidden'!T28="x","x",$T$3-'Indicator Date hidden'!T28)</f>
        <v>0</v>
      </c>
      <c r="U28" s="179">
        <f>IF('Indicator Date hidden'!U28="x","x",$U$3-'Indicator Date hidden'!U28)</f>
        <v>0</v>
      </c>
      <c r="V28" s="179">
        <f>IF('Indicator Date hidden'!V28="x","x",$V$3-'Indicator Date hidden'!V28)</f>
        <v>0</v>
      </c>
      <c r="W28" s="179">
        <f>IF('Indicator Date hidden'!W28="x","x",$W$3-'Indicator Date hidden'!W28)</f>
        <v>0</v>
      </c>
      <c r="X28" s="179">
        <f>IF('Indicator Date hidden'!X28="x","x",$X$3-'Indicator Date hidden'!X28)</f>
        <v>0</v>
      </c>
      <c r="Y28" s="179" t="str">
        <f>IF('Indicator Date hidden'!Y28="x","x",$Y$3-'Indicator Date hidden'!Y28)</f>
        <v>x</v>
      </c>
      <c r="Z28" s="179" t="str">
        <f>IF('Indicator Date hidden'!Z28="x","x",$Z$3-'Indicator Date hidden'!Z28)</f>
        <v>x</v>
      </c>
      <c r="AA28" s="179">
        <f>IF('Indicator Date hidden'!AA28="x","x",$AA$3-'Indicator Date hidden'!AA28)</f>
        <v>2</v>
      </c>
      <c r="AB28" s="179">
        <f>IF('Indicator Date hidden'!AB28="x","x",$AB$3-'Indicator Date hidden'!AB28)</f>
        <v>0</v>
      </c>
      <c r="AC28" s="179">
        <f>IF('Indicator Date hidden'!AC28="x","x",$AC$3-'Indicator Date hidden'!AC28)</f>
        <v>0</v>
      </c>
      <c r="AD28" s="179" t="str">
        <f>IF('Indicator Date hidden'!AD28="x","x",$AD$3-'Indicator Date hidden'!AD28)</f>
        <v>x</v>
      </c>
      <c r="AE28" s="179">
        <f>IF('Indicator Date hidden'!AE28="x","x",$AE$3-'Indicator Date hidden'!AE28)</f>
        <v>0</v>
      </c>
      <c r="AF28" s="179">
        <f>IF('Indicator Date hidden'!AF28="x","x",$AF$3-'Indicator Date hidden'!AF28)</f>
        <v>1</v>
      </c>
      <c r="AG28" s="179">
        <f>IF('Indicator Date hidden'!AG28="x","x",$AG$3-'Indicator Date hidden'!AG28)</f>
        <v>1</v>
      </c>
      <c r="AH28" s="179">
        <f>IF('Indicator Date hidden'!AH28="x","x",$AH$3-'Indicator Date hidden'!AH28)</f>
        <v>4</v>
      </c>
      <c r="AI28" s="179">
        <f>IF('Indicator Date hidden'!AI28="x","x",$AI$3-'Indicator Date hidden'!AI28)</f>
        <v>0</v>
      </c>
      <c r="AJ28" s="179">
        <f>IF('Indicator Date hidden'!AJ28="x","x",$AJ$3-'Indicator Date hidden'!AJ28)</f>
        <v>0</v>
      </c>
      <c r="AK28" s="179">
        <f>IF('Indicator Date hidden'!AK28="x","x",$AK$3-'Indicator Date hidden'!AK28)</f>
        <v>0</v>
      </c>
      <c r="AL28" s="179">
        <f>IF('Indicator Date hidden'!AL28="x","x",$AL$3-'Indicator Date hidden'!AL28)</f>
        <v>0</v>
      </c>
      <c r="AM28" s="179">
        <f>IF('Indicator Date hidden'!AM28="x","x",$AM$3-'Indicator Date hidden'!AM28)</f>
        <v>0</v>
      </c>
      <c r="AN28" s="179">
        <f>IF('Indicator Date hidden'!AN28="x","x",$AN$3-'Indicator Date hidden'!AN28)</f>
        <v>0</v>
      </c>
      <c r="AO28" s="179">
        <f>IF('Indicator Date hidden'!AO28="x","x",$AO$3-'Indicator Date hidden'!AO28)</f>
        <v>0</v>
      </c>
      <c r="AP28" s="179">
        <f>IF('Indicator Date hidden'!AP28="x","x",$AP$3-'Indicator Date hidden'!AP28)</f>
        <v>0</v>
      </c>
      <c r="AQ28" s="179">
        <f>IF('Indicator Date hidden'!AQ28="x","x",$AQ$3-'Indicator Date hidden'!AQ28)</f>
        <v>0</v>
      </c>
      <c r="AR28" s="179">
        <f>IF('Indicator Date hidden'!AR28="x","x",$AR$3-'Indicator Date hidden'!AR28)</f>
        <v>0</v>
      </c>
      <c r="AS28" s="179">
        <f>IF('Indicator Date hidden'!AS28="x","x",$AS$3-'Indicator Date hidden'!AS28)</f>
        <v>0</v>
      </c>
      <c r="AT28" s="179" t="str">
        <f>IF('Indicator Date hidden'!AT28="x","x",$AT$3-'Indicator Date hidden'!AT28)</f>
        <v>x</v>
      </c>
      <c r="AU28" s="179">
        <f>IF('Indicator Date hidden'!AU28="x","x",$AU$3-'Indicator Date hidden'!AU28)</f>
        <v>0</v>
      </c>
      <c r="AV28" s="179">
        <f>IF('Indicator Date hidden'!AV28="x","x",$AV$3-'Indicator Date hidden'!AV28)</f>
        <v>0</v>
      </c>
      <c r="AW28" s="179">
        <f>IF('Indicator Date hidden'!AW28="x","x",$AW$3-'Indicator Date hidden'!AW28)</f>
        <v>0</v>
      </c>
      <c r="AX28" s="179" t="str">
        <f>IF('Indicator Date hidden'!AX28="x","x",$AX$3-'Indicator Date hidden'!AX28)</f>
        <v>x</v>
      </c>
      <c r="AY28" s="179">
        <f>IF('Indicator Date hidden'!AY28="x","x",$AY$3-'Indicator Date hidden'!AY28)</f>
        <v>1</v>
      </c>
      <c r="AZ28" s="179">
        <f>IF('Indicator Date hidden'!AZ28="x","x",$AZ$3-'Indicator Date hidden'!AZ28)</f>
        <v>0</v>
      </c>
      <c r="BA28" s="179">
        <f>IF('Indicator Date hidden'!BA28="x","x",$BA$3-'Indicator Date hidden'!BA28)</f>
        <v>0</v>
      </c>
      <c r="BB28" s="179">
        <f>IF('Indicator Date hidden'!BB28="x","x",$BB$3-'Indicator Date hidden'!BB28)</f>
        <v>0</v>
      </c>
      <c r="BC28" s="179">
        <f>IF('Indicator Date hidden'!BC28="x","x",$BC$3-'Indicator Date hidden'!BC28)</f>
        <v>0</v>
      </c>
      <c r="BD28" s="179">
        <f>IF('Indicator Date hidden'!BD28="x","x",$BD$3-'Indicator Date hidden'!BD28)</f>
        <v>0</v>
      </c>
      <c r="BE28" s="179">
        <f>IF('Indicator Date hidden'!BE28="x","x",$BE$3-'Indicator Date hidden'!BE28)</f>
        <v>0</v>
      </c>
      <c r="BF28" s="179">
        <f>IF('Indicator Date hidden'!BF28="x","x",$BF$3-'Indicator Date hidden'!BF28)</f>
        <v>0</v>
      </c>
      <c r="BG28" s="179">
        <f>IF('Indicator Date hidden'!BG28="x","x",$BG$3-'Indicator Date hidden'!BG28)</f>
        <v>0</v>
      </c>
      <c r="BH28" s="179">
        <f>IF('Indicator Date hidden'!BH28="x","x",$BH$3-'Indicator Date hidden'!BH28)</f>
        <v>4</v>
      </c>
      <c r="BI28" s="179">
        <f>IF('Indicator Date hidden'!BI28="x","x",$BI$3-'Indicator Date hidden'!BI28)</f>
        <v>0</v>
      </c>
      <c r="BJ28" s="179">
        <f>IF('Indicator Date hidden'!BJ28="x","x",$BJ$3-'Indicator Date hidden'!BJ28)</f>
        <v>0</v>
      </c>
      <c r="BK28" s="179">
        <f>IF('Indicator Date hidden'!BK28="x","x",$BK$3-'Indicator Date hidden'!BK28)</f>
        <v>0</v>
      </c>
      <c r="BL28" s="179">
        <f>IF('Indicator Date hidden'!BL28="x","x",$BL$3-'Indicator Date hidden'!BL28)</f>
        <v>0</v>
      </c>
      <c r="BM28" s="179">
        <f>IF('Indicator Date hidden'!BM28="x","x",$BM$3-'Indicator Date hidden'!BM28)</f>
        <v>0</v>
      </c>
      <c r="BN28" s="179">
        <f>IF('Indicator Date hidden'!BN28="x","x",$BN$3-'Indicator Date hidden'!BN28)</f>
        <v>2</v>
      </c>
      <c r="BO28" s="179">
        <f>IF('Indicator Date hidden'!BO28="x","x",$BO$3-'Indicator Date hidden'!BO28)</f>
        <v>0</v>
      </c>
      <c r="BP28" s="179">
        <f>IF('Indicator Date hidden'!BP28="x","x",$BP$3-'Indicator Date hidden'!BP28)</f>
        <v>0</v>
      </c>
      <c r="BQ28" s="179">
        <f>IF('Indicator Date hidden'!BQ28="x","x",$BQ$3-'Indicator Date hidden'!BQ28)</f>
        <v>0</v>
      </c>
      <c r="BR28" s="179">
        <f>IF('Indicator Date hidden'!BR28="x","x",$BR$3-'Indicator Date hidden'!BR28)</f>
        <v>0</v>
      </c>
      <c r="BS28" s="179">
        <f>IF('Indicator Date hidden'!BS28="x","x",$BS$3-'Indicator Date hidden'!BS28)</f>
        <v>0</v>
      </c>
      <c r="BT28" s="179">
        <f>IF('Indicator Date hidden'!BT28="x","x",$BT$3-'Indicator Date hidden'!BT28)</f>
        <v>0</v>
      </c>
      <c r="BU28" s="179">
        <f>IF('Indicator Date hidden'!BU28="x","x",$BU$3-'Indicator Date hidden'!BU28)</f>
        <v>0</v>
      </c>
      <c r="BV28" s="179">
        <f>IF('Indicator Date hidden'!BV28="x","x",$BV$3-'Indicator Date hidden'!BV28)</f>
        <v>0</v>
      </c>
      <c r="BW28" s="179">
        <f>IF('Indicator Date hidden'!BW28="x","x",$BW$3-'Indicator Date hidden'!BW28)</f>
        <v>0</v>
      </c>
      <c r="BX28" s="179">
        <f>IF('Indicator Date hidden'!BX28="x","x",$BX$3-'Indicator Date hidden'!BX28)</f>
        <v>0</v>
      </c>
      <c r="BY28" s="179">
        <f>IF('Indicator Date hidden'!BY28="x","x",$BY$3-'Indicator Date hidden'!BY28)</f>
        <v>0</v>
      </c>
      <c r="BZ28" s="179">
        <f>IF('Indicator Date hidden'!BZ28="x","x",$BZ$3-'Indicator Date hidden'!BZ28)</f>
        <v>1</v>
      </c>
      <c r="CA28" s="179">
        <f>IF('Indicator Date hidden'!CA28="x","x",$CA$3-'Indicator Date hidden'!CA28)</f>
        <v>0</v>
      </c>
      <c r="CB28" s="179">
        <f>IF('Indicator Date hidden'!CB28="x","x",$CB$3-'Indicator Date hidden'!CB28)</f>
        <v>1</v>
      </c>
      <c r="CC28" s="179">
        <f>IF('Indicator Date hidden'!CC28="x","x",$CC$3-'Indicator Date hidden'!CC28)</f>
        <v>0</v>
      </c>
      <c r="CD28" s="179">
        <f>IF('Indicator Date hidden'!CD28="x","x",$CD$3-'Indicator Date hidden'!CD28)</f>
        <v>0</v>
      </c>
      <c r="CE28" s="179">
        <f>IF('Indicator Date hidden'!CE28="x","x",$CE$3-'Indicator Date hidden'!CE28)</f>
        <v>0</v>
      </c>
      <c r="CF28" s="179">
        <f>IF('Indicator Date hidden'!CF28="x","x",$CF$3-'Indicator Date hidden'!CF28)</f>
        <v>0</v>
      </c>
      <c r="CG28" s="180">
        <f t="shared" si="0"/>
        <v>17</v>
      </c>
      <c r="CH28" s="181">
        <f t="shared" si="4"/>
        <v>0.20987654320987653</v>
      </c>
      <c r="CI28" s="180">
        <f t="shared" si="1"/>
        <v>9</v>
      </c>
      <c r="CJ28" s="181">
        <f t="shared" si="2"/>
        <v>0.74069036865766136</v>
      </c>
      <c r="CK28" s="182">
        <f t="shared" si="3"/>
        <v>0</v>
      </c>
    </row>
    <row r="29" spans="1:89" x14ac:dyDescent="0.25">
      <c r="A29" s="3" t="str">
        <f>VLOOKUP(C29,Regiones!B$4:H$36,7,FALSE)</f>
        <v>South America</v>
      </c>
      <c r="B29" s="114" t="s">
        <v>16</v>
      </c>
      <c r="C29" s="97" t="s">
        <v>15</v>
      </c>
      <c r="D29" s="179">
        <f>IF('Indicator Date hidden'!D29="x","x",$D$3-'Indicator Date hidden'!D29)</f>
        <v>0</v>
      </c>
      <c r="E29" s="179">
        <f>IF('Indicator Date hidden'!E29="x","x",$E$3-'Indicator Date hidden'!E29)</f>
        <v>0</v>
      </c>
      <c r="F29" s="179">
        <f>IF('Indicator Date hidden'!F29="x","x",$F$3-'Indicator Date hidden'!F29)</f>
        <v>0</v>
      </c>
      <c r="G29" s="179">
        <f>IF('Indicator Date hidden'!G29="x","x",$G$3-'Indicator Date hidden'!G29)</f>
        <v>0</v>
      </c>
      <c r="H29" s="179">
        <f>IF('Indicator Date hidden'!H29="x","x",$H$3-'Indicator Date hidden'!H29)</f>
        <v>0</v>
      </c>
      <c r="I29" s="179">
        <f>IF('Indicator Date hidden'!I29="x","x",$I$3-'Indicator Date hidden'!I29)</f>
        <v>0</v>
      </c>
      <c r="J29" s="179">
        <f>IF('Indicator Date hidden'!J29="x","x",$J$3-'Indicator Date hidden'!J29)</f>
        <v>0</v>
      </c>
      <c r="K29" s="179">
        <f>IF('Indicator Date hidden'!K29="x","x",$K$3-'Indicator Date hidden'!K29)</f>
        <v>0</v>
      </c>
      <c r="L29" s="179">
        <f>IF('Indicator Date hidden'!L29="x","x",$L$3-'Indicator Date hidden'!L29)</f>
        <v>0</v>
      </c>
      <c r="M29" s="179">
        <f>IF('Indicator Date hidden'!M29="x","x",$M$3-'Indicator Date hidden'!M29)</f>
        <v>0</v>
      </c>
      <c r="N29" s="179">
        <f>IF('Indicator Date hidden'!N29="x","x",$N$3-'Indicator Date hidden'!N29)</f>
        <v>0</v>
      </c>
      <c r="O29" s="179">
        <f>IF('Indicator Date hidden'!O29="x","x",$O$3-'Indicator Date hidden'!O29)</f>
        <v>0</v>
      </c>
      <c r="P29" s="179">
        <f>IF('Indicator Date hidden'!P29="x","x",$P$3-'Indicator Date hidden'!P29)</f>
        <v>6</v>
      </c>
      <c r="Q29" s="179">
        <f>IF('Indicator Date hidden'!Q29="x","x",$Q$3-'Indicator Date hidden'!Q29)</f>
        <v>0</v>
      </c>
      <c r="R29" s="179">
        <f>IF('Indicator Date hidden'!R29="x","x",$R$3-'Indicator Date hidden'!R29)</f>
        <v>0</v>
      </c>
      <c r="S29" s="179">
        <f>IF('Indicator Date hidden'!S29="x","x",$S$3-'Indicator Date hidden'!S29)</f>
        <v>0</v>
      </c>
      <c r="T29" s="179">
        <f>IF('Indicator Date hidden'!T29="x","x",$T$3-'Indicator Date hidden'!T29)</f>
        <v>0</v>
      </c>
      <c r="U29" s="179">
        <f>IF('Indicator Date hidden'!U29="x","x",$U$3-'Indicator Date hidden'!U29)</f>
        <v>0</v>
      </c>
      <c r="V29" s="179">
        <f>IF('Indicator Date hidden'!V29="x","x",$V$3-'Indicator Date hidden'!V29)</f>
        <v>0</v>
      </c>
      <c r="W29" s="179">
        <f>IF('Indicator Date hidden'!W29="x","x",$W$3-'Indicator Date hidden'!W29)</f>
        <v>0</v>
      </c>
      <c r="X29" s="179">
        <f>IF('Indicator Date hidden'!X29="x","x",$X$3-'Indicator Date hidden'!X29)</f>
        <v>0</v>
      </c>
      <c r="Y29" s="179">
        <f>IF('Indicator Date hidden'!Y29="x","x",$Y$3-'Indicator Date hidden'!Y29)</f>
        <v>4</v>
      </c>
      <c r="Z29" s="179">
        <f>IF('Indicator Date hidden'!Z29="x","x",$Z$3-'Indicator Date hidden'!Z29)</f>
        <v>4</v>
      </c>
      <c r="AA29" s="179">
        <f>IF('Indicator Date hidden'!AA29="x","x",$AA$3-'Indicator Date hidden'!AA29)</f>
        <v>0</v>
      </c>
      <c r="AB29" s="179">
        <f>IF('Indicator Date hidden'!AB29="x","x",$AB$3-'Indicator Date hidden'!AB29)</f>
        <v>0</v>
      </c>
      <c r="AC29" s="179">
        <f>IF('Indicator Date hidden'!AC29="x","x",$AC$3-'Indicator Date hidden'!AC29)</f>
        <v>0</v>
      </c>
      <c r="AD29" s="179">
        <f>IF('Indicator Date hidden'!AD29="x","x",$AD$3-'Indicator Date hidden'!AD29)</f>
        <v>1</v>
      </c>
      <c r="AE29" s="179">
        <f>IF('Indicator Date hidden'!AE29="x","x",$AE$3-'Indicator Date hidden'!AE29)</f>
        <v>0</v>
      </c>
      <c r="AF29" s="179">
        <f>IF('Indicator Date hidden'!AF29="x","x",$AF$3-'Indicator Date hidden'!AF29)</f>
        <v>5</v>
      </c>
      <c r="AG29" s="179">
        <f>IF('Indicator Date hidden'!AG29="x","x",$AG$3-'Indicator Date hidden'!AG29)</f>
        <v>0</v>
      </c>
      <c r="AH29" s="179">
        <f>IF('Indicator Date hidden'!AH29="x","x",$AH$3-'Indicator Date hidden'!AH29)</f>
        <v>4</v>
      </c>
      <c r="AI29" s="179">
        <f>IF('Indicator Date hidden'!AI29="x","x",$AI$3-'Indicator Date hidden'!AI29)</f>
        <v>0</v>
      </c>
      <c r="AJ29" s="179">
        <f>IF('Indicator Date hidden'!AJ29="x","x",$AJ$3-'Indicator Date hidden'!AJ29)</f>
        <v>0</v>
      </c>
      <c r="AK29" s="179">
        <f>IF('Indicator Date hidden'!AK29="x","x",$AK$3-'Indicator Date hidden'!AK29)</f>
        <v>0</v>
      </c>
      <c r="AL29" s="179">
        <f>IF('Indicator Date hidden'!AL29="x","x",$AL$3-'Indicator Date hidden'!AL29)</f>
        <v>0</v>
      </c>
      <c r="AM29" s="179">
        <f>IF('Indicator Date hidden'!AM29="x","x",$AM$3-'Indicator Date hidden'!AM29)</f>
        <v>0</v>
      </c>
      <c r="AN29" s="179">
        <f>IF('Indicator Date hidden'!AN29="x","x",$AN$3-'Indicator Date hidden'!AN29)</f>
        <v>0</v>
      </c>
      <c r="AO29" s="179">
        <f>IF('Indicator Date hidden'!AO29="x","x",$AO$3-'Indicator Date hidden'!AO29)</f>
        <v>0</v>
      </c>
      <c r="AP29" s="179">
        <f>IF('Indicator Date hidden'!AP29="x","x",$AP$3-'Indicator Date hidden'!AP29)</f>
        <v>0</v>
      </c>
      <c r="AQ29" s="179">
        <f>IF('Indicator Date hidden'!AQ29="x","x",$AQ$3-'Indicator Date hidden'!AQ29)</f>
        <v>0</v>
      </c>
      <c r="AR29" s="179">
        <f>IF('Indicator Date hidden'!AR29="x","x",$AR$3-'Indicator Date hidden'!AR29)</f>
        <v>0</v>
      </c>
      <c r="AS29" s="179">
        <f>IF('Indicator Date hidden'!AS29="x","x",$AS$3-'Indicator Date hidden'!AS29)</f>
        <v>0</v>
      </c>
      <c r="AT29" s="179">
        <f>IF('Indicator Date hidden'!AT29="x","x",$AT$3-'Indicator Date hidden'!AT29)</f>
        <v>0</v>
      </c>
      <c r="AU29" s="179">
        <f>IF('Indicator Date hidden'!AU29="x","x",$AU$3-'Indicator Date hidden'!AU29)</f>
        <v>0</v>
      </c>
      <c r="AV29" s="179">
        <f>IF('Indicator Date hidden'!AV29="x","x",$AV$3-'Indicator Date hidden'!AV29)</f>
        <v>0</v>
      </c>
      <c r="AW29" s="179">
        <f>IF('Indicator Date hidden'!AW29="x","x",$AW$3-'Indicator Date hidden'!AW29)</f>
        <v>0</v>
      </c>
      <c r="AX29" s="179">
        <f>IF('Indicator Date hidden'!AX29="x","x",$AX$3-'Indicator Date hidden'!AX29)</f>
        <v>1</v>
      </c>
      <c r="AY29" s="179">
        <f>IF('Indicator Date hidden'!AY29="x","x",$AY$3-'Indicator Date hidden'!AY29)</f>
        <v>1</v>
      </c>
      <c r="AZ29" s="179">
        <f>IF('Indicator Date hidden'!AZ29="x","x",$AZ$3-'Indicator Date hidden'!AZ29)</f>
        <v>0</v>
      </c>
      <c r="BA29" s="179">
        <f>IF('Indicator Date hidden'!BA29="x","x",$BA$3-'Indicator Date hidden'!BA29)</f>
        <v>0</v>
      </c>
      <c r="BB29" s="179">
        <f>IF('Indicator Date hidden'!BB29="x","x",$BB$3-'Indicator Date hidden'!BB29)</f>
        <v>0</v>
      </c>
      <c r="BC29" s="179">
        <f>IF('Indicator Date hidden'!BC29="x","x",$BC$3-'Indicator Date hidden'!BC29)</f>
        <v>0</v>
      </c>
      <c r="BD29" s="179">
        <f>IF('Indicator Date hidden'!BD29="x","x",$BD$3-'Indicator Date hidden'!BD29)</f>
        <v>0</v>
      </c>
      <c r="BE29" s="179">
        <f>IF('Indicator Date hidden'!BE29="x","x",$BE$3-'Indicator Date hidden'!BE29)</f>
        <v>0</v>
      </c>
      <c r="BF29" s="179">
        <f>IF('Indicator Date hidden'!BF29="x","x",$BF$3-'Indicator Date hidden'!BF29)</f>
        <v>0</v>
      </c>
      <c r="BG29" s="179">
        <f>IF('Indicator Date hidden'!BG29="x","x",$BG$3-'Indicator Date hidden'!BG29)</f>
        <v>0</v>
      </c>
      <c r="BH29" s="179">
        <f>IF('Indicator Date hidden'!BH29="x","x",$BH$3-'Indicator Date hidden'!BH29)</f>
        <v>0</v>
      </c>
      <c r="BI29" s="179">
        <f>IF('Indicator Date hidden'!BI29="x","x",$BI$3-'Indicator Date hidden'!BI29)</f>
        <v>0</v>
      </c>
      <c r="BJ29" s="179">
        <f>IF('Indicator Date hidden'!BJ29="x","x",$BJ$3-'Indicator Date hidden'!BJ29)</f>
        <v>0</v>
      </c>
      <c r="BK29" s="179">
        <f>IF('Indicator Date hidden'!BK29="x","x",$BK$3-'Indicator Date hidden'!BK29)</f>
        <v>0</v>
      </c>
      <c r="BL29" s="179">
        <f>IF('Indicator Date hidden'!BL29="x","x",$BL$3-'Indicator Date hidden'!BL29)</f>
        <v>1</v>
      </c>
      <c r="BM29" s="179">
        <f>IF('Indicator Date hidden'!BM29="x","x",$BM$3-'Indicator Date hidden'!BM29)</f>
        <v>0</v>
      </c>
      <c r="BN29" s="179">
        <f>IF('Indicator Date hidden'!BN29="x","x",$BN$3-'Indicator Date hidden'!BN29)</f>
        <v>2</v>
      </c>
      <c r="BO29" s="179">
        <f>IF('Indicator Date hidden'!BO29="x","x",$BO$3-'Indicator Date hidden'!BO29)</f>
        <v>0</v>
      </c>
      <c r="BP29" s="179">
        <f>IF('Indicator Date hidden'!BP29="x","x",$BP$3-'Indicator Date hidden'!BP29)</f>
        <v>0</v>
      </c>
      <c r="BQ29" s="179">
        <f>IF('Indicator Date hidden'!BQ29="x","x",$BQ$3-'Indicator Date hidden'!BQ29)</f>
        <v>0</v>
      </c>
      <c r="BR29" s="179">
        <f>IF('Indicator Date hidden'!BR29="x","x",$BR$3-'Indicator Date hidden'!BR29)</f>
        <v>0</v>
      </c>
      <c r="BS29" s="179">
        <f>IF('Indicator Date hidden'!BS29="x","x",$BS$3-'Indicator Date hidden'!BS29)</f>
        <v>0</v>
      </c>
      <c r="BT29" s="179">
        <f>IF('Indicator Date hidden'!BT29="x","x",$BT$3-'Indicator Date hidden'!BT29)</f>
        <v>0</v>
      </c>
      <c r="BU29" s="179">
        <f>IF('Indicator Date hidden'!BU29="x","x",$BU$3-'Indicator Date hidden'!BU29)</f>
        <v>0</v>
      </c>
      <c r="BV29" s="179">
        <f>IF('Indicator Date hidden'!BV29="x","x",$BV$3-'Indicator Date hidden'!BV29)</f>
        <v>0</v>
      </c>
      <c r="BW29" s="179">
        <f>IF('Indicator Date hidden'!BW29="x","x",$BW$3-'Indicator Date hidden'!BW29)</f>
        <v>0</v>
      </c>
      <c r="BX29" s="179">
        <f>IF('Indicator Date hidden'!BX29="x","x",$BX$3-'Indicator Date hidden'!BX29)</f>
        <v>0</v>
      </c>
      <c r="BY29" s="179">
        <f>IF('Indicator Date hidden'!BY29="x","x",$BY$3-'Indicator Date hidden'!BY29)</f>
        <v>0</v>
      </c>
      <c r="BZ29" s="179">
        <f>IF('Indicator Date hidden'!BZ29="x","x",$BZ$3-'Indicator Date hidden'!BZ29)</f>
        <v>0</v>
      </c>
      <c r="CA29" s="179">
        <f>IF('Indicator Date hidden'!CA29="x","x",$CA$3-'Indicator Date hidden'!CA29)</f>
        <v>0</v>
      </c>
      <c r="CB29" s="179">
        <f>IF('Indicator Date hidden'!CB29="x","x",$CB$3-'Indicator Date hidden'!CB29)</f>
        <v>0</v>
      </c>
      <c r="CC29" s="179">
        <f>IF('Indicator Date hidden'!CC29="x","x",$CC$3-'Indicator Date hidden'!CC29)</f>
        <v>0</v>
      </c>
      <c r="CD29" s="179">
        <f>IF('Indicator Date hidden'!CD29="x","x",$CD$3-'Indicator Date hidden'!CD29)</f>
        <v>0</v>
      </c>
      <c r="CE29" s="179">
        <f>IF('Indicator Date hidden'!CE29="x","x",$CE$3-'Indicator Date hidden'!CE29)</f>
        <v>0</v>
      </c>
      <c r="CF29" s="179">
        <f>IF('Indicator Date hidden'!CF29="x","x",$CF$3-'Indicator Date hidden'!CF29)</f>
        <v>0</v>
      </c>
      <c r="CG29" s="180">
        <f t="shared" si="0"/>
        <v>29</v>
      </c>
      <c r="CH29" s="181">
        <f t="shared" si="4"/>
        <v>0.35802469135802467</v>
      </c>
      <c r="CI29" s="180">
        <f t="shared" si="1"/>
        <v>10</v>
      </c>
      <c r="CJ29" s="181">
        <f t="shared" si="2"/>
        <v>1.1472849536285377</v>
      </c>
      <c r="CK29" s="182">
        <f t="shared" si="3"/>
        <v>0</v>
      </c>
    </row>
    <row r="30" spans="1:89" x14ac:dyDescent="0.25">
      <c r="A30" s="3" t="str">
        <f>VLOOKUP(C30,Regiones!B$4:H$36,7,FALSE)</f>
        <v>South America</v>
      </c>
      <c r="B30" s="114" t="s">
        <v>26</v>
      </c>
      <c r="C30" s="97" t="s">
        <v>25</v>
      </c>
      <c r="D30" s="179">
        <f>IF('Indicator Date hidden'!D30="x","x",$D$3-'Indicator Date hidden'!D30)</f>
        <v>0</v>
      </c>
      <c r="E30" s="179">
        <f>IF('Indicator Date hidden'!E30="x","x",$E$3-'Indicator Date hidden'!E30)</f>
        <v>0</v>
      </c>
      <c r="F30" s="179">
        <f>IF('Indicator Date hidden'!F30="x","x",$F$3-'Indicator Date hidden'!F30)</f>
        <v>0</v>
      </c>
      <c r="G30" s="179">
        <f>IF('Indicator Date hidden'!G30="x","x",$G$3-'Indicator Date hidden'!G30)</f>
        <v>0</v>
      </c>
      <c r="H30" s="179">
        <f>IF('Indicator Date hidden'!H30="x","x",$H$3-'Indicator Date hidden'!H30)</f>
        <v>0</v>
      </c>
      <c r="I30" s="179">
        <f>IF('Indicator Date hidden'!I30="x","x",$I$3-'Indicator Date hidden'!I30)</f>
        <v>0</v>
      </c>
      <c r="J30" s="179">
        <f>IF('Indicator Date hidden'!J30="x","x",$J$3-'Indicator Date hidden'!J30)</f>
        <v>0</v>
      </c>
      <c r="K30" s="179">
        <f>IF('Indicator Date hidden'!K30="x","x",$K$3-'Indicator Date hidden'!K30)</f>
        <v>0</v>
      </c>
      <c r="L30" s="179">
        <f>IF('Indicator Date hidden'!L30="x","x",$L$3-'Indicator Date hidden'!L30)</f>
        <v>0</v>
      </c>
      <c r="M30" s="179">
        <f>IF('Indicator Date hidden'!M30="x","x",$M$3-'Indicator Date hidden'!M30)</f>
        <v>0</v>
      </c>
      <c r="N30" s="179">
        <f>IF('Indicator Date hidden'!N30="x","x",$N$3-'Indicator Date hidden'!N30)</f>
        <v>0</v>
      </c>
      <c r="O30" s="179">
        <f>IF('Indicator Date hidden'!O30="x","x",$O$3-'Indicator Date hidden'!O30)</f>
        <v>0</v>
      </c>
      <c r="P30" s="179" t="str">
        <f>IF('Indicator Date hidden'!P30="x","x",$P$3-'Indicator Date hidden'!P30)</f>
        <v>x</v>
      </c>
      <c r="Q30" s="179">
        <f>IF('Indicator Date hidden'!Q30="x","x",$Q$3-'Indicator Date hidden'!Q30)</f>
        <v>0</v>
      </c>
      <c r="R30" s="179">
        <f>IF('Indicator Date hidden'!R30="x","x",$R$3-'Indicator Date hidden'!R30)</f>
        <v>0</v>
      </c>
      <c r="S30" s="179">
        <f>IF('Indicator Date hidden'!S30="x","x",$S$3-'Indicator Date hidden'!S30)</f>
        <v>0</v>
      </c>
      <c r="T30" s="179">
        <f>IF('Indicator Date hidden'!T30="x","x",$T$3-'Indicator Date hidden'!T30)</f>
        <v>0</v>
      </c>
      <c r="U30" s="179">
        <f>IF('Indicator Date hidden'!U30="x","x",$U$3-'Indicator Date hidden'!U30)</f>
        <v>0</v>
      </c>
      <c r="V30" s="179">
        <f>IF('Indicator Date hidden'!V30="x","x",$V$3-'Indicator Date hidden'!V30)</f>
        <v>0</v>
      </c>
      <c r="W30" s="179">
        <f>IF('Indicator Date hidden'!W30="x","x",$W$3-'Indicator Date hidden'!W30)</f>
        <v>0</v>
      </c>
      <c r="X30" s="179">
        <f>IF('Indicator Date hidden'!X30="x","x",$X$3-'Indicator Date hidden'!X30)</f>
        <v>0</v>
      </c>
      <c r="Y30" s="179">
        <f>IF('Indicator Date hidden'!Y30="x","x",$Y$3-'Indicator Date hidden'!Y30)</f>
        <v>0</v>
      </c>
      <c r="Z30" s="179">
        <f>IF('Indicator Date hidden'!Z30="x","x",$Z$3-'Indicator Date hidden'!Z30)</f>
        <v>0</v>
      </c>
      <c r="AA30" s="179">
        <f>IF('Indicator Date hidden'!AA30="x","x",$AA$3-'Indicator Date hidden'!AA30)</f>
        <v>1</v>
      </c>
      <c r="AB30" s="179">
        <f>IF('Indicator Date hidden'!AB30="x","x",$AB$3-'Indicator Date hidden'!AB30)</f>
        <v>0</v>
      </c>
      <c r="AC30" s="179">
        <f>IF('Indicator Date hidden'!AC30="x","x",$AC$3-'Indicator Date hidden'!AC30)</f>
        <v>0</v>
      </c>
      <c r="AD30" s="179">
        <f>IF('Indicator Date hidden'!AD30="x","x",$AD$3-'Indicator Date hidden'!AD30)</f>
        <v>1</v>
      </c>
      <c r="AE30" s="179">
        <f>IF('Indicator Date hidden'!AE30="x","x",$AE$3-'Indicator Date hidden'!AE30)</f>
        <v>0</v>
      </c>
      <c r="AF30" s="179">
        <f>IF('Indicator Date hidden'!AF30="x","x",$AF$3-'Indicator Date hidden'!AF30)</f>
        <v>2</v>
      </c>
      <c r="AG30" s="179">
        <f>IF('Indicator Date hidden'!AG30="x","x",$AG$3-'Indicator Date hidden'!AG30)</f>
        <v>0</v>
      </c>
      <c r="AH30" s="179">
        <f>IF('Indicator Date hidden'!AH30="x","x",$AH$3-'Indicator Date hidden'!AH30)</f>
        <v>3</v>
      </c>
      <c r="AI30" s="179">
        <f>IF('Indicator Date hidden'!AI30="x","x",$AI$3-'Indicator Date hidden'!AI30)</f>
        <v>0</v>
      </c>
      <c r="AJ30" s="179">
        <f>IF('Indicator Date hidden'!AJ30="x","x",$AJ$3-'Indicator Date hidden'!AJ30)</f>
        <v>0</v>
      </c>
      <c r="AK30" s="179">
        <f>IF('Indicator Date hidden'!AK30="x","x",$AK$3-'Indicator Date hidden'!AK30)</f>
        <v>0</v>
      </c>
      <c r="AL30" s="179">
        <f>IF('Indicator Date hidden'!AL30="x","x",$AL$3-'Indicator Date hidden'!AL30)</f>
        <v>0</v>
      </c>
      <c r="AM30" s="179">
        <f>IF('Indicator Date hidden'!AM30="x","x",$AM$3-'Indicator Date hidden'!AM30)</f>
        <v>0</v>
      </c>
      <c r="AN30" s="179">
        <f>IF('Indicator Date hidden'!AN30="x","x",$AN$3-'Indicator Date hidden'!AN30)</f>
        <v>0</v>
      </c>
      <c r="AO30" s="179">
        <f>IF('Indicator Date hidden'!AO30="x","x",$AO$3-'Indicator Date hidden'!AO30)</f>
        <v>0</v>
      </c>
      <c r="AP30" s="179">
        <f>IF('Indicator Date hidden'!AP30="x","x",$AP$3-'Indicator Date hidden'!AP30)</f>
        <v>0</v>
      </c>
      <c r="AQ30" s="179">
        <f>IF('Indicator Date hidden'!AQ30="x","x",$AQ$3-'Indicator Date hidden'!AQ30)</f>
        <v>0</v>
      </c>
      <c r="AR30" s="179">
        <f>IF('Indicator Date hidden'!AR30="x","x",$AR$3-'Indicator Date hidden'!AR30)</f>
        <v>0</v>
      </c>
      <c r="AS30" s="179">
        <f>IF('Indicator Date hidden'!AS30="x","x",$AS$3-'Indicator Date hidden'!AS30)</f>
        <v>0</v>
      </c>
      <c r="AT30" s="179">
        <f>IF('Indicator Date hidden'!AT30="x","x",$AT$3-'Indicator Date hidden'!AT30)</f>
        <v>0</v>
      </c>
      <c r="AU30" s="179">
        <f>IF('Indicator Date hidden'!AU30="x","x",$AU$3-'Indicator Date hidden'!AU30)</f>
        <v>0</v>
      </c>
      <c r="AV30" s="179">
        <f>IF('Indicator Date hidden'!AV30="x","x",$AV$3-'Indicator Date hidden'!AV30)</f>
        <v>0</v>
      </c>
      <c r="AW30" s="179">
        <f>IF('Indicator Date hidden'!AW30="x","x",$AW$3-'Indicator Date hidden'!AW30)</f>
        <v>0</v>
      </c>
      <c r="AX30" s="179" t="str">
        <f>IF('Indicator Date hidden'!AX30="x","x",$AX$3-'Indicator Date hidden'!AX30)</f>
        <v>x</v>
      </c>
      <c r="AY30" s="179">
        <f>IF('Indicator Date hidden'!AY30="x","x",$AY$3-'Indicator Date hidden'!AY30)</f>
        <v>1</v>
      </c>
      <c r="AZ30" s="179">
        <f>IF('Indicator Date hidden'!AZ30="x","x",$AZ$3-'Indicator Date hidden'!AZ30)</f>
        <v>0</v>
      </c>
      <c r="BA30" s="179">
        <f>IF('Indicator Date hidden'!BA30="x","x",$BA$3-'Indicator Date hidden'!BA30)</f>
        <v>0</v>
      </c>
      <c r="BB30" s="179">
        <f>IF('Indicator Date hidden'!BB30="x","x",$BB$3-'Indicator Date hidden'!BB30)</f>
        <v>0</v>
      </c>
      <c r="BC30" s="179">
        <f>IF('Indicator Date hidden'!BC30="x","x",$BC$3-'Indicator Date hidden'!BC30)</f>
        <v>0</v>
      </c>
      <c r="BD30" s="179">
        <f>IF('Indicator Date hidden'!BD30="x","x",$BD$3-'Indicator Date hidden'!BD30)</f>
        <v>0</v>
      </c>
      <c r="BE30" s="179">
        <f>IF('Indicator Date hidden'!BE30="x","x",$BE$3-'Indicator Date hidden'!BE30)</f>
        <v>0</v>
      </c>
      <c r="BF30" s="179">
        <f>IF('Indicator Date hidden'!BF30="x","x",$BF$3-'Indicator Date hidden'!BF30)</f>
        <v>0</v>
      </c>
      <c r="BG30" s="179">
        <f>IF('Indicator Date hidden'!BG30="x","x",$BG$3-'Indicator Date hidden'!BG30)</f>
        <v>0</v>
      </c>
      <c r="BH30" s="179">
        <f>IF('Indicator Date hidden'!BH30="x","x",$BH$3-'Indicator Date hidden'!BH30)</f>
        <v>0</v>
      </c>
      <c r="BI30" s="179">
        <f>IF('Indicator Date hidden'!BI30="x","x",$BI$3-'Indicator Date hidden'!BI30)</f>
        <v>5</v>
      </c>
      <c r="BJ30" s="179">
        <f>IF('Indicator Date hidden'!BJ30="x","x",$BJ$3-'Indicator Date hidden'!BJ30)</f>
        <v>0</v>
      </c>
      <c r="BK30" s="179">
        <f>IF('Indicator Date hidden'!BK30="x","x",$BK$3-'Indicator Date hidden'!BK30)</f>
        <v>0</v>
      </c>
      <c r="BL30" s="179">
        <f>IF('Indicator Date hidden'!BL30="x","x",$BL$3-'Indicator Date hidden'!BL30)</f>
        <v>1</v>
      </c>
      <c r="BM30" s="179">
        <f>IF('Indicator Date hidden'!BM30="x","x",$BM$3-'Indicator Date hidden'!BM30)</f>
        <v>0</v>
      </c>
      <c r="BN30" s="179">
        <f>IF('Indicator Date hidden'!BN30="x","x",$BN$3-'Indicator Date hidden'!BN30)</f>
        <v>2</v>
      </c>
      <c r="BO30" s="179">
        <f>IF('Indicator Date hidden'!BO30="x","x",$BO$3-'Indicator Date hidden'!BO30)</f>
        <v>0</v>
      </c>
      <c r="BP30" s="179">
        <f>IF('Indicator Date hidden'!BP30="x","x",$BP$3-'Indicator Date hidden'!BP30)</f>
        <v>0</v>
      </c>
      <c r="BQ30" s="179">
        <f>IF('Indicator Date hidden'!BQ30="x","x",$BQ$3-'Indicator Date hidden'!BQ30)</f>
        <v>0</v>
      </c>
      <c r="BR30" s="179">
        <f>IF('Indicator Date hidden'!BR30="x","x",$BR$3-'Indicator Date hidden'!BR30)</f>
        <v>0</v>
      </c>
      <c r="BS30" s="179">
        <f>IF('Indicator Date hidden'!BS30="x","x",$BS$3-'Indicator Date hidden'!BS30)</f>
        <v>0</v>
      </c>
      <c r="BT30" s="179">
        <f>IF('Indicator Date hidden'!BT30="x","x",$BT$3-'Indicator Date hidden'!BT30)</f>
        <v>0</v>
      </c>
      <c r="BU30" s="179">
        <f>IF('Indicator Date hidden'!BU30="x","x",$BU$3-'Indicator Date hidden'!BU30)</f>
        <v>0</v>
      </c>
      <c r="BV30" s="179">
        <f>IF('Indicator Date hidden'!BV30="x","x",$BV$3-'Indicator Date hidden'!BV30)</f>
        <v>0</v>
      </c>
      <c r="BW30" s="179">
        <f>IF('Indicator Date hidden'!BW30="x","x",$BW$3-'Indicator Date hidden'!BW30)</f>
        <v>0</v>
      </c>
      <c r="BX30" s="179">
        <f>IF('Indicator Date hidden'!BX30="x","x",$BX$3-'Indicator Date hidden'!BX30)</f>
        <v>0</v>
      </c>
      <c r="BY30" s="179">
        <f>IF('Indicator Date hidden'!BY30="x","x",$BY$3-'Indicator Date hidden'!BY30)</f>
        <v>0</v>
      </c>
      <c r="BZ30" s="179">
        <f>IF('Indicator Date hidden'!BZ30="x","x",$BZ$3-'Indicator Date hidden'!BZ30)</f>
        <v>0</v>
      </c>
      <c r="CA30" s="179">
        <f>IF('Indicator Date hidden'!CA30="x","x",$CA$3-'Indicator Date hidden'!CA30)</f>
        <v>0</v>
      </c>
      <c r="CB30" s="179">
        <f>IF('Indicator Date hidden'!CB30="x","x",$CB$3-'Indicator Date hidden'!CB30)</f>
        <v>0</v>
      </c>
      <c r="CC30" s="179">
        <f>IF('Indicator Date hidden'!CC30="x","x",$CC$3-'Indicator Date hidden'!CC30)</f>
        <v>0</v>
      </c>
      <c r="CD30" s="179">
        <f>IF('Indicator Date hidden'!CD30="x","x",$CD$3-'Indicator Date hidden'!CD30)</f>
        <v>0</v>
      </c>
      <c r="CE30" s="179">
        <f>IF('Indicator Date hidden'!CE30="x","x",$CE$3-'Indicator Date hidden'!CE30)</f>
        <v>0</v>
      </c>
      <c r="CF30" s="179">
        <f>IF('Indicator Date hidden'!CF30="x","x",$CF$3-'Indicator Date hidden'!CF30)</f>
        <v>0</v>
      </c>
      <c r="CG30" s="180">
        <f t="shared" si="0"/>
        <v>16</v>
      </c>
      <c r="CH30" s="181">
        <f t="shared" si="4"/>
        <v>0.19753086419753085</v>
      </c>
      <c r="CI30" s="180">
        <f t="shared" si="1"/>
        <v>8</v>
      </c>
      <c r="CJ30" s="181">
        <f t="shared" si="2"/>
        <v>0.73570334616305777</v>
      </c>
      <c r="CK30" s="182">
        <f t="shared" si="3"/>
        <v>0</v>
      </c>
    </row>
    <row r="31" spans="1:89" x14ac:dyDescent="0.25">
      <c r="A31" s="3" t="str">
        <f>VLOOKUP(C31,Regiones!B$4:H$36,7,FALSE)</f>
        <v>South America</v>
      </c>
      <c r="B31" s="114" t="s">
        <v>34</v>
      </c>
      <c r="C31" s="97" t="s">
        <v>33</v>
      </c>
      <c r="D31" s="179">
        <f>IF('Indicator Date hidden'!D31="x","x",$D$3-'Indicator Date hidden'!D31)</f>
        <v>0</v>
      </c>
      <c r="E31" s="179">
        <f>IF('Indicator Date hidden'!E31="x","x",$E$3-'Indicator Date hidden'!E31)</f>
        <v>0</v>
      </c>
      <c r="F31" s="179">
        <f>IF('Indicator Date hidden'!F31="x","x",$F$3-'Indicator Date hidden'!F31)</f>
        <v>0</v>
      </c>
      <c r="G31" s="179">
        <f>IF('Indicator Date hidden'!G31="x","x",$G$3-'Indicator Date hidden'!G31)</f>
        <v>0</v>
      </c>
      <c r="H31" s="179">
        <f>IF('Indicator Date hidden'!H31="x","x",$H$3-'Indicator Date hidden'!H31)</f>
        <v>0</v>
      </c>
      <c r="I31" s="179">
        <f>IF('Indicator Date hidden'!I31="x","x",$I$3-'Indicator Date hidden'!I31)</f>
        <v>0</v>
      </c>
      <c r="J31" s="179">
        <f>IF('Indicator Date hidden'!J31="x","x",$J$3-'Indicator Date hidden'!J31)</f>
        <v>0</v>
      </c>
      <c r="K31" s="179">
        <f>IF('Indicator Date hidden'!K31="x","x",$K$3-'Indicator Date hidden'!K31)</f>
        <v>0</v>
      </c>
      <c r="L31" s="179">
        <f>IF('Indicator Date hidden'!L31="x","x",$L$3-'Indicator Date hidden'!L31)</f>
        <v>0</v>
      </c>
      <c r="M31" s="179">
        <f>IF('Indicator Date hidden'!M31="x","x",$M$3-'Indicator Date hidden'!M31)</f>
        <v>0</v>
      </c>
      <c r="N31" s="179">
        <f>IF('Indicator Date hidden'!N31="x","x",$N$3-'Indicator Date hidden'!N31)</f>
        <v>0</v>
      </c>
      <c r="O31" s="179">
        <f>IF('Indicator Date hidden'!O31="x","x",$O$3-'Indicator Date hidden'!O31)</f>
        <v>0</v>
      </c>
      <c r="P31" s="179">
        <f>IF('Indicator Date hidden'!P31="x","x",$P$3-'Indicator Date hidden'!P31)</f>
        <v>4</v>
      </c>
      <c r="Q31" s="179">
        <f>IF('Indicator Date hidden'!Q31="x","x",$Q$3-'Indicator Date hidden'!Q31)</f>
        <v>0</v>
      </c>
      <c r="R31" s="179">
        <f>IF('Indicator Date hidden'!R31="x","x",$R$3-'Indicator Date hidden'!R31)</f>
        <v>0</v>
      </c>
      <c r="S31" s="179">
        <f>IF('Indicator Date hidden'!S31="x","x",$S$3-'Indicator Date hidden'!S31)</f>
        <v>0</v>
      </c>
      <c r="T31" s="179">
        <f>IF('Indicator Date hidden'!T31="x","x",$T$3-'Indicator Date hidden'!T31)</f>
        <v>0</v>
      </c>
      <c r="U31" s="179">
        <f>IF('Indicator Date hidden'!U31="x","x",$U$3-'Indicator Date hidden'!U31)</f>
        <v>1</v>
      </c>
      <c r="V31" s="179">
        <f>IF('Indicator Date hidden'!V31="x","x",$V$3-'Indicator Date hidden'!V31)</f>
        <v>1</v>
      </c>
      <c r="W31" s="179">
        <f>IF('Indicator Date hidden'!W31="x","x",$W$3-'Indicator Date hidden'!W31)</f>
        <v>0</v>
      </c>
      <c r="X31" s="179">
        <f>IF('Indicator Date hidden'!X31="x","x",$X$3-'Indicator Date hidden'!X31)</f>
        <v>0</v>
      </c>
      <c r="Y31" s="179">
        <f>IF('Indicator Date hidden'!Y31="x","x",$Y$3-'Indicator Date hidden'!Y31)</f>
        <v>5</v>
      </c>
      <c r="Z31" s="179">
        <f>IF('Indicator Date hidden'!Z31="x","x",$Z$3-'Indicator Date hidden'!Z31)</f>
        <v>5</v>
      </c>
      <c r="AA31" s="179">
        <f>IF('Indicator Date hidden'!AA31="x","x",$AA$3-'Indicator Date hidden'!AA31)</f>
        <v>9</v>
      </c>
      <c r="AB31" s="179">
        <f>IF('Indicator Date hidden'!AB31="x","x",$AB$3-'Indicator Date hidden'!AB31)</f>
        <v>0</v>
      </c>
      <c r="AC31" s="179">
        <f>IF('Indicator Date hidden'!AC31="x","x",$AC$3-'Indicator Date hidden'!AC31)</f>
        <v>0</v>
      </c>
      <c r="AD31" s="179" t="str">
        <f>IF('Indicator Date hidden'!AD31="x","x",$AD$3-'Indicator Date hidden'!AD31)</f>
        <v>x</v>
      </c>
      <c r="AE31" s="179">
        <f>IF('Indicator Date hidden'!AE31="x","x",$AE$3-'Indicator Date hidden'!AE31)</f>
        <v>0</v>
      </c>
      <c r="AF31" s="179">
        <f>IF('Indicator Date hidden'!AF31="x","x",$AF$3-'Indicator Date hidden'!AF31)</f>
        <v>1</v>
      </c>
      <c r="AG31" s="179">
        <f>IF('Indicator Date hidden'!AG31="x","x",$AG$3-'Indicator Date hidden'!AG31)</f>
        <v>3</v>
      </c>
      <c r="AH31" s="179">
        <f>IF('Indicator Date hidden'!AH31="x","x",$AH$3-'Indicator Date hidden'!AH31)</f>
        <v>4</v>
      </c>
      <c r="AI31" s="179">
        <f>IF('Indicator Date hidden'!AI31="x","x",$AI$3-'Indicator Date hidden'!AI31)</f>
        <v>0</v>
      </c>
      <c r="AJ31" s="179">
        <f>IF('Indicator Date hidden'!AJ31="x","x",$AJ$3-'Indicator Date hidden'!AJ31)</f>
        <v>0</v>
      </c>
      <c r="AK31" s="179">
        <f>IF('Indicator Date hidden'!AK31="x","x",$AK$3-'Indicator Date hidden'!AK31)</f>
        <v>0</v>
      </c>
      <c r="AL31" s="179">
        <f>IF('Indicator Date hidden'!AL31="x","x",$AL$3-'Indicator Date hidden'!AL31)</f>
        <v>0</v>
      </c>
      <c r="AM31" s="179">
        <f>IF('Indicator Date hidden'!AM31="x","x",$AM$3-'Indicator Date hidden'!AM31)</f>
        <v>0</v>
      </c>
      <c r="AN31" s="179">
        <f>IF('Indicator Date hidden'!AN31="x","x",$AN$3-'Indicator Date hidden'!AN31)</f>
        <v>0</v>
      </c>
      <c r="AO31" s="179">
        <f>IF('Indicator Date hidden'!AO31="x","x",$AO$3-'Indicator Date hidden'!AO31)</f>
        <v>0</v>
      </c>
      <c r="AP31" s="179">
        <f>IF('Indicator Date hidden'!AP31="x","x",$AP$3-'Indicator Date hidden'!AP31)</f>
        <v>0</v>
      </c>
      <c r="AQ31" s="179">
        <f>IF('Indicator Date hidden'!AQ31="x","x",$AQ$3-'Indicator Date hidden'!AQ31)</f>
        <v>0</v>
      </c>
      <c r="AR31" s="179">
        <f>IF('Indicator Date hidden'!AR31="x","x",$AR$3-'Indicator Date hidden'!AR31)</f>
        <v>0</v>
      </c>
      <c r="AS31" s="179">
        <f>IF('Indicator Date hidden'!AS31="x","x",$AS$3-'Indicator Date hidden'!AS31)</f>
        <v>7</v>
      </c>
      <c r="AT31" s="179">
        <f>IF('Indicator Date hidden'!AT31="x","x",$AT$3-'Indicator Date hidden'!AT31)</f>
        <v>0</v>
      </c>
      <c r="AU31" s="179">
        <f>IF('Indicator Date hidden'!AU31="x","x",$AU$3-'Indicator Date hidden'!AU31)</f>
        <v>0</v>
      </c>
      <c r="AV31" s="179">
        <f>IF('Indicator Date hidden'!AV31="x","x",$AV$3-'Indicator Date hidden'!AV31)</f>
        <v>0</v>
      </c>
      <c r="AW31" s="179">
        <f>IF('Indicator Date hidden'!AW31="x","x",$AW$3-'Indicator Date hidden'!AW31)</f>
        <v>0</v>
      </c>
      <c r="AX31" s="179" t="str">
        <f>IF('Indicator Date hidden'!AX31="x","x",$AX$3-'Indicator Date hidden'!AX31)</f>
        <v>x</v>
      </c>
      <c r="AY31" s="179">
        <f>IF('Indicator Date hidden'!AY31="x","x",$AY$3-'Indicator Date hidden'!AY31)</f>
        <v>1</v>
      </c>
      <c r="AZ31" s="179">
        <f>IF('Indicator Date hidden'!AZ31="x","x",$AZ$3-'Indicator Date hidden'!AZ31)</f>
        <v>0</v>
      </c>
      <c r="BA31" s="179">
        <f>IF('Indicator Date hidden'!BA31="x","x",$BA$3-'Indicator Date hidden'!BA31)</f>
        <v>0</v>
      </c>
      <c r="BB31" s="179">
        <f>IF('Indicator Date hidden'!BB31="x","x",$BB$3-'Indicator Date hidden'!BB31)</f>
        <v>0</v>
      </c>
      <c r="BC31" s="179">
        <f>IF('Indicator Date hidden'!BC31="x","x",$BC$3-'Indicator Date hidden'!BC31)</f>
        <v>0</v>
      </c>
      <c r="BD31" s="179">
        <f>IF('Indicator Date hidden'!BD31="x","x",$BD$3-'Indicator Date hidden'!BD31)</f>
        <v>0</v>
      </c>
      <c r="BE31" s="179">
        <f>IF('Indicator Date hidden'!BE31="x","x",$BE$3-'Indicator Date hidden'!BE31)</f>
        <v>0</v>
      </c>
      <c r="BF31" s="179" t="str">
        <f>IF('Indicator Date hidden'!BF31="x","x",$BF$3-'Indicator Date hidden'!BF31)</f>
        <v>x</v>
      </c>
      <c r="BG31" s="179" t="str">
        <f>IF('Indicator Date hidden'!BG31="x","x",$BG$3-'Indicator Date hidden'!BG31)</f>
        <v>x</v>
      </c>
      <c r="BH31" s="179" t="str">
        <f>IF('Indicator Date hidden'!BH31="x","x",$BH$3-'Indicator Date hidden'!BH31)</f>
        <v>x</v>
      </c>
      <c r="BI31" s="179" t="str">
        <f>IF('Indicator Date hidden'!BI31="x","x",$BI$3-'Indicator Date hidden'!BI31)</f>
        <v>x</v>
      </c>
      <c r="BJ31" s="179">
        <f>IF('Indicator Date hidden'!BJ31="x","x",$BJ$3-'Indicator Date hidden'!BJ31)</f>
        <v>0</v>
      </c>
      <c r="BK31" s="179">
        <f>IF('Indicator Date hidden'!BK31="x","x",$BK$3-'Indicator Date hidden'!BK31)</f>
        <v>0</v>
      </c>
      <c r="BL31" s="179" t="str">
        <f>IF('Indicator Date hidden'!BL31="x","x",$BL$3-'Indicator Date hidden'!BL31)</f>
        <v>x</v>
      </c>
      <c r="BM31" s="179" t="str">
        <f>IF('Indicator Date hidden'!BM31="x","x",$BM$3-'Indicator Date hidden'!BM31)</f>
        <v>x</v>
      </c>
      <c r="BN31" s="179">
        <f>IF('Indicator Date hidden'!BN31="x","x",$BN$3-'Indicator Date hidden'!BN31)</f>
        <v>2</v>
      </c>
      <c r="BO31" s="179">
        <f>IF('Indicator Date hidden'!BO31="x","x",$BO$3-'Indicator Date hidden'!BO31)</f>
        <v>0</v>
      </c>
      <c r="BP31" s="179">
        <f>IF('Indicator Date hidden'!BP31="x","x",$BP$3-'Indicator Date hidden'!BP31)</f>
        <v>0</v>
      </c>
      <c r="BQ31" s="179">
        <f>IF('Indicator Date hidden'!BQ31="x","x",$BQ$3-'Indicator Date hidden'!BQ31)</f>
        <v>0</v>
      </c>
      <c r="BR31" s="179">
        <f>IF('Indicator Date hidden'!BR31="x","x",$BR$3-'Indicator Date hidden'!BR31)</f>
        <v>0</v>
      </c>
      <c r="BS31" s="179">
        <f>IF('Indicator Date hidden'!BS31="x","x",$BS$3-'Indicator Date hidden'!BS31)</f>
        <v>0</v>
      </c>
      <c r="BT31" s="179">
        <f>IF('Indicator Date hidden'!BT31="x","x",$BT$3-'Indicator Date hidden'!BT31)</f>
        <v>0</v>
      </c>
      <c r="BU31" s="179">
        <f>IF('Indicator Date hidden'!BU31="x","x",$BU$3-'Indicator Date hidden'!BU31)</f>
        <v>0</v>
      </c>
      <c r="BV31" s="179">
        <f>IF('Indicator Date hidden'!BV31="x","x",$BV$3-'Indicator Date hidden'!BV31)</f>
        <v>0</v>
      </c>
      <c r="BW31" s="179">
        <f>IF('Indicator Date hidden'!BW31="x","x",$BW$3-'Indicator Date hidden'!BW31)</f>
        <v>0</v>
      </c>
      <c r="BX31" s="179">
        <f>IF('Indicator Date hidden'!BX31="x","x",$BX$3-'Indicator Date hidden'!BX31)</f>
        <v>2</v>
      </c>
      <c r="BY31" s="179" t="str">
        <f>IF('Indicator Date hidden'!BY31="x","x",$BY$3-'Indicator Date hidden'!BY31)</f>
        <v>x</v>
      </c>
      <c r="BZ31" s="179">
        <f>IF('Indicator Date hidden'!BZ31="x","x",$BZ$3-'Indicator Date hidden'!BZ31)</f>
        <v>5</v>
      </c>
      <c r="CA31" s="179">
        <f>IF('Indicator Date hidden'!CA31="x","x",$CA$3-'Indicator Date hidden'!CA31)</f>
        <v>0</v>
      </c>
      <c r="CB31" s="179">
        <f>IF('Indicator Date hidden'!CB31="x","x",$CB$3-'Indicator Date hidden'!CB31)</f>
        <v>2</v>
      </c>
      <c r="CC31" s="179">
        <f>IF('Indicator Date hidden'!CC31="x","x",$CC$3-'Indicator Date hidden'!CC31)</f>
        <v>0</v>
      </c>
      <c r="CD31" s="179">
        <f>IF('Indicator Date hidden'!CD31="x","x",$CD$3-'Indicator Date hidden'!CD31)</f>
        <v>0</v>
      </c>
      <c r="CE31" s="179">
        <f>IF('Indicator Date hidden'!CE31="x","x",$CE$3-'Indicator Date hidden'!CE31)</f>
        <v>0</v>
      </c>
      <c r="CF31" s="179">
        <f>IF('Indicator Date hidden'!CF31="x","x",$CF$3-'Indicator Date hidden'!CF31)</f>
        <v>0</v>
      </c>
      <c r="CG31" s="180">
        <f t="shared" si="0"/>
        <v>52</v>
      </c>
      <c r="CH31" s="181">
        <f t="shared" si="4"/>
        <v>0.64197530864197527</v>
      </c>
      <c r="CI31" s="180">
        <f t="shared" si="1"/>
        <v>15</v>
      </c>
      <c r="CJ31" s="181">
        <f t="shared" si="2"/>
        <v>1.7655831757856337</v>
      </c>
      <c r="CK31" s="182">
        <f t="shared" si="3"/>
        <v>0</v>
      </c>
    </row>
    <row r="32" spans="1:89" x14ac:dyDescent="0.25">
      <c r="A32" s="3" t="str">
        <f>VLOOKUP(C32,Regiones!B$4:H$36,7,FALSE)</f>
        <v>South America</v>
      </c>
      <c r="B32" s="114" t="s">
        <v>48</v>
      </c>
      <c r="C32" s="97" t="s">
        <v>47</v>
      </c>
      <c r="D32" s="179">
        <f>IF('Indicator Date hidden'!D32="x","x",$D$3-'Indicator Date hidden'!D32)</f>
        <v>0</v>
      </c>
      <c r="E32" s="179">
        <f>IF('Indicator Date hidden'!E32="x","x",$E$3-'Indicator Date hidden'!E32)</f>
        <v>0</v>
      </c>
      <c r="F32" s="179">
        <f>IF('Indicator Date hidden'!F32="x","x",$F$3-'Indicator Date hidden'!F32)</f>
        <v>0</v>
      </c>
      <c r="G32" s="179">
        <f>IF('Indicator Date hidden'!G32="x","x",$G$3-'Indicator Date hidden'!G32)</f>
        <v>0</v>
      </c>
      <c r="H32" s="179">
        <f>IF('Indicator Date hidden'!H32="x","x",$H$3-'Indicator Date hidden'!H32)</f>
        <v>0</v>
      </c>
      <c r="I32" s="179">
        <f>IF('Indicator Date hidden'!I32="x","x",$I$3-'Indicator Date hidden'!I32)</f>
        <v>0</v>
      </c>
      <c r="J32" s="179">
        <f>IF('Indicator Date hidden'!J32="x","x",$J$3-'Indicator Date hidden'!J32)</f>
        <v>0</v>
      </c>
      <c r="K32" s="179">
        <f>IF('Indicator Date hidden'!K32="x","x",$K$3-'Indicator Date hidden'!K32)</f>
        <v>0</v>
      </c>
      <c r="L32" s="179">
        <f>IF('Indicator Date hidden'!L32="x","x",$L$3-'Indicator Date hidden'!L32)</f>
        <v>0</v>
      </c>
      <c r="M32" s="179">
        <f>IF('Indicator Date hidden'!M32="x","x",$M$3-'Indicator Date hidden'!M32)</f>
        <v>0</v>
      </c>
      <c r="N32" s="179">
        <f>IF('Indicator Date hidden'!N32="x","x",$N$3-'Indicator Date hidden'!N32)</f>
        <v>0</v>
      </c>
      <c r="O32" s="179">
        <f>IF('Indicator Date hidden'!O32="x","x",$O$3-'Indicator Date hidden'!O32)</f>
        <v>0</v>
      </c>
      <c r="P32" s="179">
        <f>IF('Indicator Date hidden'!P32="x","x",$P$3-'Indicator Date hidden'!P32)</f>
        <v>2</v>
      </c>
      <c r="Q32" s="179">
        <f>IF('Indicator Date hidden'!Q32="x","x",$Q$3-'Indicator Date hidden'!Q32)</f>
        <v>0</v>
      </c>
      <c r="R32" s="179">
        <f>IF('Indicator Date hidden'!R32="x","x",$R$3-'Indicator Date hidden'!R32)</f>
        <v>0</v>
      </c>
      <c r="S32" s="179">
        <f>IF('Indicator Date hidden'!S32="x","x",$S$3-'Indicator Date hidden'!S32)</f>
        <v>0</v>
      </c>
      <c r="T32" s="179">
        <f>IF('Indicator Date hidden'!T32="x","x",$T$3-'Indicator Date hidden'!T32)</f>
        <v>0</v>
      </c>
      <c r="U32" s="179">
        <f>IF('Indicator Date hidden'!U32="x","x",$U$3-'Indicator Date hidden'!U32)</f>
        <v>0</v>
      </c>
      <c r="V32" s="179">
        <f>IF('Indicator Date hidden'!V32="x","x",$V$3-'Indicator Date hidden'!V32)</f>
        <v>0</v>
      </c>
      <c r="W32" s="179">
        <f>IF('Indicator Date hidden'!W32="x","x",$W$3-'Indicator Date hidden'!W32)</f>
        <v>0</v>
      </c>
      <c r="X32" s="179">
        <f>IF('Indicator Date hidden'!X32="x","x",$X$3-'Indicator Date hidden'!X32)</f>
        <v>0</v>
      </c>
      <c r="Y32" s="179" t="str">
        <f>IF('Indicator Date hidden'!Y32="x","x",$Y$3-'Indicator Date hidden'!Y32)</f>
        <v>x</v>
      </c>
      <c r="Z32" s="179" t="str">
        <f>IF('Indicator Date hidden'!Z32="x","x",$Z$3-'Indicator Date hidden'!Z32)</f>
        <v>x</v>
      </c>
      <c r="AA32" s="179">
        <f>IF('Indicator Date hidden'!AA32="x","x",$AA$3-'Indicator Date hidden'!AA32)</f>
        <v>1</v>
      </c>
      <c r="AB32" s="179">
        <f>IF('Indicator Date hidden'!AB32="x","x",$AB$3-'Indicator Date hidden'!AB32)</f>
        <v>0</v>
      </c>
      <c r="AC32" s="179">
        <f>IF('Indicator Date hidden'!AC32="x","x",$AC$3-'Indicator Date hidden'!AC32)</f>
        <v>1</v>
      </c>
      <c r="AD32" s="179">
        <f>IF('Indicator Date hidden'!AD32="x","x",$AD$3-'Indicator Date hidden'!AD32)</f>
        <v>0</v>
      </c>
      <c r="AE32" s="179">
        <f>IF('Indicator Date hidden'!AE32="x","x",$AE$3-'Indicator Date hidden'!AE32)</f>
        <v>0</v>
      </c>
      <c r="AF32" s="179">
        <f>IF('Indicator Date hidden'!AF32="x","x",$AF$3-'Indicator Date hidden'!AF32)</f>
        <v>3</v>
      </c>
      <c r="AG32" s="179">
        <f>IF('Indicator Date hidden'!AG32="x","x",$AG$3-'Indicator Date hidden'!AG32)</f>
        <v>3</v>
      </c>
      <c r="AH32" s="179">
        <f>IF('Indicator Date hidden'!AH32="x","x",$AH$3-'Indicator Date hidden'!AH32)</f>
        <v>2</v>
      </c>
      <c r="AI32" s="179">
        <f>IF('Indicator Date hidden'!AI32="x","x",$AI$3-'Indicator Date hidden'!AI32)</f>
        <v>0</v>
      </c>
      <c r="AJ32" s="179">
        <f>IF('Indicator Date hidden'!AJ32="x","x",$AJ$3-'Indicator Date hidden'!AJ32)</f>
        <v>0</v>
      </c>
      <c r="AK32" s="179">
        <f>IF('Indicator Date hidden'!AK32="x","x",$AK$3-'Indicator Date hidden'!AK32)</f>
        <v>0</v>
      </c>
      <c r="AL32" s="179">
        <f>IF('Indicator Date hidden'!AL32="x","x",$AL$3-'Indicator Date hidden'!AL32)</f>
        <v>0</v>
      </c>
      <c r="AM32" s="179">
        <f>IF('Indicator Date hidden'!AM32="x","x",$AM$3-'Indicator Date hidden'!AM32)</f>
        <v>0</v>
      </c>
      <c r="AN32" s="179">
        <f>IF('Indicator Date hidden'!AN32="x","x",$AN$3-'Indicator Date hidden'!AN32)</f>
        <v>0</v>
      </c>
      <c r="AO32" s="179">
        <f>IF('Indicator Date hidden'!AO32="x","x",$AO$3-'Indicator Date hidden'!AO32)</f>
        <v>0</v>
      </c>
      <c r="AP32" s="179">
        <f>IF('Indicator Date hidden'!AP32="x","x",$AP$3-'Indicator Date hidden'!AP32)</f>
        <v>0</v>
      </c>
      <c r="AQ32" s="179">
        <f>IF('Indicator Date hidden'!AQ32="x","x",$AQ$3-'Indicator Date hidden'!AQ32)</f>
        <v>0</v>
      </c>
      <c r="AR32" s="179">
        <f>IF('Indicator Date hidden'!AR32="x","x",$AR$3-'Indicator Date hidden'!AR32)</f>
        <v>0</v>
      </c>
      <c r="AS32" s="179">
        <f>IF('Indicator Date hidden'!AS32="x","x",$AS$3-'Indicator Date hidden'!AS32)</f>
        <v>0</v>
      </c>
      <c r="AT32" s="179" t="str">
        <f>IF('Indicator Date hidden'!AT32="x","x",$AT$3-'Indicator Date hidden'!AT32)</f>
        <v>x</v>
      </c>
      <c r="AU32" s="179">
        <f>IF('Indicator Date hidden'!AU32="x","x",$AU$3-'Indicator Date hidden'!AU32)</f>
        <v>0</v>
      </c>
      <c r="AV32" s="179">
        <f>IF('Indicator Date hidden'!AV32="x","x",$AV$3-'Indicator Date hidden'!AV32)</f>
        <v>0</v>
      </c>
      <c r="AW32" s="179">
        <f>IF('Indicator Date hidden'!AW32="x","x",$AW$3-'Indicator Date hidden'!AW32)</f>
        <v>0</v>
      </c>
      <c r="AX32" s="179" t="str">
        <f>IF('Indicator Date hidden'!AX32="x","x",$AX$3-'Indicator Date hidden'!AX32)</f>
        <v>x</v>
      </c>
      <c r="AY32" s="179">
        <f>IF('Indicator Date hidden'!AY32="x","x",$AY$3-'Indicator Date hidden'!AY32)</f>
        <v>1</v>
      </c>
      <c r="AZ32" s="179">
        <f>IF('Indicator Date hidden'!AZ32="x","x",$AZ$3-'Indicator Date hidden'!AZ32)</f>
        <v>0</v>
      </c>
      <c r="BA32" s="179">
        <f>IF('Indicator Date hidden'!BA32="x","x",$BA$3-'Indicator Date hidden'!BA32)</f>
        <v>0</v>
      </c>
      <c r="BB32" s="179">
        <f>IF('Indicator Date hidden'!BB32="x","x",$BB$3-'Indicator Date hidden'!BB32)</f>
        <v>0</v>
      </c>
      <c r="BC32" s="179">
        <f>IF('Indicator Date hidden'!BC32="x","x",$BC$3-'Indicator Date hidden'!BC32)</f>
        <v>0</v>
      </c>
      <c r="BD32" s="179">
        <f>IF('Indicator Date hidden'!BD32="x","x",$BD$3-'Indicator Date hidden'!BD32)</f>
        <v>0</v>
      </c>
      <c r="BE32" s="179">
        <f>IF('Indicator Date hidden'!BE32="x","x",$BE$3-'Indicator Date hidden'!BE32)</f>
        <v>0</v>
      </c>
      <c r="BF32" s="179">
        <f>IF('Indicator Date hidden'!BF32="x","x",$BF$3-'Indicator Date hidden'!BF32)</f>
        <v>1</v>
      </c>
      <c r="BG32" s="179">
        <f>IF('Indicator Date hidden'!BG32="x","x",$BG$3-'Indicator Date hidden'!BG32)</f>
        <v>1</v>
      </c>
      <c r="BH32" s="179">
        <f>IF('Indicator Date hidden'!BH32="x","x",$BH$3-'Indicator Date hidden'!BH32)</f>
        <v>6</v>
      </c>
      <c r="BI32" s="179">
        <f>IF('Indicator Date hidden'!BI32="x","x",$BI$3-'Indicator Date hidden'!BI32)</f>
        <v>3</v>
      </c>
      <c r="BJ32" s="179">
        <f>IF('Indicator Date hidden'!BJ32="x","x",$BJ$3-'Indicator Date hidden'!BJ32)</f>
        <v>0</v>
      </c>
      <c r="BK32" s="179">
        <f>IF('Indicator Date hidden'!BK32="x","x",$BK$3-'Indicator Date hidden'!BK32)</f>
        <v>0</v>
      </c>
      <c r="BL32" s="179">
        <f>IF('Indicator Date hidden'!BL32="x","x",$BL$3-'Indicator Date hidden'!BL32)</f>
        <v>2</v>
      </c>
      <c r="BM32" s="179">
        <f>IF('Indicator Date hidden'!BM32="x","x",$BM$3-'Indicator Date hidden'!BM32)</f>
        <v>0</v>
      </c>
      <c r="BN32" s="179">
        <f>IF('Indicator Date hidden'!BN32="x","x",$BN$3-'Indicator Date hidden'!BN32)</f>
        <v>2</v>
      </c>
      <c r="BO32" s="179">
        <f>IF('Indicator Date hidden'!BO32="x","x",$BO$3-'Indicator Date hidden'!BO32)</f>
        <v>0</v>
      </c>
      <c r="BP32" s="179">
        <f>IF('Indicator Date hidden'!BP32="x","x",$BP$3-'Indicator Date hidden'!BP32)</f>
        <v>0</v>
      </c>
      <c r="BQ32" s="179">
        <f>IF('Indicator Date hidden'!BQ32="x","x",$BQ$3-'Indicator Date hidden'!BQ32)</f>
        <v>0</v>
      </c>
      <c r="BR32" s="179">
        <f>IF('Indicator Date hidden'!BR32="x","x",$BR$3-'Indicator Date hidden'!BR32)</f>
        <v>0</v>
      </c>
      <c r="BS32" s="179">
        <f>IF('Indicator Date hidden'!BS32="x","x",$BS$3-'Indicator Date hidden'!BS32)</f>
        <v>0</v>
      </c>
      <c r="BT32" s="179">
        <f>IF('Indicator Date hidden'!BT32="x","x",$BT$3-'Indicator Date hidden'!BT32)</f>
        <v>0</v>
      </c>
      <c r="BU32" s="179">
        <f>IF('Indicator Date hidden'!BU32="x","x",$BU$3-'Indicator Date hidden'!BU32)</f>
        <v>0</v>
      </c>
      <c r="BV32" s="179">
        <f>IF('Indicator Date hidden'!BV32="x","x",$BV$3-'Indicator Date hidden'!BV32)</f>
        <v>0</v>
      </c>
      <c r="BW32" s="179">
        <f>IF('Indicator Date hidden'!BW32="x","x",$BW$3-'Indicator Date hidden'!BW32)</f>
        <v>0</v>
      </c>
      <c r="BX32" s="179">
        <f>IF('Indicator Date hidden'!BX32="x","x",$BX$3-'Indicator Date hidden'!BX32)</f>
        <v>2</v>
      </c>
      <c r="BY32" s="179">
        <f>IF('Indicator Date hidden'!BY32="x","x",$BY$3-'Indicator Date hidden'!BY32)</f>
        <v>2</v>
      </c>
      <c r="BZ32" s="179">
        <f>IF('Indicator Date hidden'!BZ32="x","x",$BZ$3-'Indicator Date hidden'!BZ32)</f>
        <v>0</v>
      </c>
      <c r="CA32" s="179">
        <f>IF('Indicator Date hidden'!CA32="x","x",$CA$3-'Indicator Date hidden'!CA32)</f>
        <v>0</v>
      </c>
      <c r="CB32" s="179">
        <f>IF('Indicator Date hidden'!CB32="x","x",$CB$3-'Indicator Date hidden'!CB32)</f>
        <v>2</v>
      </c>
      <c r="CC32" s="179">
        <f>IF('Indicator Date hidden'!CC32="x","x",$CC$3-'Indicator Date hidden'!CC32)</f>
        <v>0</v>
      </c>
      <c r="CD32" s="179">
        <f>IF('Indicator Date hidden'!CD32="x","x",$CD$3-'Indicator Date hidden'!CD32)</f>
        <v>0</v>
      </c>
      <c r="CE32" s="179">
        <f>IF('Indicator Date hidden'!CE32="x","x",$CE$3-'Indicator Date hidden'!CE32)</f>
        <v>0</v>
      </c>
      <c r="CF32" s="179">
        <f>IF('Indicator Date hidden'!CF32="x","x",$CF$3-'Indicator Date hidden'!CF32)</f>
        <v>0</v>
      </c>
      <c r="CG32" s="180">
        <f t="shared" si="0"/>
        <v>34</v>
      </c>
      <c r="CH32" s="181">
        <f t="shared" si="4"/>
        <v>0.41975308641975306</v>
      </c>
      <c r="CI32" s="180">
        <f t="shared" si="1"/>
        <v>16</v>
      </c>
      <c r="CJ32" s="181">
        <f t="shared" si="2"/>
        <v>1.0255629622025784</v>
      </c>
      <c r="CK32" s="182">
        <f t="shared" si="3"/>
        <v>0</v>
      </c>
    </row>
    <row r="33" spans="1:89" x14ac:dyDescent="0.25">
      <c r="A33" s="3" t="str">
        <f>VLOOKUP(C33,Regiones!B$4:H$36,7,FALSE)</f>
        <v>South America</v>
      </c>
      <c r="B33" s="114" t="s">
        <v>50</v>
      </c>
      <c r="C33" s="97" t="s">
        <v>49</v>
      </c>
      <c r="D33" s="179">
        <f>IF('Indicator Date hidden'!D33="x","x",$D$3-'Indicator Date hidden'!D33)</f>
        <v>0</v>
      </c>
      <c r="E33" s="179">
        <f>IF('Indicator Date hidden'!E33="x","x",$E$3-'Indicator Date hidden'!E33)</f>
        <v>0</v>
      </c>
      <c r="F33" s="179">
        <f>IF('Indicator Date hidden'!F33="x","x",$F$3-'Indicator Date hidden'!F33)</f>
        <v>0</v>
      </c>
      <c r="G33" s="179">
        <f>IF('Indicator Date hidden'!G33="x","x",$G$3-'Indicator Date hidden'!G33)</f>
        <v>0</v>
      </c>
      <c r="H33" s="179">
        <f>IF('Indicator Date hidden'!H33="x","x",$H$3-'Indicator Date hidden'!H33)</f>
        <v>0</v>
      </c>
      <c r="I33" s="179">
        <f>IF('Indicator Date hidden'!I33="x","x",$I$3-'Indicator Date hidden'!I33)</f>
        <v>0</v>
      </c>
      <c r="J33" s="179">
        <f>IF('Indicator Date hidden'!J33="x","x",$J$3-'Indicator Date hidden'!J33)</f>
        <v>0</v>
      </c>
      <c r="K33" s="179">
        <f>IF('Indicator Date hidden'!K33="x","x",$K$3-'Indicator Date hidden'!K33)</f>
        <v>0</v>
      </c>
      <c r="L33" s="179">
        <f>IF('Indicator Date hidden'!L33="x","x",$L$3-'Indicator Date hidden'!L33)</f>
        <v>0</v>
      </c>
      <c r="M33" s="179">
        <f>IF('Indicator Date hidden'!M33="x","x",$M$3-'Indicator Date hidden'!M33)</f>
        <v>0</v>
      </c>
      <c r="N33" s="179">
        <f>IF('Indicator Date hidden'!N33="x","x",$N$3-'Indicator Date hidden'!N33)</f>
        <v>0</v>
      </c>
      <c r="O33" s="179">
        <f>IF('Indicator Date hidden'!O33="x","x",$O$3-'Indicator Date hidden'!O33)</f>
        <v>0</v>
      </c>
      <c r="P33" s="179">
        <f>IF('Indicator Date hidden'!P33="x","x",$P$3-'Indicator Date hidden'!P33)</f>
        <v>6</v>
      </c>
      <c r="Q33" s="179">
        <f>IF('Indicator Date hidden'!Q33="x","x",$Q$3-'Indicator Date hidden'!Q33)</f>
        <v>0</v>
      </c>
      <c r="R33" s="179">
        <f>IF('Indicator Date hidden'!R33="x","x",$R$3-'Indicator Date hidden'!R33)</f>
        <v>0</v>
      </c>
      <c r="S33" s="179">
        <f>IF('Indicator Date hidden'!S33="x","x",$S$3-'Indicator Date hidden'!S33)</f>
        <v>0</v>
      </c>
      <c r="T33" s="179">
        <f>IF('Indicator Date hidden'!T33="x","x",$T$3-'Indicator Date hidden'!T33)</f>
        <v>0</v>
      </c>
      <c r="U33" s="179">
        <f>IF('Indicator Date hidden'!U33="x","x",$U$3-'Indicator Date hidden'!U33)</f>
        <v>0</v>
      </c>
      <c r="V33" s="179">
        <f>IF('Indicator Date hidden'!V33="x","x",$V$3-'Indicator Date hidden'!V33)</f>
        <v>0</v>
      </c>
      <c r="W33" s="179">
        <f>IF('Indicator Date hidden'!W33="x","x",$W$3-'Indicator Date hidden'!W33)</f>
        <v>0</v>
      </c>
      <c r="X33" s="179">
        <f>IF('Indicator Date hidden'!X33="x","x",$X$3-'Indicator Date hidden'!X33)</f>
        <v>0</v>
      </c>
      <c r="Y33" s="179">
        <f>IF('Indicator Date hidden'!Y33="x","x",$Y$3-'Indicator Date hidden'!Y33)</f>
        <v>2</v>
      </c>
      <c r="Z33" s="179">
        <f>IF('Indicator Date hidden'!Z33="x","x",$Z$3-'Indicator Date hidden'!Z33)</f>
        <v>2</v>
      </c>
      <c r="AA33" s="179">
        <f>IF('Indicator Date hidden'!AA33="x","x",$AA$3-'Indicator Date hidden'!AA33)</f>
        <v>1</v>
      </c>
      <c r="AB33" s="179">
        <f>IF('Indicator Date hidden'!AB33="x","x",$AB$3-'Indicator Date hidden'!AB33)</f>
        <v>0</v>
      </c>
      <c r="AC33" s="179">
        <f>IF('Indicator Date hidden'!AC33="x","x",$AC$3-'Indicator Date hidden'!AC33)</f>
        <v>0</v>
      </c>
      <c r="AD33" s="179">
        <f>IF('Indicator Date hidden'!AD33="x","x",$AD$3-'Indicator Date hidden'!AD33)</f>
        <v>2</v>
      </c>
      <c r="AE33" s="179">
        <f>IF('Indicator Date hidden'!AE33="x","x",$AE$3-'Indicator Date hidden'!AE33)</f>
        <v>0</v>
      </c>
      <c r="AF33" s="179">
        <f>IF('Indicator Date hidden'!AF33="x","x",$AF$3-'Indicator Date hidden'!AF33)</f>
        <v>1</v>
      </c>
      <c r="AG33" s="179">
        <f>IF('Indicator Date hidden'!AG33="x","x",$AG$3-'Indicator Date hidden'!AG33)</f>
        <v>1</v>
      </c>
      <c r="AH33" s="179">
        <f>IF('Indicator Date hidden'!AH33="x","x",$AH$3-'Indicator Date hidden'!AH33)</f>
        <v>2</v>
      </c>
      <c r="AI33" s="179">
        <f>IF('Indicator Date hidden'!AI33="x","x",$AI$3-'Indicator Date hidden'!AI33)</f>
        <v>0</v>
      </c>
      <c r="AJ33" s="179">
        <f>IF('Indicator Date hidden'!AJ33="x","x",$AJ$3-'Indicator Date hidden'!AJ33)</f>
        <v>0</v>
      </c>
      <c r="AK33" s="179">
        <f>IF('Indicator Date hidden'!AK33="x","x",$AK$3-'Indicator Date hidden'!AK33)</f>
        <v>0</v>
      </c>
      <c r="AL33" s="179">
        <f>IF('Indicator Date hidden'!AL33="x","x",$AL$3-'Indicator Date hidden'!AL33)</f>
        <v>0</v>
      </c>
      <c r="AM33" s="179">
        <f>IF('Indicator Date hidden'!AM33="x","x",$AM$3-'Indicator Date hidden'!AM33)</f>
        <v>0</v>
      </c>
      <c r="AN33" s="179">
        <f>IF('Indicator Date hidden'!AN33="x","x",$AN$3-'Indicator Date hidden'!AN33)</f>
        <v>0</v>
      </c>
      <c r="AO33" s="179">
        <f>IF('Indicator Date hidden'!AO33="x","x",$AO$3-'Indicator Date hidden'!AO33)</f>
        <v>0</v>
      </c>
      <c r="AP33" s="179">
        <f>IF('Indicator Date hidden'!AP33="x","x",$AP$3-'Indicator Date hidden'!AP33)</f>
        <v>0</v>
      </c>
      <c r="AQ33" s="179">
        <f>IF('Indicator Date hidden'!AQ33="x","x",$AQ$3-'Indicator Date hidden'!AQ33)</f>
        <v>0</v>
      </c>
      <c r="AR33" s="179">
        <f>IF('Indicator Date hidden'!AR33="x","x",$AR$3-'Indicator Date hidden'!AR33)</f>
        <v>0</v>
      </c>
      <c r="AS33" s="179">
        <f>IF('Indicator Date hidden'!AS33="x","x",$AS$3-'Indicator Date hidden'!AS33)</f>
        <v>0</v>
      </c>
      <c r="AT33" s="179">
        <f>IF('Indicator Date hidden'!AT33="x","x",$AT$3-'Indicator Date hidden'!AT33)</f>
        <v>0</v>
      </c>
      <c r="AU33" s="179">
        <f>IF('Indicator Date hidden'!AU33="x","x",$AU$3-'Indicator Date hidden'!AU33)</f>
        <v>0</v>
      </c>
      <c r="AV33" s="179">
        <f>IF('Indicator Date hidden'!AV33="x","x",$AV$3-'Indicator Date hidden'!AV33)</f>
        <v>0</v>
      </c>
      <c r="AW33" s="179">
        <f>IF('Indicator Date hidden'!AW33="x","x",$AW$3-'Indicator Date hidden'!AW33)</f>
        <v>0</v>
      </c>
      <c r="AX33" s="179">
        <f>IF('Indicator Date hidden'!AX33="x","x",$AX$3-'Indicator Date hidden'!AX33)</f>
        <v>1</v>
      </c>
      <c r="AY33" s="179">
        <f>IF('Indicator Date hidden'!AY33="x","x",$AY$3-'Indicator Date hidden'!AY33)</f>
        <v>1</v>
      </c>
      <c r="AZ33" s="179">
        <f>IF('Indicator Date hidden'!AZ33="x","x",$AZ$3-'Indicator Date hidden'!AZ33)</f>
        <v>0</v>
      </c>
      <c r="BA33" s="179">
        <f>IF('Indicator Date hidden'!BA33="x","x",$BA$3-'Indicator Date hidden'!BA33)</f>
        <v>0</v>
      </c>
      <c r="BB33" s="179">
        <f>IF('Indicator Date hidden'!BB33="x","x",$BB$3-'Indicator Date hidden'!BB33)</f>
        <v>0</v>
      </c>
      <c r="BC33" s="179">
        <f>IF('Indicator Date hidden'!BC33="x","x",$BC$3-'Indicator Date hidden'!BC33)</f>
        <v>0</v>
      </c>
      <c r="BD33" s="179">
        <f>IF('Indicator Date hidden'!BD33="x","x",$BD$3-'Indicator Date hidden'!BD33)</f>
        <v>0</v>
      </c>
      <c r="BE33" s="179">
        <f>IF('Indicator Date hidden'!BE33="x","x",$BE$3-'Indicator Date hidden'!BE33)</f>
        <v>0</v>
      </c>
      <c r="BF33" s="179">
        <f>IF('Indicator Date hidden'!BF33="x","x",$BF$3-'Indicator Date hidden'!BF33)</f>
        <v>0</v>
      </c>
      <c r="BG33" s="179">
        <f>IF('Indicator Date hidden'!BG33="x","x",$BG$3-'Indicator Date hidden'!BG33)</f>
        <v>0</v>
      </c>
      <c r="BH33" s="179">
        <f>IF('Indicator Date hidden'!BH33="x","x",$BH$3-'Indicator Date hidden'!BH33)</f>
        <v>0</v>
      </c>
      <c r="BI33" s="179">
        <f>IF('Indicator Date hidden'!BI33="x","x",$BI$3-'Indicator Date hidden'!BI33)</f>
        <v>0</v>
      </c>
      <c r="BJ33" s="179">
        <f>IF('Indicator Date hidden'!BJ33="x","x",$BJ$3-'Indicator Date hidden'!BJ33)</f>
        <v>0</v>
      </c>
      <c r="BK33" s="179">
        <f>IF('Indicator Date hidden'!BK33="x","x",$BK$3-'Indicator Date hidden'!BK33)</f>
        <v>0</v>
      </c>
      <c r="BL33" s="179">
        <f>IF('Indicator Date hidden'!BL33="x","x",$BL$3-'Indicator Date hidden'!BL33)</f>
        <v>1</v>
      </c>
      <c r="BM33" s="179">
        <f>IF('Indicator Date hidden'!BM33="x","x",$BM$3-'Indicator Date hidden'!BM33)</f>
        <v>0</v>
      </c>
      <c r="BN33" s="179">
        <f>IF('Indicator Date hidden'!BN33="x","x",$BN$3-'Indicator Date hidden'!BN33)</f>
        <v>2</v>
      </c>
      <c r="BO33" s="179">
        <f>IF('Indicator Date hidden'!BO33="x","x",$BO$3-'Indicator Date hidden'!BO33)</f>
        <v>0</v>
      </c>
      <c r="BP33" s="179">
        <f>IF('Indicator Date hidden'!BP33="x","x",$BP$3-'Indicator Date hidden'!BP33)</f>
        <v>0</v>
      </c>
      <c r="BQ33" s="179">
        <f>IF('Indicator Date hidden'!BQ33="x","x",$BQ$3-'Indicator Date hidden'!BQ33)</f>
        <v>0</v>
      </c>
      <c r="BR33" s="179">
        <f>IF('Indicator Date hidden'!BR33="x","x",$BR$3-'Indicator Date hidden'!BR33)</f>
        <v>0</v>
      </c>
      <c r="BS33" s="179">
        <f>IF('Indicator Date hidden'!BS33="x","x",$BS$3-'Indicator Date hidden'!BS33)</f>
        <v>0</v>
      </c>
      <c r="BT33" s="179">
        <f>IF('Indicator Date hidden'!BT33="x","x",$BT$3-'Indicator Date hidden'!BT33)</f>
        <v>0</v>
      </c>
      <c r="BU33" s="179">
        <f>IF('Indicator Date hidden'!BU33="x","x",$BU$3-'Indicator Date hidden'!BU33)</f>
        <v>0</v>
      </c>
      <c r="BV33" s="179">
        <f>IF('Indicator Date hidden'!BV33="x","x",$BV$3-'Indicator Date hidden'!BV33)</f>
        <v>0</v>
      </c>
      <c r="BW33" s="179">
        <f>IF('Indicator Date hidden'!BW33="x","x",$BW$3-'Indicator Date hidden'!BW33)</f>
        <v>0</v>
      </c>
      <c r="BX33" s="179">
        <f>IF('Indicator Date hidden'!BX33="x","x",$BX$3-'Indicator Date hidden'!BX33)</f>
        <v>0</v>
      </c>
      <c r="BY33" s="179">
        <f>IF('Indicator Date hidden'!BY33="x","x",$BY$3-'Indicator Date hidden'!BY33)</f>
        <v>0</v>
      </c>
      <c r="BZ33" s="179">
        <f>IF('Indicator Date hidden'!BZ33="x","x",$BZ$3-'Indicator Date hidden'!BZ33)</f>
        <v>0</v>
      </c>
      <c r="CA33" s="179">
        <f>IF('Indicator Date hidden'!CA33="x","x",$CA$3-'Indicator Date hidden'!CA33)</f>
        <v>0</v>
      </c>
      <c r="CB33" s="179">
        <f>IF('Indicator Date hidden'!CB33="x","x",$CB$3-'Indicator Date hidden'!CB33)</f>
        <v>0</v>
      </c>
      <c r="CC33" s="179">
        <f>IF('Indicator Date hidden'!CC33="x","x",$CC$3-'Indicator Date hidden'!CC33)</f>
        <v>0</v>
      </c>
      <c r="CD33" s="179">
        <f>IF('Indicator Date hidden'!CD33="x","x",$CD$3-'Indicator Date hidden'!CD33)</f>
        <v>0</v>
      </c>
      <c r="CE33" s="179">
        <f>IF('Indicator Date hidden'!CE33="x","x",$CE$3-'Indicator Date hidden'!CE33)</f>
        <v>0</v>
      </c>
      <c r="CF33" s="179">
        <f>IF('Indicator Date hidden'!CF33="x","x",$CF$3-'Indicator Date hidden'!CF33)</f>
        <v>0</v>
      </c>
      <c r="CG33" s="180">
        <f t="shared" si="0"/>
        <v>22</v>
      </c>
      <c r="CH33" s="181">
        <f t="shared" si="4"/>
        <v>0.27160493827160492</v>
      </c>
      <c r="CI33" s="180">
        <f t="shared" si="1"/>
        <v>12</v>
      </c>
      <c r="CJ33" s="181">
        <f t="shared" si="2"/>
        <v>0.83166270583206381</v>
      </c>
      <c r="CK33" s="182">
        <f t="shared" si="3"/>
        <v>0</v>
      </c>
    </row>
    <row r="34" spans="1:89" x14ac:dyDescent="0.25">
      <c r="A34" s="3" t="str">
        <f>VLOOKUP(C34,Regiones!B$4:H$36,7,FALSE)</f>
        <v>South America</v>
      </c>
      <c r="B34" s="114" t="s">
        <v>58</v>
      </c>
      <c r="C34" s="97" t="s">
        <v>57</v>
      </c>
      <c r="D34" s="179">
        <f>IF('Indicator Date hidden'!D34="x","x",$D$3-'Indicator Date hidden'!D34)</f>
        <v>0</v>
      </c>
      <c r="E34" s="179">
        <f>IF('Indicator Date hidden'!E34="x","x",$E$3-'Indicator Date hidden'!E34)</f>
        <v>0</v>
      </c>
      <c r="F34" s="179">
        <f>IF('Indicator Date hidden'!F34="x","x",$F$3-'Indicator Date hidden'!F34)</f>
        <v>0</v>
      </c>
      <c r="G34" s="179">
        <f>IF('Indicator Date hidden'!G34="x","x",$G$3-'Indicator Date hidden'!G34)</f>
        <v>0</v>
      </c>
      <c r="H34" s="179">
        <f>IF('Indicator Date hidden'!H34="x","x",$H$3-'Indicator Date hidden'!H34)</f>
        <v>0</v>
      </c>
      <c r="I34" s="179">
        <f>IF('Indicator Date hidden'!I34="x","x",$I$3-'Indicator Date hidden'!I34)</f>
        <v>0</v>
      </c>
      <c r="J34" s="179">
        <f>IF('Indicator Date hidden'!J34="x","x",$J$3-'Indicator Date hidden'!J34)</f>
        <v>0</v>
      </c>
      <c r="K34" s="179">
        <f>IF('Indicator Date hidden'!K34="x","x",$K$3-'Indicator Date hidden'!K34)</f>
        <v>0</v>
      </c>
      <c r="L34" s="179">
        <f>IF('Indicator Date hidden'!L34="x","x",$L$3-'Indicator Date hidden'!L34)</f>
        <v>0</v>
      </c>
      <c r="M34" s="179">
        <f>IF('Indicator Date hidden'!M34="x","x",$M$3-'Indicator Date hidden'!M34)</f>
        <v>0</v>
      </c>
      <c r="N34" s="179">
        <f>IF('Indicator Date hidden'!N34="x","x",$N$3-'Indicator Date hidden'!N34)</f>
        <v>0</v>
      </c>
      <c r="O34" s="179">
        <f>IF('Indicator Date hidden'!O34="x","x",$O$3-'Indicator Date hidden'!O34)</f>
        <v>0</v>
      </c>
      <c r="P34" s="179" t="str">
        <f>IF('Indicator Date hidden'!P34="x","x",$P$3-'Indicator Date hidden'!P34)</f>
        <v>x</v>
      </c>
      <c r="Q34" s="179">
        <f>IF('Indicator Date hidden'!Q34="x","x",$Q$3-'Indicator Date hidden'!Q34)</f>
        <v>0</v>
      </c>
      <c r="R34" s="179">
        <f>IF('Indicator Date hidden'!R34="x","x",$R$3-'Indicator Date hidden'!R34)</f>
        <v>0</v>
      </c>
      <c r="S34" s="179">
        <f>IF('Indicator Date hidden'!S34="x","x",$S$3-'Indicator Date hidden'!S34)</f>
        <v>0</v>
      </c>
      <c r="T34" s="179">
        <f>IF('Indicator Date hidden'!T34="x","x",$T$3-'Indicator Date hidden'!T34)</f>
        <v>0</v>
      </c>
      <c r="U34" s="179">
        <f>IF('Indicator Date hidden'!U34="x","x",$U$3-'Indicator Date hidden'!U34)</f>
        <v>2</v>
      </c>
      <c r="V34" s="179">
        <f>IF('Indicator Date hidden'!V34="x","x",$V$3-'Indicator Date hidden'!V34)</f>
        <v>2</v>
      </c>
      <c r="W34" s="179">
        <f>IF('Indicator Date hidden'!W34="x","x",$W$3-'Indicator Date hidden'!W34)</f>
        <v>0</v>
      </c>
      <c r="X34" s="179">
        <f>IF('Indicator Date hidden'!X34="x","x",$X$3-'Indicator Date hidden'!X34)</f>
        <v>0</v>
      </c>
      <c r="Y34" s="179">
        <f>IF('Indicator Date hidden'!Y34="x","x",$Y$3-'Indicator Date hidden'!Y34)</f>
        <v>4</v>
      </c>
      <c r="Z34" s="179">
        <f>IF('Indicator Date hidden'!Z34="x","x",$Z$3-'Indicator Date hidden'!Z34)</f>
        <v>4</v>
      </c>
      <c r="AA34" s="179">
        <f>IF('Indicator Date hidden'!AA34="x","x",$AA$3-'Indicator Date hidden'!AA34)</f>
        <v>5</v>
      </c>
      <c r="AB34" s="179">
        <f>IF('Indicator Date hidden'!AB34="x","x",$AB$3-'Indicator Date hidden'!AB34)</f>
        <v>0</v>
      </c>
      <c r="AC34" s="179">
        <f>IF('Indicator Date hidden'!AC34="x","x",$AC$3-'Indicator Date hidden'!AC34)</f>
        <v>0</v>
      </c>
      <c r="AD34" s="179">
        <f>IF('Indicator Date hidden'!AD34="x","x",$AD$3-'Indicator Date hidden'!AD34)</f>
        <v>1</v>
      </c>
      <c r="AE34" s="179">
        <f>IF('Indicator Date hidden'!AE34="x","x",$AE$3-'Indicator Date hidden'!AE34)</f>
        <v>0</v>
      </c>
      <c r="AF34" s="179">
        <f>IF('Indicator Date hidden'!AF34="x","x",$AF$3-'Indicator Date hidden'!AF34)</f>
        <v>5</v>
      </c>
      <c r="AG34" s="179">
        <f>IF('Indicator Date hidden'!AG34="x","x",$AG$3-'Indicator Date hidden'!AG34)</f>
        <v>2</v>
      </c>
      <c r="AH34" s="179">
        <f>IF('Indicator Date hidden'!AH34="x","x",$AH$3-'Indicator Date hidden'!AH34)</f>
        <v>2</v>
      </c>
      <c r="AI34" s="179">
        <f>IF('Indicator Date hidden'!AI34="x","x",$AI$3-'Indicator Date hidden'!AI34)</f>
        <v>0</v>
      </c>
      <c r="AJ34" s="179">
        <f>IF('Indicator Date hidden'!AJ34="x","x",$AJ$3-'Indicator Date hidden'!AJ34)</f>
        <v>0</v>
      </c>
      <c r="AK34" s="179">
        <f>IF('Indicator Date hidden'!AK34="x","x",$AK$3-'Indicator Date hidden'!AK34)</f>
        <v>0</v>
      </c>
      <c r="AL34" s="179">
        <f>IF('Indicator Date hidden'!AL34="x","x",$AL$3-'Indicator Date hidden'!AL34)</f>
        <v>0</v>
      </c>
      <c r="AM34" s="179">
        <f>IF('Indicator Date hidden'!AM34="x","x",$AM$3-'Indicator Date hidden'!AM34)</f>
        <v>0</v>
      </c>
      <c r="AN34" s="179">
        <f>IF('Indicator Date hidden'!AN34="x","x",$AN$3-'Indicator Date hidden'!AN34)</f>
        <v>0</v>
      </c>
      <c r="AO34" s="179">
        <f>IF('Indicator Date hidden'!AO34="x","x",$AO$3-'Indicator Date hidden'!AO34)</f>
        <v>0</v>
      </c>
      <c r="AP34" s="179">
        <f>IF('Indicator Date hidden'!AP34="x","x",$AP$3-'Indicator Date hidden'!AP34)</f>
        <v>0</v>
      </c>
      <c r="AQ34" s="179">
        <f>IF('Indicator Date hidden'!AQ34="x","x",$AQ$3-'Indicator Date hidden'!AQ34)</f>
        <v>0</v>
      </c>
      <c r="AR34" s="179">
        <f>IF('Indicator Date hidden'!AR34="x","x",$AR$3-'Indicator Date hidden'!AR34)</f>
        <v>0</v>
      </c>
      <c r="AS34" s="179" t="str">
        <f>IF('Indicator Date hidden'!AS34="x","x",$AS$3-'Indicator Date hidden'!AS34)</f>
        <v>x</v>
      </c>
      <c r="AT34" s="179">
        <f>IF('Indicator Date hidden'!AT34="x","x",$AT$3-'Indicator Date hidden'!AT34)</f>
        <v>0</v>
      </c>
      <c r="AU34" s="179">
        <f>IF('Indicator Date hidden'!AU34="x","x",$AU$3-'Indicator Date hidden'!AU34)</f>
        <v>0</v>
      </c>
      <c r="AV34" s="179">
        <f>IF('Indicator Date hidden'!AV34="x","x",$AV$3-'Indicator Date hidden'!AV34)</f>
        <v>0</v>
      </c>
      <c r="AW34" s="179">
        <f>IF('Indicator Date hidden'!AW34="x","x",$AW$3-'Indicator Date hidden'!AW34)</f>
        <v>0</v>
      </c>
      <c r="AX34" s="179" t="str">
        <f>IF('Indicator Date hidden'!AX34="x","x",$AX$3-'Indicator Date hidden'!AX34)</f>
        <v>x</v>
      </c>
      <c r="AY34" s="179">
        <f>IF('Indicator Date hidden'!AY34="x","x",$AY$3-'Indicator Date hidden'!AY34)</f>
        <v>1</v>
      </c>
      <c r="AZ34" s="179">
        <f>IF('Indicator Date hidden'!AZ34="x","x",$AZ$3-'Indicator Date hidden'!AZ34)</f>
        <v>0</v>
      </c>
      <c r="BA34" s="179">
        <f>IF('Indicator Date hidden'!BA34="x","x",$BA$3-'Indicator Date hidden'!BA34)</f>
        <v>0</v>
      </c>
      <c r="BB34" s="179">
        <f>IF('Indicator Date hidden'!BB34="x","x",$BB$3-'Indicator Date hidden'!BB34)</f>
        <v>0</v>
      </c>
      <c r="BC34" s="179">
        <f>IF('Indicator Date hidden'!BC34="x","x",$BC$3-'Indicator Date hidden'!BC34)</f>
        <v>0</v>
      </c>
      <c r="BD34" s="179">
        <f>IF('Indicator Date hidden'!BD34="x","x",$BD$3-'Indicator Date hidden'!BD34)</f>
        <v>0</v>
      </c>
      <c r="BE34" s="179">
        <f>IF('Indicator Date hidden'!BE34="x","x",$BE$3-'Indicator Date hidden'!BE34)</f>
        <v>0</v>
      </c>
      <c r="BF34" s="179">
        <f>IF('Indicator Date hidden'!BF34="x","x",$BF$3-'Indicator Date hidden'!BF34)</f>
        <v>1</v>
      </c>
      <c r="BG34" s="179">
        <f>IF('Indicator Date hidden'!BG34="x","x",$BG$3-'Indicator Date hidden'!BG34)</f>
        <v>1</v>
      </c>
      <c r="BH34" s="179" t="str">
        <f>IF('Indicator Date hidden'!BH34="x","x",$BH$3-'Indicator Date hidden'!BH34)</f>
        <v>x</v>
      </c>
      <c r="BI34" s="179" t="str">
        <f>IF('Indicator Date hidden'!BI34="x","x",$BI$3-'Indicator Date hidden'!BI34)</f>
        <v>x</v>
      </c>
      <c r="BJ34" s="179">
        <f>IF('Indicator Date hidden'!BJ34="x","x",$BJ$3-'Indicator Date hidden'!BJ34)</f>
        <v>0</v>
      </c>
      <c r="BK34" s="179">
        <f>IF('Indicator Date hidden'!BK34="x","x",$BK$3-'Indicator Date hidden'!BK34)</f>
        <v>0</v>
      </c>
      <c r="BL34" s="179" t="str">
        <f>IF('Indicator Date hidden'!BL34="x","x",$BL$3-'Indicator Date hidden'!BL34)</f>
        <v>x</v>
      </c>
      <c r="BM34" s="179" t="str">
        <f>IF('Indicator Date hidden'!BM34="x","x",$BM$3-'Indicator Date hidden'!BM34)</f>
        <v>x</v>
      </c>
      <c r="BN34" s="179" t="str">
        <f>IF('Indicator Date hidden'!BN34="x","x",$BN$3-'Indicator Date hidden'!BN34)</f>
        <v>x</v>
      </c>
      <c r="BO34" s="179" t="str">
        <f>IF('Indicator Date hidden'!BO34="x","x",$BO$3-'Indicator Date hidden'!BO34)</f>
        <v>x</v>
      </c>
      <c r="BP34" s="179">
        <f>IF('Indicator Date hidden'!BP34="x","x",$BP$3-'Indicator Date hidden'!BP34)</f>
        <v>0</v>
      </c>
      <c r="BQ34" s="179">
        <f>IF('Indicator Date hidden'!BQ34="x","x",$BQ$3-'Indicator Date hidden'!BQ34)</f>
        <v>0</v>
      </c>
      <c r="BR34" s="179">
        <f>IF('Indicator Date hidden'!BR34="x","x",$BR$3-'Indicator Date hidden'!BR34)</f>
        <v>0</v>
      </c>
      <c r="BS34" s="179">
        <f>IF('Indicator Date hidden'!BS34="x","x",$BS$3-'Indicator Date hidden'!BS34)</f>
        <v>0</v>
      </c>
      <c r="BT34" s="179">
        <f>IF('Indicator Date hidden'!BT34="x","x",$BT$3-'Indicator Date hidden'!BT34)</f>
        <v>0</v>
      </c>
      <c r="BU34" s="179">
        <f>IF('Indicator Date hidden'!BU34="x","x",$BU$3-'Indicator Date hidden'!BU34)</f>
        <v>0</v>
      </c>
      <c r="BV34" s="179">
        <f>IF('Indicator Date hidden'!BV34="x","x",$BV$3-'Indicator Date hidden'!BV34)</f>
        <v>0</v>
      </c>
      <c r="BW34" s="179">
        <f>IF('Indicator Date hidden'!BW34="x","x",$BW$3-'Indicator Date hidden'!BW34)</f>
        <v>0</v>
      </c>
      <c r="BX34" s="179">
        <f>IF('Indicator Date hidden'!BX34="x","x",$BX$3-'Indicator Date hidden'!BX34)</f>
        <v>0</v>
      </c>
      <c r="BY34" s="179">
        <f>IF('Indicator Date hidden'!BY34="x","x",$BY$3-'Indicator Date hidden'!BY34)</f>
        <v>0</v>
      </c>
      <c r="BZ34" s="179">
        <f>IF('Indicator Date hidden'!BZ34="x","x",$BZ$3-'Indicator Date hidden'!BZ34)</f>
        <v>2</v>
      </c>
      <c r="CA34" s="179">
        <f>IF('Indicator Date hidden'!CA34="x","x",$CA$3-'Indicator Date hidden'!CA34)</f>
        <v>0</v>
      </c>
      <c r="CB34" s="179">
        <f>IF('Indicator Date hidden'!CB34="x","x",$CB$3-'Indicator Date hidden'!CB34)</f>
        <v>0</v>
      </c>
      <c r="CC34" s="179">
        <f>IF('Indicator Date hidden'!CC34="x","x",$CC$3-'Indicator Date hidden'!CC34)</f>
        <v>0</v>
      </c>
      <c r="CD34" s="179">
        <f>IF('Indicator Date hidden'!CD34="x","x",$CD$3-'Indicator Date hidden'!CD34)</f>
        <v>0</v>
      </c>
      <c r="CE34" s="179">
        <f>IF('Indicator Date hidden'!CE34="x","x",$CE$3-'Indicator Date hidden'!CE34)</f>
        <v>0</v>
      </c>
      <c r="CF34" s="179">
        <f>IF('Indicator Date hidden'!CF34="x","x",$CF$3-'Indicator Date hidden'!CF34)</f>
        <v>0</v>
      </c>
      <c r="CG34" s="180">
        <f t="shared" si="0"/>
        <v>32</v>
      </c>
      <c r="CH34" s="181">
        <f t="shared" si="4"/>
        <v>0.39506172839506171</v>
      </c>
      <c r="CI34" s="180">
        <f t="shared" si="1"/>
        <v>13</v>
      </c>
      <c r="CJ34" s="181">
        <f t="shared" si="2"/>
        <v>1.1290223018278653</v>
      </c>
      <c r="CK34" s="182">
        <f t="shared" si="3"/>
        <v>0</v>
      </c>
    </row>
    <row r="35" spans="1:89" x14ac:dyDescent="0.25">
      <c r="A35" s="3" t="str">
        <f>VLOOKUP(C35,Regiones!B$4:H$36,7,FALSE)</f>
        <v>South America</v>
      </c>
      <c r="B35" s="114" t="s">
        <v>62</v>
      </c>
      <c r="C35" s="97" t="s">
        <v>61</v>
      </c>
      <c r="D35" s="179">
        <f>IF('Indicator Date hidden'!D35="x","x",$D$3-'Indicator Date hidden'!D35)</f>
        <v>0</v>
      </c>
      <c r="E35" s="179">
        <f>IF('Indicator Date hidden'!E35="x","x",$E$3-'Indicator Date hidden'!E35)</f>
        <v>0</v>
      </c>
      <c r="F35" s="179">
        <f>IF('Indicator Date hidden'!F35="x","x",$F$3-'Indicator Date hidden'!F35)</f>
        <v>0</v>
      </c>
      <c r="G35" s="179">
        <f>IF('Indicator Date hidden'!G35="x","x",$G$3-'Indicator Date hidden'!G35)</f>
        <v>0</v>
      </c>
      <c r="H35" s="179">
        <f>IF('Indicator Date hidden'!H35="x","x",$H$3-'Indicator Date hidden'!H35)</f>
        <v>0</v>
      </c>
      <c r="I35" s="179">
        <f>IF('Indicator Date hidden'!I35="x","x",$I$3-'Indicator Date hidden'!I35)</f>
        <v>0</v>
      </c>
      <c r="J35" s="179">
        <f>IF('Indicator Date hidden'!J35="x","x",$J$3-'Indicator Date hidden'!J35)</f>
        <v>0</v>
      </c>
      <c r="K35" s="179">
        <f>IF('Indicator Date hidden'!K35="x","x",$K$3-'Indicator Date hidden'!K35)</f>
        <v>0</v>
      </c>
      <c r="L35" s="179">
        <f>IF('Indicator Date hidden'!L35="x","x",$L$3-'Indicator Date hidden'!L35)</f>
        <v>0</v>
      </c>
      <c r="M35" s="179">
        <f>IF('Indicator Date hidden'!M35="x","x",$M$3-'Indicator Date hidden'!M35)</f>
        <v>0</v>
      </c>
      <c r="N35" s="179">
        <f>IF('Indicator Date hidden'!N35="x","x",$N$3-'Indicator Date hidden'!N35)</f>
        <v>0</v>
      </c>
      <c r="O35" s="179">
        <f>IF('Indicator Date hidden'!O35="x","x",$O$3-'Indicator Date hidden'!O35)</f>
        <v>0</v>
      </c>
      <c r="P35" s="179" t="str">
        <f>IF('Indicator Date hidden'!P35="x","x",$P$3-'Indicator Date hidden'!P35)</f>
        <v>x</v>
      </c>
      <c r="Q35" s="179">
        <f>IF('Indicator Date hidden'!Q35="x","x",$Q$3-'Indicator Date hidden'!Q35)</f>
        <v>0</v>
      </c>
      <c r="R35" s="179">
        <f>IF('Indicator Date hidden'!R35="x","x",$R$3-'Indicator Date hidden'!R35)</f>
        <v>0</v>
      </c>
      <c r="S35" s="179">
        <f>IF('Indicator Date hidden'!S35="x","x",$S$3-'Indicator Date hidden'!S35)</f>
        <v>0</v>
      </c>
      <c r="T35" s="179">
        <f>IF('Indicator Date hidden'!T35="x","x",$T$3-'Indicator Date hidden'!T35)</f>
        <v>0</v>
      </c>
      <c r="U35" s="179">
        <f>IF('Indicator Date hidden'!U35="x","x",$U$3-'Indicator Date hidden'!U35)</f>
        <v>0</v>
      </c>
      <c r="V35" s="179">
        <f>IF('Indicator Date hidden'!V35="x","x",$V$3-'Indicator Date hidden'!V35)</f>
        <v>0</v>
      </c>
      <c r="W35" s="179">
        <f>IF('Indicator Date hidden'!W35="x","x",$W$3-'Indicator Date hidden'!W35)</f>
        <v>0</v>
      </c>
      <c r="X35" s="179">
        <f>IF('Indicator Date hidden'!X35="x","x",$X$3-'Indicator Date hidden'!X35)</f>
        <v>0</v>
      </c>
      <c r="Y35" s="179" t="str">
        <f>IF('Indicator Date hidden'!Y35="x","x",$Y$3-'Indicator Date hidden'!Y35)</f>
        <v>x</v>
      </c>
      <c r="Z35" s="179" t="str">
        <f>IF('Indicator Date hidden'!Z35="x","x",$Z$3-'Indicator Date hidden'!Z35)</f>
        <v>x</v>
      </c>
      <c r="AA35" s="179">
        <f>IF('Indicator Date hidden'!AA35="x","x",$AA$3-'Indicator Date hidden'!AA35)</f>
        <v>1</v>
      </c>
      <c r="AB35" s="179">
        <f>IF('Indicator Date hidden'!AB35="x","x",$AB$3-'Indicator Date hidden'!AB35)</f>
        <v>0</v>
      </c>
      <c r="AC35" s="179">
        <f>IF('Indicator Date hidden'!AC35="x","x",$AC$3-'Indicator Date hidden'!AC35)</f>
        <v>0</v>
      </c>
      <c r="AD35" s="179">
        <f>IF('Indicator Date hidden'!AD35="x","x",$AD$3-'Indicator Date hidden'!AD35)</f>
        <v>1</v>
      </c>
      <c r="AE35" s="179">
        <f>IF('Indicator Date hidden'!AE35="x","x",$AE$3-'Indicator Date hidden'!AE35)</f>
        <v>0</v>
      </c>
      <c r="AF35" s="179">
        <f>IF('Indicator Date hidden'!AF35="x","x",$AF$3-'Indicator Date hidden'!AF35)</f>
        <v>4</v>
      </c>
      <c r="AG35" s="179">
        <f>IF('Indicator Date hidden'!AG35="x","x",$AG$3-'Indicator Date hidden'!AG35)</f>
        <v>0</v>
      </c>
      <c r="AH35" s="179">
        <f>IF('Indicator Date hidden'!AH35="x","x",$AH$3-'Indicator Date hidden'!AH35)</f>
        <v>4</v>
      </c>
      <c r="AI35" s="179">
        <f>IF('Indicator Date hidden'!AI35="x","x",$AI$3-'Indicator Date hidden'!AI35)</f>
        <v>0</v>
      </c>
      <c r="AJ35" s="179">
        <f>IF('Indicator Date hidden'!AJ35="x","x",$AJ$3-'Indicator Date hidden'!AJ35)</f>
        <v>0</v>
      </c>
      <c r="AK35" s="179">
        <f>IF('Indicator Date hidden'!AK35="x","x",$AK$3-'Indicator Date hidden'!AK35)</f>
        <v>0</v>
      </c>
      <c r="AL35" s="179">
        <f>IF('Indicator Date hidden'!AL35="x","x",$AL$3-'Indicator Date hidden'!AL35)</f>
        <v>0</v>
      </c>
      <c r="AM35" s="179">
        <f>IF('Indicator Date hidden'!AM35="x","x",$AM$3-'Indicator Date hidden'!AM35)</f>
        <v>0</v>
      </c>
      <c r="AN35" s="179">
        <f>IF('Indicator Date hidden'!AN35="x","x",$AN$3-'Indicator Date hidden'!AN35)</f>
        <v>0</v>
      </c>
      <c r="AO35" s="179">
        <f>IF('Indicator Date hidden'!AO35="x","x",$AO$3-'Indicator Date hidden'!AO35)</f>
        <v>0</v>
      </c>
      <c r="AP35" s="179">
        <f>IF('Indicator Date hidden'!AP35="x","x",$AP$3-'Indicator Date hidden'!AP35)</f>
        <v>0</v>
      </c>
      <c r="AQ35" s="179">
        <f>IF('Indicator Date hidden'!AQ35="x","x",$AQ$3-'Indicator Date hidden'!AQ35)</f>
        <v>0</v>
      </c>
      <c r="AR35" s="179">
        <f>IF('Indicator Date hidden'!AR35="x","x",$AR$3-'Indicator Date hidden'!AR35)</f>
        <v>0</v>
      </c>
      <c r="AS35" s="179">
        <f>IF('Indicator Date hidden'!AS35="x","x",$AS$3-'Indicator Date hidden'!AS35)</f>
        <v>0</v>
      </c>
      <c r="AT35" s="179" t="str">
        <f>IF('Indicator Date hidden'!AT35="x","x",$AT$3-'Indicator Date hidden'!AT35)</f>
        <v>x</v>
      </c>
      <c r="AU35" s="179">
        <f>IF('Indicator Date hidden'!AU35="x","x",$AU$3-'Indicator Date hidden'!AU35)</f>
        <v>0</v>
      </c>
      <c r="AV35" s="179">
        <f>IF('Indicator Date hidden'!AV35="x","x",$AV$3-'Indicator Date hidden'!AV35)</f>
        <v>0</v>
      </c>
      <c r="AW35" s="179">
        <f>IF('Indicator Date hidden'!AW35="x","x",$AW$3-'Indicator Date hidden'!AW35)</f>
        <v>0</v>
      </c>
      <c r="AX35" s="179" t="str">
        <f>IF('Indicator Date hidden'!AX35="x","x",$AX$3-'Indicator Date hidden'!AX35)</f>
        <v>x</v>
      </c>
      <c r="AY35" s="179">
        <f>IF('Indicator Date hidden'!AY35="x","x",$AY$3-'Indicator Date hidden'!AY35)</f>
        <v>1</v>
      </c>
      <c r="AZ35" s="179">
        <f>IF('Indicator Date hidden'!AZ35="x","x",$AZ$3-'Indicator Date hidden'!AZ35)</f>
        <v>0</v>
      </c>
      <c r="BA35" s="179">
        <f>IF('Indicator Date hidden'!BA35="x","x",$BA$3-'Indicator Date hidden'!BA35)</f>
        <v>0</v>
      </c>
      <c r="BB35" s="179">
        <f>IF('Indicator Date hidden'!BB35="x","x",$BB$3-'Indicator Date hidden'!BB35)</f>
        <v>0</v>
      </c>
      <c r="BC35" s="179">
        <f>IF('Indicator Date hidden'!BC35="x","x",$BC$3-'Indicator Date hidden'!BC35)</f>
        <v>0</v>
      </c>
      <c r="BD35" s="179">
        <f>IF('Indicator Date hidden'!BD35="x","x",$BD$3-'Indicator Date hidden'!BD35)</f>
        <v>0</v>
      </c>
      <c r="BE35" s="179">
        <f>IF('Indicator Date hidden'!BE35="x","x",$BE$3-'Indicator Date hidden'!BE35)</f>
        <v>0</v>
      </c>
      <c r="BF35" s="179">
        <f>IF('Indicator Date hidden'!BF35="x","x",$BF$3-'Indicator Date hidden'!BF35)</f>
        <v>0</v>
      </c>
      <c r="BG35" s="179">
        <f>IF('Indicator Date hidden'!BG35="x","x",$BG$3-'Indicator Date hidden'!BG35)</f>
        <v>0</v>
      </c>
      <c r="BH35" s="179">
        <f>IF('Indicator Date hidden'!BH35="x","x",$BH$3-'Indicator Date hidden'!BH35)</f>
        <v>4</v>
      </c>
      <c r="BI35" s="179">
        <f>IF('Indicator Date hidden'!BI35="x","x",$BI$3-'Indicator Date hidden'!BI35)</f>
        <v>3</v>
      </c>
      <c r="BJ35" s="179">
        <f>IF('Indicator Date hidden'!BJ35="x","x",$BJ$3-'Indicator Date hidden'!BJ35)</f>
        <v>0</v>
      </c>
      <c r="BK35" s="179">
        <f>IF('Indicator Date hidden'!BK35="x","x",$BK$3-'Indicator Date hidden'!BK35)</f>
        <v>0</v>
      </c>
      <c r="BL35" s="179">
        <f>IF('Indicator Date hidden'!BL35="x","x",$BL$3-'Indicator Date hidden'!BL35)</f>
        <v>1</v>
      </c>
      <c r="BM35" s="179">
        <f>IF('Indicator Date hidden'!BM35="x","x",$BM$3-'Indicator Date hidden'!BM35)</f>
        <v>0</v>
      </c>
      <c r="BN35" s="179">
        <f>IF('Indicator Date hidden'!BN35="x","x",$BN$3-'Indicator Date hidden'!BN35)</f>
        <v>2</v>
      </c>
      <c r="BO35" s="179">
        <f>IF('Indicator Date hidden'!BO35="x","x",$BO$3-'Indicator Date hidden'!BO35)</f>
        <v>0</v>
      </c>
      <c r="BP35" s="179">
        <f>IF('Indicator Date hidden'!BP35="x","x",$BP$3-'Indicator Date hidden'!BP35)</f>
        <v>0</v>
      </c>
      <c r="BQ35" s="179">
        <f>IF('Indicator Date hidden'!BQ35="x","x",$BQ$3-'Indicator Date hidden'!BQ35)</f>
        <v>0</v>
      </c>
      <c r="BR35" s="179">
        <f>IF('Indicator Date hidden'!BR35="x","x",$BR$3-'Indicator Date hidden'!BR35)</f>
        <v>0</v>
      </c>
      <c r="BS35" s="179">
        <f>IF('Indicator Date hidden'!BS35="x","x",$BS$3-'Indicator Date hidden'!BS35)</f>
        <v>0</v>
      </c>
      <c r="BT35" s="179">
        <f>IF('Indicator Date hidden'!BT35="x","x",$BT$3-'Indicator Date hidden'!BT35)</f>
        <v>0</v>
      </c>
      <c r="BU35" s="179">
        <f>IF('Indicator Date hidden'!BU35="x","x",$BU$3-'Indicator Date hidden'!BU35)</f>
        <v>0</v>
      </c>
      <c r="BV35" s="179">
        <f>IF('Indicator Date hidden'!BV35="x","x",$BV$3-'Indicator Date hidden'!BV35)</f>
        <v>0</v>
      </c>
      <c r="BW35" s="179">
        <f>IF('Indicator Date hidden'!BW35="x","x",$BW$3-'Indicator Date hidden'!BW35)</f>
        <v>0</v>
      </c>
      <c r="BX35" s="179">
        <f>IF('Indicator Date hidden'!BX35="x","x",$BX$3-'Indicator Date hidden'!BX35)</f>
        <v>4</v>
      </c>
      <c r="BY35" s="179" t="str">
        <f>IF('Indicator Date hidden'!BY35="x","x",$BY$3-'Indicator Date hidden'!BY35)</f>
        <v>x</v>
      </c>
      <c r="BZ35" s="179">
        <f>IF('Indicator Date hidden'!BZ35="x","x",$BZ$3-'Indicator Date hidden'!BZ35)</f>
        <v>0</v>
      </c>
      <c r="CA35" s="179">
        <f>IF('Indicator Date hidden'!CA35="x","x",$CA$3-'Indicator Date hidden'!CA35)</f>
        <v>0</v>
      </c>
      <c r="CB35" s="179">
        <f>IF('Indicator Date hidden'!CB35="x","x",$CB$3-'Indicator Date hidden'!CB35)</f>
        <v>4</v>
      </c>
      <c r="CC35" s="179">
        <f>IF('Indicator Date hidden'!CC35="x","x",$CC$3-'Indicator Date hidden'!CC35)</f>
        <v>0</v>
      </c>
      <c r="CD35" s="179">
        <f>IF('Indicator Date hidden'!CD35="x","x",$CD$3-'Indicator Date hidden'!CD35)</f>
        <v>0</v>
      </c>
      <c r="CE35" s="179">
        <f>IF('Indicator Date hidden'!CE35="x","x",$CE$3-'Indicator Date hidden'!CE35)</f>
        <v>0</v>
      </c>
      <c r="CF35" s="179">
        <f>IF('Indicator Date hidden'!CF35="x","x",$CF$3-'Indicator Date hidden'!CF35)</f>
        <v>0</v>
      </c>
      <c r="CG35" s="180">
        <f t="shared" si="0"/>
        <v>29</v>
      </c>
      <c r="CH35" s="181">
        <f t="shared" si="4"/>
        <v>0.35802469135802467</v>
      </c>
      <c r="CI35" s="180">
        <f t="shared" si="1"/>
        <v>11</v>
      </c>
      <c r="CJ35" s="181">
        <f t="shared" si="2"/>
        <v>1.0694962469416254</v>
      </c>
      <c r="CK35" s="182">
        <f t="shared" si="3"/>
        <v>0</v>
      </c>
    </row>
    <row r="36" spans="1:89" x14ac:dyDescent="0.25">
      <c r="A36" s="3" t="str">
        <f>VLOOKUP(C36,Regiones!B$4:H$36,7,FALSE)</f>
        <v>South America</v>
      </c>
      <c r="B36" s="114" t="s">
        <v>438</v>
      </c>
      <c r="C36" s="97" t="s">
        <v>63</v>
      </c>
      <c r="D36" s="179">
        <f>IF('Indicator Date hidden'!D36="x","x",$D$3-'Indicator Date hidden'!D36)</f>
        <v>0</v>
      </c>
      <c r="E36" s="179">
        <f>IF('Indicator Date hidden'!E36="x","x",$E$3-'Indicator Date hidden'!E36)</f>
        <v>0</v>
      </c>
      <c r="F36" s="179">
        <f>IF('Indicator Date hidden'!F36="x","x",$F$3-'Indicator Date hidden'!F36)</f>
        <v>0</v>
      </c>
      <c r="G36" s="179">
        <f>IF('Indicator Date hidden'!G36="x","x",$G$3-'Indicator Date hidden'!G36)</f>
        <v>0</v>
      </c>
      <c r="H36" s="179">
        <f>IF('Indicator Date hidden'!H36="x","x",$H$3-'Indicator Date hidden'!H36)</f>
        <v>0</v>
      </c>
      <c r="I36" s="179">
        <f>IF('Indicator Date hidden'!I36="x","x",$I$3-'Indicator Date hidden'!I36)</f>
        <v>0</v>
      </c>
      <c r="J36" s="179">
        <f>IF('Indicator Date hidden'!J36="x","x",$J$3-'Indicator Date hidden'!J36)</f>
        <v>0</v>
      </c>
      <c r="K36" s="179">
        <f>IF('Indicator Date hidden'!K36="x","x",$K$3-'Indicator Date hidden'!K36)</f>
        <v>0</v>
      </c>
      <c r="L36" s="179">
        <f>IF('Indicator Date hidden'!L36="x","x",$L$3-'Indicator Date hidden'!L36)</f>
        <v>0</v>
      </c>
      <c r="M36" s="179">
        <f>IF('Indicator Date hidden'!M36="x","x",$M$3-'Indicator Date hidden'!M36)</f>
        <v>0</v>
      </c>
      <c r="N36" s="179">
        <f>IF('Indicator Date hidden'!N36="x","x",$N$3-'Indicator Date hidden'!N36)</f>
        <v>0</v>
      </c>
      <c r="O36" s="179">
        <f>IF('Indicator Date hidden'!O36="x","x",$O$3-'Indicator Date hidden'!O36)</f>
        <v>0</v>
      </c>
      <c r="P36" s="179">
        <f>IF('Indicator Date hidden'!P36="x","x",$P$3-'Indicator Date hidden'!P36)</f>
        <v>6</v>
      </c>
      <c r="Q36" s="179">
        <f>IF('Indicator Date hidden'!Q36="x","x",$Q$3-'Indicator Date hidden'!Q36)</f>
        <v>0</v>
      </c>
      <c r="R36" s="179">
        <f>IF('Indicator Date hidden'!R36="x","x",$R$3-'Indicator Date hidden'!R36)</f>
        <v>0</v>
      </c>
      <c r="S36" s="179">
        <f>IF('Indicator Date hidden'!S36="x","x",$S$3-'Indicator Date hidden'!S36)</f>
        <v>0</v>
      </c>
      <c r="T36" s="179">
        <f>IF('Indicator Date hidden'!T36="x","x",$T$3-'Indicator Date hidden'!T36)</f>
        <v>0</v>
      </c>
      <c r="U36" s="179">
        <f>IF('Indicator Date hidden'!U36="x","x",$U$3-'Indicator Date hidden'!U36)</f>
        <v>0</v>
      </c>
      <c r="V36" s="179">
        <f>IF('Indicator Date hidden'!V36="x","x",$V$3-'Indicator Date hidden'!V36)</f>
        <v>0</v>
      </c>
      <c r="W36" s="179">
        <f>IF('Indicator Date hidden'!W36="x","x",$W$3-'Indicator Date hidden'!W36)</f>
        <v>0</v>
      </c>
      <c r="X36" s="179">
        <f>IF('Indicator Date hidden'!X36="x","x",$X$3-'Indicator Date hidden'!X36)</f>
        <v>0</v>
      </c>
      <c r="Y36" s="179" t="str">
        <f>IF('Indicator Date hidden'!Y36="x","x",$Y$3-'Indicator Date hidden'!Y36)</f>
        <v>x</v>
      </c>
      <c r="Z36" s="179" t="str">
        <f>IF('Indicator Date hidden'!Z36="x","x",$Z$3-'Indicator Date hidden'!Z36)</f>
        <v>x</v>
      </c>
      <c r="AA36" s="179">
        <f>IF('Indicator Date hidden'!AA36="x","x",$AA$3-'Indicator Date hidden'!AA36)</f>
        <v>2</v>
      </c>
      <c r="AB36" s="179">
        <f>IF('Indicator Date hidden'!AB36="x","x",$AB$3-'Indicator Date hidden'!AB36)</f>
        <v>0</v>
      </c>
      <c r="AC36" s="179">
        <f>IF('Indicator Date hidden'!AC36="x","x",$AC$3-'Indicator Date hidden'!AC36)</f>
        <v>2</v>
      </c>
      <c r="AD36" s="179">
        <f>IF('Indicator Date hidden'!AD36="x","x",$AD$3-'Indicator Date hidden'!AD36)</f>
        <v>1</v>
      </c>
      <c r="AE36" s="179">
        <f>IF('Indicator Date hidden'!AE36="x","x",$AE$3-'Indicator Date hidden'!AE36)</f>
        <v>0</v>
      </c>
      <c r="AF36" s="179">
        <f>IF('Indicator Date hidden'!AF36="x","x",$AF$3-'Indicator Date hidden'!AF36)</f>
        <v>6</v>
      </c>
      <c r="AG36" s="179">
        <f>IF('Indicator Date hidden'!AG36="x","x",$AG$3-'Indicator Date hidden'!AG36)</f>
        <v>1</v>
      </c>
      <c r="AH36" s="179" t="str">
        <f>IF('Indicator Date hidden'!AH36="x","x",$AH$3-'Indicator Date hidden'!AH36)</f>
        <v>x</v>
      </c>
      <c r="AI36" s="179">
        <f>IF('Indicator Date hidden'!AI36="x","x",$AI$3-'Indicator Date hidden'!AI36)</f>
        <v>0</v>
      </c>
      <c r="AJ36" s="179">
        <f>IF('Indicator Date hidden'!AJ36="x","x",$AJ$3-'Indicator Date hidden'!AJ36)</f>
        <v>0</v>
      </c>
      <c r="AK36" s="179">
        <f>IF('Indicator Date hidden'!AK36="x","x",$AK$3-'Indicator Date hidden'!AK36)</f>
        <v>0</v>
      </c>
      <c r="AL36" s="179">
        <f>IF('Indicator Date hidden'!AL36="x","x",$AL$3-'Indicator Date hidden'!AL36)</f>
        <v>0</v>
      </c>
      <c r="AM36" s="179">
        <f>IF('Indicator Date hidden'!AM36="x","x",$AM$3-'Indicator Date hidden'!AM36)</f>
        <v>0</v>
      </c>
      <c r="AN36" s="179">
        <f>IF('Indicator Date hidden'!AN36="x","x",$AN$3-'Indicator Date hidden'!AN36)</f>
        <v>0</v>
      </c>
      <c r="AO36" s="179">
        <f>IF('Indicator Date hidden'!AO36="x","x",$AO$3-'Indicator Date hidden'!AO36)</f>
        <v>0</v>
      </c>
      <c r="AP36" s="179">
        <f>IF('Indicator Date hidden'!AP36="x","x",$AP$3-'Indicator Date hidden'!AP36)</f>
        <v>0</v>
      </c>
      <c r="AQ36" s="179">
        <f>IF('Indicator Date hidden'!AQ36="x","x",$AQ$3-'Indicator Date hidden'!AQ36)</f>
        <v>0</v>
      </c>
      <c r="AR36" s="179">
        <f>IF('Indicator Date hidden'!AR36="x","x",$AR$3-'Indicator Date hidden'!AR36)</f>
        <v>0</v>
      </c>
      <c r="AS36" s="179">
        <f>IF('Indicator Date hidden'!AS36="x","x",$AS$3-'Indicator Date hidden'!AS36)</f>
        <v>7</v>
      </c>
      <c r="AT36" s="179" t="str">
        <f>IF('Indicator Date hidden'!AT36="x","x",$AT$3-'Indicator Date hidden'!AT36)</f>
        <v>x</v>
      </c>
      <c r="AU36" s="179">
        <f>IF('Indicator Date hidden'!AU36="x","x",$AU$3-'Indicator Date hidden'!AU36)</f>
        <v>0</v>
      </c>
      <c r="AV36" s="179">
        <f>IF('Indicator Date hidden'!AV36="x","x",$AV$3-'Indicator Date hidden'!AV36)</f>
        <v>0</v>
      </c>
      <c r="AW36" s="179">
        <f>IF('Indicator Date hidden'!AW36="x","x",$AW$3-'Indicator Date hidden'!AW36)</f>
        <v>0</v>
      </c>
      <c r="AX36" s="179" t="str">
        <f>IF('Indicator Date hidden'!AX36="x","x",$AX$3-'Indicator Date hidden'!AX36)</f>
        <v>x</v>
      </c>
      <c r="AY36" s="179">
        <f>IF('Indicator Date hidden'!AY36="x","x",$AY$3-'Indicator Date hidden'!AY36)</f>
        <v>1</v>
      </c>
      <c r="AZ36" s="179">
        <f>IF('Indicator Date hidden'!AZ36="x","x",$AZ$3-'Indicator Date hidden'!AZ36)</f>
        <v>0</v>
      </c>
      <c r="BA36" s="179">
        <f>IF('Indicator Date hidden'!BA36="x","x",$BA$3-'Indicator Date hidden'!BA36)</f>
        <v>0</v>
      </c>
      <c r="BB36" s="179">
        <f>IF('Indicator Date hidden'!BB36="x","x",$BB$3-'Indicator Date hidden'!BB36)</f>
        <v>0</v>
      </c>
      <c r="BC36" s="179">
        <f>IF('Indicator Date hidden'!BC36="x","x",$BC$3-'Indicator Date hidden'!BC36)</f>
        <v>0</v>
      </c>
      <c r="BD36" s="179">
        <f>IF('Indicator Date hidden'!BD36="x","x",$BD$3-'Indicator Date hidden'!BD36)</f>
        <v>0</v>
      </c>
      <c r="BE36" s="179">
        <f>IF('Indicator Date hidden'!BE36="x","x",$BE$3-'Indicator Date hidden'!BE36)</f>
        <v>0</v>
      </c>
      <c r="BF36" s="179">
        <f>IF('Indicator Date hidden'!BF36="x","x",$BF$3-'Indicator Date hidden'!BF36)</f>
        <v>0</v>
      </c>
      <c r="BG36" s="179">
        <f>IF('Indicator Date hidden'!BG36="x","x",$BG$3-'Indicator Date hidden'!BG36)</f>
        <v>0</v>
      </c>
      <c r="BH36" s="179">
        <f>IF('Indicator Date hidden'!BH36="x","x",$BH$3-'Indicator Date hidden'!BH36)</f>
        <v>0</v>
      </c>
      <c r="BI36" s="179">
        <f>IF('Indicator Date hidden'!BI36="x","x",$BI$3-'Indicator Date hidden'!BI36)</f>
        <v>0</v>
      </c>
      <c r="BJ36" s="179">
        <f>IF('Indicator Date hidden'!BJ36="x","x",$BJ$3-'Indicator Date hidden'!BJ36)</f>
        <v>0</v>
      </c>
      <c r="BK36" s="179">
        <f>IF('Indicator Date hidden'!BK36="x","x",$BK$3-'Indicator Date hidden'!BK36)</f>
        <v>0</v>
      </c>
      <c r="BL36" s="179" t="str">
        <f>IF('Indicator Date hidden'!BL36="x","x",$BL$3-'Indicator Date hidden'!BL36)</f>
        <v>x</v>
      </c>
      <c r="BM36" s="179">
        <f>IF('Indicator Date hidden'!BM36="x","x",$BM$3-'Indicator Date hidden'!BM36)</f>
        <v>0</v>
      </c>
      <c r="BN36" s="179">
        <f>IF('Indicator Date hidden'!BN36="x","x",$BN$3-'Indicator Date hidden'!BN36)</f>
        <v>2</v>
      </c>
      <c r="BO36" s="179">
        <f>IF('Indicator Date hidden'!BO36="x","x",$BO$3-'Indicator Date hidden'!BO36)</f>
        <v>0</v>
      </c>
      <c r="BP36" s="179">
        <f>IF('Indicator Date hidden'!BP36="x","x",$BP$3-'Indicator Date hidden'!BP36)</f>
        <v>0</v>
      </c>
      <c r="BQ36" s="179">
        <f>IF('Indicator Date hidden'!BQ36="x","x",$BQ$3-'Indicator Date hidden'!BQ36)</f>
        <v>0</v>
      </c>
      <c r="BR36" s="179">
        <f>IF('Indicator Date hidden'!BR36="x","x",$BR$3-'Indicator Date hidden'!BR36)</f>
        <v>0</v>
      </c>
      <c r="BS36" s="179">
        <f>IF('Indicator Date hidden'!BS36="x","x",$BS$3-'Indicator Date hidden'!BS36)</f>
        <v>0</v>
      </c>
      <c r="BT36" s="179">
        <f>IF('Indicator Date hidden'!BT36="x","x",$BT$3-'Indicator Date hidden'!BT36)</f>
        <v>0</v>
      </c>
      <c r="BU36" s="179">
        <f>IF('Indicator Date hidden'!BU36="x","x",$BU$3-'Indicator Date hidden'!BU36)</f>
        <v>0</v>
      </c>
      <c r="BV36" s="179">
        <f>IF('Indicator Date hidden'!BV36="x","x",$BV$3-'Indicator Date hidden'!BV36)</f>
        <v>0</v>
      </c>
      <c r="BW36" s="179">
        <f>IF('Indicator Date hidden'!BW36="x","x",$BW$3-'Indicator Date hidden'!BW36)</f>
        <v>0</v>
      </c>
      <c r="BX36" s="179">
        <f>IF('Indicator Date hidden'!BX36="x","x",$BX$3-'Indicator Date hidden'!BX36)</f>
        <v>0</v>
      </c>
      <c r="BY36" s="179">
        <f>IF('Indicator Date hidden'!BY36="x","x",$BY$3-'Indicator Date hidden'!BY36)</f>
        <v>0</v>
      </c>
      <c r="BZ36" s="179">
        <f>IF('Indicator Date hidden'!BZ36="x","x",$BZ$3-'Indicator Date hidden'!BZ36)</f>
        <v>3</v>
      </c>
      <c r="CA36" s="179">
        <f>IF('Indicator Date hidden'!CA36="x","x",$CA$3-'Indicator Date hidden'!CA36)</f>
        <v>2</v>
      </c>
      <c r="CB36" s="179">
        <f>IF('Indicator Date hidden'!CB36="x","x",$CB$3-'Indicator Date hidden'!CB36)</f>
        <v>0</v>
      </c>
      <c r="CC36" s="179">
        <f>IF('Indicator Date hidden'!CC36="x","x",$CC$3-'Indicator Date hidden'!CC36)</f>
        <v>2</v>
      </c>
      <c r="CD36" s="179">
        <f>IF('Indicator Date hidden'!CD36="x","x",$CD$3-'Indicator Date hidden'!CD36)</f>
        <v>0</v>
      </c>
      <c r="CE36" s="179">
        <f>IF('Indicator Date hidden'!CE36="x","x",$CE$3-'Indicator Date hidden'!CE36)</f>
        <v>0</v>
      </c>
      <c r="CF36" s="179">
        <f>IF('Indicator Date hidden'!CF36="x","x",$CF$3-'Indicator Date hidden'!CF36)</f>
        <v>0</v>
      </c>
      <c r="CG36" s="180">
        <f t="shared" si="0"/>
        <v>35</v>
      </c>
      <c r="CH36" s="181">
        <f t="shared" si="4"/>
        <v>0.43209876543209874</v>
      </c>
      <c r="CI36" s="180">
        <f t="shared" si="1"/>
        <v>12</v>
      </c>
      <c r="CJ36" s="181">
        <f t="shared" si="2"/>
        <v>1.3498971154211057</v>
      </c>
      <c r="CK36" s="182">
        <f t="shared" si="3"/>
        <v>0</v>
      </c>
    </row>
  </sheetData>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9"/>
  <sheetViews>
    <sheetView showGridLines="0" workbookViewId="0">
      <pane xSplit="3" ySplit="6" topLeftCell="D7" activePane="bottomRight" state="frozen"/>
      <selection activeCell="P7" sqref="P7"/>
      <selection pane="topRight" activeCell="P7" sqref="P7"/>
      <selection pane="bottomLeft" activeCell="P7" sqref="P7"/>
      <selection pane="bottomRight"/>
    </sheetView>
  </sheetViews>
  <sheetFormatPr defaultColWidth="9.140625" defaultRowHeight="15" x14ac:dyDescent="0.25"/>
  <cols>
    <col min="1" max="1" width="15.140625" style="3" customWidth="1"/>
    <col min="2" max="2" width="49.42578125" style="3" bestFit="1" customWidth="1"/>
    <col min="3" max="3" width="5.5703125" style="3" bestFit="1" customWidth="1"/>
    <col min="4" max="83" width="11.42578125" style="3" customWidth="1"/>
    <col min="84" max="16384" width="9.140625" style="3"/>
  </cols>
  <sheetData>
    <row r="1" spans="1:85" x14ac:dyDescent="0.25">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row>
    <row r="2" spans="1:85" s="15" customFormat="1" ht="121.5" hidden="1" customHeight="1" x14ac:dyDescent="0.2">
      <c r="A2" s="126" t="s">
        <v>587</v>
      </c>
      <c r="B2" s="126" t="s">
        <v>75</v>
      </c>
      <c r="C2" s="127" t="s">
        <v>64</v>
      </c>
      <c r="D2" s="236" t="s">
        <v>119</v>
      </c>
      <c r="E2" s="236" t="s">
        <v>120</v>
      </c>
      <c r="F2" s="236" t="s">
        <v>449</v>
      </c>
      <c r="G2" s="236" t="s">
        <v>450</v>
      </c>
      <c r="H2" s="236" t="s">
        <v>451</v>
      </c>
      <c r="I2" s="236" t="s">
        <v>452</v>
      </c>
      <c r="J2" s="236" t="s">
        <v>458</v>
      </c>
      <c r="K2" s="236" t="s">
        <v>417</v>
      </c>
      <c r="L2" s="236" t="s">
        <v>418</v>
      </c>
      <c r="M2" s="236" t="s">
        <v>588</v>
      </c>
      <c r="N2" s="236" t="s">
        <v>596</v>
      </c>
      <c r="O2" s="236" t="s">
        <v>597</v>
      </c>
      <c r="P2" s="236" t="s">
        <v>598</v>
      </c>
      <c r="Q2" s="236" t="s">
        <v>398</v>
      </c>
      <c r="R2" s="236" t="s">
        <v>435</v>
      </c>
      <c r="S2" s="236" t="s">
        <v>527</v>
      </c>
      <c r="T2" s="236" t="s">
        <v>528</v>
      </c>
      <c r="U2" s="236" t="s">
        <v>602</v>
      </c>
      <c r="V2" s="236" t="s">
        <v>601</v>
      </c>
      <c r="W2" s="236" t="s">
        <v>930</v>
      </c>
      <c r="X2" s="236" t="s">
        <v>81</v>
      </c>
      <c r="Y2" s="236" t="s">
        <v>977</v>
      </c>
      <c r="Z2" s="236" t="s">
        <v>978</v>
      </c>
      <c r="AA2" s="236" t="s">
        <v>604</v>
      </c>
      <c r="AB2" s="236" t="s">
        <v>608</v>
      </c>
      <c r="AC2" s="236" t="s">
        <v>611</v>
      </c>
      <c r="AD2" s="236" t="s">
        <v>614</v>
      </c>
      <c r="AE2" s="236" t="s">
        <v>160</v>
      </c>
      <c r="AF2" s="236" t="s">
        <v>622</v>
      </c>
      <c r="AG2" s="236" t="s">
        <v>624</v>
      </c>
      <c r="AH2" s="236" t="s">
        <v>484</v>
      </c>
      <c r="AI2" s="236" t="s">
        <v>158</v>
      </c>
      <c r="AJ2" s="236" t="s">
        <v>659</v>
      </c>
      <c r="AK2" s="236" t="s">
        <v>492</v>
      </c>
      <c r="AL2" s="236" t="s">
        <v>93</v>
      </c>
      <c r="AM2" s="236" t="s">
        <v>620</v>
      </c>
      <c r="AN2" s="236" t="s">
        <v>159</v>
      </c>
      <c r="AO2" s="236" t="s">
        <v>660</v>
      </c>
      <c r="AP2" s="236" t="s">
        <v>661</v>
      </c>
      <c r="AQ2" s="236" t="s">
        <v>542</v>
      </c>
      <c r="AR2" s="236" t="s">
        <v>80</v>
      </c>
      <c r="AS2" s="236" t="s">
        <v>161</v>
      </c>
      <c r="AT2" s="236" t="s">
        <v>607</v>
      </c>
      <c r="AU2" s="236" t="s">
        <v>162</v>
      </c>
      <c r="AV2" s="236" t="s">
        <v>162</v>
      </c>
      <c r="AW2" s="236" t="s">
        <v>162</v>
      </c>
      <c r="AX2" s="236" t="s">
        <v>163</v>
      </c>
      <c r="AY2" s="236" t="s">
        <v>164</v>
      </c>
      <c r="AZ2" s="236" t="s">
        <v>87</v>
      </c>
      <c r="BA2" s="236" t="s">
        <v>627</v>
      </c>
      <c r="BB2" s="236" t="s">
        <v>629</v>
      </c>
      <c r="BC2" s="236" t="s">
        <v>103</v>
      </c>
      <c r="BD2" s="236" t="s">
        <v>104</v>
      </c>
      <c r="BE2" s="236" t="s">
        <v>1006</v>
      </c>
      <c r="BF2" s="236" t="s">
        <v>105</v>
      </c>
      <c r="BG2" s="236" t="s">
        <v>106</v>
      </c>
      <c r="BH2" s="236" t="s">
        <v>124</v>
      </c>
      <c r="BI2" s="236" t="s">
        <v>633</v>
      </c>
      <c r="BJ2" s="236" t="s">
        <v>66</v>
      </c>
      <c r="BK2" s="236" t="s">
        <v>94</v>
      </c>
      <c r="BL2" s="236" t="s">
        <v>641</v>
      </c>
      <c r="BM2" s="236" t="s">
        <v>645</v>
      </c>
      <c r="BN2" s="236" t="s">
        <v>646</v>
      </c>
      <c r="BO2" s="236" t="s">
        <v>648</v>
      </c>
      <c r="BP2" s="236" t="s">
        <v>67</v>
      </c>
      <c r="BQ2" s="236" t="s">
        <v>68</v>
      </c>
      <c r="BR2" s="236" t="s">
        <v>69</v>
      </c>
      <c r="BS2" s="236" t="s">
        <v>455</v>
      </c>
      <c r="BT2" s="236" t="s">
        <v>83</v>
      </c>
      <c r="BU2" s="236" t="s">
        <v>82</v>
      </c>
      <c r="BV2" s="236" t="s">
        <v>652</v>
      </c>
      <c r="BW2" s="236" t="s">
        <v>653</v>
      </c>
      <c r="BX2" s="236" t="s">
        <v>670</v>
      </c>
      <c r="BY2" s="236" t="s">
        <v>669</v>
      </c>
      <c r="BZ2" s="236" t="s">
        <v>674</v>
      </c>
      <c r="CA2" s="236" t="s">
        <v>672</v>
      </c>
      <c r="CB2" s="236" t="s">
        <v>671</v>
      </c>
      <c r="CC2" s="236" t="s">
        <v>486</v>
      </c>
      <c r="CD2" s="236" t="s">
        <v>508</v>
      </c>
      <c r="CE2" s="236" t="s">
        <v>530</v>
      </c>
      <c r="CF2" s="236" t="s">
        <v>395</v>
      </c>
    </row>
    <row r="3" spans="1:85" s="15" customFormat="1" ht="121.5" customHeight="1" thickBot="1" x14ac:dyDescent="0.25">
      <c r="A3" s="111" t="s">
        <v>1081</v>
      </c>
      <c r="B3" s="111" t="s">
        <v>1080</v>
      </c>
      <c r="C3" s="246" t="s">
        <v>64</v>
      </c>
      <c r="D3" s="124" t="s">
        <v>1107</v>
      </c>
      <c r="E3" s="124" t="s">
        <v>1108</v>
      </c>
      <c r="F3" s="124" t="s">
        <v>1214</v>
      </c>
      <c r="G3" s="124" t="s">
        <v>1086</v>
      </c>
      <c r="H3" s="124" t="s">
        <v>1087</v>
      </c>
      <c r="I3" s="124" t="s">
        <v>1204</v>
      </c>
      <c r="J3" s="124" t="s">
        <v>1215</v>
      </c>
      <c r="K3" s="124" t="s">
        <v>1216</v>
      </c>
      <c r="L3" s="124" t="s">
        <v>1105</v>
      </c>
      <c r="M3" s="124" t="s">
        <v>1123</v>
      </c>
      <c r="N3" s="124" t="s">
        <v>1217</v>
      </c>
      <c r="O3" s="124" t="s">
        <v>1218</v>
      </c>
      <c r="P3" s="124" t="s">
        <v>1120</v>
      </c>
      <c r="Q3" s="124" t="s">
        <v>1219</v>
      </c>
      <c r="R3" s="124" t="s">
        <v>1220</v>
      </c>
      <c r="S3" s="124" t="s">
        <v>1221</v>
      </c>
      <c r="T3" s="124" t="s">
        <v>1222</v>
      </c>
      <c r="U3" s="124" t="s">
        <v>1223</v>
      </c>
      <c r="V3" s="124" t="s">
        <v>1131</v>
      </c>
      <c r="W3" s="124" t="s">
        <v>1134</v>
      </c>
      <c r="X3" s="124" t="s">
        <v>1137</v>
      </c>
      <c r="Y3" s="124" t="s">
        <v>1224</v>
      </c>
      <c r="Z3" s="124" t="s">
        <v>1225</v>
      </c>
      <c r="AA3" s="124" t="s">
        <v>1226</v>
      </c>
      <c r="AB3" s="124" t="s">
        <v>1162</v>
      </c>
      <c r="AC3" s="124" t="s">
        <v>1143</v>
      </c>
      <c r="AD3" s="124" t="s">
        <v>1144</v>
      </c>
      <c r="AE3" s="124" t="s">
        <v>1227</v>
      </c>
      <c r="AF3" s="124" t="s">
        <v>1165</v>
      </c>
      <c r="AG3" s="124" t="s">
        <v>1153</v>
      </c>
      <c r="AH3" s="124" t="s">
        <v>1228</v>
      </c>
      <c r="AI3" s="124" t="s">
        <v>1291</v>
      </c>
      <c r="AJ3" s="124" t="s">
        <v>1292</v>
      </c>
      <c r="AK3" s="124" t="s">
        <v>1151</v>
      </c>
      <c r="AL3" s="124" t="s">
        <v>1150</v>
      </c>
      <c r="AM3" s="124" t="s">
        <v>1229</v>
      </c>
      <c r="AN3" s="124" t="s">
        <v>1230</v>
      </c>
      <c r="AO3" s="124" t="s">
        <v>1193</v>
      </c>
      <c r="AP3" s="124" t="s">
        <v>1295</v>
      </c>
      <c r="AQ3" s="124" t="s">
        <v>1195</v>
      </c>
      <c r="AR3" s="124" t="s">
        <v>1140</v>
      </c>
      <c r="AS3" s="124" t="s">
        <v>1231</v>
      </c>
      <c r="AT3" s="124" t="s">
        <v>1142</v>
      </c>
      <c r="AU3" s="124" t="s">
        <v>1232</v>
      </c>
      <c r="AV3" s="124" t="s">
        <v>1232</v>
      </c>
      <c r="AW3" s="124" t="s">
        <v>1232</v>
      </c>
      <c r="AX3" s="124" t="s">
        <v>1233</v>
      </c>
      <c r="AY3" s="124" t="s">
        <v>1234</v>
      </c>
      <c r="AZ3" s="124" t="s">
        <v>1235</v>
      </c>
      <c r="BA3" s="124" t="s">
        <v>1211</v>
      </c>
      <c r="BB3" s="124" t="s">
        <v>1154</v>
      </c>
      <c r="BC3" s="124" t="s">
        <v>1236</v>
      </c>
      <c r="BD3" s="124" t="s">
        <v>1157</v>
      </c>
      <c r="BE3" s="124" t="s">
        <v>1156</v>
      </c>
      <c r="BF3" s="124" t="s">
        <v>1158</v>
      </c>
      <c r="BG3" s="124" t="s">
        <v>1159</v>
      </c>
      <c r="BH3" s="124" t="s">
        <v>1237</v>
      </c>
      <c r="BI3" s="124" t="s">
        <v>1238</v>
      </c>
      <c r="BJ3" s="124" t="s">
        <v>1172</v>
      </c>
      <c r="BK3" s="124" t="s">
        <v>1171</v>
      </c>
      <c r="BL3" s="124" t="s">
        <v>1239</v>
      </c>
      <c r="BM3" s="124" t="s">
        <v>1174</v>
      </c>
      <c r="BN3" s="124" t="s">
        <v>1175</v>
      </c>
      <c r="BO3" s="124" t="s">
        <v>1240</v>
      </c>
      <c r="BP3" s="124" t="s">
        <v>1179</v>
      </c>
      <c r="BQ3" s="124" t="s">
        <v>1241</v>
      </c>
      <c r="BR3" s="124" t="s">
        <v>1181</v>
      </c>
      <c r="BS3" s="124" t="s">
        <v>1242</v>
      </c>
      <c r="BT3" s="124" t="s">
        <v>1243</v>
      </c>
      <c r="BU3" s="124" t="s">
        <v>1244</v>
      </c>
      <c r="BV3" s="124" t="s">
        <v>1245</v>
      </c>
      <c r="BW3" s="124" t="s">
        <v>1185</v>
      </c>
      <c r="BX3" s="124" t="s">
        <v>1196</v>
      </c>
      <c r="BY3" s="124" t="s">
        <v>1197</v>
      </c>
      <c r="BZ3" s="124" t="s">
        <v>1246</v>
      </c>
      <c r="CA3" s="124" t="s">
        <v>1296</v>
      </c>
      <c r="CB3" s="124" t="s">
        <v>1201</v>
      </c>
      <c r="CC3" s="124" t="s">
        <v>1247</v>
      </c>
      <c r="CD3" s="124" t="s">
        <v>1248</v>
      </c>
      <c r="CE3" s="124" t="s">
        <v>1249</v>
      </c>
      <c r="CF3" s="124" t="s">
        <v>1250</v>
      </c>
    </row>
    <row r="4" spans="1:85" ht="15.75" customHeight="1" thickTop="1" x14ac:dyDescent="0.25">
      <c r="B4" s="115" t="s">
        <v>1737</v>
      </c>
      <c r="C4" s="97"/>
      <c r="D4" s="139">
        <v>2014</v>
      </c>
      <c r="E4" s="139">
        <v>2014</v>
      </c>
      <c r="F4" s="139">
        <v>2014</v>
      </c>
      <c r="G4" s="139">
        <v>2014</v>
      </c>
      <c r="H4" s="139">
        <v>2014</v>
      </c>
      <c r="I4" s="139">
        <v>2014</v>
      </c>
      <c r="J4" s="139">
        <v>2014</v>
      </c>
      <c r="K4" s="139" t="s">
        <v>532</v>
      </c>
      <c r="L4" s="139" t="s">
        <v>532</v>
      </c>
      <c r="M4" s="139" t="s">
        <v>589</v>
      </c>
      <c r="N4" s="139">
        <v>2011</v>
      </c>
      <c r="O4" s="139">
        <v>2011</v>
      </c>
      <c r="P4" s="139" t="s">
        <v>599</v>
      </c>
      <c r="Q4" s="139">
        <v>2016</v>
      </c>
      <c r="R4" s="139">
        <v>2016</v>
      </c>
      <c r="S4" s="139">
        <v>2015</v>
      </c>
      <c r="T4" s="139">
        <v>2015</v>
      </c>
      <c r="U4" s="98" t="s">
        <v>577</v>
      </c>
      <c r="V4" s="98" t="s">
        <v>577</v>
      </c>
      <c r="W4" s="98">
        <v>2014</v>
      </c>
      <c r="X4" s="139">
        <v>2014</v>
      </c>
      <c r="Y4" s="139" t="s">
        <v>529</v>
      </c>
      <c r="Z4" s="139" t="s">
        <v>529</v>
      </c>
      <c r="AA4" s="98" t="s">
        <v>605</v>
      </c>
      <c r="AB4" s="139"/>
      <c r="AC4" s="139"/>
      <c r="AD4" s="139"/>
      <c r="AE4" s="139">
        <v>2015</v>
      </c>
      <c r="AF4" s="98" t="s">
        <v>621</v>
      </c>
      <c r="AG4" s="98" t="s">
        <v>625</v>
      </c>
      <c r="AH4" s="139" t="s">
        <v>491</v>
      </c>
      <c r="AI4" s="139">
        <v>2014</v>
      </c>
      <c r="AJ4" s="139">
        <v>2015</v>
      </c>
      <c r="AK4" s="139">
        <v>2014</v>
      </c>
      <c r="AL4" s="139">
        <v>2014</v>
      </c>
      <c r="AM4" s="98">
        <v>2015</v>
      </c>
      <c r="AN4" s="139">
        <v>2014</v>
      </c>
      <c r="AO4" s="98">
        <v>2014</v>
      </c>
      <c r="AP4" s="98">
        <v>2014</v>
      </c>
      <c r="AQ4" s="139">
        <v>2015</v>
      </c>
      <c r="AR4" s="139">
        <v>2014</v>
      </c>
      <c r="AS4" s="139" t="s">
        <v>525</v>
      </c>
      <c r="AT4" s="98">
        <v>2014</v>
      </c>
      <c r="AU4" s="139">
        <v>2014</v>
      </c>
      <c r="AV4" s="139">
        <v>2015</v>
      </c>
      <c r="AW4" s="139">
        <v>2016</v>
      </c>
      <c r="AX4" s="139">
        <v>2016</v>
      </c>
      <c r="AY4" s="139">
        <v>2016</v>
      </c>
      <c r="AZ4" s="139">
        <v>2015</v>
      </c>
      <c r="BA4" s="98">
        <v>2014</v>
      </c>
      <c r="BB4" s="98">
        <v>2015</v>
      </c>
      <c r="BC4" s="139" t="s">
        <v>485</v>
      </c>
      <c r="BD4" s="139" t="s">
        <v>485</v>
      </c>
      <c r="BE4" s="98">
        <v>2011</v>
      </c>
      <c r="BF4" s="139">
        <v>2014</v>
      </c>
      <c r="BG4" s="139">
        <v>2014</v>
      </c>
      <c r="BH4" s="139" t="s">
        <v>526</v>
      </c>
      <c r="BI4" s="98" t="s">
        <v>635</v>
      </c>
      <c r="BJ4" s="139">
        <v>2014</v>
      </c>
      <c r="BK4" s="139">
        <v>2015</v>
      </c>
      <c r="BL4" s="98" t="s">
        <v>642</v>
      </c>
      <c r="BM4" s="98">
        <v>2015</v>
      </c>
      <c r="BN4" s="98" t="s">
        <v>705</v>
      </c>
      <c r="BO4" s="98">
        <v>2016</v>
      </c>
      <c r="BP4" s="139">
        <v>2012</v>
      </c>
      <c r="BQ4" s="139">
        <v>2014</v>
      </c>
      <c r="BR4" s="139">
        <v>2014</v>
      </c>
      <c r="BS4" s="139">
        <v>2014</v>
      </c>
      <c r="BT4" s="139">
        <v>2015</v>
      </c>
      <c r="BU4" s="139">
        <v>2015</v>
      </c>
      <c r="BV4" s="98">
        <v>2013</v>
      </c>
      <c r="BW4" s="98">
        <v>2013</v>
      </c>
      <c r="BX4" s="98" t="s">
        <v>642</v>
      </c>
      <c r="BY4" s="98" t="s">
        <v>683</v>
      </c>
      <c r="BZ4" s="98" t="s">
        <v>681</v>
      </c>
      <c r="CA4" s="98" t="s">
        <v>675</v>
      </c>
      <c r="CB4" s="98" t="s">
        <v>638</v>
      </c>
      <c r="CC4" s="139">
        <v>2015</v>
      </c>
      <c r="CD4" s="139">
        <v>2015</v>
      </c>
      <c r="CE4" s="139">
        <v>2014</v>
      </c>
      <c r="CF4" s="139">
        <v>2014</v>
      </c>
    </row>
    <row r="5" spans="1:85" hidden="1" x14ac:dyDescent="0.25">
      <c r="B5" s="116" t="s">
        <v>121</v>
      </c>
      <c r="C5" s="97"/>
      <c r="D5" s="98" t="s">
        <v>531</v>
      </c>
      <c r="E5" s="98" t="s">
        <v>531</v>
      </c>
      <c r="F5" s="98" t="s">
        <v>531</v>
      </c>
      <c r="G5" s="98" t="s">
        <v>531</v>
      </c>
      <c r="H5" s="98" t="s">
        <v>531</v>
      </c>
      <c r="I5" s="98" t="s">
        <v>531</v>
      </c>
      <c r="J5" s="98" t="s">
        <v>531</v>
      </c>
      <c r="K5" s="98" t="s">
        <v>531</v>
      </c>
      <c r="L5" s="98" t="s">
        <v>531</v>
      </c>
      <c r="M5" s="98" t="s">
        <v>531</v>
      </c>
      <c r="N5" s="98" t="s">
        <v>531</v>
      </c>
      <c r="O5" s="98" t="s">
        <v>531</v>
      </c>
      <c r="P5" s="98" t="s">
        <v>531</v>
      </c>
      <c r="Q5" s="98" t="s">
        <v>531</v>
      </c>
      <c r="R5" s="98" t="s">
        <v>531</v>
      </c>
      <c r="S5" s="98" t="s">
        <v>531</v>
      </c>
      <c r="T5" s="98" t="s">
        <v>531</v>
      </c>
      <c r="U5" s="98" t="s">
        <v>531</v>
      </c>
      <c r="V5" s="98" t="s">
        <v>531</v>
      </c>
      <c r="W5" s="98" t="s">
        <v>531</v>
      </c>
      <c r="X5" s="98" t="s">
        <v>531</v>
      </c>
      <c r="Y5" s="98" t="s">
        <v>531</v>
      </c>
      <c r="Z5" s="98" t="s">
        <v>531</v>
      </c>
      <c r="AA5" s="98" t="s">
        <v>531</v>
      </c>
      <c r="AB5" s="98"/>
      <c r="AC5" s="98"/>
      <c r="AD5" s="98"/>
      <c r="AE5" s="98" t="s">
        <v>531</v>
      </c>
      <c r="AF5" s="98" t="s">
        <v>531</v>
      </c>
      <c r="AG5" s="98" t="s">
        <v>531</v>
      </c>
      <c r="AH5" s="98" t="s">
        <v>531</v>
      </c>
      <c r="AI5" s="98" t="s">
        <v>531</v>
      </c>
      <c r="AJ5" s="98" t="s">
        <v>531</v>
      </c>
      <c r="AK5" s="98" t="s">
        <v>531</v>
      </c>
      <c r="AL5" s="98" t="s">
        <v>531</v>
      </c>
      <c r="AM5" s="98" t="s">
        <v>531</v>
      </c>
      <c r="AN5" s="98" t="s">
        <v>531</v>
      </c>
      <c r="AO5" s="98" t="s">
        <v>531</v>
      </c>
      <c r="AP5" s="98" t="s">
        <v>531</v>
      </c>
      <c r="AQ5" s="98" t="s">
        <v>531</v>
      </c>
      <c r="AR5" s="98" t="s">
        <v>531</v>
      </c>
      <c r="AS5" s="98" t="s">
        <v>531</v>
      </c>
      <c r="AT5" s="98" t="s">
        <v>531</v>
      </c>
      <c r="AU5" s="98" t="s">
        <v>531</v>
      </c>
      <c r="AV5" s="98" t="s">
        <v>531</v>
      </c>
      <c r="AW5" s="98" t="s">
        <v>531</v>
      </c>
      <c r="AX5" s="98" t="s">
        <v>531</v>
      </c>
      <c r="AY5" s="98" t="s">
        <v>531</v>
      </c>
      <c r="AZ5" s="98" t="s">
        <v>531</v>
      </c>
      <c r="BA5" s="98" t="s">
        <v>531</v>
      </c>
      <c r="BB5" s="98" t="s">
        <v>531</v>
      </c>
      <c r="BC5" s="98" t="s">
        <v>531</v>
      </c>
      <c r="BD5" s="98" t="s">
        <v>531</v>
      </c>
      <c r="BE5" s="98" t="s">
        <v>531</v>
      </c>
      <c r="BF5" s="98" t="s">
        <v>531</v>
      </c>
      <c r="BG5" s="98" t="s">
        <v>531</v>
      </c>
      <c r="BH5" s="98" t="s">
        <v>531</v>
      </c>
      <c r="BI5" s="98" t="s">
        <v>531</v>
      </c>
      <c r="BJ5" s="98" t="s">
        <v>531</v>
      </c>
      <c r="BK5" s="98" t="s">
        <v>531</v>
      </c>
      <c r="BL5" s="98" t="s">
        <v>531</v>
      </c>
      <c r="BM5" s="98" t="s">
        <v>531</v>
      </c>
      <c r="BN5" s="98" t="s">
        <v>531</v>
      </c>
      <c r="BO5" s="98" t="s">
        <v>531</v>
      </c>
      <c r="BP5" s="98" t="s">
        <v>531</v>
      </c>
      <c r="BQ5" s="98" t="s">
        <v>531</v>
      </c>
      <c r="BR5" s="98" t="s">
        <v>531</v>
      </c>
      <c r="BS5" s="98" t="s">
        <v>531</v>
      </c>
      <c r="BT5" s="98" t="s">
        <v>531</v>
      </c>
      <c r="BU5" s="98" t="s">
        <v>531</v>
      </c>
      <c r="BV5" s="98" t="s">
        <v>531</v>
      </c>
      <c r="BW5" s="98" t="s">
        <v>531</v>
      </c>
      <c r="BX5" s="98" t="s">
        <v>531</v>
      </c>
      <c r="BY5" s="98" t="s">
        <v>531</v>
      </c>
      <c r="BZ5" s="98" t="s">
        <v>531</v>
      </c>
      <c r="CA5" s="98" t="s">
        <v>531</v>
      </c>
      <c r="CB5" s="98" t="s">
        <v>531</v>
      </c>
      <c r="CC5" s="98" t="s">
        <v>531</v>
      </c>
      <c r="CD5" s="98" t="s">
        <v>531</v>
      </c>
      <c r="CE5" s="98" t="s">
        <v>531</v>
      </c>
      <c r="CF5" s="98" t="s">
        <v>531</v>
      </c>
    </row>
    <row r="6" spans="1:85" x14ac:dyDescent="0.25">
      <c r="B6" s="116" t="s">
        <v>1269</v>
      </c>
      <c r="D6" s="98" t="s">
        <v>1270</v>
      </c>
      <c r="E6" s="98" t="s">
        <v>1270</v>
      </c>
      <c r="F6" s="98" t="s">
        <v>1270</v>
      </c>
      <c r="G6" s="98" t="s">
        <v>1270</v>
      </c>
      <c r="H6" s="98" t="s">
        <v>1270</v>
      </c>
      <c r="I6" s="98" t="s">
        <v>1270</v>
      </c>
      <c r="J6" s="98" t="s">
        <v>1270</v>
      </c>
      <c r="K6" s="98" t="s">
        <v>1270</v>
      </c>
      <c r="L6" s="98" t="s">
        <v>1270</v>
      </c>
      <c r="M6" s="98" t="s">
        <v>1270</v>
      </c>
      <c r="N6" s="98" t="s">
        <v>1270</v>
      </c>
      <c r="O6" s="98" t="s">
        <v>1270</v>
      </c>
      <c r="P6" s="98" t="s">
        <v>1270</v>
      </c>
      <c r="Q6" s="98" t="s">
        <v>1270</v>
      </c>
      <c r="R6" s="98" t="s">
        <v>1270</v>
      </c>
      <c r="S6" s="98" t="s">
        <v>1270</v>
      </c>
      <c r="T6" s="98" t="s">
        <v>1270</v>
      </c>
      <c r="U6" s="98" t="s">
        <v>1270</v>
      </c>
      <c r="V6" s="98" t="s">
        <v>1270</v>
      </c>
      <c r="W6" s="98" t="s">
        <v>1270</v>
      </c>
      <c r="X6" s="98" t="s">
        <v>1270</v>
      </c>
      <c r="Y6" s="98" t="s">
        <v>1270</v>
      </c>
      <c r="Z6" s="98" t="s">
        <v>1270</v>
      </c>
      <c r="AA6" s="98" t="s">
        <v>1270</v>
      </c>
      <c r="AB6" s="98" t="s">
        <v>1270</v>
      </c>
      <c r="AC6" s="98" t="s">
        <v>1270</v>
      </c>
      <c r="AD6" s="98" t="s">
        <v>1270</v>
      </c>
      <c r="AE6" s="98" t="s">
        <v>1270</v>
      </c>
      <c r="AF6" s="98" t="s">
        <v>1270</v>
      </c>
      <c r="AG6" s="98" t="s">
        <v>1270</v>
      </c>
      <c r="AH6" s="98" t="s">
        <v>1270</v>
      </c>
      <c r="AI6" s="98" t="s">
        <v>1270</v>
      </c>
      <c r="AJ6" s="98" t="s">
        <v>1270</v>
      </c>
      <c r="AK6" s="98" t="s">
        <v>1270</v>
      </c>
      <c r="AL6" s="98" t="s">
        <v>1270</v>
      </c>
      <c r="AM6" s="98" t="s">
        <v>1270</v>
      </c>
      <c r="AN6" s="98" t="s">
        <v>1270</v>
      </c>
      <c r="AO6" s="98" t="s">
        <v>1270</v>
      </c>
      <c r="AP6" s="98" t="s">
        <v>1270</v>
      </c>
      <c r="AQ6" s="98" t="s">
        <v>1270</v>
      </c>
      <c r="AR6" s="98" t="s">
        <v>1270</v>
      </c>
      <c r="AS6" s="98" t="s">
        <v>1270</v>
      </c>
      <c r="AT6" s="98" t="s">
        <v>1270</v>
      </c>
      <c r="AU6" s="98" t="s">
        <v>1270</v>
      </c>
      <c r="AV6" s="98" t="s">
        <v>1270</v>
      </c>
      <c r="AW6" s="98" t="s">
        <v>1270</v>
      </c>
      <c r="AX6" s="98" t="s">
        <v>1270</v>
      </c>
      <c r="AY6" s="98" t="s">
        <v>1270</v>
      </c>
      <c r="AZ6" s="98" t="s">
        <v>1270</v>
      </c>
      <c r="BA6" s="98" t="s">
        <v>1270</v>
      </c>
      <c r="BB6" s="98" t="s">
        <v>1270</v>
      </c>
      <c r="BC6" s="98" t="s">
        <v>1270</v>
      </c>
      <c r="BD6" s="98" t="s">
        <v>1270</v>
      </c>
      <c r="BE6" s="98" t="s">
        <v>1270</v>
      </c>
      <c r="BF6" s="98" t="s">
        <v>1270</v>
      </c>
      <c r="BG6" s="98" t="s">
        <v>1270</v>
      </c>
      <c r="BH6" s="98" t="s">
        <v>1270</v>
      </c>
      <c r="BI6" s="98" t="s">
        <v>1270</v>
      </c>
      <c r="BJ6" s="98" t="s">
        <v>1270</v>
      </c>
      <c r="BK6" s="98" t="s">
        <v>1270</v>
      </c>
      <c r="BL6" s="98" t="s">
        <v>1270</v>
      </c>
      <c r="BM6" s="98" t="s">
        <v>1270</v>
      </c>
      <c r="BN6" s="98" t="s">
        <v>1270</v>
      </c>
      <c r="BO6" s="98" t="s">
        <v>1270</v>
      </c>
      <c r="BP6" s="98" t="s">
        <v>1270</v>
      </c>
      <c r="BQ6" s="98" t="s">
        <v>1270</v>
      </c>
      <c r="BR6" s="98" t="s">
        <v>1270</v>
      </c>
      <c r="BS6" s="98" t="s">
        <v>1270</v>
      </c>
      <c r="BT6" s="98" t="s">
        <v>1270</v>
      </c>
      <c r="BU6" s="98" t="s">
        <v>1270</v>
      </c>
      <c r="BV6" s="98" t="s">
        <v>1270</v>
      </c>
      <c r="BW6" s="98" t="s">
        <v>1270</v>
      </c>
      <c r="BX6" s="98" t="s">
        <v>1270</v>
      </c>
      <c r="BY6" s="98" t="s">
        <v>1270</v>
      </c>
      <c r="BZ6" s="98" t="s">
        <v>1270</v>
      </c>
      <c r="CA6" s="98" t="s">
        <v>1270</v>
      </c>
      <c r="CB6" s="98" t="s">
        <v>1270</v>
      </c>
      <c r="CC6" s="98" t="s">
        <v>1270</v>
      </c>
      <c r="CD6" s="98" t="s">
        <v>1270</v>
      </c>
      <c r="CE6" s="98" t="s">
        <v>1270</v>
      </c>
      <c r="CF6" s="98" t="s">
        <v>1270</v>
      </c>
    </row>
    <row r="7" spans="1:85" x14ac:dyDescent="0.25">
      <c r="A7" s="3" t="str">
        <f>VLOOKUP(C7,Regiones!B$4:H$36,7,FALSE)</f>
        <v>Caribbean</v>
      </c>
      <c r="B7" s="114" t="s">
        <v>1</v>
      </c>
      <c r="C7" s="97" t="s">
        <v>0</v>
      </c>
      <c r="D7" s="143"/>
      <c r="E7" s="143"/>
      <c r="F7" s="143"/>
      <c r="G7" s="143"/>
      <c r="H7" s="143"/>
      <c r="I7" s="143"/>
      <c r="J7" s="143"/>
      <c r="K7" s="143"/>
      <c r="L7" s="143"/>
      <c r="M7" s="143"/>
      <c r="N7" s="143"/>
      <c r="O7" s="143"/>
      <c r="P7" s="143"/>
      <c r="Q7" s="143"/>
      <c r="R7" s="143"/>
      <c r="S7" s="143"/>
      <c r="T7" s="143"/>
      <c r="U7" s="143"/>
      <c r="V7" s="143"/>
      <c r="W7" s="143"/>
      <c r="X7" s="145" t="str">
        <f>IF(ISNUMBER('Indicador Datos'!X7),"","Imputed using GDP p.c.")</f>
        <v/>
      </c>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t="s">
        <v>567</v>
      </c>
      <c r="BD7" s="143" t="s">
        <v>567</v>
      </c>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94"/>
    </row>
    <row r="8" spans="1:85" x14ac:dyDescent="0.25">
      <c r="A8" s="3" t="str">
        <f>VLOOKUP(C8,Regiones!B$4:H$36,7,FALSE)</f>
        <v>Caribbean</v>
      </c>
      <c r="B8" s="114" t="s">
        <v>5</v>
      </c>
      <c r="C8" s="97" t="s">
        <v>4</v>
      </c>
      <c r="D8" s="143"/>
      <c r="E8" s="143"/>
      <c r="F8" s="143"/>
      <c r="G8" s="143"/>
      <c r="H8" s="143"/>
      <c r="I8" s="143"/>
      <c r="J8" s="143"/>
      <c r="K8" s="143"/>
      <c r="L8" s="143"/>
      <c r="M8" s="143"/>
      <c r="N8" s="143"/>
      <c r="O8" s="143"/>
      <c r="P8" s="143"/>
      <c r="Q8" s="143"/>
      <c r="R8" s="143"/>
      <c r="S8" s="143"/>
      <c r="T8" s="143"/>
      <c r="U8" s="143"/>
      <c r="V8" s="143"/>
      <c r="W8" s="143"/>
      <c r="X8" s="145" t="str">
        <f>IF(ISNUMBER('Indicador Datos'!X8),"","Imputed using GDP p.c.")</f>
        <v/>
      </c>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t="s">
        <v>566</v>
      </c>
      <c r="BD8" s="143" t="s">
        <v>566</v>
      </c>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94"/>
    </row>
    <row r="9" spans="1:85" x14ac:dyDescent="0.25">
      <c r="A9" s="3" t="str">
        <f>VLOOKUP(C9,Regiones!B$4:H$36,7,FALSE)</f>
        <v>Caribbean</v>
      </c>
      <c r="B9" s="114" t="s">
        <v>7</v>
      </c>
      <c r="C9" s="97" t="s">
        <v>6</v>
      </c>
      <c r="D9" s="143"/>
      <c r="E9" s="143"/>
      <c r="F9" s="143"/>
      <c r="G9" s="143"/>
      <c r="H9" s="143"/>
      <c r="I9" s="143"/>
      <c r="J9" s="143"/>
      <c r="K9" s="143"/>
      <c r="L9" s="143"/>
      <c r="M9" s="143"/>
      <c r="N9" s="143"/>
      <c r="O9" s="143"/>
      <c r="P9" s="143"/>
      <c r="Q9" s="143"/>
      <c r="R9" s="143"/>
      <c r="S9" s="143"/>
      <c r="T9" s="143"/>
      <c r="U9" s="143"/>
      <c r="V9" s="143"/>
      <c r="W9" s="143"/>
      <c r="X9" s="145" t="str">
        <f>IF(ISNUMBER('Indicador Datos'!X9),"","Imputed using GDP p.c.")</f>
        <v/>
      </c>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94"/>
    </row>
    <row r="10" spans="1:85" x14ac:dyDescent="0.25">
      <c r="A10" s="3" t="str">
        <f>VLOOKUP(C10,Regiones!B$4:H$36,7,FALSE)</f>
        <v>Caribbean</v>
      </c>
      <c r="B10" s="114" t="s">
        <v>20</v>
      </c>
      <c r="C10" s="97" t="s">
        <v>19</v>
      </c>
      <c r="D10" s="143"/>
      <c r="E10" s="143"/>
      <c r="F10" s="143"/>
      <c r="G10" s="143"/>
      <c r="H10" s="143"/>
      <c r="I10" s="143"/>
      <c r="J10" s="143"/>
      <c r="K10" s="143"/>
      <c r="L10" s="143"/>
      <c r="M10" s="143"/>
      <c r="N10" s="143"/>
      <c r="O10" s="143"/>
      <c r="P10" s="143"/>
      <c r="Q10" s="143"/>
      <c r="R10" s="143"/>
      <c r="S10" s="143"/>
      <c r="T10" s="143"/>
      <c r="U10" s="143"/>
      <c r="V10" s="143"/>
      <c r="W10" s="143"/>
      <c r="X10" s="145" t="str">
        <f>IF(ISNUMBER('Indicador Datos'!X10),"","Imputed using GDP p.c.")</f>
        <v/>
      </c>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94"/>
    </row>
    <row r="11" spans="1:85" x14ac:dyDescent="0.25">
      <c r="A11" s="3" t="str">
        <f>VLOOKUP(C11,Regiones!B$4:H$36,7,FALSE)</f>
        <v>Caribbean</v>
      </c>
      <c r="B11" s="114" t="s">
        <v>22</v>
      </c>
      <c r="C11" s="97" t="s">
        <v>21</v>
      </c>
      <c r="D11" s="143"/>
      <c r="E11" s="143"/>
      <c r="F11" s="143"/>
      <c r="G11" s="143"/>
      <c r="H11" s="143"/>
      <c r="I11" s="143"/>
      <c r="J11" s="143"/>
      <c r="K11" s="143"/>
      <c r="L11" s="143"/>
      <c r="M11" s="143"/>
      <c r="N11" s="143"/>
      <c r="O11" s="143"/>
      <c r="P11" s="143"/>
      <c r="Q11" s="143"/>
      <c r="R11" s="143"/>
      <c r="S11" s="143"/>
      <c r="T11" s="143"/>
      <c r="U11" s="143"/>
      <c r="V11" s="143"/>
      <c r="W11" s="143"/>
      <c r="X11" s="145" t="str">
        <f>IF(ISNUMBER('Indicador Datos'!X11),"","Imputed using GDP p.c.")</f>
        <v/>
      </c>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t="s">
        <v>567</v>
      </c>
      <c r="BD11" s="143" t="s">
        <v>567</v>
      </c>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94"/>
    </row>
    <row r="12" spans="1:85" x14ac:dyDescent="0.25">
      <c r="A12" s="3" t="str">
        <f>VLOOKUP(C12,Regiones!B$4:H$36,7,FALSE)</f>
        <v>Caribbean</v>
      </c>
      <c r="B12" s="114" t="s">
        <v>24</v>
      </c>
      <c r="C12" s="97" t="s">
        <v>23</v>
      </c>
      <c r="D12" s="143"/>
      <c r="E12" s="143"/>
      <c r="F12" s="143"/>
      <c r="G12" s="143"/>
      <c r="H12" s="143"/>
      <c r="I12" s="143"/>
      <c r="J12" s="143"/>
      <c r="K12" s="143"/>
      <c r="L12" s="143"/>
      <c r="M12" s="143"/>
      <c r="N12" s="143"/>
      <c r="O12" s="143"/>
      <c r="P12" s="143"/>
      <c r="Q12" s="143"/>
      <c r="R12" s="143"/>
      <c r="S12" s="143"/>
      <c r="T12" s="143"/>
      <c r="U12" s="143"/>
      <c r="V12" s="143"/>
      <c r="W12" s="143"/>
      <c r="X12" s="145" t="str">
        <f>IF(ISNUMBER('Indicador Datos'!X12),"","Imputed using GDP p.c.")</f>
        <v/>
      </c>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94"/>
    </row>
    <row r="13" spans="1:85" x14ac:dyDescent="0.25">
      <c r="A13" s="3" t="str">
        <f>VLOOKUP(C13,Regiones!B$4:H$36,7,FALSE)</f>
        <v>Caribbean</v>
      </c>
      <c r="B13" s="114" t="s">
        <v>30</v>
      </c>
      <c r="C13" s="97" t="s">
        <v>29</v>
      </c>
      <c r="D13" s="143"/>
      <c r="E13" s="143"/>
      <c r="F13" s="143"/>
      <c r="G13" s="143"/>
      <c r="H13" s="143"/>
      <c r="I13" s="143"/>
      <c r="J13" s="143"/>
      <c r="K13" s="143"/>
      <c r="L13" s="143"/>
      <c r="M13" s="143"/>
      <c r="N13" s="143"/>
      <c r="O13" s="143"/>
      <c r="P13" s="143"/>
      <c r="Q13" s="143"/>
      <c r="R13" s="143"/>
      <c r="S13" s="143"/>
      <c r="T13" s="143"/>
      <c r="U13" s="143"/>
      <c r="V13" s="143"/>
      <c r="W13" s="143"/>
      <c r="X13" s="145" t="str">
        <f>IF(ISNUMBER('Indicador Datos'!X13),"","Imputed using GDP p.c.")</f>
        <v/>
      </c>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t="s">
        <v>567</v>
      </c>
      <c r="BD13" s="143" t="s">
        <v>567</v>
      </c>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94"/>
    </row>
    <row r="14" spans="1:85" x14ac:dyDescent="0.25">
      <c r="A14" s="3" t="str">
        <f>VLOOKUP(C14,Regiones!B$4:H$36,7,FALSE)</f>
        <v>Caribbean</v>
      </c>
      <c r="B14" s="114" t="s">
        <v>36</v>
      </c>
      <c r="C14" s="97" t="s">
        <v>35</v>
      </c>
      <c r="D14" s="143"/>
      <c r="E14" s="143"/>
      <c r="F14" s="143"/>
      <c r="G14" s="143"/>
      <c r="H14" s="143"/>
      <c r="I14" s="143"/>
      <c r="J14" s="143"/>
      <c r="K14" s="143"/>
      <c r="L14" s="143"/>
      <c r="M14" s="143"/>
      <c r="N14" s="143"/>
      <c r="O14" s="143"/>
      <c r="P14" s="143"/>
      <c r="Q14" s="143"/>
      <c r="R14" s="143"/>
      <c r="S14" s="143"/>
      <c r="T14" s="143"/>
      <c r="U14" s="143"/>
      <c r="V14" s="143"/>
      <c r="W14" s="143"/>
      <c r="X14" s="145" t="str">
        <f>IF(ISNUMBER('Indicador Datos'!X14),"","Imputed using GDP p.c.")</f>
        <v/>
      </c>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94"/>
    </row>
    <row r="15" spans="1:85" x14ac:dyDescent="0.25">
      <c r="A15" s="3" t="str">
        <f>VLOOKUP(C15,Regiones!B$4:H$36,7,FALSE)</f>
        <v>Caribbean</v>
      </c>
      <c r="B15" s="114" t="s">
        <v>40</v>
      </c>
      <c r="C15" s="97" t="s">
        <v>39</v>
      </c>
      <c r="D15" s="143"/>
      <c r="E15" s="143"/>
      <c r="F15" s="143"/>
      <c r="G15" s="143"/>
      <c r="H15" s="143"/>
      <c r="I15" s="143"/>
      <c r="J15" s="143"/>
      <c r="K15" s="143"/>
      <c r="L15" s="143"/>
      <c r="M15" s="143"/>
      <c r="N15" s="143"/>
      <c r="O15" s="143"/>
      <c r="P15" s="143"/>
      <c r="Q15" s="143"/>
      <c r="R15" s="143"/>
      <c r="S15" s="143"/>
      <c r="T15" s="143"/>
      <c r="U15" s="143"/>
      <c r="V15" s="143"/>
      <c r="W15" s="143"/>
      <c r="X15" s="145" t="str">
        <f>IF(ISNUMBER('Indicador Datos'!X15),"","Imputed using GDP p.c.")</f>
        <v/>
      </c>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94"/>
    </row>
    <row r="16" spans="1:85" x14ac:dyDescent="0.25">
      <c r="A16" s="3" t="str">
        <f>VLOOKUP(C16,Regiones!B$4:H$36,7,FALSE)</f>
        <v>Caribbean</v>
      </c>
      <c r="B16" s="114" t="s">
        <v>52</v>
      </c>
      <c r="C16" s="97" t="s">
        <v>51</v>
      </c>
      <c r="D16" s="143"/>
      <c r="E16" s="143"/>
      <c r="F16" s="143"/>
      <c r="G16" s="143"/>
      <c r="H16" s="143"/>
      <c r="I16" s="143"/>
      <c r="J16" s="143"/>
      <c r="K16" s="143"/>
      <c r="L16" s="143"/>
      <c r="M16" s="143"/>
      <c r="N16" s="143"/>
      <c r="O16" s="143"/>
      <c r="P16" s="143"/>
      <c r="Q16" s="143"/>
      <c r="R16" s="143"/>
      <c r="S16" s="143"/>
      <c r="T16" s="143"/>
      <c r="U16" s="143"/>
      <c r="V16" s="143"/>
      <c r="W16" s="143"/>
      <c r="X16" s="145" t="str">
        <f>IF(ISNUMBER('Indicador Datos'!X16),"","Imputed using GDP p.c.")</f>
        <v/>
      </c>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t="s">
        <v>567</v>
      </c>
      <c r="BD16" s="143" t="s">
        <v>567</v>
      </c>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94"/>
    </row>
    <row r="17" spans="1:85" x14ac:dyDescent="0.25">
      <c r="A17" s="3" t="str">
        <f>VLOOKUP(C17,Regiones!B$4:H$36,7,FALSE)</f>
        <v>Caribbean</v>
      </c>
      <c r="B17" s="114" t="s">
        <v>54</v>
      </c>
      <c r="C17" s="97" t="s">
        <v>53</v>
      </c>
      <c r="D17" s="143"/>
      <c r="E17" s="143"/>
      <c r="F17" s="143"/>
      <c r="G17" s="143"/>
      <c r="H17" s="143"/>
      <c r="I17" s="143"/>
      <c r="J17" s="143"/>
      <c r="K17" s="143"/>
      <c r="L17" s="143"/>
      <c r="M17" s="143"/>
      <c r="N17" s="143"/>
      <c r="O17" s="143"/>
      <c r="P17" s="143"/>
      <c r="Q17" s="143"/>
      <c r="R17" s="143"/>
      <c r="S17" s="143"/>
      <c r="T17" s="143"/>
      <c r="U17" s="143"/>
      <c r="V17" s="143"/>
      <c r="W17" s="143"/>
      <c r="X17" s="145" t="str">
        <f>IF(ISNUMBER('Indicador Datos'!X17),"","Imputed using GDP p.c.")</f>
        <v/>
      </c>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t="s">
        <v>567</v>
      </c>
      <c r="BD17" s="143" t="s">
        <v>567</v>
      </c>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94"/>
    </row>
    <row r="18" spans="1:85" x14ac:dyDescent="0.25">
      <c r="A18" s="3" t="str">
        <f>VLOOKUP(C18,Regiones!B$4:H$36,7,FALSE)</f>
        <v>Caribbean</v>
      </c>
      <c r="B18" s="114" t="s">
        <v>56</v>
      </c>
      <c r="C18" s="97" t="s">
        <v>55</v>
      </c>
      <c r="D18" s="143"/>
      <c r="E18" s="143"/>
      <c r="F18" s="143"/>
      <c r="G18" s="143"/>
      <c r="H18" s="143"/>
      <c r="I18" s="143"/>
      <c r="J18" s="143"/>
      <c r="K18" s="143"/>
      <c r="L18" s="143"/>
      <c r="M18" s="143"/>
      <c r="N18" s="143"/>
      <c r="O18" s="143"/>
      <c r="P18" s="143"/>
      <c r="Q18" s="143"/>
      <c r="R18" s="143"/>
      <c r="S18" s="143"/>
      <c r="T18" s="143"/>
      <c r="U18" s="143"/>
      <c r="V18" s="143"/>
      <c r="W18" s="143"/>
      <c r="X18" s="145" t="str">
        <f>IF(ISNUMBER('Indicador Datos'!X18),"","Imputed using GDP p.c.")</f>
        <v/>
      </c>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94"/>
    </row>
    <row r="19" spans="1:85" x14ac:dyDescent="0.25">
      <c r="A19" s="3" t="str">
        <f>VLOOKUP(C19,Regiones!B$4:H$36,7,FALSE)</f>
        <v>Caribbean</v>
      </c>
      <c r="B19" s="114" t="s">
        <v>60</v>
      </c>
      <c r="C19" s="97" t="s">
        <v>59</v>
      </c>
      <c r="D19" s="143"/>
      <c r="E19" s="143"/>
      <c r="F19" s="143"/>
      <c r="G19" s="143"/>
      <c r="H19" s="143"/>
      <c r="I19" s="143"/>
      <c r="J19" s="143"/>
      <c r="K19" s="143"/>
      <c r="L19" s="143"/>
      <c r="M19" s="143"/>
      <c r="N19" s="143"/>
      <c r="O19" s="143"/>
      <c r="P19" s="143"/>
      <c r="Q19" s="143"/>
      <c r="R19" s="143"/>
      <c r="S19" s="143"/>
      <c r="T19" s="143"/>
      <c r="U19" s="143"/>
      <c r="V19" s="143"/>
      <c r="W19" s="143"/>
      <c r="X19" s="145" t="str">
        <f>IF(ISNUMBER('Indicador Datos'!X19),"","Imputed using GDP p.c.")</f>
        <v/>
      </c>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94"/>
    </row>
    <row r="20" spans="1:85" x14ac:dyDescent="0.25">
      <c r="A20" s="3" t="str">
        <f>VLOOKUP(C20,Regiones!B$4:H$36,7,FALSE)</f>
        <v>Central America</v>
      </c>
      <c r="B20" s="114" t="s">
        <v>9</v>
      </c>
      <c r="C20" s="97" t="s">
        <v>8</v>
      </c>
      <c r="D20" s="143"/>
      <c r="E20" s="143"/>
      <c r="F20" s="143"/>
      <c r="G20" s="143"/>
      <c r="H20" s="143"/>
      <c r="I20" s="143"/>
      <c r="J20" s="143"/>
      <c r="K20" s="143"/>
      <c r="L20" s="143"/>
      <c r="M20" s="143"/>
      <c r="N20" s="143"/>
      <c r="O20" s="143"/>
      <c r="P20" s="143"/>
      <c r="Q20" s="143"/>
      <c r="R20" s="143"/>
      <c r="S20" s="143"/>
      <c r="T20" s="143"/>
      <c r="U20" s="143"/>
      <c r="V20" s="143"/>
      <c r="W20" s="143"/>
      <c r="X20" s="145" t="str">
        <f>IF(ISNUMBER('Indicador Datos'!X20),"","Imputed using GDP p.c.")</f>
        <v/>
      </c>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94"/>
    </row>
    <row r="21" spans="1:85" x14ac:dyDescent="0.25">
      <c r="A21" s="3" t="str">
        <f>VLOOKUP(C21,Regiones!B$4:H$36,7,FALSE)</f>
        <v>Central America</v>
      </c>
      <c r="B21" s="114" t="s">
        <v>18</v>
      </c>
      <c r="C21" s="97" t="s">
        <v>17</v>
      </c>
      <c r="D21" s="143"/>
      <c r="E21" s="143"/>
      <c r="F21" s="143"/>
      <c r="G21" s="143"/>
      <c r="H21" s="143"/>
      <c r="I21" s="143"/>
      <c r="J21" s="143"/>
      <c r="K21" s="143"/>
      <c r="L21" s="143"/>
      <c r="M21" s="143"/>
      <c r="N21" s="143"/>
      <c r="O21" s="143"/>
      <c r="P21" s="143"/>
      <c r="Q21" s="143"/>
      <c r="R21" s="143"/>
      <c r="S21" s="143"/>
      <c r="T21" s="143"/>
      <c r="U21" s="143"/>
      <c r="V21" s="143"/>
      <c r="W21" s="143"/>
      <c r="X21" s="145" t="str">
        <f>IF(ISNUMBER('Indicador Datos'!X21),"","Imputed using GDP p.c.")</f>
        <v/>
      </c>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94"/>
    </row>
    <row r="22" spans="1:85" x14ac:dyDescent="0.25">
      <c r="A22" s="3" t="str">
        <f>VLOOKUP(C22,Regiones!B$4:H$36,7,FALSE)</f>
        <v>Central America</v>
      </c>
      <c r="B22" s="114" t="s">
        <v>28</v>
      </c>
      <c r="C22" s="97" t="s">
        <v>27</v>
      </c>
      <c r="D22" s="143"/>
      <c r="E22" s="143"/>
      <c r="F22" s="143"/>
      <c r="G22" s="143"/>
      <c r="H22" s="143"/>
      <c r="I22" s="143"/>
      <c r="J22" s="143"/>
      <c r="K22" s="143"/>
      <c r="L22" s="143"/>
      <c r="M22" s="143"/>
      <c r="N22" s="143"/>
      <c r="O22" s="143"/>
      <c r="P22" s="143"/>
      <c r="Q22" s="143"/>
      <c r="R22" s="143"/>
      <c r="S22" s="143"/>
      <c r="T22" s="143"/>
      <c r="U22" s="143"/>
      <c r="V22" s="143"/>
      <c r="W22" s="143"/>
      <c r="X22" s="145" t="str">
        <f>IF(ISNUMBER('Indicador Datos'!X22),"","Imputed using GDP p.c.")</f>
        <v/>
      </c>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94"/>
    </row>
    <row r="23" spans="1:85" x14ac:dyDescent="0.25">
      <c r="A23" s="3" t="str">
        <f>VLOOKUP(C23,Regiones!B$4:H$36,7,FALSE)</f>
        <v>Central America</v>
      </c>
      <c r="B23" s="114" t="s">
        <v>32</v>
      </c>
      <c r="C23" s="97" t="s">
        <v>31</v>
      </c>
      <c r="D23" s="143"/>
      <c r="E23" s="143"/>
      <c r="F23" s="143"/>
      <c r="G23" s="143"/>
      <c r="H23" s="143"/>
      <c r="I23" s="143"/>
      <c r="J23" s="143"/>
      <c r="K23" s="143"/>
      <c r="L23" s="143"/>
      <c r="M23" s="143"/>
      <c r="N23" s="143"/>
      <c r="O23" s="143"/>
      <c r="P23" s="143"/>
      <c r="Q23" s="143"/>
      <c r="R23" s="143"/>
      <c r="S23" s="143"/>
      <c r="T23" s="143"/>
      <c r="U23" s="143"/>
      <c r="V23" s="143"/>
      <c r="W23" s="143"/>
      <c r="X23" s="145" t="str">
        <f>IF(ISNUMBER('Indicador Datos'!X23),"","Imputed using GDP p.c.")</f>
        <v/>
      </c>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94"/>
    </row>
    <row r="24" spans="1:85" x14ac:dyDescent="0.25">
      <c r="A24" s="3" t="str">
        <f>VLOOKUP(C24,Regiones!B$4:H$36,7,FALSE)</f>
        <v>Central America</v>
      </c>
      <c r="B24" s="114" t="s">
        <v>38</v>
      </c>
      <c r="C24" s="97" t="s">
        <v>37</v>
      </c>
      <c r="D24" s="143"/>
      <c r="E24" s="143"/>
      <c r="F24" s="143"/>
      <c r="G24" s="143"/>
      <c r="H24" s="143"/>
      <c r="I24" s="143"/>
      <c r="J24" s="143"/>
      <c r="K24" s="143"/>
      <c r="L24" s="143"/>
      <c r="M24" s="143"/>
      <c r="N24" s="143"/>
      <c r="O24" s="143"/>
      <c r="P24" s="143"/>
      <c r="Q24" s="143"/>
      <c r="R24" s="143"/>
      <c r="S24" s="143"/>
      <c r="T24" s="143"/>
      <c r="U24" s="143"/>
      <c r="V24" s="143"/>
      <c r="W24" s="143"/>
      <c r="X24" s="145" t="str">
        <f>IF(ISNUMBER('Indicador Datos'!X24),"","Imputed using GDP p.c.")</f>
        <v/>
      </c>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94"/>
    </row>
    <row r="25" spans="1:85" x14ac:dyDescent="0.25">
      <c r="A25" s="3" t="str">
        <f>VLOOKUP(C25,Regiones!B$4:H$36,7,FALSE)</f>
        <v>Central America</v>
      </c>
      <c r="B25" s="114" t="s">
        <v>42</v>
      </c>
      <c r="C25" s="97" t="s">
        <v>41</v>
      </c>
      <c r="D25" s="143"/>
      <c r="E25" s="143"/>
      <c r="F25" s="143"/>
      <c r="G25" s="143"/>
      <c r="H25" s="143"/>
      <c r="I25" s="143"/>
      <c r="J25" s="143"/>
      <c r="K25" s="143"/>
      <c r="L25" s="143"/>
      <c r="M25" s="143"/>
      <c r="N25" s="143"/>
      <c r="O25" s="143"/>
      <c r="P25" s="143"/>
      <c r="Q25" s="143"/>
      <c r="R25" s="143"/>
      <c r="S25" s="143"/>
      <c r="T25" s="143"/>
      <c r="U25" s="143"/>
      <c r="V25" s="143"/>
      <c r="W25" s="143"/>
      <c r="X25" s="145" t="str">
        <f>IF(ISNUMBER('Indicador Datos'!X25),"","Imputed using GDP p.c.")</f>
        <v/>
      </c>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94"/>
    </row>
    <row r="26" spans="1:85" x14ac:dyDescent="0.25">
      <c r="A26" s="3" t="str">
        <f>VLOOKUP(C26,Regiones!B$4:H$36,7,FALSE)</f>
        <v>Central America</v>
      </c>
      <c r="B26" s="114" t="s">
        <v>44</v>
      </c>
      <c r="C26" s="97" t="s">
        <v>43</v>
      </c>
      <c r="D26" s="143"/>
      <c r="E26" s="143"/>
      <c r="F26" s="143"/>
      <c r="G26" s="143"/>
      <c r="H26" s="143"/>
      <c r="I26" s="143"/>
      <c r="J26" s="143"/>
      <c r="K26" s="143"/>
      <c r="L26" s="143"/>
      <c r="M26" s="143"/>
      <c r="N26" s="143"/>
      <c r="O26" s="143"/>
      <c r="P26" s="143"/>
      <c r="Q26" s="143"/>
      <c r="R26" s="143"/>
      <c r="S26" s="143"/>
      <c r="T26" s="143"/>
      <c r="U26" s="143"/>
      <c r="V26" s="143"/>
      <c r="W26" s="143"/>
      <c r="X26" s="145" t="str">
        <f>IF(ISNUMBER('Indicador Datos'!X26),"","Imputed using GDP p.c.")</f>
        <v/>
      </c>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94"/>
    </row>
    <row r="27" spans="1:85" x14ac:dyDescent="0.25">
      <c r="A27" s="3" t="str">
        <f>VLOOKUP(C27,Regiones!B$4:H$36,7,FALSE)</f>
        <v>Central America</v>
      </c>
      <c r="B27" s="114" t="s">
        <v>46</v>
      </c>
      <c r="C27" s="97" t="s">
        <v>45</v>
      </c>
      <c r="D27" s="143"/>
      <c r="E27" s="143"/>
      <c r="F27" s="143"/>
      <c r="G27" s="143"/>
      <c r="H27" s="143"/>
      <c r="I27" s="143"/>
      <c r="J27" s="143"/>
      <c r="K27" s="143"/>
      <c r="L27" s="143"/>
      <c r="M27" s="143"/>
      <c r="N27" s="143"/>
      <c r="O27" s="143"/>
      <c r="P27" s="143"/>
      <c r="Q27" s="143"/>
      <c r="R27" s="143"/>
      <c r="S27" s="143"/>
      <c r="T27" s="143"/>
      <c r="U27" s="143"/>
      <c r="V27" s="143"/>
      <c r="W27" s="143"/>
      <c r="X27" s="145" t="str">
        <f>IF(ISNUMBER('Indicador Datos'!X27),"","Imputed using GDP p.c.")</f>
        <v/>
      </c>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94"/>
    </row>
    <row r="28" spans="1:85" x14ac:dyDescent="0.25">
      <c r="A28" s="3" t="str">
        <f>VLOOKUP(C28,Regiones!B$4:H$36,7,FALSE)</f>
        <v>South America</v>
      </c>
      <c r="B28" s="114" t="s">
        <v>3</v>
      </c>
      <c r="C28" s="97" t="s">
        <v>2</v>
      </c>
      <c r="D28" s="143"/>
      <c r="E28" s="143"/>
      <c r="F28" s="143"/>
      <c r="G28" s="143"/>
      <c r="H28" s="143"/>
      <c r="I28" s="143"/>
      <c r="J28" s="143"/>
      <c r="K28" s="143"/>
      <c r="L28" s="143"/>
      <c r="M28" s="143"/>
      <c r="N28" s="143"/>
      <c r="O28" s="143"/>
      <c r="P28" s="143"/>
      <c r="Q28" s="143"/>
      <c r="R28" s="143"/>
      <c r="S28" s="143"/>
      <c r="T28" s="143"/>
      <c r="U28" s="143"/>
      <c r="V28" s="143"/>
      <c r="W28" s="143"/>
      <c r="X28" s="145" t="str">
        <f>IF(ISNUMBER('Indicador Datos'!X28),"","Imputed using GDP p.c.")</f>
        <v/>
      </c>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94"/>
    </row>
    <row r="29" spans="1:85" x14ac:dyDescent="0.25">
      <c r="A29" s="3" t="str">
        <f>VLOOKUP(C29,Regiones!B$4:H$36,7,FALSE)</f>
        <v>South America</v>
      </c>
      <c r="B29" s="114" t="s">
        <v>437</v>
      </c>
      <c r="C29" s="97" t="s">
        <v>10</v>
      </c>
      <c r="D29" s="143"/>
      <c r="E29" s="143"/>
      <c r="F29" s="143"/>
      <c r="G29" s="143"/>
      <c r="H29" s="143"/>
      <c r="I29" s="143"/>
      <c r="J29" s="143"/>
      <c r="K29" s="143"/>
      <c r="L29" s="143"/>
      <c r="M29" s="143"/>
      <c r="N29" s="143"/>
      <c r="O29" s="143"/>
      <c r="P29" s="143"/>
      <c r="Q29" s="143"/>
      <c r="R29" s="143"/>
      <c r="S29" s="143"/>
      <c r="T29" s="143"/>
      <c r="U29" s="143"/>
      <c r="V29" s="143"/>
      <c r="W29" s="143"/>
      <c r="X29" s="145" t="str">
        <f>IF(ISNUMBER('Indicador Datos'!X29),"","Imputed using GDP p.c.")</f>
        <v/>
      </c>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94"/>
    </row>
    <row r="30" spans="1:85" x14ac:dyDescent="0.25">
      <c r="A30" s="3" t="str">
        <f>VLOOKUP(C30,Regiones!B$4:H$36,7,FALSE)</f>
        <v>South America</v>
      </c>
      <c r="B30" s="114" t="s">
        <v>12</v>
      </c>
      <c r="C30" s="97" t="s">
        <v>11</v>
      </c>
      <c r="D30" s="143"/>
      <c r="E30" s="143"/>
      <c r="F30" s="143"/>
      <c r="G30" s="143"/>
      <c r="H30" s="143"/>
      <c r="I30" s="143"/>
      <c r="J30" s="143"/>
      <c r="K30" s="143"/>
      <c r="L30" s="143"/>
      <c r="M30" s="143"/>
      <c r="N30" s="143"/>
      <c r="O30" s="143"/>
      <c r="P30" s="143"/>
      <c r="Q30" s="143"/>
      <c r="R30" s="143"/>
      <c r="S30" s="143"/>
      <c r="T30" s="143"/>
      <c r="U30" s="143"/>
      <c r="V30" s="143"/>
      <c r="W30" s="143"/>
      <c r="X30" s="145" t="str">
        <f>IF(ISNUMBER('Indicador Datos'!X30),"","Imputed using GDP p.c.")</f>
        <v/>
      </c>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94"/>
    </row>
    <row r="31" spans="1:85" x14ac:dyDescent="0.25">
      <c r="A31" s="3" t="str">
        <f>VLOOKUP(C31,Regiones!B$4:H$36,7,FALSE)</f>
        <v>South America</v>
      </c>
      <c r="B31" s="114" t="s">
        <v>14</v>
      </c>
      <c r="C31" s="97" t="s">
        <v>13</v>
      </c>
      <c r="D31" s="143"/>
      <c r="E31" s="143"/>
      <c r="F31" s="143"/>
      <c r="G31" s="143"/>
      <c r="H31" s="143"/>
      <c r="I31" s="143"/>
      <c r="J31" s="143"/>
      <c r="K31" s="143"/>
      <c r="L31" s="143"/>
      <c r="M31" s="143"/>
      <c r="N31" s="143"/>
      <c r="O31" s="143"/>
      <c r="P31" s="143"/>
      <c r="Q31" s="143"/>
      <c r="R31" s="143"/>
      <c r="S31" s="143"/>
      <c r="T31" s="143"/>
      <c r="U31" s="143"/>
      <c r="V31" s="143"/>
      <c r="W31" s="143"/>
      <c r="X31" s="145" t="str">
        <f>IF(ISNUMBER('Indicador Datos'!X31),"","Imputed using GDP p.c.")</f>
        <v/>
      </c>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94"/>
    </row>
    <row r="32" spans="1:85" x14ac:dyDescent="0.25">
      <c r="A32" s="3" t="str">
        <f>VLOOKUP(C32,Regiones!B$4:H$36,7,FALSE)</f>
        <v>South America</v>
      </c>
      <c r="B32" s="114" t="s">
        <v>16</v>
      </c>
      <c r="C32" s="97" t="s">
        <v>15</v>
      </c>
      <c r="D32" s="143"/>
      <c r="E32" s="143"/>
      <c r="F32" s="143"/>
      <c r="G32" s="143"/>
      <c r="H32" s="143"/>
      <c r="I32" s="143"/>
      <c r="J32" s="143"/>
      <c r="K32" s="143"/>
      <c r="L32" s="143"/>
      <c r="M32" s="143"/>
      <c r="N32" s="143"/>
      <c r="O32" s="143"/>
      <c r="P32" s="143"/>
      <c r="Q32" s="143"/>
      <c r="R32" s="143"/>
      <c r="S32" s="143"/>
      <c r="T32" s="143"/>
      <c r="U32" s="143"/>
      <c r="V32" s="143"/>
      <c r="W32" s="143"/>
      <c r="X32" s="145" t="str">
        <f>IF(ISNUMBER('Indicador Datos'!X32),"","Imputed using GDP p.c.")</f>
        <v/>
      </c>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94"/>
    </row>
    <row r="33" spans="1:85" x14ac:dyDescent="0.25">
      <c r="A33" s="3" t="str">
        <f>VLOOKUP(C33,Regiones!B$4:H$36,7,FALSE)</f>
        <v>South America</v>
      </c>
      <c r="B33" s="114" t="s">
        <v>26</v>
      </c>
      <c r="C33" s="97" t="s">
        <v>25</v>
      </c>
      <c r="D33" s="143"/>
      <c r="E33" s="143"/>
      <c r="F33" s="143"/>
      <c r="G33" s="143"/>
      <c r="H33" s="143"/>
      <c r="I33" s="143"/>
      <c r="J33" s="143"/>
      <c r="K33" s="143"/>
      <c r="L33" s="143"/>
      <c r="M33" s="143"/>
      <c r="N33" s="143"/>
      <c r="O33" s="143"/>
      <c r="P33" s="143"/>
      <c r="Q33" s="143"/>
      <c r="R33" s="143"/>
      <c r="S33" s="143"/>
      <c r="T33" s="143"/>
      <c r="U33" s="143"/>
      <c r="V33" s="143"/>
      <c r="W33" s="143"/>
      <c r="X33" s="145" t="str">
        <f>IF(ISNUMBER('Indicador Datos'!X33),"","Imputed using GDP p.c.")</f>
        <v/>
      </c>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94"/>
    </row>
    <row r="34" spans="1:85" x14ac:dyDescent="0.25">
      <c r="A34" s="3" t="str">
        <f>VLOOKUP(C34,Regiones!B$4:H$36,7,FALSE)</f>
        <v>South America</v>
      </c>
      <c r="B34" s="114" t="s">
        <v>34</v>
      </c>
      <c r="C34" s="97" t="s">
        <v>33</v>
      </c>
      <c r="D34" s="143"/>
      <c r="E34" s="143"/>
      <c r="F34" s="143"/>
      <c r="G34" s="143"/>
      <c r="H34" s="143"/>
      <c r="I34" s="143"/>
      <c r="J34" s="143"/>
      <c r="K34" s="143"/>
      <c r="L34" s="143"/>
      <c r="M34" s="143"/>
      <c r="N34" s="143"/>
      <c r="O34" s="143"/>
      <c r="P34" s="143"/>
      <c r="Q34" s="143"/>
      <c r="R34" s="143"/>
      <c r="S34" s="143"/>
      <c r="T34" s="143"/>
      <c r="U34" s="143"/>
      <c r="V34" s="143"/>
      <c r="W34" s="143"/>
      <c r="X34" s="145" t="str">
        <f>IF(ISNUMBER('Indicador Datos'!X34),"","Imputed using GDP p.c.")</f>
        <v/>
      </c>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94"/>
    </row>
    <row r="35" spans="1:85" x14ac:dyDescent="0.25">
      <c r="A35" s="3" t="str">
        <f>VLOOKUP(C35,Regiones!B$4:H$36,7,FALSE)</f>
        <v>South America</v>
      </c>
      <c r="B35" s="114" t="s">
        <v>48</v>
      </c>
      <c r="C35" s="97" t="s">
        <v>47</v>
      </c>
      <c r="D35" s="143"/>
      <c r="E35" s="143"/>
      <c r="F35" s="143"/>
      <c r="G35" s="143"/>
      <c r="H35" s="143"/>
      <c r="I35" s="143"/>
      <c r="J35" s="143"/>
      <c r="K35" s="143"/>
      <c r="L35" s="143"/>
      <c r="M35" s="143"/>
      <c r="N35" s="143"/>
      <c r="O35" s="143"/>
      <c r="P35" s="143"/>
      <c r="Q35" s="143"/>
      <c r="R35" s="143"/>
      <c r="S35" s="143"/>
      <c r="T35" s="143"/>
      <c r="U35" s="143"/>
      <c r="V35" s="143"/>
      <c r="W35" s="143"/>
      <c r="X35" s="145" t="str">
        <f>IF(ISNUMBER('Indicador Datos'!X35),"","Imputed using GDP p.c.")</f>
        <v/>
      </c>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94"/>
    </row>
    <row r="36" spans="1:85" x14ac:dyDescent="0.25">
      <c r="A36" s="3" t="str">
        <f>VLOOKUP(C36,Regiones!B$4:H$36,7,FALSE)</f>
        <v>South America</v>
      </c>
      <c r="B36" s="114" t="s">
        <v>50</v>
      </c>
      <c r="C36" s="97" t="s">
        <v>49</v>
      </c>
      <c r="D36" s="143"/>
      <c r="E36" s="143"/>
      <c r="F36" s="143"/>
      <c r="G36" s="143"/>
      <c r="H36" s="143"/>
      <c r="I36" s="143"/>
      <c r="J36" s="143"/>
      <c r="K36" s="143"/>
      <c r="L36" s="143"/>
      <c r="M36" s="143"/>
      <c r="N36" s="143"/>
      <c r="O36" s="143"/>
      <c r="P36" s="143"/>
      <c r="Q36" s="143"/>
      <c r="R36" s="143"/>
      <c r="S36" s="143"/>
      <c r="T36" s="143"/>
      <c r="U36" s="143"/>
      <c r="V36" s="143"/>
      <c r="W36" s="143"/>
      <c r="X36" s="145" t="str">
        <f>IF(ISNUMBER('Indicador Datos'!X36),"","Imputed using GDP p.c.")</f>
        <v/>
      </c>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94"/>
    </row>
    <row r="37" spans="1:85" x14ac:dyDescent="0.25">
      <c r="A37" s="3" t="str">
        <f>VLOOKUP(C37,Regiones!B$4:H$36,7,FALSE)</f>
        <v>South America</v>
      </c>
      <c r="B37" s="114" t="s">
        <v>58</v>
      </c>
      <c r="C37" s="97" t="s">
        <v>57</v>
      </c>
      <c r="D37" s="143"/>
      <c r="E37" s="143"/>
      <c r="F37" s="143"/>
      <c r="G37" s="143"/>
      <c r="H37" s="143"/>
      <c r="I37" s="143"/>
      <c r="J37" s="143"/>
      <c r="K37" s="143"/>
      <c r="L37" s="143"/>
      <c r="M37" s="143"/>
      <c r="N37" s="143"/>
      <c r="O37" s="143"/>
      <c r="P37" s="143"/>
      <c r="Q37" s="143"/>
      <c r="R37" s="143"/>
      <c r="S37" s="143"/>
      <c r="T37" s="143"/>
      <c r="U37" s="143"/>
      <c r="V37" s="143"/>
      <c r="W37" s="143"/>
      <c r="X37" s="145" t="str">
        <f>IF(ISNUMBER('Indicador Datos'!X37),"","Imputed using GDP p.c.")</f>
        <v/>
      </c>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94"/>
    </row>
    <row r="38" spans="1:85" x14ac:dyDescent="0.25">
      <c r="A38" s="3" t="str">
        <f>VLOOKUP(C38,Regiones!B$4:H$36,7,FALSE)</f>
        <v>South America</v>
      </c>
      <c r="B38" s="114" t="s">
        <v>62</v>
      </c>
      <c r="C38" s="97" t="s">
        <v>61</v>
      </c>
      <c r="D38" s="143"/>
      <c r="E38" s="143"/>
      <c r="F38" s="143"/>
      <c r="G38" s="143"/>
      <c r="H38" s="143"/>
      <c r="I38" s="143"/>
      <c r="J38" s="143"/>
      <c r="K38" s="143"/>
      <c r="L38" s="143"/>
      <c r="M38" s="143"/>
      <c r="N38" s="143"/>
      <c r="O38" s="143"/>
      <c r="P38" s="143"/>
      <c r="Q38" s="143"/>
      <c r="R38" s="143"/>
      <c r="S38" s="143"/>
      <c r="T38" s="143"/>
      <c r="U38" s="143"/>
      <c r="V38" s="143"/>
      <c r="W38" s="143"/>
      <c r="X38" s="145" t="str">
        <f>IF(ISNUMBER('Indicador Datos'!X38),"","Imputed using GDP p.c.")</f>
        <v/>
      </c>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94"/>
    </row>
    <row r="39" spans="1:85" x14ac:dyDescent="0.25">
      <c r="A39" s="3" t="str">
        <f>VLOOKUP(C39,Regiones!B$4:H$36,7,FALSE)</f>
        <v>South America</v>
      </c>
      <c r="B39" s="114" t="s">
        <v>438</v>
      </c>
      <c r="C39" s="97" t="s">
        <v>63</v>
      </c>
      <c r="D39" s="143"/>
      <c r="E39" s="143"/>
      <c r="F39" s="143"/>
      <c r="G39" s="143"/>
      <c r="H39" s="143"/>
      <c r="I39" s="143"/>
      <c r="J39" s="143"/>
      <c r="K39" s="143"/>
      <c r="L39" s="143"/>
      <c r="M39" s="143"/>
      <c r="N39" s="143"/>
      <c r="O39" s="143"/>
      <c r="P39" s="143"/>
      <c r="Q39" s="143"/>
      <c r="R39" s="143"/>
      <c r="S39" s="143"/>
      <c r="T39" s="143"/>
      <c r="U39" s="143"/>
      <c r="V39" s="143"/>
      <c r="W39" s="143"/>
      <c r="X39" s="145" t="str">
        <f>IF(ISNUMBER('Indicador Datos'!X39),"","Imputed using GDP p.c.")</f>
        <v/>
      </c>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94"/>
    </row>
  </sheetData>
  <sortState ref="A5:BG195">
    <sortCondition ref="A5:A195"/>
    <sortCondition ref="B5:B195"/>
  </sortState>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36"/>
  <sheetViews>
    <sheetView showGridLines="0" workbookViewId="0">
      <pane xSplit="3" ySplit="3" topLeftCell="BY4" activePane="bottomRight" state="frozen"/>
      <selection activeCell="AE3" sqref="AE3"/>
      <selection pane="topRight" activeCell="AE3" sqref="AE3"/>
      <selection pane="bottomLeft" activeCell="AE3" sqref="AE3"/>
      <selection pane="bottomRight" activeCell="CG36" sqref="CG36"/>
    </sheetView>
  </sheetViews>
  <sheetFormatPr defaultColWidth="9.140625" defaultRowHeight="15" x14ac:dyDescent="0.25"/>
  <cols>
    <col min="1" max="1" width="17.28515625" style="3" customWidth="1"/>
    <col min="2" max="2" width="49.42578125" style="3" bestFit="1" customWidth="1"/>
    <col min="3" max="3" width="5.5703125" style="3" bestFit="1" customWidth="1"/>
    <col min="4" max="7" width="5.5703125" style="172" bestFit="1" customWidth="1"/>
    <col min="8" max="9" width="7.7109375" style="172" bestFit="1" customWidth="1"/>
    <col min="10" max="13" width="5.5703125" style="172" bestFit="1" customWidth="1"/>
    <col min="14" max="15" width="7.7109375" style="172" bestFit="1" customWidth="1"/>
    <col min="16" max="24" width="5.5703125" style="172" bestFit="1" customWidth="1"/>
    <col min="25" max="26" width="9.28515625" style="172" customWidth="1"/>
    <col min="27" max="34" width="5.5703125" style="172" bestFit="1" customWidth="1"/>
    <col min="35" max="35" width="7.7109375" style="172" bestFit="1" customWidth="1"/>
    <col min="36" max="37" width="5.5703125" style="172" bestFit="1" customWidth="1"/>
    <col min="38" max="38" width="7.7109375" style="172" bestFit="1" customWidth="1"/>
    <col min="39" max="53" width="5.5703125" style="172" bestFit="1" customWidth="1"/>
    <col min="54" max="54" width="7.7109375" style="172" bestFit="1" customWidth="1"/>
    <col min="55" max="71" width="5.5703125" style="172" bestFit="1" customWidth="1"/>
    <col min="72" max="72" width="7.7109375" style="172" bestFit="1" customWidth="1"/>
    <col min="73" max="76" width="5.5703125" style="172" bestFit="1" customWidth="1"/>
    <col min="77" max="78" width="7.7109375" style="172" bestFit="1" customWidth="1"/>
    <col min="79" max="79" width="5.5703125" style="172" bestFit="1" customWidth="1"/>
    <col min="80" max="80" width="7.7109375" style="172" bestFit="1" customWidth="1"/>
    <col min="81" max="84" width="5.5703125" style="172" bestFit="1" customWidth="1"/>
    <col min="85" max="85" width="3.7109375" style="188" bestFit="1" customWidth="1"/>
    <col min="86" max="86" width="4" style="188" bestFit="1" customWidth="1"/>
    <col min="87" max="16384" width="9.140625" style="3"/>
  </cols>
  <sheetData>
    <row r="1" spans="1:86" x14ac:dyDescent="0.25">
      <c r="B1" s="153"/>
      <c r="C1" s="153"/>
      <c r="D1" s="170"/>
      <c r="E1" s="170"/>
      <c r="F1" s="170"/>
      <c r="G1" s="170"/>
      <c r="H1" s="170"/>
      <c r="I1" s="170"/>
      <c r="J1" s="170"/>
      <c r="K1" s="170"/>
      <c r="L1" s="170"/>
      <c r="M1" s="171"/>
      <c r="N1" s="171"/>
      <c r="O1" s="171"/>
      <c r="P1" s="171"/>
      <c r="Q1" s="170"/>
      <c r="R1" s="170"/>
      <c r="S1" s="170"/>
      <c r="T1" s="170"/>
      <c r="U1" s="171"/>
      <c r="V1" s="171"/>
      <c r="W1" s="171"/>
      <c r="X1" s="170"/>
      <c r="Y1" s="156"/>
      <c r="Z1" s="156"/>
      <c r="AA1" s="171"/>
      <c r="AB1" s="171"/>
      <c r="AC1" s="171"/>
      <c r="AD1" s="171"/>
      <c r="AE1" s="170"/>
      <c r="AF1" s="171"/>
      <c r="AG1" s="171"/>
      <c r="AH1" s="170"/>
      <c r="AI1" s="170"/>
      <c r="AJ1" s="171"/>
      <c r="AK1" s="170"/>
      <c r="AL1" s="170"/>
      <c r="AM1" s="171"/>
      <c r="AN1" s="170"/>
      <c r="AO1" s="171"/>
      <c r="AP1" s="171"/>
      <c r="AQ1" s="170"/>
      <c r="AR1" s="170"/>
      <c r="AS1" s="170"/>
      <c r="AT1" s="171"/>
      <c r="AU1" s="170"/>
      <c r="AV1" s="170"/>
      <c r="AW1" s="170"/>
      <c r="AX1" s="170"/>
      <c r="AY1" s="170"/>
      <c r="AZ1" s="170"/>
      <c r="BA1" s="171"/>
      <c r="BB1" s="171"/>
      <c r="BC1" s="170"/>
      <c r="BD1" s="170"/>
      <c r="BE1" s="171"/>
      <c r="BF1" s="170"/>
      <c r="BG1" s="170"/>
      <c r="BH1" s="170"/>
      <c r="BI1" s="171"/>
      <c r="BJ1" s="170"/>
      <c r="BK1" s="170"/>
      <c r="BL1" s="171"/>
      <c r="BM1" s="171"/>
      <c r="BN1" s="171"/>
      <c r="BO1" s="171"/>
      <c r="BP1" s="170"/>
      <c r="BQ1" s="170"/>
      <c r="BR1" s="170"/>
      <c r="BS1" s="170"/>
      <c r="BT1" s="170"/>
      <c r="BU1" s="170"/>
      <c r="BV1" s="171"/>
      <c r="BW1" s="171"/>
      <c r="BX1" s="171"/>
      <c r="BY1" s="171"/>
      <c r="BZ1" s="171"/>
      <c r="CA1" s="171"/>
      <c r="CB1" s="171"/>
      <c r="CC1" s="170"/>
      <c r="CD1" s="170"/>
      <c r="CE1" s="170"/>
      <c r="CF1" s="170"/>
    </row>
    <row r="2" spans="1:86" s="15" customFormat="1" ht="121.5" customHeight="1" x14ac:dyDescent="0.2">
      <c r="A2" s="15" t="s">
        <v>587</v>
      </c>
      <c r="B2" s="126" t="s">
        <v>75</v>
      </c>
      <c r="C2" s="127" t="s">
        <v>64</v>
      </c>
      <c r="D2" s="173" t="s">
        <v>119</v>
      </c>
      <c r="E2" s="173" t="s">
        <v>120</v>
      </c>
      <c r="F2" s="173" t="s">
        <v>449</v>
      </c>
      <c r="G2" s="173" t="s">
        <v>450</v>
      </c>
      <c r="H2" s="173" t="s">
        <v>451</v>
      </c>
      <c r="I2" s="173" t="s">
        <v>452</v>
      </c>
      <c r="J2" s="173" t="s">
        <v>458</v>
      </c>
      <c r="K2" s="173" t="s">
        <v>417</v>
      </c>
      <c r="L2" s="173" t="s">
        <v>418</v>
      </c>
      <c r="M2" s="174" t="s">
        <v>588</v>
      </c>
      <c r="N2" s="174" t="s">
        <v>596</v>
      </c>
      <c r="O2" s="174" t="s">
        <v>597</v>
      </c>
      <c r="P2" s="174" t="s">
        <v>598</v>
      </c>
      <c r="Q2" s="173" t="s">
        <v>398</v>
      </c>
      <c r="R2" s="173" t="s">
        <v>435</v>
      </c>
      <c r="S2" s="173" t="s">
        <v>527</v>
      </c>
      <c r="T2" s="173" t="s">
        <v>528</v>
      </c>
      <c r="U2" s="174" t="s">
        <v>602</v>
      </c>
      <c r="V2" s="174" t="s">
        <v>601</v>
      </c>
      <c r="W2" s="174" t="s">
        <v>603</v>
      </c>
      <c r="X2" s="173" t="s">
        <v>81</v>
      </c>
      <c r="Y2" s="154" t="s">
        <v>936</v>
      </c>
      <c r="Z2" s="154" t="s">
        <v>937</v>
      </c>
      <c r="AA2" s="174" t="s">
        <v>604</v>
      </c>
      <c r="AB2" s="174" t="s">
        <v>608</v>
      </c>
      <c r="AC2" s="174" t="s">
        <v>611</v>
      </c>
      <c r="AD2" s="174" t="s">
        <v>614</v>
      </c>
      <c r="AE2" s="173" t="s">
        <v>160</v>
      </c>
      <c r="AF2" s="174" t="s">
        <v>622</v>
      </c>
      <c r="AG2" s="174" t="s">
        <v>624</v>
      </c>
      <c r="AH2" s="173" t="s">
        <v>484</v>
      </c>
      <c r="AI2" s="173" t="s">
        <v>158</v>
      </c>
      <c r="AJ2" s="174" t="s">
        <v>659</v>
      </c>
      <c r="AK2" s="173" t="s">
        <v>492</v>
      </c>
      <c r="AL2" s="173" t="s">
        <v>93</v>
      </c>
      <c r="AM2" s="174" t="s">
        <v>620</v>
      </c>
      <c r="AN2" s="173" t="s">
        <v>159</v>
      </c>
      <c r="AO2" s="174" t="s">
        <v>660</v>
      </c>
      <c r="AP2" s="174" t="s">
        <v>661</v>
      </c>
      <c r="AQ2" s="173" t="s">
        <v>542</v>
      </c>
      <c r="AR2" s="173" t="s">
        <v>80</v>
      </c>
      <c r="AS2" s="173" t="s">
        <v>161</v>
      </c>
      <c r="AT2" s="174" t="s">
        <v>607</v>
      </c>
      <c r="AU2" s="173" t="s">
        <v>162</v>
      </c>
      <c r="AV2" s="173" t="s">
        <v>162</v>
      </c>
      <c r="AW2" s="173" t="s">
        <v>162</v>
      </c>
      <c r="AX2" s="173" t="s">
        <v>163</v>
      </c>
      <c r="AY2" s="173" t="s">
        <v>164</v>
      </c>
      <c r="AZ2" s="173" t="s">
        <v>87</v>
      </c>
      <c r="BA2" s="174" t="s">
        <v>627</v>
      </c>
      <c r="BB2" s="174" t="s">
        <v>629</v>
      </c>
      <c r="BC2" s="173" t="s">
        <v>103</v>
      </c>
      <c r="BD2" s="173" t="s">
        <v>104</v>
      </c>
      <c r="BE2" s="174" t="s">
        <v>626</v>
      </c>
      <c r="BF2" s="173" t="s">
        <v>105</v>
      </c>
      <c r="BG2" s="173" t="s">
        <v>106</v>
      </c>
      <c r="BH2" s="173" t="s">
        <v>124</v>
      </c>
      <c r="BI2" s="174" t="s">
        <v>633</v>
      </c>
      <c r="BJ2" s="173" t="s">
        <v>66</v>
      </c>
      <c r="BK2" s="173" t="s">
        <v>94</v>
      </c>
      <c r="BL2" s="174" t="s">
        <v>641</v>
      </c>
      <c r="BM2" s="174" t="s">
        <v>645</v>
      </c>
      <c r="BN2" s="174" t="s">
        <v>646</v>
      </c>
      <c r="BO2" s="174" t="s">
        <v>648</v>
      </c>
      <c r="BP2" s="173" t="s">
        <v>67</v>
      </c>
      <c r="BQ2" s="173" t="s">
        <v>68</v>
      </c>
      <c r="BR2" s="173" t="s">
        <v>69</v>
      </c>
      <c r="BS2" s="173" t="s">
        <v>455</v>
      </c>
      <c r="BT2" s="173" t="s">
        <v>83</v>
      </c>
      <c r="BU2" s="173" t="s">
        <v>82</v>
      </c>
      <c r="BV2" s="174" t="s">
        <v>652</v>
      </c>
      <c r="BW2" s="174" t="s">
        <v>653</v>
      </c>
      <c r="BX2" s="174" t="s">
        <v>670</v>
      </c>
      <c r="BY2" s="174" t="s">
        <v>669</v>
      </c>
      <c r="BZ2" s="174" t="s">
        <v>674</v>
      </c>
      <c r="CA2" s="174" t="s">
        <v>672</v>
      </c>
      <c r="CB2" s="174" t="s">
        <v>671</v>
      </c>
      <c r="CC2" s="173" t="s">
        <v>486</v>
      </c>
      <c r="CD2" s="173" t="s">
        <v>508</v>
      </c>
      <c r="CE2" s="173" t="s">
        <v>530</v>
      </c>
      <c r="CF2" s="173" t="s">
        <v>395</v>
      </c>
      <c r="CG2" s="189" t="s">
        <v>572</v>
      </c>
      <c r="CH2" s="189" t="s">
        <v>573</v>
      </c>
    </row>
    <row r="3" spans="1:86" ht="25.5" x14ac:dyDescent="0.25">
      <c r="B3" s="115" t="s">
        <v>897</v>
      </c>
      <c r="C3" s="97"/>
      <c r="D3" s="176">
        <v>2014</v>
      </c>
      <c r="E3" s="176">
        <v>2014</v>
      </c>
      <c r="F3" s="176">
        <v>2014</v>
      </c>
      <c r="G3" s="176">
        <v>2014</v>
      </c>
      <c r="H3" s="176">
        <v>2014</v>
      </c>
      <c r="I3" s="176">
        <v>2014</v>
      </c>
      <c r="J3" s="176">
        <v>2014</v>
      </c>
      <c r="K3" s="176">
        <v>2015</v>
      </c>
      <c r="L3" s="176">
        <v>2015</v>
      </c>
      <c r="M3" s="176">
        <v>2015</v>
      </c>
      <c r="N3" s="176">
        <v>2011</v>
      </c>
      <c r="O3" s="176">
        <v>2011</v>
      </c>
      <c r="P3" s="176">
        <v>2014</v>
      </c>
      <c r="Q3" s="176">
        <v>2016</v>
      </c>
      <c r="R3" s="176">
        <v>2016</v>
      </c>
      <c r="S3" s="176">
        <v>2015</v>
      </c>
      <c r="T3" s="176">
        <v>2015</v>
      </c>
      <c r="U3" s="177">
        <v>2014</v>
      </c>
      <c r="V3" s="177">
        <v>2014</v>
      </c>
      <c r="W3" s="177">
        <v>2014</v>
      </c>
      <c r="X3" s="176">
        <v>2014</v>
      </c>
      <c r="Y3" s="139" t="s">
        <v>529</v>
      </c>
      <c r="Z3" s="139" t="s">
        <v>529</v>
      </c>
      <c r="AA3" s="177">
        <v>2015</v>
      </c>
      <c r="AB3" s="177">
        <v>2015</v>
      </c>
      <c r="AC3" s="177">
        <v>2015</v>
      </c>
      <c r="AD3" s="177">
        <v>2014</v>
      </c>
      <c r="AE3" s="176">
        <v>2015</v>
      </c>
      <c r="AF3" s="177">
        <v>2015</v>
      </c>
      <c r="AG3" s="177">
        <v>2012</v>
      </c>
      <c r="AH3" s="176">
        <v>2014</v>
      </c>
      <c r="AI3" s="176">
        <v>2014</v>
      </c>
      <c r="AJ3" s="176">
        <v>2015</v>
      </c>
      <c r="AK3" s="176">
        <v>2014</v>
      </c>
      <c r="AL3" s="176">
        <v>2014</v>
      </c>
      <c r="AM3" s="177">
        <v>2015</v>
      </c>
      <c r="AN3" s="176">
        <v>2014</v>
      </c>
      <c r="AO3" s="177">
        <v>2014</v>
      </c>
      <c r="AP3" s="177">
        <v>2014</v>
      </c>
      <c r="AQ3" s="176">
        <v>2015</v>
      </c>
      <c r="AR3" s="176">
        <v>2014</v>
      </c>
      <c r="AS3" s="176">
        <v>2013</v>
      </c>
      <c r="AT3" s="177">
        <v>2014</v>
      </c>
      <c r="AU3" s="176">
        <v>2014</v>
      </c>
      <c r="AV3" s="176">
        <v>2015</v>
      </c>
      <c r="AW3" s="176">
        <v>2016</v>
      </c>
      <c r="AX3" s="176">
        <v>2016</v>
      </c>
      <c r="AY3" s="176">
        <v>2016</v>
      </c>
      <c r="AZ3" s="176">
        <v>2015</v>
      </c>
      <c r="BA3" s="177">
        <v>2014</v>
      </c>
      <c r="BB3" s="177">
        <v>2015</v>
      </c>
      <c r="BC3" s="176">
        <v>2014</v>
      </c>
      <c r="BD3" s="176">
        <v>2014</v>
      </c>
      <c r="BE3" s="177">
        <v>2011</v>
      </c>
      <c r="BF3" s="176">
        <v>2014</v>
      </c>
      <c r="BG3" s="176">
        <v>2014</v>
      </c>
      <c r="BH3" s="176">
        <v>2015</v>
      </c>
      <c r="BI3" s="176">
        <v>2013</v>
      </c>
      <c r="BJ3" s="176">
        <v>2014</v>
      </c>
      <c r="BK3" s="176">
        <v>2015</v>
      </c>
      <c r="BL3" s="177">
        <v>2013</v>
      </c>
      <c r="BM3" s="177">
        <v>2015</v>
      </c>
      <c r="BN3" s="177">
        <v>2016</v>
      </c>
      <c r="BO3" s="177">
        <v>2016</v>
      </c>
      <c r="BP3" s="176">
        <v>2012</v>
      </c>
      <c r="BQ3" s="176">
        <v>2014</v>
      </c>
      <c r="BR3" s="176">
        <v>2014</v>
      </c>
      <c r="BS3" s="176">
        <v>2014</v>
      </c>
      <c r="BT3" s="176">
        <v>2015</v>
      </c>
      <c r="BU3" s="176">
        <v>2015</v>
      </c>
      <c r="BV3" s="177">
        <v>2013</v>
      </c>
      <c r="BW3" s="177">
        <v>2013</v>
      </c>
      <c r="BX3" s="177">
        <v>2013</v>
      </c>
      <c r="BY3" s="177">
        <v>2013</v>
      </c>
      <c r="BZ3" s="177">
        <v>2014</v>
      </c>
      <c r="CA3" s="177">
        <v>2014</v>
      </c>
      <c r="CB3" s="177">
        <v>2014</v>
      </c>
      <c r="CC3" s="176">
        <v>2015</v>
      </c>
      <c r="CD3" s="176">
        <v>2015</v>
      </c>
      <c r="CE3" s="176">
        <v>2014</v>
      </c>
      <c r="CF3" s="176">
        <v>2014</v>
      </c>
    </row>
    <row r="4" spans="1:86" x14ac:dyDescent="0.25">
      <c r="A4" s="3" t="str">
        <f>VLOOKUP(C4,Regiones!B$4:H$36,7,FALSE)</f>
        <v>Caribbean</v>
      </c>
      <c r="B4" s="114" t="s">
        <v>1</v>
      </c>
      <c r="C4" s="97" t="s">
        <v>0</v>
      </c>
      <c r="D4" s="179">
        <f>IF('Indicador Datos'!D7="No Data",1,IF('Indicador Imputación Datos'!D7&lt;&gt;"",1,0))</f>
        <v>0</v>
      </c>
      <c r="E4" s="179">
        <f>IF('Indicador Datos'!E7="No Data",1,IF('Indicador Imputación Datos'!E7&lt;&gt;"",1,0))</f>
        <v>0</v>
      </c>
      <c r="F4" s="179">
        <f>IF('Indicador Datos'!F7="No Data",1,IF('Indicador Imputación Datos'!F7&lt;&gt;"",1,0))</f>
        <v>1</v>
      </c>
      <c r="G4" s="179">
        <f>IF('Indicador Datos'!G7="No Data",1,IF('Indicador Imputación Datos'!G7&lt;&gt;"",1,0))</f>
        <v>0</v>
      </c>
      <c r="H4" s="179">
        <f>IF('Indicador Datos'!H7="No Data",1,IF('Indicador Imputación Datos'!H7&lt;&gt;"",1,0))</f>
        <v>0</v>
      </c>
      <c r="I4" s="179">
        <f>IF('Indicador Datos'!I7="No Data",1,IF('Indicador Imputación Datos'!I7&lt;&gt;"",1,0))</f>
        <v>0</v>
      </c>
      <c r="J4" s="179">
        <f>IF('Indicador Datos'!J7="No Data",1,IF('Indicador Imputación Datos'!J7&lt;&gt;"",1,0))</f>
        <v>0</v>
      </c>
      <c r="K4" s="179">
        <f>IF('Indicador Datos'!K7="No Data",1,IF('Indicador Imputación Datos'!K7&lt;&gt;"",1,0))</f>
        <v>0</v>
      </c>
      <c r="L4" s="179">
        <f>IF('Indicador Datos'!L7="No Data",1,IF('Indicador Imputación Datos'!L7&lt;&gt;"",1,0))</f>
        <v>0</v>
      </c>
      <c r="M4" s="179">
        <f>IF('Indicador Datos'!M7="No Data",1,IF('Indicador Imputación Datos'!M7&lt;&gt;"",1,0))</f>
        <v>0</v>
      </c>
      <c r="N4" s="179">
        <f>IF('Indicador Datos'!N7="No Data",1,IF('Indicador Imputación Datos'!N7&lt;&gt;"",1,0))</f>
        <v>0</v>
      </c>
      <c r="O4" s="179">
        <f>IF('Indicador Datos'!O7="No Data",1,IF('Indicador Imputación Datos'!O7&lt;&gt;"",1,0))</f>
        <v>0</v>
      </c>
      <c r="P4" s="179">
        <f>IF('Indicador Datos'!P7="No Data",1,IF('Indicador Imputación Datos'!P7&lt;&gt;"",1,0))</f>
        <v>0</v>
      </c>
      <c r="Q4" s="179">
        <f>IF('Indicador Datos'!Q7="No Data",1,IF('Indicador Imputación Datos'!Q7&lt;&gt;"",1,0))</f>
        <v>0</v>
      </c>
      <c r="R4" s="179">
        <f>IF('Indicador Datos'!R7="No Data",1,IF('Indicador Imputación Datos'!R7&lt;&gt;"",1,0))</f>
        <v>0</v>
      </c>
      <c r="S4" s="179">
        <f>IF('Indicador Datos'!S7="No Data",1,IF('Indicador Imputación Datos'!S7&lt;&gt;"",1,0))</f>
        <v>0</v>
      </c>
      <c r="T4" s="179">
        <f>IF('Indicador Datos'!T7="No Data",1,IF('Indicador Imputación Datos'!T7&lt;&gt;"",1,0))</f>
        <v>0</v>
      </c>
      <c r="U4" s="179">
        <f>IF('Indicador Datos'!U7="No Data",1,IF('Indicador Imputación Datos'!U7&lt;&gt;"",1,0))</f>
        <v>0</v>
      </c>
      <c r="V4" s="179">
        <f>IF('Indicador Datos'!V7="No Data",1,IF('Indicador Imputación Datos'!V7&lt;&gt;"",1,0))</f>
        <v>0</v>
      </c>
      <c r="W4" s="179">
        <f>IF('Indicador Datos'!W7="No Data",1,IF('Indicador Imputación Datos'!W7&lt;&gt;"",1,0))</f>
        <v>0</v>
      </c>
      <c r="X4" s="179">
        <f>IF('Indicador Datos'!X7="No Data",1,IF('Indicador Imputación Datos'!X7&lt;&gt;"",1,0))</f>
        <v>0</v>
      </c>
      <c r="Y4" s="179">
        <f>IF('Indicador Datos'!Y7="No Data",1,IF('Indicador Imputación Datos'!Y7&lt;&gt;"",1,0))</f>
        <v>1</v>
      </c>
      <c r="Z4" s="179">
        <f>IF('Indicador Datos'!Z7="No Data",1,IF('Indicador Imputación Datos'!Z7&lt;&gt;"",1,0))</f>
        <v>1</v>
      </c>
      <c r="AA4" s="179">
        <f>IF('Indicador Datos'!AA7="No Data",1,IF('Indicador Imputación Datos'!AA7&lt;&gt;"",1,0))</f>
        <v>0</v>
      </c>
      <c r="AB4" s="179">
        <f>IF('Indicador Datos'!AB7="No Data",1,IF('Indicador Imputación Datos'!AB7&lt;&gt;"",1,0))</f>
        <v>0</v>
      </c>
      <c r="AC4" s="179">
        <f>IF('Indicador Datos'!AC7="No Data",1,IF('Indicador Imputación Datos'!AC7&lt;&gt;"",1,0))</f>
        <v>0</v>
      </c>
      <c r="AD4" s="179">
        <f>IF('Indicador Datos'!AD7="No Data",1,IF('Indicador Imputación Datos'!AD7&lt;&gt;"",1,0))</f>
        <v>1</v>
      </c>
      <c r="AE4" s="179">
        <f>IF('Indicador Datos'!AE7="No Data",1,IF('Indicador Imputación Datos'!AE7&lt;&gt;"",1,0))</f>
        <v>0</v>
      </c>
      <c r="AF4" s="179">
        <f>IF('Indicador Datos'!AF7="No Data",1,IF('Indicador Imputación Datos'!AF7&lt;&gt;"",1,0))</f>
        <v>1</v>
      </c>
      <c r="AG4" s="179">
        <f>IF('Indicador Datos'!AG7="No Data",1,IF('Indicador Imputación Datos'!AG7&lt;&gt;"",1,0))</f>
        <v>0</v>
      </c>
      <c r="AH4" s="179">
        <f>IF('Indicador Datos'!AH7="No Data",1,IF('Indicador Imputación Datos'!AH7&lt;&gt;"",1,0))</f>
        <v>1</v>
      </c>
      <c r="AI4" s="179">
        <f>IF('Indicador Datos'!AI7="No Data",1,IF('Indicador Imputación Datos'!AI7&lt;&gt;"",1,0))</f>
        <v>0</v>
      </c>
      <c r="AJ4" s="179">
        <f>IF('Indicador Datos'!AJ7="No Data",1,IF('Indicador Imputación Datos'!AJ7&lt;&gt;"",1,0))</f>
        <v>0</v>
      </c>
      <c r="AK4" s="179">
        <f>IF('Indicador Datos'!AK7="No Data",1,IF('Indicador Imputación Datos'!AK7&lt;&gt;"",1,0))</f>
        <v>0</v>
      </c>
      <c r="AL4" s="179">
        <f>IF('Indicador Datos'!AL7="No Data",1,IF('Indicador Imputación Datos'!AL7&lt;&gt;"",1,0))</f>
        <v>1</v>
      </c>
      <c r="AM4" s="179">
        <f>IF('Indicador Datos'!AM7="No Data",1,IF('Indicador Imputación Datos'!AM7&lt;&gt;"",1,0))</f>
        <v>0</v>
      </c>
      <c r="AN4" s="179">
        <f>IF('Indicador Datos'!AN7="No Data",1,IF('Indicador Imputación Datos'!AN7&lt;&gt;"",1,0))</f>
        <v>0</v>
      </c>
      <c r="AO4" s="179">
        <f>IF('Indicador Datos'!AO7="No Data",1,IF('Indicador Imputación Datos'!AO7&lt;&gt;"",1,0))</f>
        <v>0</v>
      </c>
      <c r="AP4" s="179">
        <f>IF('Indicador Datos'!AP7="No Data",1,IF('Indicador Imputación Datos'!AP7&lt;&gt;"",1,0))</f>
        <v>0</v>
      </c>
      <c r="AQ4" s="179">
        <f>IF('Indicador Datos'!AQ7="No Data",1,IF('Indicador Imputación Datos'!AQ7&lt;&gt;"",1,0))</f>
        <v>1</v>
      </c>
      <c r="AR4" s="179">
        <f>IF('Indicador Datos'!AR7="No Data",1,IF('Indicador Imputación Datos'!AR7&lt;&gt;"",1,0))</f>
        <v>1</v>
      </c>
      <c r="AS4" s="179">
        <f>IF('Indicador Datos'!AS7="No Data",1,IF('Indicador Imputación Datos'!AS7&lt;&gt;"",1,0))</f>
        <v>0</v>
      </c>
      <c r="AT4" s="179">
        <f>IF('Indicador Datos'!AT7="No Data",1,IF('Indicador Imputación Datos'!AT7&lt;&gt;"",1,0))</f>
        <v>1</v>
      </c>
      <c r="AU4" s="179">
        <f>IF('Indicador Datos'!AU7="No Data",1,IF('Indicador Imputación Datos'!AU7&lt;&gt;"",1,0))</f>
        <v>0</v>
      </c>
      <c r="AV4" s="179">
        <f>IF('Indicador Datos'!AV7="No Data",1,IF('Indicador Imputación Datos'!AV7&lt;&gt;"",1,0))</f>
        <v>0</v>
      </c>
      <c r="AW4" s="179">
        <f>IF('Indicador Datos'!AW7="No Data",1,IF('Indicador Imputación Datos'!AW7&lt;&gt;"",1,0))</f>
        <v>0</v>
      </c>
      <c r="AX4" s="179">
        <f>IF('Indicador Datos'!AX7="No Data",1,IF('Indicador Imputación Datos'!AX7&lt;&gt;"",1,0))</f>
        <v>0</v>
      </c>
      <c r="AY4" s="179">
        <f>IF('Indicador Datos'!AY7="No Data",1,IF('Indicador Imputación Datos'!AY7&lt;&gt;"",1,0))</f>
        <v>0</v>
      </c>
      <c r="AZ4" s="179">
        <f>IF('Indicador Datos'!AZ7="No Data",1,IF('Indicador Imputación Datos'!AZ7&lt;&gt;"",1,0))</f>
        <v>0</v>
      </c>
      <c r="BA4" s="179">
        <f>IF('Indicador Datos'!BA7="No Data",1,IF('Indicador Imputación Datos'!BA7&lt;&gt;"",1,0))</f>
        <v>0</v>
      </c>
      <c r="BB4" s="179">
        <f>IF('Indicador Datos'!BB7="No Data",1,IF('Indicador Imputación Datos'!BB7&lt;&gt;"",1,0))</f>
        <v>0</v>
      </c>
      <c r="BC4" s="179">
        <f>IF('Indicador Datos'!BC7="No Data",1,IF('Indicador Imputación Datos'!BC7&lt;&gt;"",1,0))</f>
        <v>1</v>
      </c>
      <c r="BD4" s="179">
        <f>IF('Indicador Datos'!BD7="No Data",1,IF('Indicador Imputación Datos'!BD7&lt;&gt;"",1,0))</f>
        <v>1</v>
      </c>
      <c r="BE4" s="179">
        <f>IF('Indicador Datos'!BE7="No Data",1,IF('Indicador Imputación Datos'!BE7&lt;&gt;"",1,0))</f>
        <v>0</v>
      </c>
      <c r="BF4" s="179">
        <f>IF('Indicador Datos'!BF7="No Data",1,IF('Indicador Imputación Datos'!BF7&lt;&gt;"",1,0))</f>
        <v>0</v>
      </c>
      <c r="BG4" s="179">
        <f>IF('Indicador Datos'!BG7="No Data",1,IF('Indicador Imputación Datos'!BG7&lt;&gt;"",1,0))</f>
        <v>1</v>
      </c>
      <c r="BH4" s="179">
        <f>IF('Indicador Datos'!BH7="No Data",1,IF('Indicador Imputación Datos'!BH7&lt;&gt;"",1,0))</f>
        <v>0</v>
      </c>
      <c r="BI4" s="179">
        <f>IF('Indicador Datos'!BI7="No Data",1,IF('Indicador Imputación Datos'!BI7&lt;&gt;"",1,0))</f>
        <v>1</v>
      </c>
      <c r="BJ4" s="179">
        <f>IF('Indicador Datos'!BJ7="No Data",1,IF('Indicador Imputación Datos'!BJ7&lt;&gt;"",1,0))</f>
        <v>0</v>
      </c>
      <c r="BK4" s="179">
        <f>IF('Indicador Datos'!BK7="No Data",1,IF('Indicador Imputación Datos'!BK7&lt;&gt;"",1,0))</f>
        <v>1</v>
      </c>
      <c r="BL4" s="179">
        <f>IF('Indicador Datos'!BL7="No Data",1,IF('Indicador Imputación Datos'!BL7&lt;&gt;"",1,0))</f>
        <v>1</v>
      </c>
      <c r="BM4" s="179">
        <f>IF('Indicador Datos'!BM7="No Data",1,IF('Indicador Imputación Datos'!BM7&lt;&gt;"",1,0))</f>
        <v>1</v>
      </c>
      <c r="BN4" s="179">
        <f>IF('Indicador Datos'!BN7="No Data",1,IF('Indicador Imputación Datos'!BN7&lt;&gt;"",1,0))</f>
        <v>0</v>
      </c>
      <c r="BO4" s="179">
        <f>IF('Indicador Datos'!BO7="No Data",1,IF('Indicador Imputación Datos'!BO7&lt;&gt;"",1,0))</f>
        <v>1</v>
      </c>
      <c r="BP4" s="179">
        <f>IF('Indicador Datos'!BP7="No Data",1,IF('Indicador Imputación Datos'!BP7&lt;&gt;"",1,0))</f>
        <v>0</v>
      </c>
      <c r="BQ4" s="179">
        <f>IF('Indicador Datos'!BQ7="No Data",1,IF('Indicador Imputación Datos'!BQ7&lt;&gt;"",1,0))</f>
        <v>0</v>
      </c>
      <c r="BR4" s="179">
        <f>IF('Indicador Datos'!BR7="No Data",1,IF('Indicador Imputación Datos'!BR7&lt;&gt;"",1,0))</f>
        <v>0</v>
      </c>
      <c r="BS4" s="179">
        <f>IF('Indicador Datos'!BS7="No Data",1,IF('Indicador Imputación Datos'!BS7&lt;&gt;"",1,0))</f>
        <v>0</v>
      </c>
      <c r="BT4" s="179">
        <f>IF('Indicador Datos'!BT7="No Data",1,IF('Indicador Imputación Datos'!BT7&lt;&gt;"",1,0))</f>
        <v>0</v>
      </c>
      <c r="BU4" s="179">
        <f>IF('Indicador Datos'!BU7="No Data",1,IF('Indicador Imputación Datos'!BU7&lt;&gt;"",1,0))</f>
        <v>0</v>
      </c>
      <c r="BV4" s="179">
        <f>IF('Indicador Datos'!BV7="No Data",1,IF('Indicador Imputación Datos'!BV7&lt;&gt;"",1,0))</f>
        <v>0</v>
      </c>
      <c r="BW4" s="179">
        <f>IF('Indicador Datos'!BW7="No Data",1,IF('Indicador Imputación Datos'!BW7&lt;&gt;"",1,0))</f>
        <v>0</v>
      </c>
      <c r="BX4" s="179">
        <f>IF('Indicador Datos'!BX7="No Data",1,IF('Indicador Imputación Datos'!BX7&lt;&gt;"",1,0))</f>
        <v>1</v>
      </c>
      <c r="BY4" s="179">
        <f>IF('Indicador Datos'!BY7="No Data",1,IF('Indicador Imputación Datos'!BY7&lt;&gt;"",1,0))</f>
        <v>1</v>
      </c>
      <c r="BZ4" s="179">
        <f>IF('Indicador Datos'!BZ7="No Data",1,IF('Indicador Imputación Datos'!BZ7&lt;&gt;"",1,0))</f>
        <v>1</v>
      </c>
      <c r="CA4" s="179">
        <f>IF('Indicador Datos'!CA7="No Data",1,IF('Indicador Imputación Datos'!CA7&lt;&gt;"",1,0))</f>
        <v>0</v>
      </c>
      <c r="CB4" s="179">
        <f>IF('Indicador Datos'!CB7="No Data",1,IF('Indicador Imputación Datos'!CB7&lt;&gt;"",1,0))</f>
        <v>0</v>
      </c>
      <c r="CC4" s="179">
        <f>IF('Indicador Datos'!CC7="No Data",1,IF('Indicador Imputación Datos'!CC7&lt;&gt;"",1,0))</f>
        <v>0</v>
      </c>
      <c r="CD4" s="179">
        <f>IF('Indicador Datos'!CD7="No Data",1,IF('Indicador Imputación Datos'!CD7&lt;&gt;"",1,0))</f>
        <v>0</v>
      </c>
      <c r="CE4" s="179">
        <f>IF('Indicador Datos'!CE7="No Data",1,IF('Indicador Imputación Datos'!CE7&lt;&gt;"",1,0))</f>
        <v>0</v>
      </c>
      <c r="CF4" s="179">
        <f>IF('Indicador Datos'!CF7="No Data",1,IF('Indicador Imputación Datos'!CF7&lt;&gt;"",1,0))</f>
        <v>0</v>
      </c>
      <c r="CG4" s="190">
        <f t="shared" ref="CG4:CG36" si="0">SUM(D4:L4,M4:X4,Y4:AA4,AB4:AE4,AF4:AQ4,AR4:AZ4,BA4:BP4, BQ4:CF4)</f>
        <v>21</v>
      </c>
      <c r="CH4" s="191">
        <f>CG4/81</f>
        <v>0.25925925925925924</v>
      </c>
    </row>
    <row r="5" spans="1:86" x14ac:dyDescent="0.25">
      <c r="A5" s="3" t="str">
        <f>VLOOKUP(C5,Regiones!B$4:H$36,7,FALSE)</f>
        <v>Caribbean</v>
      </c>
      <c r="B5" s="114" t="s">
        <v>5</v>
      </c>
      <c r="C5" s="97" t="s">
        <v>4</v>
      </c>
      <c r="D5" s="179">
        <f>IF('Indicador Datos'!D8="No Data",1,IF('Indicador Imputación Datos'!D8&lt;&gt;"",1,0))</f>
        <v>0</v>
      </c>
      <c r="E5" s="179">
        <f>IF('Indicador Datos'!E8="No Data",1,IF('Indicador Imputación Datos'!E8&lt;&gt;"",1,0))</f>
        <v>0</v>
      </c>
      <c r="F5" s="179">
        <f>IF('Indicador Datos'!F8="No Data",1,IF('Indicador Imputación Datos'!F8&lt;&gt;"",1,0))</f>
        <v>1</v>
      </c>
      <c r="G5" s="179">
        <f>IF('Indicador Datos'!G8="No Data",1,IF('Indicador Imputación Datos'!G8&lt;&gt;"",1,0))</f>
        <v>0</v>
      </c>
      <c r="H5" s="179">
        <f>IF('Indicador Datos'!H8="No Data",1,IF('Indicador Imputación Datos'!H8&lt;&gt;"",1,0))</f>
        <v>0</v>
      </c>
      <c r="I5" s="179">
        <f>IF('Indicador Datos'!I8="No Data",1,IF('Indicador Imputación Datos'!I8&lt;&gt;"",1,0))</f>
        <v>0</v>
      </c>
      <c r="J5" s="179">
        <f>IF('Indicador Datos'!J8="No Data",1,IF('Indicador Imputación Datos'!J8&lt;&gt;"",1,0))</f>
        <v>0</v>
      </c>
      <c r="K5" s="179">
        <f>IF('Indicador Datos'!K8="No Data",1,IF('Indicador Imputación Datos'!K8&lt;&gt;"",1,0))</f>
        <v>0</v>
      </c>
      <c r="L5" s="179">
        <f>IF('Indicador Datos'!L8="No Data",1,IF('Indicador Imputación Datos'!L8&lt;&gt;"",1,0))</f>
        <v>0</v>
      </c>
      <c r="M5" s="179">
        <f>IF('Indicador Datos'!M8="No Data",1,IF('Indicador Imputación Datos'!M8&lt;&gt;"",1,0))</f>
        <v>0</v>
      </c>
      <c r="N5" s="179">
        <f>IF('Indicador Datos'!N8="No Data",1,IF('Indicador Imputación Datos'!N8&lt;&gt;"",1,0))</f>
        <v>0</v>
      </c>
      <c r="O5" s="179">
        <f>IF('Indicador Datos'!O8="No Data",1,IF('Indicador Imputación Datos'!O8&lt;&gt;"",1,0))</f>
        <v>0</v>
      </c>
      <c r="P5" s="179">
        <f>IF('Indicador Datos'!P8="No Data",1,IF('Indicador Imputación Datos'!P8&lt;&gt;"",1,0))</f>
        <v>1</v>
      </c>
      <c r="Q5" s="179">
        <f>IF('Indicador Datos'!Q8="No Data",1,IF('Indicador Imputación Datos'!Q8&lt;&gt;"",1,0))</f>
        <v>0</v>
      </c>
      <c r="R5" s="179">
        <f>IF('Indicador Datos'!R8="No Data",1,IF('Indicador Imputación Datos'!R8&lt;&gt;"",1,0))</f>
        <v>0</v>
      </c>
      <c r="S5" s="179">
        <f>IF('Indicador Datos'!S8="No Data",1,IF('Indicador Imputación Datos'!S8&lt;&gt;"",1,0))</f>
        <v>0</v>
      </c>
      <c r="T5" s="179">
        <f>IF('Indicador Datos'!T8="No Data",1,IF('Indicador Imputación Datos'!T8&lt;&gt;"",1,0))</f>
        <v>0</v>
      </c>
      <c r="U5" s="179">
        <f>IF('Indicador Datos'!U8="No Data",1,IF('Indicador Imputación Datos'!U8&lt;&gt;"",1,0))</f>
        <v>0</v>
      </c>
      <c r="V5" s="179">
        <f>IF('Indicador Datos'!V8="No Data",1,IF('Indicador Imputación Datos'!V8&lt;&gt;"",1,0))</f>
        <v>0</v>
      </c>
      <c r="W5" s="179">
        <f>IF('Indicador Datos'!W8="No Data",1,IF('Indicador Imputación Datos'!W8&lt;&gt;"",1,0))</f>
        <v>0</v>
      </c>
      <c r="X5" s="179">
        <f>IF('Indicador Datos'!X8="No Data",1,IF('Indicador Imputación Datos'!X8&lt;&gt;"",1,0))</f>
        <v>0</v>
      </c>
      <c r="Y5" s="179">
        <f>IF('Indicador Datos'!Y8="No Data",1,IF('Indicador Imputación Datos'!Y8&lt;&gt;"",1,0))</f>
        <v>1</v>
      </c>
      <c r="Z5" s="179">
        <f>IF('Indicador Datos'!Z8="No Data",1,IF('Indicador Imputación Datos'!Z8&lt;&gt;"",1,0))</f>
        <v>1</v>
      </c>
      <c r="AA5" s="179">
        <f>IF('Indicador Datos'!AA8="No Data",1,IF('Indicador Imputación Datos'!AA8&lt;&gt;"",1,0))</f>
        <v>0</v>
      </c>
      <c r="AB5" s="179">
        <f>IF('Indicador Datos'!AB8="No Data",1,IF('Indicador Imputación Datos'!AB8&lt;&gt;"",1,0))</f>
        <v>0</v>
      </c>
      <c r="AC5" s="179">
        <f>IF('Indicador Datos'!AC8="No Data",1,IF('Indicador Imputación Datos'!AC8&lt;&gt;"",1,0))</f>
        <v>1</v>
      </c>
      <c r="AD5" s="179">
        <f>IF('Indicador Datos'!AD8="No Data",1,IF('Indicador Imputación Datos'!AD8&lt;&gt;"",1,0))</f>
        <v>1</v>
      </c>
      <c r="AE5" s="179">
        <f>IF('Indicador Datos'!AE8="No Data",1,IF('Indicador Imputación Datos'!AE8&lt;&gt;"",1,0))</f>
        <v>0</v>
      </c>
      <c r="AF5" s="179">
        <f>IF('Indicador Datos'!AF8="No Data",1,IF('Indicador Imputación Datos'!AF8&lt;&gt;"",1,0))</f>
        <v>1</v>
      </c>
      <c r="AG5" s="179">
        <f>IF('Indicador Datos'!AG8="No Data",1,IF('Indicador Imputación Datos'!AG8&lt;&gt;"",1,0))</f>
        <v>0</v>
      </c>
      <c r="AH5" s="179">
        <f>IF('Indicador Datos'!AH8="No Data",1,IF('Indicador Imputación Datos'!AH8&lt;&gt;"",1,0))</f>
        <v>0</v>
      </c>
      <c r="AI5" s="179">
        <f>IF('Indicador Datos'!AI8="No Data",1,IF('Indicador Imputación Datos'!AI8&lt;&gt;"",1,0))</f>
        <v>0</v>
      </c>
      <c r="AJ5" s="179">
        <f>IF('Indicador Datos'!AJ8="No Data",1,IF('Indicador Imputación Datos'!AJ8&lt;&gt;"",1,0))</f>
        <v>0</v>
      </c>
      <c r="AK5" s="179">
        <f>IF('Indicador Datos'!AK8="No Data",1,IF('Indicador Imputación Datos'!AK8&lt;&gt;"",1,0))</f>
        <v>0</v>
      </c>
      <c r="AL5" s="179">
        <f>IF('Indicador Datos'!AL8="No Data",1,IF('Indicador Imputación Datos'!AL8&lt;&gt;"",1,0))</f>
        <v>0</v>
      </c>
      <c r="AM5" s="179">
        <f>IF('Indicador Datos'!AM8="No Data",1,IF('Indicador Imputación Datos'!AM8&lt;&gt;"",1,0))</f>
        <v>0</v>
      </c>
      <c r="AN5" s="179">
        <f>IF('Indicador Datos'!AN8="No Data",1,IF('Indicador Imputación Datos'!AN8&lt;&gt;"",1,0))</f>
        <v>0</v>
      </c>
      <c r="AO5" s="179">
        <f>IF('Indicador Datos'!AO8="No Data",1,IF('Indicador Imputación Datos'!AO8&lt;&gt;"",1,0))</f>
        <v>0</v>
      </c>
      <c r="AP5" s="179">
        <f>IF('Indicador Datos'!AP8="No Data",1,IF('Indicador Imputación Datos'!AP8&lt;&gt;"",1,0))</f>
        <v>0</v>
      </c>
      <c r="AQ5" s="179">
        <f>IF('Indicador Datos'!AQ8="No Data",1,IF('Indicador Imputación Datos'!AQ8&lt;&gt;"",1,0))</f>
        <v>0</v>
      </c>
      <c r="AR5" s="179">
        <f>IF('Indicador Datos'!AR8="No Data",1,IF('Indicador Imputación Datos'!AR8&lt;&gt;"",1,0))</f>
        <v>0</v>
      </c>
      <c r="AS5" s="179">
        <f>IF('Indicador Datos'!AS8="No Data",1,IF('Indicador Imputación Datos'!AS8&lt;&gt;"",1,0))</f>
        <v>1</v>
      </c>
      <c r="AT5" s="179">
        <f>IF('Indicador Datos'!AT8="No Data",1,IF('Indicador Imputación Datos'!AT8&lt;&gt;"",1,0))</f>
        <v>1</v>
      </c>
      <c r="AU5" s="179">
        <f>IF('Indicador Datos'!AU8="No Data",1,IF('Indicador Imputación Datos'!AU8&lt;&gt;"",1,0))</f>
        <v>0</v>
      </c>
      <c r="AV5" s="179">
        <f>IF('Indicador Datos'!AV8="No Data",1,IF('Indicador Imputación Datos'!AV8&lt;&gt;"",1,0))</f>
        <v>0</v>
      </c>
      <c r="AW5" s="179">
        <f>IF('Indicador Datos'!AW8="No Data",1,IF('Indicador Imputación Datos'!AW8&lt;&gt;"",1,0))</f>
        <v>0</v>
      </c>
      <c r="AX5" s="179">
        <f>IF('Indicador Datos'!AX8="No Data",1,IF('Indicador Imputación Datos'!AX8&lt;&gt;"",1,0))</f>
        <v>0</v>
      </c>
      <c r="AY5" s="179">
        <f>IF('Indicador Datos'!AY8="No Data",1,IF('Indicador Imputación Datos'!AY8&lt;&gt;"",1,0))</f>
        <v>0</v>
      </c>
      <c r="AZ5" s="179">
        <f>IF('Indicador Datos'!AZ8="No Data",1,IF('Indicador Imputación Datos'!AZ8&lt;&gt;"",1,0))</f>
        <v>0</v>
      </c>
      <c r="BA5" s="179">
        <f>IF('Indicador Datos'!BA8="No Data",1,IF('Indicador Imputación Datos'!BA8&lt;&gt;"",1,0))</f>
        <v>0</v>
      </c>
      <c r="BB5" s="179">
        <f>IF('Indicador Datos'!BB8="No Data",1,IF('Indicador Imputación Datos'!BB8&lt;&gt;"",1,0))</f>
        <v>1</v>
      </c>
      <c r="BC5" s="179">
        <f>IF('Indicador Datos'!BC8="No Data",1,IF('Indicador Imputación Datos'!BC8&lt;&gt;"",1,0))</f>
        <v>1</v>
      </c>
      <c r="BD5" s="179">
        <f>IF('Indicador Datos'!BD8="No Data",1,IF('Indicador Imputación Datos'!BD8&lt;&gt;"",1,0))</f>
        <v>1</v>
      </c>
      <c r="BE5" s="179">
        <f>IF('Indicador Datos'!BE8="No Data",1,IF('Indicador Imputación Datos'!BE8&lt;&gt;"",1,0))</f>
        <v>0</v>
      </c>
      <c r="BF5" s="179">
        <f>IF('Indicador Datos'!BF8="No Data",1,IF('Indicador Imputación Datos'!BF8&lt;&gt;"",1,0))</f>
        <v>0</v>
      </c>
      <c r="BG5" s="179">
        <f>IF('Indicador Datos'!BG8="No Data",1,IF('Indicador Imputación Datos'!BG8&lt;&gt;"",1,0))</f>
        <v>0</v>
      </c>
      <c r="BH5" s="179">
        <f>IF('Indicador Datos'!BH8="No Data",1,IF('Indicador Imputación Datos'!BH8&lt;&gt;"",1,0))</f>
        <v>1</v>
      </c>
      <c r="BI5" s="179">
        <f>IF('Indicador Datos'!BI8="No Data",1,IF('Indicador Imputación Datos'!BI8&lt;&gt;"",1,0))</f>
        <v>0</v>
      </c>
      <c r="BJ5" s="179">
        <f>IF('Indicador Datos'!BJ8="No Data",1,IF('Indicador Imputación Datos'!BJ8&lt;&gt;"",1,0))</f>
        <v>0</v>
      </c>
      <c r="BK5" s="179">
        <f>IF('Indicador Datos'!BK8="No Data",1,IF('Indicador Imputación Datos'!BK8&lt;&gt;"",1,0))</f>
        <v>0</v>
      </c>
      <c r="BL5" s="179">
        <f>IF('Indicador Datos'!BL8="No Data",1,IF('Indicador Imputación Datos'!BL8&lt;&gt;"",1,0))</f>
        <v>1</v>
      </c>
      <c r="BM5" s="179">
        <f>IF('Indicador Datos'!BM8="No Data",1,IF('Indicador Imputación Datos'!BM8&lt;&gt;"",1,0))</f>
        <v>1</v>
      </c>
      <c r="BN5" s="179">
        <f>IF('Indicador Datos'!BN8="No Data",1,IF('Indicador Imputación Datos'!BN8&lt;&gt;"",1,0))</f>
        <v>1</v>
      </c>
      <c r="BO5" s="179">
        <f>IF('Indicador Datos'!BO8="No Data",1,IF('Indicador Imputación Datos'!BO8&lt;&gt;"",1,0))</f>
        <v>1</v>
      </c>
      <c r="BP5" s="179">
        <f>IF('Indicador Datos'!BP8="No Data",1,IF('Indicador Imputación Datos'!BP8&lt;&gt;"",1,0))</f>
        <v>0</v>
      </c>
      <c r="BQ5" s="179">
        <f>IF('Indicador Datos'!BQ8="No Data",1,IF('Indicador Imputación Datos'!BQ8&lt;&gt;"",1,0))</f>
        <v>0</v>
      </c>
      <c r="BR5" s="179">
        <f>IF('Indicador Datos'!BR8="No Data",1,IF('Indicador Imputación Datos'!BR8&lt;&gt;"",1,0))</f>
        <v>0</v>
      </c>
      <c r="BS5" s="179">
        <f>IF('Indicador Datos'!BS8="No Data",1,IF('Indicador Imputación Datos'!BS8&lt;&gt;"",1,0))</f>
        <v>0</v>
      </c>
      <c r="BT5" s="179">
        <f>IF('Indicador Datos'!BT8="No Data",1,IF('Indicador Imputación Datos'!BT8&lt;&gt;"",1,0))</f>
        <v>0</v>
      </c>
      <c r="BU5" s="179">
        <f>IF('Indicador Datos'!BU8="No Data",1,IF('Indicador Imputación Datos'!BU8&lt;&gt;"",1,0))</f>
        <v>0</v>
      </c>
      <c r="BV5" s="179">
        <f>IF('Indicador Datos'!BV8="No Data",1,IF('Indicador Imputación Datos'!BV8&lt;&gt;"",1,0))</f>
        <v>1</v>
      </c>
      <c r="BW5" s="179">
        <f>IF('Indicador Datos'!BW8="No Data",1,IF('Indicador Imputación Datos'!BW8&lt;&gt;"",1,0))</f>
        <v>1</v>
      </c>
      <c r="BX5" s="179">
        <f>IF('Indicador Datos'!BX8="No Data",1,IF('Indicador Imputación Datos'!BX8&lt;&gt;"",1,0))</f>
        <v>0</v>
      </c>
      <c r="BY5" s="179">
        <f>IF('Indicador Datos'!BY8="No Data",1,IF('Indicador Imputación Datos'!BY8&lt;&gt;"",1,0))</f>
        <v>1</v>
      </c>
      <c r="BZ5" s="179">
        <f>IF('Indicador Datos'!BZ8="No Data",1,IF('Indicador Imputación Datos'!BZ8&lt;&gt;"",1,0))</f>
        <v>1</v>
      </c>
      <c r="CA5" s="179">
        <f>IF('Indicador Datos'!CA8="No Data",1,IF('Indicador Imputación Datos'!CA8&lt;&gt;"",1,0))</f>
        <v>0</v>
      </c>
      <c r="CB5" s="179">
        <f>IF('Indicador Datos'!CB8="No Data",1,IF('Indicador Imputación Datos'!CB8&lt;&gt;"",1,0))</f>
        <v>0</v>
      </c>
      <c r="CC5" s="179">
        <f>IF('Indicador Datos'!CC8="No Data",1,IF('Indicador Imputación Datos'!CC8&lt;&gt;"",1,0))</f>
        <v>0</v>
      </c>
      <c r="CD5" s="179">
        <f>IF('Indicador Datos'!CD8="No Data",1,IF('Indicador Imputación Datos'!CD8&lt;&gt;"",1,0))</f>
        <v>0</v>
      </c>
      <c r="CE5" s="179">
        <f>IF('Indicador Datos'!CE8="No Data",1,IF('Indicador Imputación Datos'!CE8&lt;&gt;"",1,0))</f>
        <v>0</v>
      </c>
      <c r="CF5" s="179">
        <f>IF('Indicador Datos'!CF8="No Data",1,IF('Indicador Imputación Datos'!CF8&lt;&gt;"",1,0))</f>
        <v>0</v>
      </c>
      <c r="CG5" s="190">
        <f t="shared" si="0"/>
        <v>21</v>
      </c>
      <c r="CH5" s="191">
        <f t="shared" ref="CH5:CH36" si="1">CG5/81</f>
        <v>0.25925925925925924</v>
      </c>
    </row>
    <row r="6" spans="1:86" x14ac:dyDescent="0.25">
      <c r="A6" s="3" t="str">
        <f>VLOOKUP(C6,Regiones!B$4:H$36,7,FALSE)</f>
        <v>Caribbean</v>
      </c>
      <c r="B6" s="114" t="s">
        <v>7</v>
      </c>
      <c r="C6" s="97" t="s">
        <v>6</v>
      </c>
      <c r="D6" s="179">
        <f>IF('Indicador Datos'!D9="No Data",1,IF('Indicador Imputación Datos'!D9&lt;&gt;"",1,0))</f>
        <v>0</v>
      </c>
      <c r="E6" s="179">
        <f>IF('Indicador Datos'!E9="No Data",1,IF('Indicador Imputación Datos'!E9&lt;&gt;"",1,0))</f>
        <v>0</v>
      </c>
      <c r="F6" s="179">
        <f>IF('Indicador Datos'!F9="No Data",1,IF('Indicador Imputación Datos'!F9&lt;&gt;"",1,0))</f>
        <v>1</v>
      </c>
      <c r="G6" s="179">
        <f>IF('Indicador Datos'!G9="No Data",1,IF('Indicador Imputación Datos'!G9&lt;&gt;"",1,0))</f>
        <v>0</v>
      </c>
      <c r="H6" s="179">
        <f>IF('Indicador Datos'!H9="No Data",1,IF('Indicador Imputación Datos'!H9&lt;&gt;"",1,0))</f>
        <v>0</v>
      </c>
      <c r="I6" s="179">
        <f>IF('Indicador Datos'!I9="No Data",1,IF('Indicador Imputación Datos'!I9&lt;&gt;"",1,0))</f>
        <v>0</v>
      </c>
      <c r="J6" s="179">
        <f>IF('Indicador Datos'!J9="No Data",1,IF('Indicador Imputación Datos'!J9&lt;&gt;"",1,0))</f>
        <v>0</v>
      </c>
      <c r="K6" s="179">
        <f>IF('Indicador Datos'!K9="No Data",1,IF('Indicador Imputación Datos'!K9&lt;&gt;"",1,0))</f>
        <v>0</v>
      </c>
      <c r="L6" s="179">
        <f>IF('Indicador Datos'!L9="No Data",1,IF('Indicador Imputación Datos'!L9&lt;&gt;"",1,0))</f>
        <v>0</v>
      </c>
      <c r="M6" s="179">
        <f>IF('Indicador Datos'!M9="No Data",1,IF('Indicador Imputación Datos'!M9&lt;&gt;"",1,0))</f>
        <v>0</v>
      </c>
      <c r="N6" s="179">
        <f>IF('Indicador Datos'!N9="No Data",1,IF('Indicador Imputación Datos'!N9&lt;&gt;"",1,0))</f>
        <v>1</v>
      </c>
      <c r="O6" s="179">
        <f>IF('Indicador Datos'!O9="No Data",1,IF('Indicador Imputación Datos'!O9&lt;&gt;"",1,0))</f>
        <v>1</v>
      </c>
      <c r="P6" s="179">
        <f>IF('Indicador Datos'!P9="No Data",1,IF('Indicador Imputación Datos'!P9&lt;&gt;"",1,0))</f>
        <v>1</v>
      </c>
      <c r="Q6" s="179">
        <f>IF('Indicador Datos'!Q9="No Data",1,IF('Indicador Imputación Datos'!Q9&lt;&gt;"",1,0))</f>
        <v>0</v>
      </c>
      <c r="R6" s="179">
        <f>IF('Indicador Datos'!R9="No Data",1,IF('Indicador Imputación Datos'!R9&lt;&gt;"",1,0))</f>
        <v>0</v>
      </c>
      <c r="S6" s="179">
        <f>IF('Indicador Datos'!S9="No Data",1,IF('Indicador Imputación Datos'!S9&lt;&gt;"",1,0))</f>
        <v>0</v>
      </c>
      <c r="T6" s="179">
        <f>IF('Indicador Datos'!T9="No Data",1,IF('Indicador Imputación Datos'!T9&lt;&gt;"",1,0))</f>
        <v>0</v>
      </c>
      <c r="U6" s="179">
        <f>IF('Indicador Datos'!U9="No Data",1,IF('Indicador Imputación Datos'!U9&lt;&gt;"",1,0))</f>
        <v>0</v>
      </c>
      <c r="V6" s="179">
        <f>IF('Indicador Datos'!V9="No Data",1,IF('Indicador Imputación Datos'!V9&lt;&gt;"",1,0))</f>
        <v>0</v>
      </c>
      <c r="W6" s="179">
        <f>IF('Indicador Datos'!W9="No Data",1,IF('Indicador Imputación Datos'!W9&lt;&gt;"",1,0))</f>
        <v>0</v>
      </c>
      <c r="X6" s="179">
        <f>IF('Indicador Datos'!X9="No Data",1,IF('Indicador Imputación Datos'!X9&lt;&gt;"",1,0))</f>
        <v>0</v>
      </c>
      <c r="Y6" s="179">
        <f>IF('Indicador Datos'!Y9="No Data",1,IF('Indicador Imputación Datos'!Y9&lt;&gt;"",1,0))</f>
        <v>0</v>
      </c>
      <c r="Z6" s="179">
        <f>IF('Indicador Datos'!Z9="No Data",1,IF('Indicador Imputación Datos'!Z9&lt;&gt;"",1,0))</f>
        <v>0</v>
      </c>
      <c r="AA6" s="179">
        <f>IF('Indicador Datos'!AA9="No Data",1,IF('Indicador Imputación Datos'!AA9&lt;&gt;"",1,0))</f>
        <v>0</v>
      </c>
      <c r="AB6" s="179">
        <f>IF('Indicador Datos'!AB9="No Data",1,IF('Indicador Imputación Datos'!AB9&lt;&gt;"",1,0))</f>
        <v>0</v>
      </c>
      <c r="AC6" s="179">
        <f>IF('Indicador Datos'!AC9="No Data",1,IF('Indicador Imputación Datos'!AC9&lt;&gt;"",1,0))</f>
        <v>0</v>
      </c>
      <c r="AD6" s="179">
        <f>IF('Indicador Datos'!AD9="No Data",1,IF('Indicador Imputación Datos'!AD9&lt;&gt;"",1,0))</f>
        <v>1</v>
      </c>
      <c r="AE6" s="179">
        <f>IF('Indicador Datos'!AE9="No Data",1,IF('Indicador Imputación Datos'!AE9&lt;&gt;"",1,0))</f>
        <v>0</v>
      </c>
      <c r="AF6" s="179">
        <f>IF('Indicador Datos'!AF9="No Data",1,IF('Indicador Imputación Datos'!AF9&lt;&gt;"",1,0))</f>
        <v>0</v>
      </c>
      <c r="AG6" s="179">
        <f>IF('Indicador Datos'!AG9="No Data",1,IF('Indicador Imputación Datos'!AG9&lt;&gt;"",1,0))</f>
        <v>0</v>
      </c>
      <c r="AH6" s="179">
        <f>IF('Indicador Datos'!AH9="No Data",1,IF('Indicador Imputación Datos'!AH9&lt;&gt;"",1,0))</f>
        <v>0</v>
      </c>
      <c r="AI6" s="179">
        <f>IF('Indicador Datos'!AI9="No Data",1,IF('Indicador Imputación Datos'!AI9&lt;&gt;"",1,0))</f>
        <v>0</v>
      </c>
      <c r="AJ6" s="179">
        <f>IF('Indicador Datos'!AJ9="No Data",1,IF('Indicador Imputación Datos'!AJ9&lt;&gt;"",1,0))</f>
        <v>0</v>
      </c>
      <c r="AK6" s="179">
        <f>IF('Indicador Datos'!AK9="No Data",1,IF('Indicador Imputación Datos'!AK9&lt;&gt;"",1,0))</f>
        <v>0</v>
      </c>
      <c r="AL6" s="179">
        <f>IF('Indicador Datos'!AL9="No Data",1,IF('Indicador Imputación Datos'!AL9&lt;&gt;"",1,0))</f>
        <v>0</v>
      </c>
      <c r="AM6" s="179">
        <f>IF('Indicador Datos'!AM9="No Data",1,IF('Indicador Imputación Datos'!AM9&lt;&gt;"",1,0))</f>
        <v>0</v>
      </c>
      <c r="AN6" s="179">
        <f>IF('Indicador Datos'!AN9="No Data",1,IF('Indicador Imputación Datos'!AN9&lt;&gt;"",1,0))</f>
        <v>0</v>
      </c>
      <c r="AO6" s="179">
        <f>IF('Indicador Datos'!AO9="No Data",1,IF('Indicador Imputación Datos'!AO9&lt;&gt;"",1,0))</f>
        <v>0</v>
      </c>
      <c r="AP6" s="179">
        <f>IF('Indicador Datos'!AP9="No Data",1,IF('Indicador Imputación Datos'!AP9&lt;&gt;"",1,0))</f>
        <v>0</v>
      </c>
      <c r="AQ6" s="179">
        <f>IF('Indicador Datos'!AQ9="No Data",1,IF('Indicador Imputación Datos'!AQ9&lt;&gt;"",1,0))</f>
        <v>0</v>
      </c>
      <c r="AR6" s="179">
        <f>IF('Indicador Datos'!AR9="No Data",1,IF('Indicador Imputación Datos'!AR9&lt;&gt;"",1,0))</f>
        <v>0</v>
      </c>
      <c r="AS6" s="179">
        <f>IF('Indicador Datos'!AS9="No Data",1,IF('Indicador Imputación Datos'!AS9&lt;&gt;"",1,0))</f>
        <v>0</v>
      </c>
      <c r="AT6" s="179">
        <f>IF('Indicador Datos'!AT9="No Data",1,IF('Indicador Imputación Datos'!AT9&lt;&gt;"",1,0))</f>
        <v>1</v>
      </c>
      <c r="AU6" s="179">
        <f>IF('Indicador Datos'!AU9="No Data",1,IF('Indicador Imputación Datos'!AU9&lt;&gt;"",1,0))</f>
        <v>0</v>
      </c>
      <c r="AV6" s="179">
        <f>IF('Indicador Datos'!AV9="No Data",1,IF('Indicador Imputación Datos'!AV9&lt;&gt;"",1,0))</f>
        <v>0</v>
      </c>
      <c r="AW6" s="179">
        <f>IF('Indicador Datos'!AW9="No Data",1,IF('Indicador Imputación Datos'!AW9&lt;&gt;"",1,0))</f>
        <v>0</v>
      </c>
      <c r="AX6" s="179">
        <f>IF('Indicador Datos'!AX9="No Data",1,IF('Indicador Imputación Datos'!AX9&lt;&gt;"",1,0))</f>
        <v>0</v>
      </c>
      <c r="AY6" s="179">
        <f>IF('Indicador Datos'!AY9="No Data",1,IF('Indicador Imputación Datos'!AY9&lt;&gt;"",1,0))</f>
        <v>0</v>
      </c>
      <c r="AZ6" s="179">
        <f>IF('Indicador Datos'!AZ9="No Data",1,IF('Indicador Imputación Datos'!AZ9&lt;&gt;"",1,0))</f>
        <v>0</v>
      </c>
      <c r="BA6" s="179">
        <f>IF('Indicador Datos'!BA9="No Data",1,IF('Indicador Imputación Datos'!BA9&lt;&gt;"",1,0))</f>
        <v>0</v>
      </c>
      <c r="BB6" s="179">
        <f>IF('Indicador Datos'!BB9="No Data",1,IF('Indicador Imputación Datos'!BB9&lt;&gt;"",1,0))</f>
        <v>0</v>
      </c>
      <c r="BC6" s="179">
        <f>IF('Indicador Datos'!BC9="No Data",1,IF('Indicador Imputación Datos'!BC9&lt;&gt;"",1,0))</f>
        <v>0</v>
      </c>
      <c r="BD6" s="179">
        <f>IF('Indicador Datos'!BD9="No Data",1,IF('Indicador Imputación Datos'!BD9&lt;&gt;"",1,0))</f>
        <v>0</v>
      </c>
      <c r="BE6" s="179">
        <f>IF('Indicador Datos'!BE9="No Data",1,IF('Indicador Imputación Datos'!BE9&lt;&gt;"",1,0))</f>
        <v>0</v>
      </c>
      <c r="BF6" s="179">
        <f>IF('Indicador Datos'!BF9="No Data",1,IF('Indicador Imputación Datos'!BF9&lt;&gt;"",1,0))</f>
        <v>0</v>
      </c>
      <c r="BG6" s="179">
        <f>IF('Indicador Datos'!BG9="No Data",1,IF('Indicador Imputación Datos'!BG9&lt;&gt;"",1,0))</f>
        <v>0</v>
      </c>
      <c r="BH6" s="179">
        <f>IF('Indicador Datos'!BH9="No Data",1,IF('Indicador Imputación Datos'!BH9&lt;&gt;"",1,0))</f>
        <v>0</v>
      </c>
      <c r="BI6" s="179">
        <f>IF('Indicador Datos'!BI9="No Data",1,IF('Indicador Imputación Datos'!BI9&lt;&gt;"",1,0))</f>
        <v>0</v>
      </c>
      <c r="BJ6" s="179">
        <f>IF('Indicador Datos'!BJ9="No Data",1,IF('Indicador Imputación Datos'!BJ9&lt;&gt;"",1,0))</f>
        <v>0</v>
      </c>
      <c r="BK6" s="179">
        <f>IF('Indicador Datos'!BK9="No Data",1,IF('Indicador Imputación Datos'!BK9&lt;&gt;"",1,0))</f>
        <v>0</v>
      </c>
      <c r="BL6" s="179">
        <f>IF('Indicador Datos'!BL9="No Data",1,IF('Indicador Imputación Datos'!BL9&lt;&gt;"",1,0))</f>
        <v>1</v>
      </c>
      <c r="BM6" s="179">
        <f>IF('Indicador Datos'!BM9="No Data",1,IF('Indicador Imputación Datos'!BM9&lt;&gt;"",1,0))</f>
        <v>1</v>
      </c>
      <c r="BN6" s="179">
        <f>IF('Indicador Datos'!BN9="No Data",1,IF('Indicador Imputación Datos'!BN9&lt;&gt;"",1,0))</f>
        <v>1</v>
      </c>
      <c r="BO6" s="179">
        <f>IF('Indicador Datos'!BO9="No Data",1,IF('Indicador Imputación Datos'!BO9&lt;&gt;"",1,0))</f>
        <v>1</v>
      </c>
      <c r="BP6" s="179">
        <f>IF('Indicador Datos'!BP9="No Data",1,IF('Indicador Imputación Datos'!BP9&lt;&gt;"",1,0))</f>
        <v>0</v>
      </c>
      <c r="BQ6" s="179">
        <f>IF('Indicador Datos'!BQ9="No Data",1,IF('Indicador Imputación Datos'!BQ9&lt;&gt;"",1,0))</f>
        <v>0</v>
      </c>
      <c r="BR6" s="179">
        <f>IF('Indicador Datos'!BR9="No Data",1,IF('Indicador Imputación Datos'!BR9&lt;&gt;"",1,0))</f>
        <v>0</v>
      </c>
      <c r="BS6" s="179">
        <f>IF('Indicador Datos'!BS9="No Data",1,IF('Indicador Imputación Datos'!BS9&lt;&gt;"",1,0))</f>
        <v>0</v>
      </c>
      <c r="BT6" s="179">
        <f>IF('Indicador Datos'!BT9="No Data",1,IF('Indicador Imputación Datos'!BT9&lt;&gt;"",1,0))</f>
        <v>0</v>
      </c>
      <c r="BU6" s="179">
        <f>IF('Indicador Datos'!BU9="No Data",1,IF('Indicador Imputación Datos'!BU9&lt;&gt;"",1,0))</f>
        <v>0</v>
      </c>
      <c r="BV6" s="179">
        <f>IF('Indicador Datos'!BV9="No Data",1,IF('Indicador Imputación Datos'!BV9&lt;&gt;"",1,0))</f>
        <v>0</v>
      </c>
      <c r="BW6" s="179">
        <f>IF('Indicador Datos'!BW9="No Data",1,IF('Indicador Imputación Datos'!BW9&lt;&gt;"",1,0))</f>
        <v>0</v>
      </c>
      <c r="BX6" s="179">
        <f>IF('Indicador Datos'!BX9="No Data",1,IF('Indicador Imputación Datos'!BX9&lt;&gt;"",1,0))</f>
        <v>0</v>
      </c>
      <c r="BY6" s="179">
        <f>IF('Indicador Datos'!BY9="No Data",1,IF('Indicador Imputación Datos'!BY9&lt;&gt;"",1,0))</f>
        <v>1</v>
      </c>
      <c r="BZ6" s="179">
        <f>IF('Indicador Datos'!BZ9="No Data",1,IF('Indicador Imputación Datos'!BZ9&lt;&gt;"",1,0))</f>
        <v>0</v>
      </c>
      <c r="CA6" s="179">
        <f>IF('Indicador Datos'!CA9="No Data",1,IF('Indicador Imputación Datos'!CA9&lt;&gt;"",1,0))</f>
        <v>0</v>
      </c>
      <c r="CB6" s="179">
        <f>IF('Indicador Datos'!CB9="No Data",1,IF('Indicador Imputación Datos'!CB9&lt;&gt;"",1,0))</f>
        <v>0</v>
      </c>
      <c r="CC6" s="179">
        <f>IF('Indicador Datos'!CC9="No Data",1,IF('Indicador Imputación Datos'!CC9&lt;&gt;"",1,0))</f>
        <v>0</v>
      </c>
      <c r="CD6" s="179">
        <f>IF('Indicador Datos'!CD9="No Data",1,IF('Indicador Imputación Datos'!CD9&lt;&gt;"",1,0))</f>
        <v>0</v>
      </c>
      <c r="CE6" s="179">
        <f>IF('Indicador Datos'!CE9="No Data",1,IF('Indicador Imputación Datos'!CE9&lt;&gt;"",1,0))</f>
        <v>0</v>
      </c>
      <c r="CF6" s="179">
        <f>IF('Indicador Datos'!CF9="No Data",1,IF('Indicador Imputación Datos'!CF9&lt;&gt;"",1,0))</f>
        <v>0</v>
      </c>
      <c r="CG6" s="190">
        <f t="shared" si="0"/>
        <v>11</v>
      </c>
      <c r="CH6" s="191">
        <f t="shared" si="1"/>
        <v>0.13580246913580246</v>
      </c>
    </row>
    <row r="7" spans="1:86" x14ac:dyDescent="0.25">
      <c r="A7" s="3" t="str">
        <f>VLOOKUP(C7,Regiones!B$4:H$36,7,FALSE)</f>
        <v>Caribbean</v>
      </c>
      <c r="B7" s="114" t="s">
        <v>20</v>
      </c>
      <c r="C7" s="97" t="s">
        <v>19</v>
      </c>
      <c r="D7" s="179">
        <f>IF('Indicador Datos'!D10="No Data",1,IF('Indicador Imputación Datos'!D10&lt;&gt;"",1,0))</f>
        <v>0</v>
      </c>
      <c r="E7" s="179">
        <f>IF('Indicador Datos'!E10="No Data",1,IF('Indicador Imputación Datos'!E10&lt;&gt;"",1,0))</f>
        <v>0</v>
      </c>
      <c r="F7" s="179">
        <f>IF('Indicador Datos'!F10="No Data",1,IF('Indicador Imputación Datos'!F10&lt;&gt;"",1,0))</f>
        <v>0</v>
      </c>
      <c r="G7" s="179">
        <f>IF('Indicador Datos'!G10="No Data",1,IF('Indicador Imputación Datos'!G10&lt;&gt;"",1,0))</f>
        <v>0</v>
      </c>
      <c r="H7" s="179">
        <f>IF('Indicador Datos'!H10="No Data",1,IF('Indicador Imputación Datos'!H10&lt;&gt;"",1,0))</f>
        <v>0</v>
      </c>
      <c r="I7" s="179">
        <f>IF('Indicador Datos'!I10="No Data",1,IF('Indicador Imputación Datos'!I10&lt;&gt;"",1,0))</f>
        <v>0</v>
      </c>
      <c r="J7" s="179">
        <f>IF('Indicador Datos'!J10="No Data",1,IF('Indicador Imputación Datos'!J10&lt;&gt;"",1,0))</f>
        <v>0</v>
      </c>
      <c r="K7" s="179">
        <f>IF('Indicador Datos'!K10="No Data",1,IF('Indicador Imputación Datos'!K10&lt;&gt;"",1,0))</f>
        <v>0</v>
      </c>
      <c r="L7" s="179">
        <f>IF('Indicador Datos'!L10="No Data",1,IF('Indicador Imputación Datos'!L10&lt;&gt;"",1,0))</f>
        <v>0</v>
      </c>
      <c r="M7" s="179">
        <f>IF('Indicador Datos'!M10="No Data",1,IF('Indicador Imputación Datos'!M10&lt;&gt;"",1,0))</f>
        <v>0</v>
      </c>
      <c r="N7" s="179">
        <f>IF('Indicador Datos'!N10="No Data",1,IF('Indicador Imputación Datos'!N10&lt;&gt;"",1,0))</f>
        <v>0</v>
      </c>
      <c r="O7" s="179">
        <f>IF('Indicador Datos'!O10="No Data",1,IF('Indicador Imputación Datos'!O10&lt;&gt;"",1,0))</f>
        <v>0</v>
      </c>
      <c r="P7" s="179">
        <f>IF('Indicador Datos'!P10="No Data",1,IF('Indicador Imputación Datos'!P10&lt;&gt;"",1,0))</f>
        <v>0</v>
      </c>
      <c r="Q7" s="179">
        <f>IF('Indicador Datos'!Q10="No Data",1,IF('Indicador Imputación Datos'!Q10&lt;&gt;"",1,0))</f>
        <v>0</v>
      </c>
      <c r="R7" s="179">
        <f>IF('Indicador Datos'!R10="No Data",1,IF('Indicador Imputación Datos'!R10&lt;&gt;"",1,0))</f>
        <v>0</v>
      </c>
      <c r="S7" s="179">
        <f>IF('Indicador Datos'!S10="No Data",1,IF('Indicador Imputación Datos'!S10&lt;&gt;"",1,0))</f>
        <v>0</v>
      </c>
      <c r="T7" s="179">
        <f>IF('Indicador Datos'!T10="No Data",1,IF('Indicador Imputación Datos'!T10&lt;&gt;"",1,0))</f>
        <v>0</v>
      </c>
      <c r="U7" s="179">
        <f>IF('Indicador Datos'!U10="No Data",1,IF('Indicador Imputación Datos'!U10&lt;&gt;"",1,0))</f>
        <v>0</v>
      </c>
      <c r="V7" s="179">
        <f>IF('Indicador Datos'!V10="No Data",1,IF('Indicador Imputación Datos'!V10&lt;&gt;"",1,0))</f>
        <v>0</v>
      </c>
      <c r="W7" s="179">
        <f>IF('Indicador Datos'!W10="No Data",1,IF('Indicador Imputación Datos'!W10&lt;&gt;"",1,0))</f>
        <v>0</v>
      </c>
      <c r="X7" s="179">
        <f>IF('Indicador Datos'!X10="No Data",1,IF('Indicador Imputación Datos'!X10&lt;&gt;"",1,0))</f>
        <v>0</v>
      </c>
      <c r="Y7" s="179">
        <f>IF('Indicador Datos'!Y10="No Data",1,IF('Indicador Imputación Datos'!Y10&lt;&gt;"",1,0))</f>
        <v>1</v>
      </c>
      <c r="Z7" s="179">
        <f>IF('Indicador Datos'!Z10="No Data",1,IF('Indicador Imputación Datos'!Z10&lt;&gt;"",1,0))</f>
        <v>1</v>
      </c>
      <c r="AA7" s="179">
        <f>IF('Indicador Datos'!AA10="No Data",1,IF('Indicador Imputación Datos'!AA10&lt;&gt;"",1,0))</f>
        <v>1</v>
      </c>
      <c r="AB7" s="179">
        <f>IF('Indicador Datos'!AB10="No Data",1,IF('Indicador Imputación Datos'!AB10&lt;&gt;"",1,0))</f>
        <v>0</v>
      </c>
      <c r="AC7" s="179">
        <f>IF('Indicador Datos'!AC10="No Data",1,IF('Indicador Imputación Datos'!AC10&lt;&gt;"",1,0))</f>
        <v>1</v>
      </c>
      <c r="AD7" s="179">
        <f>IF('Indicador Datos'!AD10="No Data",1,IF('Indicador Imputación Datos'!AD10&lt;&gt;"",1,0))</f>
        <v>1</v>
      </c>
      <c r="AE7" s="179">
        <f>IF('Indicador Datos'!AE10="No Data",1,IF('Indicador Imputación Datos'!AE10&lt;&gt;"",1,0))</f>
        <v>0</v>
      </c>
      <c r="AF7" s="179">
        <f>IF('Indicador Datos'!AF10="No Data",1,IF('Indicador Imputación Datos'!AF10&lt;&gt;"",1,0))</f>
        <v>1</v>
      </c>
      <c r="AG7" s="179">
        <f>IF('Indicador Datos'!AG10="No Data",1,IF('Indicador Imputación Datos'!AG10&lt;&gt;"",1,0))</f>
        <v>0</v>
      </c>
      <c r="AH7" s="179">
        <f>IF('Indicador Datos'!AH10="No Data",1,IF('Indicador Imputación Datos'!AH10&lt;&gt;"",1,0))</f>
        <v>0</v>
      </c>
      <c r="AI7" s="179">
        <f>IF('Indicador Datos'!AI10="No Data",1,IF('Indicador Imputación Datos'!AI10&lt;&gt;"",1,0))</f>
        <v>0</v>
      </c>
      <c r="AJ7" s="179">
        <f>IF('Indicador Datos'!AJ10="No Data",1,IF('Indicador Imputación Datos'!AJ10&lt;&gt;"",1,0))</f>
        <v>0</v>
      </c>
      <c r="AK7" s="179">
        <f>IF('Indicador Datos'!AK10="No Data",1,IF('Indicador Imputación Datos'!AK10&lt;&gt;"",1,0))</f>
        <v>0</v>
      </c>
      <c r="AL7" s="179">
        <f>IF('Indicador Datos'!AL10="No Data",1,IF('Indicador Imputación Datos'!AL10&lt;&gt;"",1,0))</f>
        <v>0</v>
      </c>
      <c r="AM7" s="179">
        <f>IF('Indicador Datos'!AM10="No Data",1,IF('Indicador Imputación Datos'!AM10&lt;&gt;"",1,0))</f>
        <v>0</v>
      </c>
      <c r="AN7" s="179">
        <f>IF('Indicador Datos'!AN10="No Data",1,IF('Indicador Imputación Datos'!AN10&lt;&gt;"",1,0))</f>
        <v>0</v>
      </c>
      <c r="AO7" s="179">
        <f>IF('Indicador Datos'!AO10="No Data",1,IF('Indicador Imputación Datos'!AO10&lt;&gt;"",1,0))</f>
        <v>0</v>
      </c>
      <c r="AP7" s="179">
        <f>IF('Indicador Datos'!AP10="No Data",1,IF('Indicador Imputación Datos'!AP10&lt;&gt;"",1,0))</f>
        <v>0</v>
      </c>
      <c r="AQ7" s="179">
        <f>IF('Indicador Datos'!AQ10="No Data",1,IF('Indicador Imputación Datos'!AQ10&lt;&gt;"",1,0))</f>
        <v>0</v>
      </c>
      <c r="AR7" s="179">
        <f>IF('Indicador Datos'!AR10="No Data",1,IF('Indicador Imputación Datos'!AR10&lt;&gt;"",1,0))</f>
        <v>0</v>
      </c>
      <c r="AS7" s="179">
        <f>IF('Indicador Datos'!AS10="No Data",1,IF('Indicador Imputación Datos'!AS10&lt;&gt;"",1,0))</f>
        <v>1</v>
      </c>
      <c r="AT7" s="179">
        <f>IF('Indicador Datos'!AT10="No Data",1,IF('Indicador Imputación Datos'!AT10&lt;&gt;"",1,0))</f>
        <v>1</v>
      </c>
      <c r="AU7" s="179">
        <f>IF('Indicador Datos'!AU10="No Data",1,IF('Indicador Imputación Datos'!AU10&lt;&gt;"",1,0))</f>
        <v>0</v>
      </c>
      <c r="AV7" s="179">
        <f>IF('Indicador Datos'!AV10="No Data",1,IF('Indicador Imputación Datos'!AV10&lt;&gt;"",1,0))</f>
        <v>0</v>
      </c>
      <c r="AW7" s="179">
        <f>IF('Indicador Datos'!AW10="No Data",1,IF('Indicador Imputación Datos'!AW10&lt;&gt;"",1,0))</f>
        <v>0</v>
      </c>
      <c r="AX7" s="179">
        <f>IF('Indicador Datos'!AX10="No Data",1,IF('Indicador Imputación Datos'!AX10&lt;&gt;"",1,0))</f>
        <v>0</v>
      </c>
      <c r="AY7" s="179">
        <f>IF('Indicador Datos'!AY10="No Data",1,IF('Indicador Imputación Datos'!AY10&lt;&gt;"",1,0))</f>
        <v>0</v>
      </c>
      <c r="AZ7" s="179">
        <f>IF('Indicador Datos'!AZ10="No Data",1,IF('Indicador Imputación Datos'!AZ10&lt;&gt;"",1,0))</f>
        <v>0</v>
      </c>
      <c r="BA7" s="179">
        <f>IF('Indicador Datos'!BA10="No Data",1,IF('Indicador Imputación Datos'!BA10&lt;&gt;"",1,0))</f>
        <v>0</v>
      </c>
      <c r="BB7" s="179">
        <f>IF('Indicador Datos'!BB10="No Data",1,IF('Indicador Imputación Datos'!BB10&lt;&gt;"",1,0))</f>
        <v>0</v>
      </c>
      <c r="BC7" s="179">
        <f>IF('Indicador Datos'!BC10="No Data",1,IF('Indicador Imputación Datos'!BC10&lt;&gt;"",1,0))</f>
        <v>0</v>
      </c>
      <c r="BD7" s="179">
        <f>IF('Indicador Datos'!BD10="No Data",1,IF('Indicador Imputación Datos'!BD10&lt;&gt;"",1,0))</f>
        <v>0</v>
      </c>
      <c r="BE7" s="179">
        <f>IF('Indicador Datos'!BE10="No Data",1,IF('Indicador Imputación Datos'!BE10&lt;&gt;"",1,0))</f>
        <v>0</v>
      </c>
      <c r="BF7" s="179">
        <f>IF('Indicador Datos'!BF10="No Data",1,IF('Indicador Imputación Datos'!BF10&lt;&gt;"",1,0))</f>
        <v>1</v>
      </c>
      <c r="BG7" s="179">
        <f>IF('Indicador Datos'!BG10="No Data",1,IF('Indicador Imputación Datos'!BG10&lt;&gt;"",1,0))</f>
        <v>1</v>
      </c>
      <c r="BH7" s="179">
        <f>IF('Indicador Datos'!BH10="No Data",1,IF('Indicador Imputación Datos'!BH10&lt;&gt;"",1,0))</f>
        <v>0</v>
      </c>
      <c r="BI7" s="179">
        <f>IF('Indicador Datos'!BI10="No Data",1,IF('Indicador Imputación Datos'!BI10&lt;&gt;"",1,0))</f>
        <v>1</v>
      </c>
      <c r="BJ7" s="179">
        <f>IF('Indicador Datos'!BJ10="No Data",1,IF('Indicador Imputación Datos'!BJ10&lt;&gt;"",1,0))</f>
        <v>0</v>
      </c>
      <c r="BK7" s="179">
        <f>IF('Indicador Datos'!BK10="No Data",1,IF('Indicador Imputación Datos'!BK10&lt;&gt;"",1,0))</f>
        <v>0</v>
      </c>
      <c r="BL7" s="179">
        <f>IF('Indicador Datos'!BL10="No Data",1,IF('Indicador Imputación Datos'!BL10&lt;&gt;"",1,0))</f>
        <v>1</v>
      </c>
      <c r="BM7" s="179">
        <f>IF('Indicador Datos'!BM10="No Data",1,IF('Indicador Imputación Datos'!BM10&lt;&gt;"",1,0))</f>
        <v>1</v>
      </c>
      <c r="BN7" s="179">
        <f>IF('Indicador Datos'!BN10="No Data",1,IF('Indicador Imputación Datos'!BN10&lt;&gt;"",1,0))</f>
        <v>1</v>
      </c>
      <c r="BO7" s="179">
        <f>IF('Indicador Datos'!BO10="No Data",1,IF('Indicador Imputación Datos'!BO10&lt;&gt;"",1,0))</f>
        <v>0</v>
      </c>
      <c r="BP7" s="179">
        <f>IF('Indicador Datos'!BP10="No Data",1,IF('Indicador Imputación Datos'!BP10&lt;&gt;"",1,0))</f>
        <v>0</v>
      </c>
      <c r="BQ7" s="179">
        <f>IF('Indicador Datos'!BQ10="No Data",1,IF('Indicador Imputación Datos'!BQ10&lt;&gt;"",1,0))</f>
        <v>0</v>
      </c>
      <c r="BR7" s="179">
        <f>IF('Indicador Datos'!BR10="No Data",1,IF('Indicador Imputación Datos'!BR10&lt;&gt;"",1,0))</f>
        <v>0</v>
      </c>
      <c r="BS7" s="179">
        <f>IF('Indicador Datos'!BS10="No Data",1,IF('Indicador Imputación Datos'!BS10&lt;&gt;"",1,0))</f>
        <v>0</v>
      </c>
      <c r="BT7" s="179">
        <f>IF('Indicador Datos'!BT10="No Data",1,IF('Indicador Imputación Datos'!BT10&lt;&gt;"",1,0))</f>
        <v>0</v>
      </c>
      <c r="BU7" s="179">
        <f>IF('Indicador Datos'!BU10="No Data",1,IF('Indicador Imputación Datos'!BU10&lt;&gt;"",1,0))</f>
        <v>0</v>
      </c>
      <c r="BV7" s="179">
        <f>IF('Indicador Datos'!BV10="No Data",1,IF('Indicador Imputación Datos'!BV10&lt;&gt;"",1,0))</f>
        <v>0</v>
      </c>
      <c r="BW7" s="179">
        <f>IF('Indicador Datos'!BW10="No Data",1,IF('Indicador Imputación Datos'!BW10&lt;&gt;"",1,0))</f>
        <v>0</v>
      </c>
      <c r="BX7" s="179">
        <f>IF('Indicador Datos'!BX10="No Data",1,IF('Indicador Imputación Datos'!BX10&lt;&gt;"",1,0))</f>
        <v>0</v>
      </c>
      <c r="BY7" s="179">
        <f>IF('Indicador Datos'!BY10="No Data",1,IF('Indicador Imputación Datos'!BY10&lt;&gt;"",1,0))</f>
        <v>0</v>
      </c>
      <c r="BZ7" s="179">
        <f>IF('Indicador Datos'!BZ10="No Data",1,IF('Indicador Imputación Datos'!BZ10&lt;&gt;"",1,0))</f>
        <v>0</v>
      </c>
      <c r="CA7" s="179">
        <f>IF('Indicador Datos'!CA10="No Data",1,IF('Indicador Imputación Datos'!CA10&lt;&gt;"",1,0))</f>
        <v>0</v>
      </c>
      <c r="CB7" s="179">
        <f>IF('Indicador Datos'!CB10="No Data",1,IF('Indicador Imputación Datos'!CB10&lt;&gt;"",1,0))</f>
        <v>0</v>
      </c>
      <c r="CC7" s="179">
        <f>IF('Indicador Datos'!CC10="No Data",1,IF('Indicador Imputación Datos'!CC10&lt;&gt;"",1,0))</f>
        <v>0</v>
      </c>
      <c r="CD7" s="179">
        <f>IF('Indicador Datos'!CD10="No Data",1,IF('Indicador Imputación Datos'!CD10&lt;&gt;"",1,0))</f>
        <v>0</v>
      </c>
      <c r="CE7" s="179">
        <f>IF('Indicador Datos'!CE10="No Data",1,IF('Indicador Imputación Datos'!CE10&lt;&gt;"",1,0))</f>
        <v>0</v>
      </c>
      <c r="CF7" s="179">
        <f>IF('Indicador Datos'!CF10="No Data",1,IF('Indicador Imputación Datos'!CF10&lt;&gt;"",1,0))</f>
        <v>0</v>
      </c>
      <c r="CG7" s="190">
        <f t="shared" si="0"/>
        <v>14</v>
      </c>
      <c r="CH7" s="191">
        <f t="shared" si="1"/>
        <v>0.1728395061728395</v>
      </c>
    </row>
    <row r="8" spans="1:86" x14ac:dyDescent="0.25">
      <c r="A8" s="3" t="str">
        <f>VLOOKUP(C8,Regiones!B$4:H$36,7,FALSE)</f>
        <v>Caribbean</v>
      </c>
      <c r="B8" s="114" t="s">
        <v>22</v>
      </c>
      <c r="C8" s="97" t="s">
        <v>21</v>
      </c>
      <c r="D8" s="179">
        <f>IF('Indicador Datos'!D11="No Data",1,IF('Indicador Imputación Datos'!D11&lt;&gt;"",1,0))</f>
        <v>0</v>
      </c>
      <c r="E8" s="179">
        <f>IF('Indicador Datos'!E11="No Data",1,IF('Indicador Imputación Datos'!E11&lt;&gt;"",1,0))</f>
        <v>0</v>
      </c>
      <c r="F8" s="179">
        <f>IF('Indicador Datos'!F11="No Data",1,IF('Indicador Imputación Datos'!F11&lt;&gt;"",1,0))</f>
        <v>1</v>
      </c>
      <c r="G8" s="179">
        <f>IF('Indicador Datos'!G11="No Data",1,IF('Indicador Imputación Datos'!G11&lt;&gt;"",1,0))</f>
        <v>0</v>
      </c>
      <c r="H8" s="179">
        <f>IF('Indicador Datos'!H11="No Data",1,IF('Indicador Imputación Datos'!H11&lt;&gt;"",1,0))</f>
        <v>0</v>
      </c>
      <c r="I8" s="179">
        <f>IF('Indicador Datos'!I11="No Data",1,IF('Indicador Imputación Datos'!I11&lt;&gt;"",1,0))</f>
        <v>0</v>
      </c>
      <c r="J8" s="179">
        <f>IF('Indicador Datos'!J11="No Data",1,IF('Indicador Imputación Datos'!J11&lt;&gt;"",1,0))</f>
        <v>0</v>
      </c>
      <c r="K8" s="179">
        <f>IF('Indicador Datos'!K11="No Data",1,IF('Indicador Imputación Datos'!K11&lt;&gt;"",1,0))</f>
        <v>0</v>
      </c>
      <c r="L8" s="179">
        <f>IF('Indicador Datos'!L11="No Data",1,IF('Indicador Imputación Datos'!L11&lt;&gt;"",1,0))</f>
        <v>0</v>
      </c>
      <c r="M8" s="179">
        <f>IF('Indicador Datos'!M11="No Data",1,IF('Indicador Imputación Datos'!M11&lt;&gt;"",1,0))</f>
        <v>0</v>
      </c>
      <c r="N8" s="179">
        <f>IF('Indicador Datos'!N11="No Data",1,IF('Indicador Imputación Datos'!N11&lt;&gt;"",1,0))</f>
        <v>0</v>
      </c>
      <c r="O8" s="179">
        <f>IF('Indicador Datos'!O11="No Data",1,IF('Indicador Imputación Datos'!O11&lt;&gt;"",1,0))</f>
        <v>0</v>
      </c>
      <c r="P8" s="179">
        <f>IF('Indicador Datos'!P11="No Data",1,IF('Indicador Imputación Datos'!P11&lt;&gt;"",1,0))</f>
        <v>0</v>
      </c>
      <c r="Q8" s="179">
        <f>IF('Indicador Datos'!Q11="No Data",1,IF('Indicador Imputación Datos'!Q11&lt;&gt;"",1,0))</f>
        <v>0</v>
      </c>
      <c r="R8" s="179">
        <f>IF('Indicador Datos'!R11="No Data",1,IF('Indicador Imputación Datos'!R11&lt;&gt;"",1,0))</f>
        <v>0</v>
      </c>
      <c r="S8" s="179">
        <f>IF('Indicador Datos'!S11="No Data",1,IF('Indicador Imputación Datos'!S11&lt;&gt;"",1,0))</f>
        <v>0</v>
      </c>
      <c r="T8" s="179">
        <f>IF('Indicador Datos'!T11="No Data",1,IF('Indicador Imputación Datos'!T11&lt;&gt;"",1,0))</f>
        <v>0</v>
      </c>
      <c r="U8" s="179">
        <f>IF('Indicador Datos'!U11="No Data",1,IF('Indicador Imputación Datos'!U11&lt;&gt;"",1,0))</f>
        <v>0</v>
      </c>
      <c r="V8" s="179">
        <f>IF('Indicador Datos'!V11="No Data",1,IF('Indicador Imputación Datos'!V11&lt;&gt;"",1,0))</f>
        <v>0</v>
      </c>
      <c r="W8" s="179">
        <f>IF('Indicador Datos'!W11="No Data",1,IF('Indicador Imputación Datos'!W11&lt;&gt;"",1,0))</f>
        <v>0</v>
      </c>
      <c r="X8" s="179">
        <f>IF('Indicador Datos'!X11="No Data",1,IF('Indicador Imputación Datos'!X11&lt;&gt;"",1,0))</f>
        <v>0</v>
      </c>
      <c r="Y8" s="179">
        <f>IF('Indicador Datos'!Y11="No Data",1,IF('Indicador Imputación Datos'!Y11&lt;&gt;"",1,0))</f>
        <v>1</v>
      </c>
      <c r="Z8" s="179">
        <f>IF('Indicador Datos'!Z11="No Data",1,IF('Indicador Imputación Datos'!Z11&lt;&gt;"",1,0))</f>
        <v>1</v>
      </c>
      <c r="AA8" s="179">
        <f>IF('Indicador Datos'!AA11="No Data",1,IF('Indicador Imputación Datos'!AA11&lt;&gt;"",1,0))</f>
        <v>0</v>
      </c>
      <c r="AB8" s="179">
        <f>IF('Indicador Datos'!AB11="No Data",1,IF('Indicador Imputación Datos'!AB11&lt;&gt;"",1,0))</f>
        <v>1</v>
      </c>
      <c r="AC8" s="179">
        <f>IF('Indicador Datos'!AC11="No Data",1,IF('Indicador Imputación Datos'!AC11&lt;&gt;"",1,0))</f>
        <v>0</v>
      </c>
      <c r="AD8" s="179">
        <f>IF('Indicador Datos'!AD11="No Data",1,IF('Indicador Imputación Datos'!AD11&lt;&gt;"",1,0))</f>
        <v>1</v>
      </c>
      <c r="AE8" s="179">
        <f>IF('Indicador Datos'!AE11="No Data",1,IF('Indicador Imputación Datos'!AE11&lt;&gt;"",1,0))</f>
        <v>0</v>
      </c>
      <c r="AF8" s="179">
        <f>IF('Indicador Datos'!AF11="No Data",1,IF('Indicador Imputación Datos'!AF11&lt;&gt;"",1,0))</f>
        <v>1</v>
      </c>
      <c r="AG8" s="179">
        <f>IF('Indicador Datos'!AG11="No Data",1,IF('Indicador Imputación Datos'!AG11&lt;&gt;"",1,0))</f>
        <v>0</v>
      </c>
      <c r="AH8" s="179">
        <f>IF('Indicador Datos'!AH11="No Data",1,IF('Indicador Imputación Datos'!AH11&lt;&gt;"",1,0))</f>
        <v>0</v>
      </c>
      <c r="AI8" s="179">
        <f>IF('Indicador Datos'!AI11="No Data",1,IF('Indicador Imputación Datos'!AI11&lt;&gt;"",1,0))</f>
        <v>0</v>
      </c>
      <c r="AJ8" s="179">
        <f>IF('Indicador Datos'!AJ11="No Data",1,IF('Indicador Imputación Datos'!AJ11&lt;&gt;"",1,0))</f>
        <v>0</v>
      </c>
      <c r="AK8" s="179">
        <f>IF('Indicador Datos'!AK11="No Data",1,IF('Indicador Imputación Datos'!AK11&lt;&gt;"",1,0))</f>
        <v>0</v>
      </c>
      <c r="AL8" s="179">
        <f>IF('Indicador Datos'!AL11="No Data",1,IF('Indicador Imputación Datos'!AL11&lt;&gt;"",1,0))</f>
        <v>1</v>
      </c>
      <c r="AM8" s="179">
        <f>IF('Indicador Datos'!AM11="No Data",1,IF('Indicador Imputación Datos'!AM11&lt;&gt;"",1,0))</f>
        <v>0</v>
      </c>
      <c r="AN8" s="179">
        <f>IF('Indicador Datos'!AN11="No Data",1,IF('Indicador Imputación Datos'!AN11&lt;&gt;"",1,0))</f>
        <v>0</v>
      </c>
      <c r="AO8" s="179">
        <f>IF('Indicador Datos'!AO11="No Data",1,IF('Indicador Imputación Datos'!AO11&lt;&gt;"",1,0))</f>
        <v>0</v>
      </c>
      <c r="AP8" s="179">
        <f>IF('Indicador Datos'!AP11="No Data",1,IF('Indicador Imputación Datos'!AP11&lt;&gt;"",1,0))</f>
        <v>0</v>
      </c>
      <c r="AQ8" s="179">
        <f>IF('Indicador Datos'!AQ11="No Data",1,IF('Indicador Imputación Datos'!AQ11&lt;&gt;"",1,0))</f>
        <v>1</v>
      </c>
      <c r="AR8" s="179">
        <f>IF('Indicador Datos'!AR11="No Data",1,IF('Indicador Imputación Datos'!AR11&lt;&gt;"",1,0))</f>
        <v>1</v>
      </c>
      <c r="AS8" s="179">
        <f>IF('Indicador Datos'!AS11="No Data",1,IF('Indicador Imputación Datos'!AS11&lt;&gt;"",1,0))</f>
        <v>0</v>
      </c>
      <c r="AT8" s="179">
        <f>IF('Indicador Datos'!AT11="No Data",1,IF('Indicador Imputación Datos'!AT11&lt;&gt;"",1,0))</f>
        <v>1</v>
      </c>
      <c r="AU8" s="179">
        <f>IF('Indicador Datos'!AU11="No Data",1,IF('Indicador Imputación Datos'!AU11&lt;&gt;"",1,0))</f>
        <v>0</v>
      </c>
      <c r="AV8" s="179">
        <f>IF('Indicador Datos'!AV11="No Data",1,IF('Indicador Imputación Datos'!AV11&lt;&gt;"",1,0))</f>
        <v>0</v>
      </c>
      <c r="AW8" s="179">
        <f>IF('Indicador Datos'!AW11="No Data",1,IF('Indicador Imputación Datos'!AW11&lt;&gt;"",1,0))</f>
        <v>0</v>
      </c>
      <c r="AX8" s="179">
        <f>IF('Indicador Datos'!AX11="No Data",1,IF('Indicador Imputación Datos'!AX11&lt;&gt;"",1,0))</f>
        <v>0</v>
      </c>
      <c r="AY8" s="179">
        <f>IF('Indicador Datos'!AY11="No Data",1,IF('Indicador Imputación Datos'!AY11&lt;&gt;"",1,0))</f>
        <v>0</v>
      </c>
      <c r="AZ8" s="179">
        <f>IF('Indicador Datos'!AZ11="No Data",1,IF('Indicador Imputación Datos'!AZ11&lt;&gt;"",1,0))</f>
        <v>0</v>
      </c>
      <c r="BA8" s="179">
        <f>IF('Indicador Datos'!BA11="No Data",1,IF('Indicador Imputación Datos'!BA11&lt;&gt;"",1,0))</f>
        <v>1</v>
      </c>
      <c r="BB8" s="179">
        <f>IF('Indicador Datos'!BB11="No Data",1,IF('Indicador Imputación Datos'!BB11&lt;&gt;"",1,0))</f>
        <v>0</v>
      </c>
      <c r="BC8" s="179">
        <f>IF('Indicador Datos'!BC11="No Data",1,IF('Indicador Imputación Datos'!BC11&lt;&gt;"",1,0))</f>
        <v>1</v>
      </c>
      <c r="BD8" s="179">
        <f>IF('Indicador Datos'!BD11="No Data",1,IF('Indicador Imputación Datos'!BD11&lt;&gt;"",1,0))</f>
        <v>1</v>
      </c>
      <c r="BE8" s="179">
        <f>IF('Indicador Datos'!BE11="No Data",1,IF('Indicador Imputación Datos'!BE11&lt;&gt;"",1,0))</f>
        <v>0</v>
      </c>
      <c r="BF8" s="179">
        <f>IF('Indicador Datos'!BF11="No Data",1,IF('Indicador Imputación Datos'!BF11&lt;&gt;"",1,0))</f>
        <v>1</v>
      </c>
      <c r="BG8" s="179">
        <f>IF('Indicador Datos'!BG11="No Data",1,IF('Indicador Imputación Datos'!BG11&lt;&gt;"",1,0))</f>
        <v>1</v>
      </c>
      <c r="BH8" s="179">
        <f>IF('Indicador Datos'!BH11="No Data",1,IF('Indicador Imputación Datos'!BH11&lt;&gt;"",1,0))</f>
        <v>1</v>
      </c>
      <c r="BI8" s="179">
        <f>IF('Indicador Datos'!BI11="No Data",1,IF('Indicador Imputación Datos'!BI11&lt;&gt;"",1,0))</f>
        <v>1</v>
      </c>
      <c r="BJ8" s="179">
        <f>IF('Indicador Datos'!BJ11="No Data",1,IF('Indicador Imputación Datos'!BJ11&lt;&gt;"",1,0))</f>
        <v>0</v>
      </c>
      <c r="BK8" s="179">
        <f>IF('Indicador Datos'!BK11="No Data",1,IF('Indicador Imputación Datos'!BK11&lt;&gt;"",1,0))</f>
        <v>0</v>
      </c>
      <c r="BL8" s="179">
        <f>IF('Indicador Datos'!BL11="No Data",1,IF('Indicador Imputación Datos'!BL11&lt;&gt;"",1,0))</f>
        <v>1</v>
      </c>
      <c r="BM8" s="179">
        <f>IF('Indicador Datos'!BM11="No Data",1,IF('Indicador Imputación Datos'!BM11&lt;&gt;"",1,0))</f>
        <v>1</v>
      </c>
      <c r="BN8" s="179">
        <f>IF('Indicador Datos'!BN11="No Data",1,IF('Indicador Imputación Datos'!BN11&lt;&gt;"",1,0))</f>
        <v>0</v>
      </c>
      <c r="BO8" s="179">
        <f>IF('Indicador Datos'!BO11="No Data",1,IF('Indicador Imputación Datos'!BO11&lt;&gt;"",1,0))</f>
        <v>1</v>
      </c>
      <c r="BP8" s="179">
        <f>IF('Indicador Datos'!BP11="No Data",1,IF('Indicador Imputación Datos'!BP11&lt;&gt;"",1,0))</f>
        <v>0</v>
      </c>
      <c r="BQ8" s="179">
        <f>IF('Indicador Datos'!BQ11="No Data",1,IF('Indicador Imputación Datos'!BQ11&lt;&gt;"",1,0))</f>
        <v>0</v>
      </c>
      <c r="BR8" s="179">
        <f>IF('Indicador Datos'!BR11="No Data",1,IF('Indicador Imputación Datos'!BR11&lt;&gt;"",1,0))</f>
        <v>0</v>
      </c>
      <c r="BS8" s="179">
        <f>IF('Indicador Datos'!BS11="No Data",1,IF('Indicador Imputación Datos'!BS11&lt;&gt;"",1,0))</f>
        <v>0</v>
      </c>
      <c r="BT8" s="179">
        <f>IF('Indicador Datos'!BT11="No Data",1,IF('Indicador Imputación Datos'!BT11&lt;&gt;"",1,0))</f>
        <v>0</v>
      </c>
      <c r="BU8" s="179">
        <f>IF('Indicador Datos'!BU11="No Data",1,IF('Indicador Imputación Datos'!BU11&lt;&gt;"",1,0))</f>
        <v>0</v>
      </c>
      <c r="BV8" s="179">
        <f>IF('Indicador Datos'!BV11="No Data",1,IF('Indicador Imputación Datos'!BV11&lt;&gt;"",1,0))</f>
        <v>0</v>
      </c>
      <c r="BW8" s="179">
        <f>IF('Indicador Datos'!BW11="No Data",1,IF('Indicador Imputación Datos'!BW11&lt;&gt;"",1,0))</f>
        <v>0</v>
      </c>
      <c r="BX8" s="179">
        <f>IF('Indicador Datos'!BX11="No Data",1,IF('Indicador Imputación Datos'!BX11&lt;&gt;"",1,0))</f>
        <v>0</v>
      </c>
      <c r="BY8" s="179">
        <f>IF('Indicador Datos'!BY11="No Data",1,IF('Indicador Imputación Datos'!BY11&lt;&gt;"",1,0))</f>
        <v>0</v>
      </c>
      <c r="BZ8" s="179">
        <f>IF('Indicador Datos'!BZ11="No Data",1,IF('Indicador Imputación Datos'!BZ11&lt;&gt;"",1,0))</f>
        <v>1</v>
      </c>
      <c r="CA8" s="179">
        <f>IF('Indicador Datos'!CA11="No Data",1,IF('Indicador Imputación Datos'!CA11&lt;&gt;"",1,0))</f>
        <v>0</v>
      </c>
      <c r="CB8" s="179">
        <f>IF('Indicador Datos'!CB11="No Data",1,IF('Indicador Imputación Datos'!CB11&lt;&gt;"",1,0))</f>
        <v>0</v>
      </c>
      <c r="CC8" s="179">
        <f>IF('Indicador Datos'!CC11="No Data",1,IF('Indicador Imputación Datos'!CC11&lt;&gt;"",1,0))</f>
        <v>0</v>
      </c>
      <c r="CD8" s="179">
        <f>IF('Indicador Datos'!CD11="No Data",1,IF('Indicador Imputación Datos'!CD11&lt;&gt;"",1,0))</f>
        <v>0</v>
      </c>
      <c r="CE8" s="179">
        <f>IF('Indicador Datos'!CE11="No Data",1,IF('Indicador Imputación Datos'!CE11&lt;&gt;"",1,0))</f>
        <v>0</v>
      </c>
      <c r="CF8" s="179">
        <f>IF('Indicador Datos'!CF11="No Data",1,IF('Indicador Imputación Datos'!CF11&lt;&gt;"",1,0))</f>
        <v>0</v>
      </c>
      <c r="CG8" s="190">
        <f t="shared" si="0"/>
        <v>21</v>
      </c>
      <c r="CH8" s="191">
        <f t="shared" si="1"/>
        <v>0.25925925925925924</v>
      </c>
    </row>
    <row r="9" spans="1:86" x14ac:dyDescent="0.25">
      <c r="A9" s="3" t="str">
        <f>VLOOKUP(C9,Regiones!B$4:H$36,7,FALSE)</f>
        <v>Caribbean</v>
      </c>
      <c r="B9" s="114" t="s">
        <v>24</v>
      </c>
      <c r="C9" s="97" t="s">
        <v>23</v>
      </c>
      <c r="D9" s="179">
        <f>IF('Indicador Datos'!D12="No Data",1,IF('Indicador Imputación Datos'!D12&lt;&gt;"",1,0))</f>
        <v>0</v>
      </c>
      <c r="E9" s="179">
        <f>IF('Indicador Datos'!E12="No Data",1,IF('Indicador Imputación Datos'!E12&lt;&gt;"",1,0))</f>
        <v>0</v>
      </c>
      <c r="F9" s="179">
        <f>IF('Indicador Datos'!F12="No Data",1,IF('Indicador Imputación Datos'!F12&lt;&gt;"",1,0))</f>
        <v>0</v>
      </c>
      <c r="G9" s="179">
        <f>IF('Indicador Datos'!G12="No Data",1,IF('Indicador Imputación Datos'!G12&lt;&gt;"",1,0))</f>
        <v>0</v>
      </c>
      <c r="H9" s="179">
        <f>IF('Indicador Datos'!H12="No Data",1,IF('Indicador Imputación Datos'!H12&lt;&gt;"",1,0))</f>
        <v>0</v>
      </c>
      <c r="I9" s="179">
        <f>IF('Indicador Datos'!I12="No Data",1,IF('Indicador Imputación Datos'!I12&lt;&gt;"",1,0))</f>
        <v>0</v>
      </c>
      <c r="J9" s="179">
        <f>IF('Indicador Datos'!J12="No Data",1,IF('Indicador Imputación Datos'!J12&lt;&gt;"",1,0))</f>
        <v>0</v>
      </c>
      <c r="K9" s="179">
        <f>IF('Indicador Datos'!K12="No Data",1,IF('Indicador Imputación Datos'!K12&lt;&gt;"",1,0))</f>
        <v>0</v>
      </c>
      <c r="L9" s="179">
        <f>IF('Indicador Datos'!L12="No Data",1,IF('Indicador Imputación Datos'!L12&lt;&gt;"",1,0))</f>
        <v>0</v>
      </c>
      <c r="M9" s="179">
        <f>IF('Indicador Datos'!M12="No Data",1,IF('Indicador Imputación Datos'!M12&lt;&gt;"",1,0))</f>
        <v>0</v>
      </c>
      <c r="N9" s="179">
        <f>IF('Indicador Datos'!N12="No Data",1,IF('Indicador Imputación Datos'!N12&lt;&gt;"",1,0))</f>
        <v>0</v>
      </c>
      <c r="O9" s="179">
        <f>IF('Indicador Datos'!O12="No Data",1,IF('Indicador Imputación Datos'!O12&lt;&gt;"",1,0))</f>
        <v>0</v>
      </c>
      <c r="P9" s="179">
        <f>IF('Indicador Datos'!P12="No Data",1,IF('Indicador Imputación Datos'!P12&lt;&gt;"",1,0))</f>
        <v>0</v>
      </c>
      <c r="Q9" s="179">
        <f>IF('Indicador Datos'!Q12="No Data",1,IF('Indicador Imputación Datos'!Q12&lt;&gt;"",1,0))</f>
        <v>0</v>
      </c>
      <c r="R9" s="179">
        <f>IF('Indicador Datos'!R12="No Data",1,IF('Indicador Imputación Datos'!R12&lt;&gt;"",1,0))</f>
        <v>0</v>
      </c>
      <c r="S9" s="179">
        <f>IF('Indicador Datos'!S12="No Data",1,IF('Indicador Imputación Datos'!S12&lt;&gt;"",1,0))</f>
        <v>0</v>
      </c>
      <c r="T9" s="179">
        <f>IF('Indicador Datos'!T12="No Data",1,IF('Indicador Imputación Datos'!T12&lt;&gt;"",1,0))</f>
        <v>0</v>
      </c>
      <c r="U9" s="179">
        <f>IF('Indicador Datos'!U12="No Data",1,IF('Indicador Imputación Datos'!U12&lt;&gt;"",1,0))</f>
        <v>0</v>
      </c>
      <c r="V9" s="179">
        <f>IF('Indicador Datos'!V12="No Data",1,IF('Indicador Imputación Datos'!V12&lt;&gt;"",1,0))</f>
        <v>0</v>
      </c>
      <c r="W9" s="179">
        <f>IF('Indicador Datos'!W12="No Data",1,IF('Indicador Imputación Datos'!W12&lt;&gt;"",1,0))</f>
        <v>0</v>
      </c>
      <c r="X9" s="179">
        <f>IF('Indicador Datos'!X12="No Data",1,IF('Indicador Imputación Datos'!X12&lt;&gt;"",1,0))</f>
        <v>0</v>
      </c>
      <c r="Y9" s="179">
        <f>IF('Indicador Datos'!Y12="No Data",1,IF('Indicador Imputación Datos'!Y12&lt;&gt;"",1,0))</f>
        <v>0</v>
      </c>
      <c r="Z9" s="179">
        <f>IF('Indicador Datos'!Z12="No Data",1,IF('Indicador Imputación Datos'!Z12&lt;&gt;"",1,0))</f>
        <v>0</v>
      </c>
      <c r="AA9" s="179">
        <f>IF('Indicador Datos'!AA12="No Data",1,IF('Indicador Imputación Datos'!AA12&lt;&gt;"",1,0))</f>
        <v>0</v>
      </c>
      <c r="AB9" s="179">
        <f>IF('Indicador Datos'!AB12="No Data",1,IF('Indicador Imputación Datos'!AB12&lt;&gt;"",1,0))</f>
        <v>0</v>
      </c>
      <c r="AC9" s="179">
        <f>IF('Indicador Datos'!AC12="No Data",1,IF('Indicador Imputación Datos'!AC12&lt;&gt;"",1,0))</f>
        <v>0</v>
      </c>
      <c r="AD9" s="179">
        <f>IF('Indicador Datos'!AD12="No Data",1,IF('Indicador Imputación Datos'!AD12&lt;&gt;"",1,0))</f>
        <v>0</v>
      </c>
      <c r="AE9" s="179">
        <f>IF('Indicador Datos'!AE12="No Data",1,IF('Indicador Imputación Datos'!AE12&lt;&gt;"",1,0))</f>
        <v>0</v>
      </c>
      <c r="AF9" s="179">
        <f>IF('Indicador Datos'!AF12="No Data",1,IF('Indicador Imputación Datos'!AF12&lt;&gt;"",1,0))</f>
        <v>0</v>
      </c>
      <c r="AG9" s="179">
        <f>IF('Indicador Datos'!AG12="No Data",1,IF('Indicador Imputación Datos'!AG12&lt;&gt;"",1,0))</f>
        <v>0</v>
      </c>
      <c r="AH9" s="179">
        <f>IF('Indicador Datos'!AH12="No Data",1,IF('Indicador Imputación Datos'!AH12&lt;&gt;"",1,0))</f>
        <v>0</v>
      </c>
      <c r="AI9" s="179">
        <f>IF('Indicador Datos'!AI12="No Data",1,IF('Indicador Imputación Datos'!AI12&lt;&gt;"",1,0))</f>
        <v>0</v>
      </c>
      <c r="AJ9" s="179">
        <f>IF('Indicador Datos'!AJ12="No Data",1,IF('Indicador Imputación Datos'!AJ12&lt;&gt;"",1,0))</f>
        <v>0</v>
      </c>
      <c r="AK9" s="179">
        <f>IF('Indicador Datos'!AK12="No Data",1,IF('Indicador Imputación Datos'!AK12&lt;&gt;"",1,0))</f>
        <v>0</v>
      </c>
      <c r="AL9" s="179">
        <f>IF('Indicador Datos'!AL12="No Data",1,IF('Indicador Imputación Datos'!AL12&lt;&gt;"",1,0))</f>
        <v>0</v>
      </c>
      <c r="AM9" s="179">
        <f>IF('Indicador Datos'!AM12="No Data",1,IF('Indicador Imputación Datos'!AM12&lt;&gt;"",1,0))</f>
        <v>0</v>
      </c>
      <c r="AN9" s="179">
        <f>IF('Indicador Datos'!AN12="No Data",1,IF('Indicador Imputación Datos'!AN12&lt;&gt;"",1,0))</f>
        <v>0</v>
      </c>
      <c r="AO9" s="179">
        <f>IF('Indicador Datos'!AO12="No Data",1,IF('Indicador Imputación Datos'!AO12&lt;&gt;"",1,0))</f>
        <v>0</v>
      </c>
      <c r="AP9" s="179">
        <f>IF('Indicador Datos'!AP12="No Data",1,IF('Indicador Imputación Datos'!AP12&lt;&gt;"",1,0))</f>
        <v>0</v>
      </c>
      <c r="AQ9" s="179">
        <f>IF('Indicador Datos'!AQ12="No Data",1,IF('Indicador Imputación Datos'!AQ12&lt;&gt;"",1,0))</f>
        <v>0</v>
      </c>
      <c r="AR9" s="179">
        <f>IF('Indicador Datos'!AR12="No Data",1,IF('Indicador Imputación Datos'!AR12&lt;&gt;"",1,0))</f>
        <v>0</v>
      </c>
      <c r="AS9" s="179">
        <f>IF('Indicador Datos'!AS12="No Data",1,IF('Indicador Imputación Datos'!AS12&lt;&gt;"",1,0))</f>
        <v>0</v>
      </c>
      <c r="AT9" s="179">
        <f>IF('Indicador Datos'!AT12="No Data",1,IF('Indicador Imputación Datos'!AT12&lt;&gt;"",1,0))</f>
        <v>0</v>
      </c>
      <c r="AU9" s="179">
        <f>IF('Indicador Datos'!AU12="No Data",1,IF('Indicador Imputación Datos'!AU12&lt;&gt;"",1,0))</f>
        <v>0</v>
      </c>
      <c r="AV9" s="179">
        <f>IF('Indicador Datos'!AV12="No Data",1,IF('Indicador Imputación Datos'!AV12&lt;&gt;"",1,0))</f>
        <v>0</v>
      </c>
      <c r="AW9" s="179">
        <f>IF('Indicador Datos'!AW12="No Data",1,IF('Indicador Imputación Datos'!AW12&lt;&gt;"",1,0))</f>
        <v>0</v>
      </c>
      <c r="AX9" s="179">
        <f>IF('Indicador Datos'!AX12="No Data",1,IF('Indicador Imputación Datos'!AX12&lt;&gt;"",1,0))</f>
        <v>0</v>
      </c>
      <c r="AY9" s="179">
        <f>IF('Indicador Datos'!AY12="No Data",1,IF('Indicador Imputación Datos'!AY12&lt;&gt;"",1,0))</f>
        <v>0</v>
      </c>
      <c r="AZ9" s="179">
        <f>IF('Indicador Datos'!AZ12="No Data",1,IF('Indicador Imputación Datos'!AZ12&lt;&gt;"",1,0))</f>
        <v>0</v>
      </c>
      <c r="BA9" s="179">
        <f>IF('Indicador Datos'!BA12="No Data",1,IF('Indicador Imputación Datos'!BA12&lt;&gt;"",1,0))</f>
        <v>0</v>
      </c>
      <c r="BB9" s="179">
        <f>IF('Indicador Datos'!BB12="No Data",1,IF('Indicador Imputación Datos'!BB12&lt;&gt;"",1,0))</f>
        <v>0</v>
      </c>
      <c r="BC9" s="179">
        <f>IF('Indicador Datos'!BC12="No Data",1,IF('Indicador Imputación Datos'!BC12&lt;&gt;"",1,0))</f>
        <v>0</v>
      </c>
      <c r="BD9" s="179">
        <f>IF('Indicador Datos'!BD12="No Data",1,IF('Indicador Imputación Datos'!BD12&lt;&gt;"",1,0))</f>
        <v>0</v>
      </c>
      <c r="BE9" s="179">
        <f>IF('Indicador Datos'!BE12="No Data",1,IF('Indicador Imputación Datos'!BE12&lt;&gt;"",1,0))</f>
        <v>0</v>
      </c>
      <c r="BF9" s="179">
        <f>IF('Indicador Datos'!BF12="No Data",1,IF('Indicador Imputación Datos'!BF12&lt;&gt;"",1,0))</f>
        <v>0</v>
      </c>
      <c r="BG9" s="179">
        <f>IF('Indicador Datos'!BG12="No Data",1,IF('Indicador Imputación Datos'!BG12&lt;&gt;"",1,0))</f>
        <v>0</v>
      </c>
      <c r="BH9" s="179">
        <f>IF('Indicador Datos'!BH12="No Data",1,IF('Indicador Imputación Datos'!BH12&lt;&gt;"",1,0))</f>
        <v>0</v>
      </c>
      <c r="BI9" s="179">
        <f>IF('Indicador Datos'!BI12="No Data",1,IF('Indicador Imputación Datos'!BI12&lt;&gt;"",1,0))</f>
        <v>0</v>
      </c>
      <c r="BJ9" s="179">
        <f>IF('Indicador Datos'!BJ12="No Data",1,IF('Indicador Imputación Datos'!BJ12&lt;&gt;"",1,0))</f>
        <v>0</v>
      </c>
      <c r="BK9" s="179">
        <f>IF('Indicador Datos'!BK12="No Data",1,IF('Indicador Imputación Datos'!BK12&lt;&gt;"",1,0))</f>
        <v>0</v>
      </c>
      <c r="BL9" s="179">
        <f>IF('Indicador Datos'!BL12="No Data",1,IF('Indicador Imputación Datos'!BL12&lt;&gt;"",1,0))</f>
        <v>0</v>
      </c>
      <c r="BM9" s="179">
        <f>IF('Indicador Datos'!BM12="No Data",1,IF('Indicador Imputación Datos'!BM12&lt;&gt;"",1,0))</f>
        <v>0</v>
      </c>
      <c r="BN9" s="179">
        <f>IF('Indicador Datos'!BN12="No Data",1,IF('Indicador Imputación Datos'!BN12&lt;&gt;"",1,0))</f>
        <v>0</v>
      </c>
      <c r="BO9" s="179">
        <f>IF('Indicador Datos'!BO12="No Data",1,IF('Indicador Imputación Datos'!BO12&lt;&gt;"",1,0))</f>
        <v>0</v>
      </c>
      <c r="BP9" s="179">
        <f>IF('Indicador Datos'!BP12="No Data",1,IF('Indicador Imputación Datos'!BP12&lt;&gt;"",1,0))</f>
        <v>0</v>
      </c>
      <c r="BQ9" s="179">
        <f>IF('Indicador Datos'!BQ12="No Data",1,IF('Indicador Imputación Datos'!BQ12&lt;&gt;"",1,0))</f>
        <v>0</v>
      </c>
      <c r="BR9" s="179">
        <f>IF('Indicador Datos'!BR12="No Data",1,IF('Indicador Imputación Datos'!BR12&lt;&gt;"",1,0))</f>
        <v>0</v>
      </c>
      <c r="BS9" s="179">
        <f>IF('Indicador Datos'!BS12="No Data",1,IF('Indicador Imputación Datos'!BS12&lt;&gt;"",1,0))</f>
        <v>0</v>
      </c>
      <c r="BT9" s="179">
        <f>IF('Indicador Datos'!BT12="No Data",1,IF('Indicador Imputación Datos'!BT12&lt;&gt;"",1,0))</f>
        <v>0</v>
      </c>
      <c r="BU9" s="179">
        <f>IF('Indicador Datos'!BU12="No Data",1,IF('Indicador Imputación Datos'!BU12&lt;&gt;"",1,0))</f>
        <v>0</v>
      </c>
      <c r="BV9" s="179">
        <f>IF('Indicador Datos'!BV12="No Data",1,IF('Indicador Imputación Datos'!BV12&lt;&gt;"",1,0))</f>
        <v>0</v>
      </c>
      <c r="BW9" s="179">
        <f>IF('Indicador Datos'!BW12="No Data",1,IF('Indicador Imputación Datos'!BW12&lt;&gt;"",1,0))</f>
        <v>0</v>
      </c>
      <c r="BX9" s="179">
        <f>IF('Indicador Datos'!BX12="No Data",1,IF('Indicador Imputación Datos'!BX12&lt;&gt;"",1,0))</f>
        <v>0</v>
      </c>
      <c r="BY9" s="179">
        <f>IF('Indicador Datos'!BY12="No Data",1,IF('Indicador Imputación Datos'!BY12&lt;&gt;"",1,0))</f>
        <v>0</v>
      </c>
      <c r="BZ9" s="179">
        <f>IF('Indicador Datos'!BZ12="No Data",1,IF('Indicador Imputación Datos'!BZ12&lt;&gt;"",1,0))</f>
        <v>0</v>
      </c>
      <c r="CA9" s="179">
        <f>IF('Indicador Datos'!CA12="No Data",1,IF('Indicador Imputación Datos'!CA12&lt;&gt;"",1,0))</f>
        <v>0</v>
      </c>
      <c r="CB9" s="179">
        <f>IF('Indicador Datos'!CB12="No Data",1,IF('Indicador Imputación Datos'!CB12&lt;&gt;"",1,0))</f>
        <v>0</v>
      </c>
      <c r="CC9" s="179">
        <f>IF('Indicador Datos'!CC12="No Data",1,IF('Indicador Imputación Datos'!CC12&lt;&gt;"",1,0))</f>
        <v>0</v>
      </c>
      <c r="CD9" s="179">
        <f>IF('Indicador Datos'!CD12="No Data",1,IF('Indicador Imputación Datos'!CD12&lt;&gt;"",1,0))</f>
        <v>0</v>
      </c>
      <c r="CE9" s="179">
        <f>IF('Indicador Datos'!CE12="No Data",1,IF('Indicador Imputación Datos'!CE12&lt;&gt;"",1,0))</f>
        <v>0</v>
      </c>
      <c r="CF9" s="179">
        <f>IF('Indicador Datos'!CF12="No Data",1,IF('Indicador Imputación Datos'!CF12&lt;&gt;"",1,0))</f>
        <v>0</v>
      </c>
      <c r="CG9" s="190">
        <f t="shared" si="0"/>
        <v>0</v>
      </c>
      <c r="CH9" s="191">
        <f t="shared" si="1"/>
        <v>0</v>
      </c>
    </row>
    <row r="10" spans="1:86" x14ac:dyDescent="0.25">
      <c r="A10" s="3" t="str">
        <f>VLOOKUP(C10,Regiones!B$4:H$36,7,FALSE)</f>
        <v>Caribbean</v>
      </c>
      <c r="B10" s="114" t="s">
        <v>30</v>
      </c>
      <c r="C10" s="97" t="s">
        <v>29</v>
      </c>
      <c r="D10" s="179">
        <f>IF('Indicador Datos'!D13="No Data",1,IF('Indicador Imputación Datos'!D13&lt;&gt;"",1,0))</f>
        <v>0</v>
      </c>
      <c r="E10" s="179">
        <f>IF('Indicador Datos'!E13="No Data",1,IF('Indicador Imputación Datos'!E13&lt;&gt;"",1,0))</f>
        <v>0</v>
      </c>
      <c r="F10" s="179">
        <f>IF('Indicador Datos'!F13="No Data",1,IF('Indicador Imputación Datos'!F13&lt;&gt;"",1,0))</f>
        <v>1</v>
      </c>
      <c r="G10" s="179">
        <f>IF('Indicador Datos'!G13="No Data",1,IF('Indicador Imputación Datos'!G13&lt;&gt;"",1,0))</f>
        <v>0</v>
      </c>
      <c r="H10" s="179">
        <f>IF('Indicador Datos'!H13="No Data",1,IF('Indicador Imputación Datos'!H13&lt;&gt;"",1,0))</f>
        <v>0</v>
      </c>
      <c r="I10" s="179">
        <f>IF('Indicador Datos'!I13="No Data",1,IF('Indicador Imputación Datos'!I13&lt;&gt;"",1,0))</f>
        <v>0</v>
      </c>
      <c r="J10" s="179">
        <f>IF('Indicador Datos'!J13="No Data",1,IF('Indicador Imputación Datos'!J13&lt;&gt;"",1,0))</f>
        <v>0</v>
      </c>
      <c r="K10" s="179">
        <f>IF('Indicador Datos'!K13="No Data",1,IF('Indicador Imputación Datos'!K13&lt;&gt;"",1,0))</f>
        <v>0</v>
      </c>
      <c r="L10" s="179">
        <f>IF('Indicador Datos'!L13="No Data",1,IF('Indicador Imputación Datos'!L13&lt;&gt;"",1,0))</f>
        <v>0</v>
      </c>
      <c r="M10" s="179">
        <f>IF('Indicador Datos'!M13="No Data",1,IF('Indicador Imputación Datos'!M13&lt;&gt;"",1,0))</f>
        <v>0</v>
      </c>
      <c r="N10" s="179">
        <f>IF('Indicador Datos'!N13="No Data",1,IF('Indicador Imputación Datos'!N13&lt;&gt;"",1,0))</f>
        <v>1</v>
      </c>
      <c r="O10" s="179">
        <f>IF('Indicador Datos'!O13="No Data",1,IF('Indicador Imputación Datos'!O13&lt;&gt;"",1,0))</f>
        <v>1</v>
      </c>
      <c r="P10" s="179">
        <f>IF('Indicador Datos'!P13="No Data",1,IF('Indicador Imputación Datos'!P13&lt;&gt;"",1,0))</f>
        <v>0</v>
      </c>
      <c r="Q10" s="179">
        <f>IF('Indicador Datos'!Q13="No Data",1,IF('Indicador Imputación Datos'!Q13&lt;&gt;"",1,0))</f>
        <v>0</v>
      </c>
      <c r="R10" s="179">
        <f>IF('Indicador Datos'!R13="No Data",1,IF('Indicador Imputación Datos'!R13&lt;&gt;"",1,0))</f>
        <v>0</v>
      </c>
      <c r="S10" s="179">
        <f>IF('Indicador Datos'!S13="No Data",1,IF('Indicador Imputación Datos'!S13&lt;&gt;"",1,0))</f>
        <v>0</v>
      </c>
      <c r="T10" s="179">
        <f>IF('Indicador Datos'!T13="No Data",1,IF('Indicador Imputación Datos'!T13&lt;&gt;"",1,0))</f>
        <v>0</v>
      </c>
      <c r="U10" s="179">
        <f>IF('Indicador Datos'!U13="No Data",1,IF('Indicador Imputación Datos'!U13&lt;&gt;"",1,0))</f>
        <v>0</v>
      </c>
      <c r="V10" s="179">
        <f>IF('Indicador Datos'!V13="No Data",1,IF('Indicador Imputación Datos'!V13&lt;&gt;"",1,0))</f>
        <v>0</v>
      </c>
      <c r="W10" s="179">
        <f>IF('Indicador Datos'!W13="No Data",1,IF('Indicador Imputación Datos'!W13&lt;&gt;"",1,0))</f>
        <v>0</v>
      </c>
      <c r="X10" s="179">
        <f>IF('Indicador Datos'!X13="No Data",1,IF('Indicador Imputación Datos'!X13&lt;&gt;"",1,0))</f>
        <v>0</v>
      </c>
      <c r="Y10" s="179">
        <f>IF('Indicador Datos'!Y13="No Data",1,IF('Indicador Imputación Datos'!Y13&lt;&gt;"",1,0))</f>
        <v>1</v>
      </c>
      <c r="Z10" s="179">
        <f>IF('Indicador Datos'!Z13="No Data",1,IF('Indicador Imputación Datos'!Z13&lt;&gt;"",1,0))</f>
        <v>1</v>
      </c>
      <c r="AA10" s="179">
        <f>IF('Indicador Datos'!AA13="No Data",1,IF('Indicador Imputación Datos'!AA13&lt;&gt;"",1,0))</f>
        <v>0</v>
      </c>
      <c r="AB10" s="179">
        <f>IF('Indicador Datos'!AB13="No Data",1,IF('Indicador Imputación Datos'!AB13&lt;&gt;"",1,0))</f>
        <v>0</v>
      </c>
      <c r="AC10" s="179">
        <f>IF('Indicador Datos'!AC13="No Data",1,IF('Indicador Imputación Datos'!AC13&lt;&gt;"",1,0))</f>
        <v>0</v>
      </c>
      <c r="AD10" s="179">
        <f>IF('Indicador Datos'!AD13="No Data",1,IF('Indicador Imputación Datos'!AD13&lt;&gt;"",1,0))</f>
        <v>1</v>
      </c>
      <c r="AE10" s="179">
        <f>IF('Indicador Datos'!AE13="No Data",1,IF('Indicador Imputación Datos'!AE13&lt;&gt;"",1,0))</f>
        <v>0</v>
      </c>
      <c r="AF10" s="179">
        <f>IF('Indicador Datos'!AF13="No Data",1,IF('Indicador Imputación Datos'!AF13&lt;&gt;"",1,0))</f>
        <v>1</v>
      </c>
      <c r="AG10" s="179">
        <f>IF('Indicador Datos'!AG13="No Data",1,IF('Indicador Imputación Datos'!AG13&lt;&gt;"",1,0))</f>
        <v>0</v>
      </c>
      <c r="AH10" s="179">
        <f>IF('Indicador Datos'!AH13="No Data",1,IF('Indicador Imputación Datos'!AH13&lt;&gt;"",1,0))</f>
        <v>1</v>
      </c>
      <c r="AI10" s="179">
        <f>IF('Indicador Datos'!AI13="No Data",1,IF('Indicador Imputación Datos'!AI13&lt;&gt;"",1,0))</f>
        <v>0</v>
      </c>
      <c r="AJ10" s="179">
        <f>IF('Indicador Datos'!AJ13="No Data",1,IF('Indicador Imputación Datos'!AJ13&lt;&gt;"",1,0))</f>
        <v>0</v>
      </c>
      <c r="AK10" s="179">
        <f>IF('Indicador Datos'!AK13="No Data",1,IF('Indicador Imputación Datos'!AK13&lt;&gt;"",1,0))</f>
        <v>0</v>
      </c>
      <c r="AL10" s="179">
        <f>IF('Indicador Datos'!AL13="No Data",1,IF('Indicador Imputación Datos'!AL13&lt;&gt;"",1,0))</f>
        <v>1</v>
      </c>
      <c r="AM10" s="179">
        <f>IF('Indicador Datos'!AM13="No Data",1,IF('Indicador Imputación Datos'!AM13&lt;&gt;"",1,0))</f>
        <v>0</v>
      </c>
      <c r="AN10" s="179">
        <f>IF('Indicador Datos'!AN13="No Data",1,IF('Indicador Imputación Datos'!AN13&lt;&gt;"",1,0))</f>
        <v>0</v>
      </c>
      <c r="AO10" s="179">
        <f>IF('Indicador Datos'!AO13="No Data",1,IF('Indicador Imputación Datos'!AO13&lt;&gt;"",1,0))</f>
        <v>0</v>
      </c>
      <c r="AP10" s="179">
        <f>IF('Indicador Datos'!AP13="No Data",1,IF('Indicador Imputación Datos'!AP13&lt;&gt;"",1,0))</f>
        <v>0</v>
      </c>
      <c r="AQ10" s="179">
        <f>IF('Indicador Datos'!AQ13="No Data",1,IF('Indicador Imputación Datos'!AQ13&lt;&gt;"",1,0))</f>
        <v>0</v>
      </c>
      <c r="AR10" s="179">
        <f>IF('Indicador Datos'!AR13="No Data",1,IF('Indicador Imputación Datos'!AR13&lt;&gt;"",1,0))</f>
        <v>1</v>
      </c>
      <c r="AS10" s="179">
        <f>IF('Indicador Datos'!AS13="No Data",1,IF('Indicador Imputación Datos'!AS13&lt;&gt;"",1,0))</f>
        <v>0</v>
      </c>
      <c r="AT10" s="179">
        <f>IF('Indicador Datos'!AT13="No Data",1,IF('Indicador Imputación Datos'!AT13&lt;&gt;"",1,0))</f>
        <v>1</v>
      </c>
      <c r="AU10" s="179">
        <f>IF('Indicador Datos'!AU13="No Data",1,IF('Indicador Imputación Datos'!AU13&lt;&gt;"",1,0))</f>
        <v>0</v>
      </c>
      <c r="AV10" s="179">
        <f>IF('Indicador Datos'!AV13="No Data",1,IF('Indicador Imputación Datos'!AV13&lt;&gt;"",1,0))</f>
        <v>0</v>
      </c>
      <c r="AW10" s="179">
        <f>IF('Indicador Datos'!AW13="No Data",1,IF('Indicador Imputación Datos'!AW13&lt;&gt;"",1,0))</f>
        <v>0</v>
      </c>
      <c r="AX10" s="179">
        <f>IF('Indicador Datos'!AX13="No Data",1,IF('Indicador Imputación Datos'!AX13&lt;&gt;"",1,0))</f>
        <v>0</v>
      </c>
      <c r="AY10" s="179">
        <f>IF('Indicador Datos'!AY13="No Data",1,IF('Indicador Imputación Datos'!AY13&lt;&gt;"",1,0))</f>
        <v>0</v>
      </c>
      <c r="AZ10" s="179">
        <f>IF('Indicador Datos'!AZ13="No Data",1,IF('Indicador Imputación Datos'!AZ13&lt;&gt;"",1,0))</f>
        <v>0</v>
      </c>
      <c r="BA10" s="179">
        <f>IF('Indicador Datos'!BA13="No Data",1,IF('Indicador Imputación Datos'!BA13&lt;&gt;"",1,0))</f>
        <v>0</v>
      </c>
      <c r="BB10" s="179">
        <f>IF('Indicador Datos'!BB13="No Data",1,IF('Indicador Imputación Datos'!BB13&lt;&gt;"",1,0))</f>
        <v>0</v>
      </c>
      <c r="BC10" s="179">
        <f>IF('Indicador Datos'!BC13="No Data",1,IF('Indicador Imputación Datos'!BC13&lt;&gt;"",1,0))</f>
        <v>1</v>
      </c>
      <c r="BD10" s="179">
        <f>IF('Indicador Datos'!BD13="No Data",1,IF('Indicador Imputación Datos'!BD13&lt;&gt;"",1,0))</f>
        <v>1</v>
      </c>
      <c r="BE10" s="179">
        <f>IF('Indicador Datos'!BE13="No Data",1,IF('Indicador Imputación Datos'!BE13&lt;&gt;"",1,0))</f>
        <v>0</v>
      </c>
      <c r="BF10" s="179">
        <f>IF('Indicador Datos'!BF13="No Data",1,IF('Indicador Imputación Datos'!BF13&lt;&gt;"",1,0))</f>
        <v>0</v>
      </c>
      <c r="BG10" s="179">
        <f>IF('Indicador Datos'!BG13="No Data",1,IF('Indicador Imputación Datos'!BG13&lt;&gt;"",1,0))</f>
        <v>1</v>
      </c>
      <c r="BH10" s="179">
        <f>IF('Indicador Datos'!BH13="No Data",1,IF('Indicador Imputación Datos'!BH13&lt;&gt;"",1,0))</f>
        <v>0</v>
      </c>
      <c r="BI10" s="179">
        <f>IF('Indicador Datos'!BI13="No Data",1,IF('Indicador Imputación Datos'!BI13&lt;&gt;"",1,0))</f>
        <v>1</v>
      </c>
      <c r="BJ10" s="179">
        <f>IF('Indicador Datos'!BJ13="No Data",1,IF('Indicador Imputación Datos'!BJ13&lt;&gt;"",1,0))</f>
        <v>0</v>
      </c>
      <c r="BK10" s="179">
        <f>IF('Indicador Datos'!BK13="No Data",1,IF('Indicador Imputación Datos'!BK13&lt;&gt;"",1,0))</f>
        <v>1</v>
      </c>
      <c r="BL10" s="179">
        <f>IF('Indicador Datos'!BL13="No Data",1,IF('Indicador Imputación Datos'!BL13&lt;&gt;"",1,0))</f>
        <v>1</v>
      </c>
      <c r="BM10" s="179">
        <f>IF('Indicador Datos'!BM13="No Data",1,IF('Indicador Imputación Datos'!BM13&lt;&gt;"",1,0))</f>
        <v>1</v>
      </c>
      <c r="BN10" s="179">
        <f>IF('Indicador Datos'!BN13="No Data",1,IF('Indicador Imputación Datos'!BN13&lt;&gt;"",1,0))</f>
        <v>0</v>
      </c>
      <c r="BO10" s="179">
        <f>IF('Indicador Datos'!BO13="No Data",1,IF('Indicador Imputación Datos'!BO13&lt;&gt;"",1,0))</f>
        <v>1</v>
      </c>
      <c r="BP10" s="179">
        <f>IF('Indicador Datos'!BP13="No Data",1,IF('Indicador Imputación Datos'!BP13&lt;&gt;"",1,0))</f>
        <v>0</v>
      </c>
      <c r="BQ10" s="179">
        <f>IF('Indicador Datos'!BQ13="No Data",1,IF('Indicador Imputación Datos'!BQ13&lt;&gt;"",1,0))</f>
        <v>0</v>
      </c>
      <c r="BR10" s="179">
        <f>IF('Indicador Datos'!BR13="No Data",1,IF('Indicador Imputación Datos'!BR13&lt;&gt;"",1,0))</f>
        <v>0</v>
      </c>
      <c r="BS10" s="179">
        <f>IF('Indicador Datos'!BS13="No Data",1,IF('Indicador Imputación Datos'!BS13&lt;&gt;"",1,0))</f>
        <v>0</v>
      </c>
      <c r="BT10" s="179">
        <f>IF('Indicador Datos'!BT13="No Data",1,IF('Indicador Imputación Datos'!BT13&lt;&gt;"",1,0))</f>
        <v>0</v>
      </c>
      <c r="BU10" s="179">
        <f>IF('Indicador Datos'!BU13="No Data",1,IF('Indicador Imputación Datos'!BU13&lt;&gt;"",1,0))</f>
        <v>0</v>
      </c>
      <c r="BV10" s="179">
        <f>IF('Indicador Datos'!BV13="No Data",1,IF('Indicador Imputación Datos'!BV13&lt;&gt;"",1,0))</f>
        <v>0</v>
      </c>
      <c r="BW10" s="179">
        <f>IF('Indicador Datos'!BW13="No Data",1,IF('Indicador Imputación Datos'!BW13&lt;&gt;"",1,0))</f>
        <v>0</v>
      </c>
      <c r="BX10" s="179">
        <f>IF('Indicador Datos'!BX13="No Data",1,IF('Indicador Imputación Datos'!BX13&lt;&gt;"",1,0))</f>
        <v>1</v>
      </c>
      <c r="BY10" s="179">
        <f>IF('Indicador Datos'!BY13="No Data",1,IF('Indicador Imputación Datos'!BY13&lt;&gt;"",1,0))</f>
        <v>0</v>
      </c>
      <c r="BZ10" s="179">
        <f>IF('Indicador Datos'!BZ13="No Data",1,IF('Indicador Imputación Datos'!BZ13&lt;&gt;"",1,0))</f>
        <v>1</v>
      </c>
      <c r="CA10" s="179">
        <f>IF('Indicador Datos'!CA13="No Data",1,IF('Indicador Imputación Datos'!CA13&lt;&gt;"",1,0))</f>
        <v>0</v>
      </c>
      <c r="CB10" s="179">
        <f>IF('Indicador Datos'!CB13="No Data",1,IF('Indicador Imputación Datos'!CB13&lt;&gt;"",1,0))</f>
        <v>0</v>
      </c>
      <c r="CC10" s="179">
        <f>IF('Indicador Datos'!CC13="No Data",1,IF('Indicador Imputación Datos'!CC13&lt;&gt;"",1,0))</f>
        <v>0</v>
      </c>
      <c r="CD10" s="179">
        <f>IF('Indicador Datos'!CD13="No Data",1,IF('Indicador Imputación Datos'!CD13&lt;&gt;"",1,0))</f>
        <v>0</v>
      </c>
      <c r="CE10" s="179">
        <f>IF('Indicador Datos'!CE13="No Data",1,IF('Indicador Imputación Datos'!CE13&lt;&gt;"",1,0))</f>
        <v>0</v>
      </c>
      <c r="CF10" s="179">
        <f>IF('Indicador Datos'!CF13="No Data",1,IF('Indicador Imputación Datos'!CF13&lt;&gt;"",1,0))</f>
        <v>0</v>
      </c>
      <c r="CG10" s="190">
        <f t="shared" si="0"/>
        <v>21</v>
      </c>
      <c r="CH10" s="191">
        <f t="shared" si="1"/>
        <v>0.25925925925925924</v>
      </c>
    </row>
    <row r="11" spans="1:86" x14ac:dyDescent="0.25">
      <c r="A11" s="3" t="str">
        <f>VLOOKUP(C11,Regiones!B$4:H$36,7,FALSE)</f>
        <v>Caribbean</v>
      </c>
      <c r="B11" s="114" t="s">
        <v>36</v>
      </c>
      <c r="C11" s="97" t="s">
        <v>35</v>
      </c>
      <c r="D11" s="179">
        <f>IF('Indicador Datos'!D14="No Data",1,IF('Indicador Imputación Datos'!D14&lt;&gt;"",1,0))</f>
        <v>0</v>
      </c>
      <c r="E11" s="179">
        <f>IF('Indicador Datos'!E14="No Data",1,IF('Indicador Imputación Datos'!E14&lt;&gt;"",1,0))</f>
        <v>0</v>
      </c>
      <c r="F11" s="179">
        <f>IF('Indicador Datos'!F14="No Data",1,IF('Indicador Imputación Datos'!F14&lt;&gt;"",1,0))</f>
        <v>0</v>
      </c>
      <c r="G11" s="179">
        <f>IF('Indicador Datos'!G14="No Data",1,IF('Indicador Imputación Datos'!G14&lt;&gt;"",1,0))</f>
        <v>0</v>
      </c>
      <c r="H11" s="179">
        <f>IF('Indicador Datos'!H14="No Data",1,IF('Indicador Imputación Datos'!H14&lt;&gt;"",1,0))</f>
        <v>0</v>
      </c>
      <c r="I11" s="179">
        <f>IF('Indicador Datos'!I14="No Data",1,IF('Indicador Imputación Datos'!I14&lt;&gt;"",1,0))</f>
        <v>0</v>
      </c>
      <c r="J11" s="179">
        <f>IF('Indicador Datos'!J14="No Data",1,IF('Indicador Imputación Datos'!J14&lt;&gt;"",1,0))</f>
        <v>0</v>
      </c>
      <c r="K11" s="179">
        <f>IF('Indicador Datos'!K14="No Data",1,IF('Indicador Imputación Datos'!K14&lt;&gt;"",1,0))</f>
        <v>0</v>
      </c>
      <c r="L11" s="179">
        <f>IF('Indicador Datos'!L14="No Data",1,IF('Indicador Imputación Datos'!L14&lt;&gt;"",1,0))</f>
        <v>0</v>
      </c>
      <c r="M11" s="179">
        <f>IF('Indicador Datos'!M14="No Data",1,IF('Indicador Imputación Datos'!M14&lt;&gt;"",1,0))</f>
        <v>0</v>
      </c>
      <c r="N11" s="179">
        <f>IF('Indicador Datos'!N14="No Data",1,IF('Indicador Imputación Datos'!N14&lt;&gt;"",1,0))</f>
        <v>0</v>
      </c>
      <c r="O11" s="179">
        <f>IF('Indicador Datos'!O14="No Data",1,IF('Indicador Imputación Datos'!O14&lt;&gt;"",1,0))</f>
        <v>0</v>
      </c>
      <c r="P11" s="179">
        <f>IF('Indicador Datos'!P14="No Data",1,IF('Indicador Imputación Datos'!P14&lt;&gt;"",1,0))</f>
        <v>0</v>
      </c>
      <c r="Q11" s="179">
        <f>IF('Indicador Datos'!Q14="No Data",1,IF('Indicador Imputación Datos'!Q14&lt;&gt;"",1,0))</f>
        <v>0</v>
      </c>
      <c r="R11" s="179">
        <f>IF('Indicador Datos'!R14="No Data",1,IF('Indicador Imputación Datos'!R14&lt;&gt;"",1,0))</f>
        <v>0</v>
      </c>
      <c r="S11" s="179">
        <f>IF('Indicador Datos'!S14="No Data",1,IF('Indicador Imputación Datos'!S14&lt;&gt;"",1,0))</f>
        <v>0</v>
      </c>
      <c r="T11" s="179">
        <f>IF('Indicador Datos'!T14="No Data",1,IF('Indicador Imputación Datos'!T14&lt;&gt;"",1,0))</f>
        <v>0</v>
      </c>
      <c r="U11" s="179">
        <f>IF('Indicador Datos'!U14="No Data",1,IF('Indicador Imputación Datos'!U14&lt;&gt;"",1,0))</f>
        <v>0</v>
      </c>
      <c r="V11" s="179">
        <f>IF('Indicador Datos'!V14="No Data",1,IF('Indicador Imputación Datos'!V14&lt;&gt;"",1,0))</f>
        <v>0</v>
      </c>
      <c r="W11" s="179">
        <f>IF('Indicador Datos'!W14="No Data",1,IF('Indicador Imputación Datos'!W14&lt;&gt;"",1,0))</f>
        <v>0</v>
      </c>
      <c r="X11" s="179">
        <f>IF('Indicador Datos'!X14="No Data",1,IF('Indicador Imputación Datos'!X14&lt;&gt;"",1,0))</f>
        <v>0</v>
      </c>
      <c r="Y11" s="179">
        <f>IF('Indicador Datos'!Y14="No Data",1,IF('Indicador Imputación Datos'!Y14&lt;&gt;"",1,0))</f>
        <v>0</v>
      </c>
      <c r="Z11" s="179">
        <f>IF('Indicador Datos'!Z14="No Data",1,IF('Indicador Imputación Datos'!Z14&lt;&gt;"",1,0))</f>
        <v>0</v>
      </c>
      <c r="AA11" s="179">
        <f>IF('Indicador Datos'!AA14="No Data",1,IF('Indicador Imputación Datos'!AA14&lt;&gt;"",1,0))</f>
        <v>0</v>
      </c>
      <c r="AB11" s="179">
        <f>IF('Indicador Datos'!AB14="No Data",1,IF('Indicador Imputación Datos'!AB14&lt;&gt;"",1,0))</f>
        <v>0</v>
      </c>
      <c r="AC11" s="179">
        <f>IF('Indicador Datos'!AC14="No Data",1,IF('Indicador Imputación Datos'!AC14&lt;&gt;"",1,0))</f>
        <v>0</v>
      </c>
      <c r="AD11" s="179">
        <f>IF('Indicador Datos'!AD14="No Data",1,IF('Indicador Imputación Datos'!AD14&lt;&gt;"",1,0))</f>
        <v>1</v>
      </c>
      <c r="AE11" s="179">
        <f>IF('Indicador Datos'!AE14="No Data",1,IF('Indicador Imputación Datos'!AE14&lt;&gt;"",1,0))</f>
        <v>0</v>
      </c>
      <c r="AF11" s="179">
        <f>IF('Indicador Datos'!AF14="No Data",1,IF('Indicador Imputación Datos'!AF14&lt;&gt;"",1,0))</f>
        <v>0</v>
      </c>
      <c r="AG11" s="179">
        <f>IF('Indicador Datos'!AG14="No Data",1,IF('Indicador Imputación Datos'!AG14&lt;&gt;"",1,0))</f>
        <v>0</v>
      </c>
      <c r="AH11" s="179">
        <f>IF('Indicador Datos'!AH14="No Data",1,IF('Indicador Imputación Datos'!AH14&lt;&gt;"",1,0))</f>
        <v>0</v>
      </c>
      <c r="AI11" s="179">
        <f>IF('Indicador Datos'!AI14="No Data",1,IF('Indicador Imputación Datos'!AI14&lt;&gt;"",1,0))</f>
        <v>0</v>
      </c>
      <c r="AJ11" s="179">
        <f>IF('Indicador Datos'!AJ14="No Data",1,IF('Indicador Imputación Datos'!AJ14&lt;&gt;"",1,0))</f>
        <v>0</v>
      </c>
      <c r="AK11" s="179">
        <f>IF('Indicador Datos'!AK14="No Data",1,IF('Indicador Imputación Datos'!AK14&lt;&gt;"",1,0))</f>
        <v>0</v>
      </c>
      <c r="AL11" s="179">
        <f>IF('Indicador Datos'!AL14="No Data",1,IF('Indicador Imputación Datos'!AL14&lt;&gt;"",1,0))</f>
        <v>0</v>
      </c>
      <c r="AM11" s="179">
        <f>IF('Indicador Datos'!AM14="No Data",1,IF('Indicador Imputación Datos'!AM14&lt;&gt;"",1,0))</f>
        <v>0</v>
      </c>
      <c r="AN11" s="179">
        <f>IF('Indicador Datos'!AN14="No Data",1,IF('Indicador Imputación Datos'!AN14&lt;&gt;"",1,0))</f>
        <v>0</v>
      </c>
      <c r="AO11" s="179">
        <f>IF('Indicador Datos'!AO14="No Data",1,IF('Indicador Imputación Datos'!AO14&lt;&gt;"",1,0))</f>
        <v>0</v>
      </c>
      <c r="AP11" s="179">
        <f>IF('Indicador Datos'!AP14="No Data",1,IF('Indicador Imputación Datos'!AP14&lt;&gt;"",1,0))</f>
        <v>0</v>
      </c>
      <c r="AQ11" s="179">
        <f>IF('Indicador Datos'!AQ14="No Data",1,IF('Indicador Imputación Datos'!AQ14&lt;&gt;"",1,0))</f>
        <v>0</v>
      </c>
      <c r="AR11" s="179">
        <f>IF('Indicador Datos'!AR14="No Data",1,IF('Indicador Imputación Datos'!AR14&lt;&gt;"",1,0))</f>
        <v>0</v>
      </c>
      <c r="AS11" s="179">
        <f>IF('Indicador Datos'!AS14="No Data",1,IF('Indicador Imputación Datos'!AS14&lt;&gt;"",1,0))</f>
        <v>0</v>
      </c>
      <c r="AT11" s="179">
        <f>IF('Indicador Datos'!AT14="No Data",1,IF('Indicador Imputación Datos'!AT14&lt;&gt;"",1,0))</f>
        <v>0</v>
      </c>
      <c r="AU11" s="179">
        <f>IF('Indicador Datos'!AU14="No Data",1,IF('Indicador Imputación Datos'!AU14&lt;&gt;"",1,0))</f>
        <v>0</v>
      </c>
      <c r="AV11" s="179">
        <f>IF('Indicador Datos'!AV14="No Data",1,IF('Indicador Imputación Datos'!AV14&lt;&gt;"",1,0))</f>
        <v>0</v>
      </c>
      <c r="AW11" s="179">
        <f>IF('Indicador Datos'!AW14="No Data",1,IF('Indicador Imputación Datos'!AW14&lt;&gt;"",1,0))</f>
        <v>0</v>
      </c>
      <c r="AX11" s="179">
        <f>IF('Indicador Datos'!AX14="No Data",1,IF('Indicador Imputación Datos'!AX14&lt;&gt;"",1,0))</f>
        <v>0</v>
      </c>
      <c r="AY11" s="179">
        <f>IF('Indicador Datos'!AY14="No Data",1,IF('Indicador Imputación Datos'!AY14&lt;&gt;"",1,0))</f>
        <v>0</v>
      </c>
      <c r="AZ11" s="179">
        <f>IF('Indicador Datos'!AZ14="No Data",1,IF('Indicador Imputación Datos'!AZ14&lt;&gt;"",1,0))</f>
        <v>0</v>
      </c>
      <c r="BA11" s="179">
        <f>IF('Indicador Datos'!BA14="No Data",1,IF('Indicador Imputación Datos'!BA14&lt;&gt;"",1,0))</f>
        <v>0</v>
      </c>
      <c r="BB11" s="179">
        <f>IF('Indicador Datos'!BB14="No Data",1,IF('Indicador Imputación Datos'!BB14&lt;&gt;"",1,0))</f>
        <v>0</v>
      </c>
      <c r="BC11" s="179">
        <f>IF('Indicador Datos'!BC14="No Data",1,IF('Indicador Imputación Datos'!BC14&lt;&gt;"",1,0))</f>
        <v>0</v>
      </c>
      <c r="BD11" s="179">
        <f>IF('Indicador Datos'!BD14="No Data",1,IF('Indicador Imputación Datos'!BD14&lt;&gt;"",1,0))</f>
        <v>0</v>
      </c>
      <c r="BE11" s="179">
        <f>IF('Indicador Datos'!BE14="No Data",1,IF('Indicador Imputación Datos'!BE14&lt;&gt;"",1,0))</f>
        <v>0</v>
      </c>
      <c r="BF11" s="179">
        <f>IF('Indicador Datos'!BF14="No Data",1,IF('Indicador Imputación Datos'!BF14&lt;&gt;"",1,0))</f>
        <v>0</v>
      </c>
      <c r="BG11" s="179">
        <f>IF('Indicador Datos'!BG14="No Data",1,IF('Indicador Imputación Datos'!BG14&lt;&gt;"",1,0))</f>
        <v>0</v>
      </c>
      <c r="BH11" s="179">
        <f>IF('Indicador Datos'!BH14="No Data",1,IF('Indicador Imputación Datos'!BH14&lt;&gt;"",1,0))</f>
        <v>0</v>
      </c>
      <c r="BI11" s="179">
        <f>IF('Indicador Datos'!BI14="No Data",1,IF('Indicador Imputación Datos'!BI14&lt;&gt;"",1,0))</f>
        <v>0</v>
      </c>
      <c r="BJ11" s="179">
        <f>IF('Indicador Datos'!BJ14="No Data",1,IF('Indicador Imputación Datos'!BJ14&lt;&gt;"",1,0))</f>
        <v>0</v>
      </c>
      <c r="BK11" s="179">
        <f>IF('Indicador Datos'!BK14="No Data",1,IF('Indicador Imputación Datos'!BK14&lt;&gt;"",1,0))</f>
        <v>0</v>
      </c>
      <c r="BL11" s="179">
        <f>IF('Indicador Datos'!BL14="No Data",1,IF('Indicador Imputación Datos'!BL14&lt;&gt;"",1,0))</f>
        <v>1</v>
      </c>
      <c r="BM11" s="179">
        <f>IF('Indicador Datos'!BM14="No Data",1,IF('Indicador Imputación Datos'!BM14&lt;&gt;"",1,0))</f>
        <v>1</v>
      </c>
      <c r="BN11" s="179">
        <f>IF('Indicador Datos'!BN14="No Data",1,IF('Indicador Imputación Datos'!BN14&lt;&gt;"",1,0))</f>
        <v>0</v>
      </c>
      <c r="BO11" s="179">
        <f>IF('Indicador Datos'!BO14="No Data",1,IF('Indicador Imputación Datos'!BO14&lt;&gt;"",1,0))</f>
        <v>0</v>
      </c>
      <c r="BP11" s="179">
        <f>IF('Indicador Datos'!BP14="No Data",1,IF('Indicador Imputación Datos'!BP14&lt;&gt;"",1,0))</f>
        <v>0</v>
      </c>
      <c r="BQ11" s="179">
        <f>IF('Indicador Datos'!BQ14="No Data",1,IF('Indicador Imputación Datos'!BQ14&lt;&gt;"",1,0))</f>
        <v>0</v>
      </c>
      <c r="BR11" s="179">
        <f>IF('Indicador Datos'!BR14="No Data",1,IF('Indicador Imputación Datos'!BR14&lt;&gt;"",1,0))</f>
        <v>0</v>
      </c>
      <c r="BS11" s="179">
        <f>IF('Indicador Datos'!BS14="No Data",1,IF('Indicador Imputación Datos'!BS14&lt;&gt;"",1,0))</f>
        <v>0</v>
      </c>
      <c r="BT11" s="179">
        <f>IF('Indicador Datos'!BT14="No Data",1,IF('Indicador Imputación Datos'!BT14&lt;&gt;"",1,0))</f>
        <v>0</v>
      </c>
      <c r="BU11" s="179">
        <f>IF('Indicador Datos'!BU14="No Data",1,IF('Indicador Imputación Datos'!BU14&lt;&gt;"",1,0))</f>
        <v>0</v>
      </c>
      <c r="BV11" s="179">
        <f>IF('Indicador Datos'!BV14="No Data",1,IF('Indicador Imputación Datos'!BV14&lt;&gt;"",1,0))</f>
        <v>0</v>
      </c>
      <c r="BW11" s="179">
        <f>IF('Indicador Datos'!BW14="No Data",1,IF('Indicador Imputación Datos'!BW14&lt;&gt;"",1,0))</f>
        <v>0</v>
      </c>
      <c r="BX11" s="179">
        <f>IF('Indicador Datos'!BX14="No Data",1,IF('Indicador Imputación Datos'!BX14&lt;&gt;"",1,0))</f>
        <v>1</v>
      </c>
      <c r="BY11" s="179">
        <f>IF('Indicador Datos'!BY14="No Data",1,IF('Indicador Imputación Datos'!BY14&lt;&gt;"",1,0))</f>
        <v>1</v>
      </c>
      <c r="BZ11" s="179">
        <f>IF('Indicador Datos'!BZ14="No Data",1,IF('Indicador Imputación Datos'!BZ14&lt;&gt;"",1,0))</f>
        <v>0</v>
      </c>
      <c r="CA11" s="179">
        <f>IF('Indicador Datos'!CA14="No Data",1,IF('Indicador Imputación Datos'!CA14&lt;&gt;"",1,0))</f>
        <v>0</v>
      </c>
      <c r="CB11" s="179">
        <f>IF('Indicador Datos'!CB14="No Data",1,IF('Indicador Imputación Datos'!CB14&lt;&gt;"",1,0))</f>
        <v>0</v>
      </c>
      <c r="CC11" s="179">
        <f>IF('Indicador Datos'!CC14="No Data",1,IF('Indicador Imputación Datos'!CC14&lt;&gt;"",1,0))</f>
        <v>0</v>
      </c>
      <c r="CD11" s="179">
        <f>IF('Indicador Datos'!CD14="No Data",1,IF('Indicador Imputación Datos'!CD14&lt;&gt;"",1,0))</f>
        <v>0</v>
      </c>
      <c r="CE11" s="179">
        <f>IF('Indicador Datos'!CE14="No Data",1,IF('Indicador Imputación Datos'!CE14&lt;&gt;"",1,0))</f>
        <v>0</v>
      </c>
      <c r="CF11" s="179">
        <f>IF('Indicador Datos'!CF14="No Data",1,IF('Indicador Imputación Datos'!CF14&lt;&gt;"",1,0))</f>
        <v>0</v>
      </c>
      <c r="CG11" s="190">
        <f t="shared" si="0"/>
        <v>5</v>
      </c>
      <c r="CH11" s="191">
        <f t="shared" si="1"/>
        <v>6.1728395061728392E-2</v>
      </c>
    </row>
    <row r="12" spans="1:86" x14ac:dyDescent="0.25">
      <c r="A12" s="3" t="str">
        <f>VLOOKUP(C12,Regiones!B$4:H$36,7,FALSE)</f>
        <v>Caribbean</v>
      </c>
      <c r="B12" s="114" t="s">
        <v>40</v>
      </c>
      <c r="C12" s="97" t="s">
        <v>39</v>
      </c>
      <c r="D12" s="179">
        <f>IF('Indicador Datos'!D15="No Data",1,IF('Indicador Imputación Datos'!D15&lt;&gt;"",1,0))</f>
        <v>0</v>
      </c>
      <c r="E12" s="179">
        <f>IF('Indicador Datos'!E15="No Data",1,IF('Indicador Imputación Datos'!E15&lt;&gt;"",1,0))</f>
        <v>0</v>
      </c>
      <c r="F12" s="179">
        <f>IF('Indicador Datos'!F15="No Data",1,IF('Indicador Imputación Datos'!F15&lt;&gt;"",1,0))</f>
        <v>0</v>
      </c>
      <c r="G12" s="179">
        <f>IF('Indicador Datos'!G15="No Data",1,IF('Indicador Imputación Datos'!G15&lt;&gt;"",1,0))</f>
        <v>0</v>
      </c>
      <c r="H12" s="179">
        <f>IF('Indicador Datos'!H15="No Data",1,IF('Indicador Imputación Datos'!H15&lt;&gt;"",1,0))</f>
        <v>0</v>
      </c>
      <c r="I12" s="179">
        <f>IF('Indicador Datos'!I15="No Data",1,IF('Indicador Imputación Datos'!I15&lt;&gt;"",1,0))</f>
        <v>0</v>
      </c>
      <c r="J12" s="179">
        <f>IF('Indicador Datos'!J15="No Data",1,IF('Indicador Imputación Datos'!J15&lt;&gt;"",1,0))</f>
        <v>0</v>
      </c>
      <c r="K12" s="179">
        <f>IF('Indicador Datos'!K15="No Data",1,IF('Indicador Imputación Datos'!K15&lt;&gt;"",1,0))</f>
        <v>0</v>
      </c>
      <c r="L12" s="179">
        <f>IF('Indicador Datos'!L15="No Data",1,IF('Indicador Imputación Datos'!L15&lt;&gt;"",1,0))</f>
        <v>0</v>
      </c>
      <c r="M12" s="179">
        <f>IF('Indicador Datos'!M15="No Data",1,IF('Indicador Imputación Datos'!M15&lt;&gt;"",1,0))</f>
        <v>0</v>
      </c>
      <c r="N12" s="179">
        <f>IF('Indicador Datos'!N15="No Data",1,IF('Indicador Imputación Datos'!N15&lt;&gt;"",1,0))</f>
        <v>0</v>
      </c>
      <c r="O12" s="179">
        <f>IF('Indicador Datos'!O15="No Data",1,IF('Indicador Imputación Datos'!O15&lt;&gt;"",1,0))</f>
        <v>0</v>
      </c>
      <c r="P12" s="179">
        <f>IF('Indicador Datos'!P15="No Data",1,IF('Indicador Imputación Datos'!P15&lt;&gt;"",1,0))</f>
        <v>1</v>
      </c>
      <c r="Q12" s="179">
        <f>IF('Indicador Datos'!Q15="No Data",1,IF('Indicador Imputación Datos'!Q15&lt;&gt;"",1,0))</f>
        <v>0</v>
      </c>
      <c r="R12" s="179">
        <f>IF('Indicador Datos'!R15="No Data",1,IF('Indicador Imputación Datos'!R15&lt;&gt;"",1,0))</f>
        <v>0</v>
      </c>
      <c r="S12" s="179">
        <f>IF('Indicador Datos'!S15="No Data",1,IF('Indicador Imputación Datos'!S15&lt;&gt;"",1,0))</f>
        <v>0</v>
      </c>
      <c r="T12" s="179">
        <f>IF('Indicador Datos'!T15="No Data",1,IF('Indicador Imputación Datos'!T15&lt;&gt;"",1,0))</f>
        <v>0</v>
      </c>
      <c r="U12" s="179">
        <f>IF('Indicador Datos'!U15="No Data",1,IF('Indicador Imputación Datos'!U15&lt;&gt;"",1,0))</f>
        <v>0</v>
      </c>
      <c r="V12" s="179">
        <f>IF('Indicador Datos'!V15="No Data",1,IF('Indicador Imputación Datos'!V15&lt;&gt;"",1,0))</f>
        <v>0</v>
      </c>
      <c r="W12" s="179">
        <f>IF('Indicador Datos'!W15="No Data",1,IF('Indicador Imputación Datos'!W15&lt;&gt;"",1,0))</f>
        <v>0</v>
      </c>
      <c r="X12" s="179">
        <f>IF('Indicador Datos'!X15="No Data",1,IF('Indicador Imputación Datos'!X15&lt;&gt;"",1,0))</f>
        <v>0</v>
      </c>
      <c r="Y12" s="179">
        <f>IF('Indicador Datos'!Y15="No Data",1,IF('Indicador Imputación Datos'!Y15&lt;&gt;"",1,0))</f>
        <v>0</v>
      </c>
      <c r="Z12" s="179">
        <f>IF('Indicador Datos'!Z15="No Data",1,IF('Indicador Imputación Datos'!Z15&lt;&gt;"",1,0))</f>
        <v>0</v>
      </c>
      <c r="AA12" s="179">
        <f>IF('Indicador Datos'!AA15="No Data",1,IF('Indicador Imputación Datos'!AA15&lt;&gt;"",1,0))</f>
        <v>0</v>
      </c>
      <c r="AB12" s="179">
        <f>IF('Indicador Datos'!AB15="No Data",1,IF('Indicador Imputación Datos'!AB15&lt;&gt;"",1,0))</f>
        <v>0</v>
      </c>
      <c r="AC12" s="179">
        <f>IF('Indicador Datos'!AC15="No Data",1,IF('Indicador Imputación Datos'!AC15&lt;&gt;"",1,0))</f>
        <v>0</v>
      </c>
      <c r="AD12" s="179">
        <f>IF('Indicador Datos'!AD15="No Data",1,IF('Indicador Imputación Datos'!AD15&lt;&gt;"",1,0))</f>
        <v>0</v>
      </c>
      <c r="AE12" s="179">
        <f>IF('Indicador Datos'!AE15="No Data",1,IF('Indicador Imputación Datos'!AE15&lt;&gt;"",1,0))</f>
        <v>0</v>
      </c>
      <c r="AF12" s="179">
        <f>IF('Indicador Datos'!AF15="No Data",1,IF('Indicador Imputación Datos'!AF15&lt;&gt;"",1,0))</f>
        <v>0</v>
      </c>
      <c r="AG12" s="179">
        <f>IF('Indicador Datos'!AG15="No Data",1,IF('Indicador Imputación Datos'!AG15&lt;&gt;"",1,0))</f>
        <v>0</v>
      </c>
      <c r="AH12" s="179">
        <f>IF('Indicador Datos'!AH15="No Data",1,IF('Indicador Imputación Datos'!AH15&lt;&gt;"",1,0))</f>
        <v>0</v>
      </c>
      <c r="AI12" s="179">
        <f>IF('Indicador Datos'!AI15="No Data",1,IF('Indicador Imputación Datos'!AI15&lt;&gt;"",1,0))</f>
        <v>0</v>
      </c>
      <c r="AJ12" s="179">
        <f>IF('Indicador Datos'!AJ15="No Data",1,IF('Indicador Imputación Datos'!AJ15&lt;&gt;"",1,0))</f>
        <v>0</v>
      </c>
      <c r="AK12" s="179">
        <f>IF('Indicador Datos'!AK15="No Data",1,IF('Indicador Imputación Datos'!AK15&lt;&gt;"",1,0))</f>
        <v>0</v>
      </c>
      <c r="AL12" s="179">
        <f>IF('Indicador Datos'!AL15="No Data",1,IF('Indicador Imputación Datos'!AL15&lt;&gt;"",1,0))</f>
        <v>0</v>
      </c>
      <c r="AM12" s="179">
        <f>IF('Indicador Datos'!AM15="No Data",1,IF('Indicador Imputación Datos'!AM15&lt;&gt;"",1,0))</f>
        <v>0</v>
      </c>
      <c r="AN12" s="179">
        <f>IF('Indicador Datos'!AN15="No Data",1,IF('Indicador Imputación Datos'!AN15&lt;&gt;"",1,0))</f>
        <v>0</v>
      </c>
      <c r="AO12" s="179">
        <f>IF('Indicador Datos'!AO15="No Data",1,IF('Indicador Imputación Datos'!AO15&lt;&gt;"",1,0))</f>
        <v>0</v>
      </c>
      <c r="AP12" s="179">
        <f>IF('Indicador Datos'!AP15="No Data",1,IF('Indicador Imputación Datos'!AP15&lt;&gt;"",1,0))</f>
        <v>0</v>
      </c>
      <c r="AQ12" s="179">
        <f>IF('Indicador Datos'!AQ15="No Data",1,IF('Indicador Imputación Datos'!AQ15&lt;&gt;"",1,0))</f>
        <v>0</v>
      </c>
      <c r="AR12" s="179">
        <f>IF('Indicador Datos'!AR15="No Data",1,IF('Indicador Imputación Datos'!AR15&lt;&gt;"",1,0))</f>
        <v>0</v>
      </c>
      <c r="AS12" s="179">
        <f>IF('Indicador Datos'!AS15="No Data",1,IF('Indicador Imputación Datos'!AS15&lt;&gt;"",1,0))</f>
        <v>0</v>
      </c>
      <c r="AT12" s="179">
        <f>IF('Indicador Datos'!AT15="No Data",1,IF('Indicador Imputación Datos'!AT15&lt;&gt;"",1,0))</f>
        <v>1</v>
      </c>
      <c r="AU12" s="179">
        <f>IF('Indicador Datos'!AU15="No Data",1,IF('Indicador Imputación Datos'!AU15&lt;&gt;"",1,0))</f>
        <v>0</v>
      </c>
      <c r="AV12" s="179">
        <f>IF('Indicador Datos'!AV15="No Data",1,IF('Indicador Imputación Datos'!AV15&lt;&gt;"",1,0))</f>
        <v>0</v>
      </c>
      <c r="AW12" s="179">
        <f>IF('Indicador Datos'!AW15="No Data",1,IF('Indicador Imputación Datos'!AW15&lt;&gt;"",1,0))</f>
        <v>0</v>
      </c>
      <c r="AX12" s="179">
        <f>IF('Indicador Datos'!AX15="No Data",1,IF('Indicador Imputación Datos'!AX15&lt;&gt;"",1,0))</f>
        <v>0</v>
      </c>
      <c r="AY12" s="179">
        <f>IF('Indicador Datos'!AY15="No Data",1,IF('Indicador Imputación Datos'!AY15&lt;&gt;"",1,0))</f>
        <v>0</v>
      </c>
      <c r="AZ12" s="179">
        <f>IF('Indicador Datos'!AZ15="No Data",1,IF('Indicador Imputación Datos'!AZ15&lt;&gt;"",1,0))</f>
        <v>0</v>
      </c>
      <c r="BA12" s="179">
        <f>IF('Indicador Datos'!BA15="No Data",1,IF('Indicador Imputación Datos'!BA15&lt;&gt;"",1,0))</f>
        <v>0</v>
      </c>
      <c r="BB12" s="179">
        <f>IF('Indicador Datos'!BB15="No Data",1,IF('Indicador Imputación Datos'!BB15&lt;&gt;"",1,0))</f>
        <v>0</v>
      </c>
      <c r="BC12" s="179">
        <f>IF('Indicador Datos'!BC15="No Data",1,IF('Indicador Imputación Datos'!BC15&lt;&gt;"",1,0))</f>
        <v>0</v>
      </c>
      <c r="BD12" s="179">
        <f>IF('Indicador Datos'!BD15="No Data",1,IF('Indicador Imputación Datos'!BD15&lt;&gt;"",1,0))</f>
        <v>0</v>
      </c>
      <c r="BE12" s="179">
        <f>IF('Indicador Datos'!BE15="No Data",1,IF('Indicador Imputación Datos'!BE15&lt;&gt;"",1,0))</f>
        <v>0</v>
      </c>
      <c r="BF12" s="179">
        <f>IF('Indicador Datos'!BF15="No Data",1,IF('Indicador Imputación Datos'!BF15&lt;&gt;"",1,0))</f>
        <v>0</v>
      </c>
      <c r="BG12" s="179">
        <f>IF('Indicador Datos'!BG15="No Data",1,IF('Indicador Imputación Datos'!BG15&lt;&gt;"",1,0))</f>
        <v>0</v>
      </c>
      <c r="BH12" s="179">
        <f>IF('Indicador Datos'!BH15="No Data",1,IF('Indicador Imputación Datos'!BH15&lt;&gt;"",1,0))</f>
        <v>0</v>
      </c>
      <c r="BI12" s="179">
        <f>IF('Indicador Datos'!BI15="No Data",1,IF('Indicador Imputación Datos'!BI15&lt;&gt;"",1,0))</f>
        <v>0</v>
      </c>
      <c r="BJ12" s="179">
        <f>IF('Indicador Datos'!BJ15="No Data",1,IF('Indicador Imputación Datos'!BJ15&lt;&gt;"",1,0))</f>
        <v>0</v>
      </c>
      <c r="BK12" s="179">
        <f>IF('Indicador Datos'!BK15="No Data",1,IF('Indicador Imputación Datos'!BK15&lt;&gt;"",1,0))</f>
        <v>0</v>
      </c>
      <c r="BL12" s="179">
        <f>IF('Indicador Datos'!BL15="No Data",1,IF('Indicador Imputación Datos'!BL15&lt;&gt;"",1,0))</f>
        <v>0</v>
      </c>
      <c r="BM12" s="179">
        <f>IF('Indicador Datos'!BM15="No Data",1,IF('Indicador Imputación Datos'!BM15&lt;&gt;"",1,0))</f>
        <v>1</v>
      </c>
      <c r="BN12" s="179">
        <f>IF('Indicador Datos'!BN15="No Data",1,IF('Indicador Imputación Datos'!BN15&lt;&gt;"",1,0))</f>
        <v>0</v>
      </c>
      <c r="BO12" s="179">
        <f>IF('Indicador Datos'!BO15="No Data",1,IF('Indicador Imputación Datos'!BO15&lt;&gt;"",1,0))</f>
        <v>0</v>
      </c>
      <c r="BP12" s="179">
        <f>IF('Indicador Datos'!BP15="No Data",1,IF('Indicador Imputación Datos'!BP15&lt;&gt;"",1,0))</f>
        <v>0</v>
      </c>
      <c r="BQ12" s="179">
        <f>IF('Indicador Datos'!BQ15="No Data",1,IF('Indicador Imputación Datos'!BQ15&lt;&gt;"",1,0))</f>
        <v>0</v>
      </c>
      <c r="BR12" s="179">
        <f>IF('Indicador Datos'!BR15="No Data",1,IF('Indicador Imputación Datos'!BR15&lt;&gt;"",1,0))</f>
        <v>0</v>
      </c>
      <c r="BS12" s="179">
        <f>IF('Indicador Datos'!BS15="No Data",1,IF('Indicador Imputación Datos'!BS15&lt;&gt;"",1,0))</f>
        <v>0</v>
      </c>
      <c r="BT12" s="179">
        <f>IF('Indicador Datos'!BT15="No Data",1,IF('Indicador Imputación Datos'!BT15&lt;&gt;"",1,0))</f>
        <v>0</v>
      </c>
      <c r="BU12" s="179">
        <f>IF('Indicador Datos'!BU15="No Data",1,IF('Indicador Imputación Datos'!BU15&lt;&gt;"",1,0))</f>
        <v>0</v>
      </c>
      <c r="BV12" s="179">
        <f>IF('Indicador Datos'!BV15="No Data",1,IF('Indicador Imputación Datos'!BV15&lt;&gt;"",1,0))</f>
        <v>0</v>
      </c>
      <c r="BW12" s="179">
        <f>IF('Indicador Datos'!BW15="No Data",1,IF('Indicador Imputación Datos'!BW15&lt;&gt;"",1,0))</f>
        <v>0</v>
      </c>
      <c r="BX12" s="179">
        <f>IF('Indicador Datos'!BX15="No Data",1,IF('Indicador Imputación Datos'!BX15&lt;&gt;"",1,0))</f>
        <v>0</v>
      </c>
      <c r="BY12" s="179">
        <f>IF('Indicador Datos'!BY15="No Data",1,IF('Indicador Imputación Datos'!BY15&lt;&gt;"",1,0))</f>
        <v>1</v>
      </c>
      <c r="BZ12" s="179">
        <f>IF('Indicador Datos'!BZ15="No Data",1,IF('Indicador Imputación Datos'!BZ15&lt;&gt;"",1,0))</f>
        <v>0</v>
      </c>
      <c r="CA12" s="179">
        <f>IF('Indicador Datos'!CA15="No Data",1,IF('Indicador Imputación Datos'!CA15&lt;&gt;"",1,0))</f>
        <v>0</v>
      </c>
      <c r="CB12" s="179">
        <f>IF('Indicador Datos'!CB15="No Data",1,IF('Indicador Imputación Datos'!CB15&lt;&gt;"",1,0))</f>
        <v>0</v>
      </c>
      <c r="CC12" s="179">
        <f>IF('Indicador Datos'!CC15="No Data",1,IF('Indicador Imputación Datos'!CC15&lt;&gt;"",1,0))</f>
        <v>0</v>
      </c>
      <c r="CD12" s="179">
        <f>IF('Indicador Datos'!CD15="No Data",1,IF('Indicador Imputación Datos'!CD15&lt;&gt;"",1,0))</f>
        <v>0</v>
      </c>
      <c r="CE12" s="179">
        <f>IF('Indicador Datos'!CE15="No Data",1,IF('Indicador Imputación Datos'!CE15&lt;&gt;"",1,0))</f>
        <v>0</v>
      </c>
      <c r="CF12" s="179">
        <f>IF('Indicador Datos'!CF15="No Data",1,IF('Indicador Imputación Datos'!CF15&lt;&gt;"",1,0))</f>
        <v>0</v>
      </c>
      <c r="CG12" s="190">
        <f t="shared" si="0"/>
        <v>4</v>
      </c>
      <c r="CH12" s="191">
        <f t="shared" si="1"/>
        <v>4.9382716049382713E-2</v>
      </c>
    </row>
    <row r="13" spans="1:86" x14ac:dyDescent="0.25">
      <c r="A13" s="3" t="str">
        <f>VLOOKUP(C13,Regiones!B$4:H$36,7,FALSE)</f>
        <v>Caribbean</v>
      </c>
      <c r="B13" s="114" t="s">
        <v>52</v>
      </c>
      <c r="C13" s="97" t="s">
        <v>51</v>
      </c>
      <c r="D13" s="179">
        <f>IF('Indicador Datos'!D16="No Data",1,IF('Indicador Imputación Datos'!D16&lt;&gt;"",1,0))</f>
        <v>0</v>
      </c>
      <c r="E13" s="179">
        <f>IF('Indicador Datos'!E16="No Data",1,IF('Indicador Imputación Datos'!E16&lt;&gt;"",1,0))</f>
        <v>0</v>
      </c>
      <c r="F13" s="179">
        <f>IF('Indicador Datos'!F16="No Data",1,IF('Indicador Imputación Datos'!F16&lt;&gt;"",1,0))</f>
        <v>1</v>
      </c>
      <c r="G13" s="179">
        <f>IF('Indicador Datos'!G16="No Data",1,IF('Indicador Imputación Datos'!G16&lt;&gt;"",1,0))</f>
        <v>0</v>
      </c>
      <c r="H13" s="179">
        <f>IF('Indicador Datos'!H16="No Data",1,IF('Indicador Imputación Datos'!H16&lt;&gt;"",1,0))</f>
        <v>0</v>
      </c>
      <c r="I13" s="179">
        <f>IF('Indicador Datos'!I16="No Data",1,IF('Indicador Imputación Datos'!I16&lt;&gt;"",1,0))</f>
        <v>0</v>
      </c>
      <c r="J13" s="179">
        <f>IF('Indicador Datos'!J16="No Data",1,IF('Indicador Imputación Datos'!J16&lt;&gt;"",1,0))</f>
        <v>0</v>
      </c>
      <c r="K13" s="179">
        <f>IF('Indicador Datos'!K16="No Data",1,IF('Indicador Imputación Datos'!K16&lt;&gt;"",1,0))</f>
        <v>0</v>
      </c>
      <c r="L13" s="179">
        <f>IF('Indicador Datos'!L16="No Data",1,IF('Indicador Imputación Datos'!L16&lt;&gt;"",1,0))</f>
        <v>0</v>
      </c>
      <c r="M13" s="179">
        <f>IF('Indicador Datos'!M16="No Data",1,IF('Indicador Imputación Datos'!M16&lt;&gt;"",1,0))</f>
        <v>0</v>
      </c>
      <c r="N13" s="179">
        <f>IF('Indicador Datos'!N16="No Data",1,IF('Indicador Imputación Datos'!N16&lt;&gt;"",1,0))</f>
        <v>1</v>
      </c>
      <c r="O13" s="179">
        <f>IF('Indicador Datos'!O16="No Data",1,IF('Indicador Imputación Datos'!O16&lt;&gt;"",1,0))</f>
        <v>1</v>
      </c>
      <c r="P13" s="179">
        <f>IF('Indicador Datos'!P16="No Data",1,IF('Indicador Imputación Datos'!P16&lt;&gt;"",1,0))</f>
        <v>0</v>
      </c>
      <c r="Q13" s="179">
        <f>IF('Indicador Datos'!Q16="No Data",1,IF('Indicador Imputación Datos'!Q16&lt;&gt;"",1,0))</f>
        <v>0</v>
      </c>
      <c r="R13" s="179">
        <f>IF('Indicador Datos'!R16="No Data",1,IF('Indicador Imputación Datos'!R16&lt;&gt;"",1,0))</f>
        <v>0</v>
      </c>
      <c r="S13" s="179">
        <f>IF('Indicador Datos'!S16="No Data",1,IF('Indicador Imputación Datos'!S16&lt;&gt;"",1,0))</f>
        <v>0</v>
      </c>
      <c r="T13" s="179">
        <f>IF('Indicador Datos'!T16="No Data",1,IF('Indicador Imputación Datos'!T16&lt;&gt;"",1,0))</f>
        <v>0</v>
      </c>
      <c r="U13" s="179">
        <f>IF('Indicador Datos'!U16="No Data",1,IF('Indicador Imputación Datos'!U16&lt;&gt;"",1,0))</f>
        <v>0</v>
      </c>
      <c r="V13" s="179">
        <f>IF('Indicador Datos'!V16="No Data",1,IF('Indicador Imputación Datos'!V16&lt;&gt;"",1,0))</f>
        <v>0</v>
      </c>
      <c r="W13" s="179">
        <f>IF('Indicador Datos'!W16="No Data",1,IF('Indicador Imputación Datos'!W16&lt;&gt;"",1,0))</f>
        <v>1</v>
      </c>
      <c r="X13" s="179">
        <f>IF('Indicador Datos'!X16="No Data",1,IF('Indicador Imputación Datos'!X16&lt;&gt;"",1,0))</f>
        <v>0</v>
      </c>
      <c r="Y13" s="179">
        <f>IF('Indicador Datos'!Y16="No Data",1,IF('Indicador Imputación Datos'!Y16&lt;&gt;"",1,0))</f>
        <v>1</v>
      </c>
      <c r="Z13" s="179">
        <f>IF('Indicador Datos'!Z16="No Data",1,IF('Indicador Imputación Datos'!Z16&lt;&gt;"",1,0))</f>
        <v>1</v>
      </c>
      <c r="AA13" s="179">
        <f>IF('Indicador Datos'!AA16="No Data",1,IF('Indicador Imputación Datos'!AA16&lt;&gt;"",1,0))</f>
        <v>0</v>
      </c>
      <c r="AB13" s="179">
        <f>IF('Indicador Datos'!AB16="No Data",1,IF('Indicador Imputación Datos'!AB16&lt;&gt;"",1,0))</f>
        <v>1</v>
      </c>
      <c r="AC13" s="179">
        <f>IF('Indicador Datos'!AC16="No Data",1,IF('Indicador Imputación Datos'!AC16&lt;&gt;"",1,0))</f>
        <v>0</v>
      </c>
      <c r="AD13" s="179">
        <f>IF('Indicador Datos'!AD16="No Data",1,IF('Indicador Imputación Datos'!AD16&lt;&gt;"",1,0))</f>
        <v>1</v>
      </c>
      <c r="AE13" s="179">
        <f>IF('Indicador Datos'!AE16="No Data",1,IF('Indicador Imputación Datos'!AE16&lt;&gt;"",1,0))</f>
        <v>0</v>
      </c>
      <c r="AF13" s="179">
        <f>IF('Indicador Datos'!AF16="No Data",1,IF('Indicador Imputación Datos'!AF16&lt;&gt;"",1,0))</f>
        <v>1</v>
      </c>
      <c r="AG13" s="179">
        <f>IF('Indicador Datos'!AG16="No Data",1,IF('Indicador Imputación Datos'!AG16&lt;&gt;"",1,0))</f>
        <v>0</v>
      </c>
      <c r="AH13" s="179">
        <f>IF('Indicador Datos'!AH16="No Data",1,IF('Indicador Imputación Datos'!AH16&lt;&gt;"",1,0))</f>
        <v>1</v>
      </c>
      <c r="AI13" s="179">
        <f>IF('Indicador Datos'!AI16="No Data",1,IF('Indicador Imputación Datos'!AI16&lt;&gt;"",1,0))</f>
        <v>0</v>
      </c>
      <c r="AJ13" s="179">
        <f>IF('Indicador Datos'!AJ16="No Data",1,IF('Indicador Imputación Datos'!AJ16&lt;&gt;"",1,0))</f>
        <v>0</v>
      </c>
      <c r="AK13" s="179">
        <f>IF('Indicador Datos'!AK16="No Data",1,IF('Indicador Imputación Datos'!AK16&lt;&gt;"",1,0))</f>
        <v>0</v>
      </c>
      <c r="AL13" s="179">
        <f>IF('Indicador Datos'!AL16="No Data",1,IF('Indicador Imputación Datos'!AL16&lt;&gt;"",1,0))</f>
        <v>1</v>
      </c>
      <c r="AM13" s="179">
        <f>IF('Indicador Datos'!AM16="No Data",1,IF('Indicador Imputación Datos'!AM16&lt;&gt;"",1,0))</f>
        <v>0</v>
      </c>
      <c r="AN13" s="179">
        <f>IF('Indicador Datos'!AN16="No Data",1,IF('Indicador Imputación Datos'!AN16&lt;&gt;"",1,0))</f>
        <v>0</v>
      </c>
      <c r="AO13" s="179">
        <f>IF('Indicador Datos'!AO16="No Data",1,IF('Indicador Imputación Datos'!AO16&lt;&gt;"",1,0))</f>
        <v>0</v>
      </c>
      <c r="AP13" s="179">
        <f>IF('Indicador Datos'!AP16="No Data",1,IF('Indicador Imputación Datos'!AP16&lt;&gt;"",1,0))</f>
        <v>0</v>
      </c>
      <c r="AQ13" s="179">
        <f>IF('Indicador Datos'!AQ16="No Data",1,IF('Indicador Imputación Datos'!AQ16&lt;&gt;"",1,0))</f>
        <v>1</v>
      </c>
      <c r="AR13" s="179">
        <f>IF('Indicador Datos'!AR16="No Data",1,IF('Indicador Imputación Datos'!AR16&lt;&gt;"",1,0))</f>
        <v>1</v>
      </c>
      <c r="AS13" s="179">
        <f>IF('Indicador Datos'!AS16="No Data",1,IF('Indicador Imputación Datos'!AS16&lt;&gt;"",1,0))</f>
        <v>0</v>
      </c>
      <c r="AT13" s="179">
        <f>IF('Indicador Datos'!AT16="No Data",1,IF('Indicador Imputación Datos'!AT16&lt;&gt;"",1,0))</f>
        <v>1</v>
      </c>
      <c r="AU13" s="179">
        <f>IF('Indicador Datos'!AU16="No Data",1,IF('Indicador Imputación Datos'!AU16&lt;&gt;"",1,0))</f>
        <v>0</v>
      </c>
      <c r="AV13" s="179">
        <f>IF('Indicador Datos'!AV16="No Data",1,IF('Indicador Imputación Datos'!AV16&lt;&gt;"",1,0))</f>
        <v>0</v>
      </c>
      <c r="AW13" s="179">
        <f>IF('Indicador Datos'!AW16="No Data",1,IF('Indicador Imputación Datos'!AW16&lt;&gt;"",1,0))</f>
        <v>0</v>
      </c>
      <c r="AX13" s="179">
        <f>IF('Indicador Datos'!AX16="No Data",1,IF('Indicador Imputación Datos'!AX16&lt;&gt;"",1,0))</f>
        <v>0</v>
      </c>
      <c r="AY13" s="179">
        <f>IF('Indicador Datos'!AY16="No Data",1,IF('Indicador Imputación Datos'!AY16&lt;&gt;"",1,0))</f>
        <v>0</v>
      </c>
      <c r="AZ13" s="179">
        <f>IF('Indicador Datos'!AZ16="No Data",1,IF('Indicador Imputación Datos'!AZ16&lt;&gt;"",1,0))</f>
        <v>0</v>
      </c>
      <c r="BA13" s="179">
        <f>IF('Indicador Datos'!BA16="No Data",1,IF('Indicador Imputación Datos'!BA16&lt;&gt;"",1,0))</f>
        <v>1</v>
      </c>
      <c r="BB13" s="179">
        <f>IF('Indicador Datos'!BB16="No Data",1,IF('Indicador Imputación Datos'!BB16&lt;&gt;"",1,0))</f>
        <v>1</v>
      </c>
      <c r="BC13" s="179">
        <f>IF('Indicador Datos'!BC16="No Data",1,IF('Indicador Imputación Datos'!BC16&lt;&gt;"",1,0))</f>
        <v>1</v>
      </c>
      <c r="BD13" s="179">
        <f>IF('Indicador Datos'!BD16="No Data",1,IF('Indicador Imputación Datos'!BD16&lt;&gt;"",1,0))</f>
        <v>1</v>
      </c>
      <c r="BE13" s="179">
        <f>IF('Indicador Datos'!BE16="No Data",1,IF('Indicador Imputación Datos'!BE16&lt;&gt;"",1,0))</f>
        <v>1</v>
      </c>
      <c r="BF13" s="179">
        <f>IF('Indicador Datos'!BF16="No Data",1,IF('Indicador Imputación Datos'!BF16&lt;&gt;"",1,0))</f>
        <v>0</v>
      </c>
      <c r="BG13" s="179">
        <f>IF('Indicador Datos'!BG16="No Data",1,IF('Indicador Imputación Datos'!BG16&lt;&gt;"",1,0))</f>
        <v>1</v>
      </c>
      <c r="BH13" s="179">
        <f>IF('Indicador Datos'!BH16="No Data",1,IF('Indicador Imputación Datos'!BH16&lt;&gt;"",1,0))</f>
        <v>0</v>
      </c>
      <c r="BI13" s="179">
        <f>IF('Indicador Datos'!BI16="No Data",1,IF('Indicador Imputación Datos'!BI16&lt;&gt;"",1,0))</f>
        <v>1</v>
      </c>
      <c r="BJ13" s="179">
        <f>IF('Indicador Datos'!BJ16="No Data",1,IF('Indicador Imputación Datos'!BJ16&lt;&gt;"",1,0))</f>
        <v>0</v>
      </c>
      <c r="BK13" s="179">
        <f>IF('Indicador Datos'!BK16="No Data",1,IF('Indicador Imputación Datos'!BK16&lt;&gt;"",1,0))</f>
        <v>1</v>
      </c>
      <c r="BL13" s="179">
        <f>IF('Indicador Datos'!BL16="No Data",1,IF('Indicador Imputación Datos'!BL16&lt;&gt;"",1,0))</f>
        <v>1</v>
      </c>
      <c r="BM13" s="179">
        <f>IF('Indicador Datos'!BM16="No Data",1,IF('Indicador Imputación Datos'!BM16&lt;&gt;"",1,0))</f>
        <v>1</v>
      </c>
      <c r="BN13" s="179">
        <f>IF('Indicador Datos'!BN16="No Data",1,IF('Indicador Imputación Datos'!BN16&lt;&gt;"",1,0))</f>
        <v>0</v>
      </c>
      <c r="BO13" s="179">
        <f>IF('Indicador Datos'!BO16="No Data",1,IF('Indicador Imputación Datos'!BO16&lt;&gt;"",1,0))</f>
        <v>1</v>
      </c>
      <c r="BP13" s="179">
        <f>IF('Indicador Datos'!BP16="No Data",1,IF('Indicador Imputación Datos'!BP16&lt;&gt;"",1,0))</f>
        <v>0</v>
      </c>
      <c r="BQ13" s="179">
        <f>IF('Indicador Datos'!BQ16="No Data",1,IF('Indicador Imputación Datos'!BQ16&lt;&gt;"",1,0))</f>
        <v>0</v>
      </c>
      <c r="BR13" s="179">
        <f>IF('Indicador Datos'!BR16="No Data",1,IF('Indicador Imputación Datos'!BR16&lt;&gt;"",1,0))</f>
        <v>0</v>
      </c>
      <c r="BS13" s="179">
        <f>IF('Indicador Datos'!BS16="No Data",1,IF('Indicador Imputación Datos'!BS16&lt;&gt;"",1,0))</f>
        <v>0</v>
      </c>
      <c r="BT13" s="179">
        <f>IF('Indicador Datos'!BT16="No Data",1,IF('Indicador Imputación Datos'!BT16&lt;&gt;"",1,0))</f>
        <v>0</v>
      </c>
      <c r="BU13" s="179">
        <f>IF('Indicador Datos'!BU16="No Data",1,IF('Indicador Imputación Datos'!BU16&lt;&gt;"",1,0))</f>
        <v>0</v>
      </c>
      <c r="BV13" s="179">
        <f>IF('Indicador Datos'!BV16="No Data",1,IF('Indicador Imputación Datos'!BV16&lt;&gt;"",1,0))</f>
        <v>0</v>
      </c>
      <c r="BW13" s="179">
        <f>IF('Indicador Datos'!BW16="No Data",1,IF('Indicador Imputación Datos'!BW16&lt;&gt;"",1,0))</f>
        <v>0</v>
      </c>
      <c r="BX13" s="179">
        <f>IF('Indicador Datos'!BX16="No Data",1,IF('Indicador Imputación Datos'!BX16&lt;&gt;"",1,0))</f>
        <v>0</v>
      </c>
      <c r="BY13" s="179">
        <f>IF('Indicador Datos'!BY16="No Data",1,IF('Indicador Imputación Datos'!BY16&lt;&gt;"",1,0))</f>
        <v>0</v>
      </c>
      <c r="BZ13" s="179">
        <f>IF('Indicador Datos'!BZ16="No Data",1,IF('Indicador Imputación Datos'!BZ16&lt;&gt;"",1,0))</f>
        <v>1</v>
      </c>
      <c r="CA13" s="179">
        <f>IF('Indicador Datos'!CA16="No Data",1,IF('Indicador Imputación Datos'!CA16&lt;&gt;"",1,0))</f>
        <v>0</v>
      </c>
      <c r="CB13" s="179">
        <f>IF('Indicador Datos'!CB16="No Data",1,IF('Indicador Imputación Datos'!CB16&lt;&gt;"",1,0))</f>
        <v>0</v>
      </c>
      <c r="CC13" s="179">
        <f>IF('Indicador Datos'!CC16="No Data",1,IF('Indicador Imputación Datos'!CC16&lt;&gt;"",1,0))</f>
        <v>0</v>
      </c>
      <c r="CD13" s="179">
        <f>IF('Indicador Datos'!CD16="No Data",1,IF('Indicador Imputación Datos'!CD16&lt;&gt;"",1,0))</f>
        <v>0</v>
      </c>
      <c r="CE13" s="179">
        <f>IF('Indicador Datos'!CE16="No Data",1,IF('Indicador Imputación Datos'!CE16&lt;&gt;"",1,0))</f>
        <v>0</v>
      </c>
      <c r="CF13" s="179">
        <f>IF('Indicador Datos'!CF16="No Data",1,IF('Indicador Imputación Datos'!CF16&lt;&gt;"",1,0))</f>
        <v>0</v>
      </c>
      <c r="CG13" s="190">
        <f t="shared" si="0"/>
        <v>26</v>
      </c>
      <c r="CH13" s="191">
        <f t="shared" si="1"/>
        <v>0.32098765432098764</v>
      </c>
    </row>
    <row r="14" spans="1:86" x14ac:dyDescent="0.25">
      <c r="A14" s="3" t="str">
        <f>VLOOKUP(C14,Regiones!B$4:H$36,7,FALSE)</f>
        <v>Caribbean</v>
      </c>
      <c r="B14" s="114" t="s">
        <v>54</v>
      </c>
      <c r="C14" s="97" t="s">
        <v>53</v>
      </c>
      <c r="D14" s="179">
        <f>IF('Indicador Datos'!D17="No Data",1,IF('Indicador Imputación Datos'!D17&lt;&gt;"",1,0))</f>
        <v>0</v>
      </c>
      <c r="E14" s="179">
        <f>IF('Indicador Datos'!E17="No Data",1,IF('Indicador Imputación Datos'!E17&lt;&gt;"",1,0))</f>
        <v>0</v>
      </c>
      <c r="F14" s="179">
        <f>IF('Indicador Datos'!F17="No Data",1,IF('Indicador Imputación Datos'!F17&lt;&gt;"",1,0))</f>
        <v>1</v>
      </c>
      <c r="G14" s="179">
        <f>IF('Indicador Datos'!G17="No Data",1,IF('Indicador Imputación Datos'!G17&lt;&gt;"",1,0))</f>
        <v>0</v>
      </c>
      <c r="H14" s="179">
        <f>IF('Indicador Datos'!H17="No Data",1,IF('Indicador Imputación Datos'!H17&lt;&gt;"",1,0))</f>
        <v>0</v>
      </c>
      <c r="I14" s="179">
        <f>IF('Indicador Datos'!I17="No Data",1,IF('Indicador Imputación Datos'!I17&lt;&gt;"",1,0))</f>
        <v>0</v>
      </c>
      <c r="J14" s="179">
        <f>IF('Indicador Datos'!J17="No Data",1,IF('Indicador Imputación Datos'!J17&lt;&gt;"",1,0))</f>
        <v>0</v>
      </c>
      <c r="K14" s="179">
        <f>IF('Indicador Datos'!K17="No Data",1,IF('Indicador Imputación Datos'!K17&lt;&gt;"",1,0))</f>
        <v>0</v>
      </c>
      <c r="L14" s="179">
        <f>IF('Indicador Datos'!L17="No Data",1,IF('Indicador Imputación Datos'!L17&lt;&gt;"",1,0))</f>
        <v>0</v>
      </c>
      <c r="M14" s="179">
        <f>IF('Indicador Datos'!M17="No Data",1,IF('Indicador Imputación Datos'!M17&lt;&gt;"",1,0))</f>
        <v>0</v>
      </c>
      <c r="N14" s="179">
        <f>IF('Indicador Datos'!N17="No Data",1,IF('Indicador Imputación Datos'!N17&lt;&gt;"",1,0))</f>
        <v>0</v>
      </c>
      <c r="O14" s="179">
        <f>IF('Indicador Datos'!O17="No Data",1,IF('Indicador Imputación Datos'!O17&lt;&gt;"",1,0))</f>
        <v>0</v>
      </c>
      <c r="P14" s="179">
        <f>IF('Indicador Datos'!P17="No Data",1,IF('Indicador Imputación Datos'!P17&lt;&gt;"",1,0))</f>
        <v>1</v>
      </c>
      <c r="Q14" s="179">
        <f>IF('Indicador Datos'!Q17="No Data",1,IF('Indicador Imputación Datos'!Q17&lt;&gt;"",1,0))</f>
        <v>0</v>
      </c>
      <c r="R14" s="179">
        <f>IF('Indicador Datos'!R17="No Data",1,IF('Indicador Imputación Datos'!R17&lt;&gt;"",1,0))</f>
        <v>0</v>
      </c>
      <c r="S14" s="179">
        <f>IF('Indicador Datos'!S17="No Data",1,IF('Indicador Imputación Datos'!S17&lt;&gt;"",1,0))</f>
        <v>0</v>
      </c>
      <c r="T14" s="179">
        <f>IF('Indicador Datos'!T17="No Data",1,IF('Indicador Imputación Datos'!T17&lt;&gt;"",1,0))</f>
        <v>0</v>
      </c>
      <c r="U14" s="179">
        <f>IF('Indicador Datos'!U17="No Data",1,IF('Indicador Imputación Datos'!U17&lt;&gt;"",1,0))</f>
        <v>0</v>
      </c>
      <c r="V14" s="179">
        <f>IF('Indicador Datos'!V17="No Data",1,IF('Indicador Imputación Datos'!V17&lt;&gt;"",1,0))</f>
        <v>0</v>
      </c>
      <c r="W14" s="179">
        <f>IF('Indicador Datos'!W17="No Data",1,IF('Indicador Imputación Datos'!W17&lt;&gt;"",1,0))</f>
        <v>0</v>
      </c>
      <c r="X14" s="179">
        <f>IF('Indicador Datos'!X17="No Data",1,IF('Indicador Imputación Datos'!X17&lt;&gt;"",1,0))</f>
        <v>0</v>
      </c>
      <c r="Y14" s="179">
        <f>IF('Indicador Datos'!Y17="No Data",1,IF('Indicador Imputación Datos'!Y17&lt;&gt;"",1,0))</f>
        <v>0</v>
      </c>
      <c r="Z14" s="179">
        <f>IF('Indicador Datos'!Z17="No Data",1,IF('Indicador Imputación Datos'!Z17&lt;&gt;"",1,0))</f>
        <v>0</v>
      </c>
      <c r="AA14" s="179">
        <f>IF('Indicador Datos'!AA17="No Data",1,IF('Indicador Imputación Datos'!AA17&lt;&gt;"",1,0))</f>
        <v>0</v>
      </c>
      <c r="AB14" s="179">
        <f>IF('Indicador Datos'!AB17="No Data",1,IF('Indicador Imputación Datos'!AB17&lt;&gt;"",1,0))</f>
        <v>0</v>
      </c>
      <c r="AC14" s="179">
        <f>IF('Indicador Datos'!AC17="No Data",1,IF('Indicador Imputación Datos'!AC17&lt;&gt;"",1,0))</f>
        <v>0</v>
      </c>
      <c r="AD14" s="179">
        <f>IF('Indicador Datos'!AD17="No Data",1,IF('Indicador Imputación Datos'!AD17&lt;&gt;"",1,0))</f>
        <v>1</v>
      </c>
      <c r="AE14" s="179">
        <f>IF('Indicador Datos'!AE17="No Data",1,IF('Indicador Imputación Datos'!AE17&lt;&gt;"",1,0))</f>
        <v>0</v>
      </c>
      <c r="AF14" s="179">
        <f>IF('Indicador Datos'!AF17="No Data",1,IF('Indicador Imputación Datos'!AF17&lt;&gt;"",1,0))</f>
        <v>0</v>
      </c>
      <c r="AG14" s="179">
        <f>IF('Indicador Datos'!AG17="No Data",1,IF('Indicador Imputación Datos'!AG17&lt;&gt;"",1,0))</f>
        <v>0</v>
      </c>
      <c r="AH14" s="179">
        <f>IF('Indicador Datos'!AH17="No Data",1,IF('Indicador Imputación Datos'!AH17&lt;&gt;"",1,0))</f>
        <v>0</v>
      </c>
      <c r="AI14" s="179">
        <f>IF('Indicador Datos'!AI17="No Data",1,IF('Indicador Imputación Datos'!AI17&lt;&gt;"",1,0))</f>
        <v>0</v>
      </c>
      <c r="AJ14" s="179">
        <f>IF('Indicador Datos'!AJ17="No Data",1,IF('Indicador Imputación Datos'!AJ17&lt;&gt;"",1,0))</f>
        <v>0</v>
      </c>
      <c r="AK14" s="179">
        <f>IF('Indicador Datos'!AK17="No Data",1,IF('Indicador Imputación Datos'!AK17&lt;&gt;"",1,0))</f>
        <v>0</v>
      </c>
      <c r="AL14" s="179">
        <f>IF('Indicador Datos'!AL17="No Data",1,IF('Indicador Imputación Datos'!AL17&lt;&gt;"",1,0))</f>
        <v>1</v>
      </c>
      <c r="AM14" s="179">
        <f>IF('Indicador Datos'!AM17="No Data",1,IF('Indicador Imputación Datos'!AM17&lt;&gt;"",1,0))</f>
        <v>0</v>
      </c>
      <c r="AN14" s="179">
        <f>IF('Indicador Datos'!AN17="No Data",1,IF('Indicador Imputación Datos'!AN17&lt;&gt;"",1,0))</f>
        <v>0</v>
      </c>
      <c r="AO14" s="179">
        <f>IF('Indicador Datos'!AO17="No Data",1,IF('Indicador Imputación Datos'!AO17&lt;&gt;"",1,0))</f>
        <v>0</v>
      </c>
      <c r="AP14" s="179">
        <f>IF('Indicador Datos'!AP17="No Data",1,IF('Indicador Imputación Datos'!AP17&lt;&gt;"",1,0))</f>
        <v>0</v>
      </c>
      <c r="AQ14" s="179">
        <f>IF('Indicador Datos'!AQ17="No Data",1,IF('Indicador Imputación Datos'!AQ17&lt;&gt;"",1,0))</f>
        <v>0</v>
      </c>
      <c r="AR14" s="179">
        <f>IF('Indicador Datos'!AR17="No Data",1,IF('Indicador Imputación Datos'!AR17&lt;&gt;"",1,0))</f>
        <v>1</v>
      </c>
      <c r="AS14" s="179">
        <f>IF('Indicador Datos'!AS17="No Data",1,IF('Indicador Imputación Datos'!AS17&lt;&gt;"",1,0))</f>
        <v>0</v>
      </c>
      <c r="AT14" s="179">
        <f>IF('Indicador Datos'!AT17="No Data",1,IF('Indicador Imputación Datos'!AT17&lt;&gt;"",1,0))</f>
        <v>1</v>
      </c>
      <c r="AU14" s="179">
        <f>IF('Indicador Datos'!AU17="No Data",1,IF('Indicador Imputación Datos'!AU17&lt;&gt;"",1,0))</f>
        <v>0</v>
      </c>
      <c r="AV14" s="179">
        <f>IF('Indicador Datos'!AV17="No Data",1,IF('Indicador Imputación Datos'!AV17&lt;&gt;"",1,0))</f>
        <v>0</v>
      </c>
      <c r="AW14" s="179">
        <f>IF('Indicador Datos'!AW17="No Data",1,IF('Indicador Imputación Datos'!AW17&lt;&gt;"",1,0))</f>
        <v>0</v>
      </c>
      <c r="AX14" s="179">
        <f>IF('Indicador Datos'!AX17="No Data",1,IF('Indicador Imputación Datos'!AX17&lt;&gt;"",1,0))</f>
        <v>0</v>
      </c>
      <c r="AY14" s="179">
        <f>IF('Indicador Datos'!AY17="No Data",1,IF('Indicador Imputación Datos'!AY17&lt;&gt;"",1,0))</f>
        <v>0</v>
      </c>
      <c r="AZ14" s="179">
        <f>IF('Indicador Datos'!AZ17="No Data",1,IF('Indicador Imputación Datos'!AZ17&lt;&gt;"",1,0))</f>
        <v>0</v>
      </c>
      <c r="BA14" s="179">
        <f>IF('Indicador Datos'!BA17="No Data",1,IF('Indicador Imputación Datos'!BA17&lt;&gt;"",1,0))</f>
        <v>0</v>
      </c>
      <c r="BB14" s="179">
        <f>IF('Indicador Datos'!BB17="No Data",1,IF('Indicador Imputación Datos'!BB17&lt;&gt;"",1,0))</f>
        <v>0</v>
      </c>
      <c r="BC14" s="179">
        <f>IF('Indicador Datos'!BC17="No Data",1,IF('Indicador Imputación Datos'!BC17&lt;&gt;"",1,0))</f>
        <v>1</v>
      </c>
      <c r="BD14" s="179">
        <f>IF('Indicador Datos'!BD17="No Data",1,IF('Indicador Imputación Datos'!BD17&lt;&gt;"",1,0))</f>
        <v>1</v>
      </c>
      <c r="BE14" s="179">
        <f>IF('Indicador Datos'!BE17="No Data",1,IF('Indicador Imputación Datos'!BE17&lt;&gt;"",1,0))</f>
        <v>0</v>
      </c>
      <c r="BF14" s="179">
        <f>IF('Indicador Datos'!BF17="No Data",1,IF('Indicador Imputación Datos'!BF17&lt;&gt;"",1,0))</f>
        <v>0</v>
      </c>
      <c r="BG14" s="179">
        <f>IF('Indicador Datos'!BG17="No Data",1,IF('Indicador Imputación Datos'!BG17&lt;&gt;"",1,0))</f>
        <v>0</v>
      </c>
      <c r="BH14" s="179">
        <f>IF('Indicador Datos'!BH17="No Data",1,IF('Indicador Imputación Datos'!BH17&lt;&gt;"",1,0))</f>
        <v>0</v>
      </c>
      <c r="BI14" s="179">
        <f>IF('Indicador Datos'!BI17="No Data",1,IF('Indicador Imputación Datos'!BI17&lt;&gt;"",1,0))</f>
        <v>1</v>
      </c>
      <c r="BJ14" s="179">
        <f>IF('Indicador Datos'!BJ17="No Data",1,IF('Indicador Imputación Datos'!BJ17&lt;&gt;"",1,0))</f>
        <v>0</v>
      </c>
      <c r="BK14" s="179">
        <f>IF('Indicador Datos'!BK17="No Data",1,IF('Indicador Imputación Datos'!BK17&lt;&gt;"",1,0))</f>
        <v>0</v>
      </c>
      <c r="BL14" s="179">
        <f>IF('Indicador Datos'!BL17="No Data",1,IF('Indicador Imputación Datos'!BL17&lt;&gt;"",1,0))</f>
        <v>1</v>
      </c>
      <c r="BM14" s="179">
        <f>IF('Indicador Datos'!BM17="No Data",1,IF('Indicador Imputación Datos'!BM17&lt;&gt;"",1,0))</f>
        <v>1</v>
      </c>
      <c r="BN14" s="179">
        <f>IF('Indicador Datos'!BN17="No Data",1,IF('Indicador Imputación Datos'!BN17&lt;&gt;"",1,0))</f>
        <v>0</v>
      </c>
      <c r="BO14" s="179">
        <f>IF('Indicador Datos'!BO17="No Data",1,IF('Indicador Imputación Datos'!BO17&lt;&gt;"",1,0))</f>
        <v>1</v>
      </c>
      <c r="BP14" s="179">
        <f>IF('Indicador Datos'!BP17="No Data",1,IF('Indicador Imputación Datos'!BP17&lt;&gt;"",1,0))</f>
        <v>0</v>
      </c>
      <c r="BQ14" s="179">
        <f>IF('Indicador Datos'!BQ17="No Data",1,IF('Indicador Imputación Datos'!BQ17&lt;&gt;"",1,0))</f>
        <v>0</v>
      </c>
      <c r="BR14" s="179">
        <f>IF('Indicador Datos'!BR17="No Data",1,IF('Indicador Imputación Datos'!BR17&lt;&gt;"",1,0))</f>
        <v>0</v>
      </c>
      <c r="BS14" s="179">
        <f>IF('Indicador Datos'!BS17="No Data",1,IF('Indicador Imputación Datos'!BS17&lt;&gt;"",1,0))</f>
        <v>0</v>
      </c>
      <c r="BT14" s="179">
        <f>IF('Indicador Datos'!BT17="No Data",1,IF('Indicador Imputación Datos'!BT17&lt;&gt;"",1,0))</f>
        <v>0</v>
      </c>
      <c r="BU14" s="179">
        <f>IF('Indicador Datos'!BU17="No Data",1,IF('Indicador Imputación Datos'!BU17&lt;&gt;"",1,0))</f>
        <v>0</v>
      </c>
      <c r="BV14" s="179">
        <f>IF('Indicador Datos'!BV17="No Data",1,IF('Indicador Imputación Datos'!BV17&lt;&gt;"",1,0))</f>
        <v>0</v>
      </c>
      <c r="BW14" s="179">
        <f>IF('Indicador Datos'!BW17="No Data",1,IF('Indicador Imputación Datos'!BW17&lt;&gt;"",1,0))</f>
        <v>0</v>
      </c>
      <c r="BX14" s="179">
        <f>IF('Indicador Datos'!BX17="No Data",1,IF('Indicador Imputación Datos'!BX17&lt;&gt;"",1,0))</f>
        <v>0</v>
      </c>
      <c r="BY14" s="179">
        <f>IF('Indicador Datos'!BY17="No Data",1,IF('Indicador Imputación Datos'!BY17&lt;&gt;"",1,0))</f>
        <v>0</v>
      </c>
      <c r="BZ14" s="179">
        <f>IF('Indicador Datos'!BZ17="No Data",1,IF('Indicador Imputación Datos'!BZ17&lt;&gt;"",1,0))</f>
        <v>0</v>
      </c>
      <c r="CA14" s="179">
        <f>IF('Indicador Datos'!CA17="No Data",1,IF('Indicador Imputación Datos'!CA17&lt;&gt;"",1,0))</f>
        <v>0</v>
      </c>
      <c r="CB14" s="179">
        <f>IF('Indicador Datos'!CB17="No Data",1,IF('Indicador Imputación Datos'!CB17&lt;&gt;"",1,0))</f>
        <v>0</v>
      </c>
      <c r="CC14" s="179">
        <f>IF('Indicador Datos'!CC17="No Data",1,IF('Indicador Imputación Datos'!CC17&lt;&gt;"",1,0))</f>
        <v>0</v>
      </c>
      <c r="CD14" s="179">
        <f>IF('Indicador Datos'!CD17="No Data",1,IF('Indicador Imputación Datos'!CD17&lt;&gt;"",1,0))</f>
        <v>0</v>
      </c>
      <c r="CE14" s="179">
        <f>IF('Indicador Datos'!CE17="No Data",1,IF('Indicador Imputación Datos'!CE17&lt;&gt;"",1,0))</f>
        <v>0</v>
      </c>
      <c r="CF14" s="179">
        <f>IF('Indicador Datos'!CF17="No Data",1,IF('Indicador Imputación Datos'!CF17&lt;&gt;"",1,0))</f>
        <v>0</v>
      </c>
      <c r="CG14" s="190">
        <f t="shared" si="0"/>
        <v>12</v>
      </c>
      <c r="CH14" s="191">
        <f t="shared" si="1"/>
        <v>0.14814814814814814</v>
      </c>
    </row>
    <row r="15" spans="1:86" x14ac:dyDescent="0.25">
      <c r="A15" s="3" t="str">
        <f>VLOOKUP(C15,Regiones!B$4:H$36,7,FALSE)</f>
        <v>Caribbean</v>
      </c>
      <c r="B15" s="114" t="s">
        <v>56</v>
      </c>
      <c r="C15" s="97" t="s">
        <v>55</v>
      </c>
      <c r="D15" s="179">
        <f>IF('Indicador Datos'!D18="No Data",1,IF('Indicador Imputación Datos'!D18&lt;&gt;"",1,0))</f>
        <v>0</v>
      </c>
      <c r="E15" s="179">
        <f>IF('Indicador Datos'!E18="No Data",1,IF('Indicador Imputación Datos'!E18&lt;&gt;"",1,0))</f>
        <v>0</v>
      </c>
      <c r="F15" s="179">
        <f>IF('Indicador Datos'!F18="No Data",1,IF('Indicador Imputación Datos'!F18&lt;&gt;"",1,0))</f>
        <v>1</v>
      </c>
      <c r="G15" s="179">
        <f>IF('Indicador Datos'!G18="No Data",1,IF('Indicador Imputación Datos'!G18&lt;&gt;"",1,0))</f>
        <v>0</v>
      </c>
      <c r="H15" s="179">
        <f>IF('Indicador Datos'!H18="No Data",1,IF('Indicador Imputación Datos'!H18&lt;&gt;"",1,0))</f>
        <v>0</v>
      </c>
      <c r="I15" s="179">
        <f>IF('Indicador Datos'!I18="No Data",1,IF('Indicador Imputación Datos'!I18&lt;&gt;"",1,0))</f>
        <v>0</v>
      </c>
      <c r="J15" s="179">
        <f>IF('Indicador Datos'!J18="No Data",1,IF('Indicador Imputación Datos'!J18&lt;&gt;"",1,0))</f>
        <v>0</v>
      </c>
      <c r="K15" s="179">
        <f>IF('Indicador Datos'!K18="No Data",1,IF('Indicador Imputación Datos'!K18&lt;&gt;"",1,0))</f>
        <v>0</v>
      </c>
      <c r="L15" s="179">
        <f>IF('Indicador Datos'!L18="No Data",1,IF('Indicador Imputación Datos'!L18&lt;&gt;"",1,0))</f>
        <v>0</v>
      </c>
      <c r="M15" s="179">
        <f>IF('Indicador Datos'!M18="No Data",1,IF('Indicador Imputación Datos'!M18&lt;&gt;"",1,0))</f>
        <v>0</v>
      </c>
      <c r="N15" s="179">
        <f>IF('Indicador Datos'!N18="No Data",1,IF('Indicador Imputación Datos'!N18&lt;&gt;"",1,0))</f>
        <v>1</v>
      </c>
      <c r="O15" s="179">
        <f>IF('Indicador Datos'!O18="No Data",1,IF('Indicador Imputación Datos'!O18&lt;&gt;"",1,0))</f>
        <v>1</v>
      </c>
      <c r="P15" s="179">
        <f>IF('Indicador Datos'!P18="No Data",1,IF('Indicador Imputación Datos'!P18&lt;&gt;"",1,0))</f>
        <v>0</v>
      </c>
      <c r="Q15" s="179">
        <f>IF('Indicador Datos'!Q18="No Data",1,IF('Indicador Imputación Datos'!Q18&lt;&gt;"",1,0))</f>
        <v>0</v>
      </c>
      <c r="R15" s="179">
        <f>IF('Indicador Datos'!R18="No Data",1,IF('Indicador Imputación Datos'!R18&lt;&gt;"",1,0))</f>
        <v>0</v>
      </c>
      <c r="S15" s="179">
        <f>IF('Indicador Datos'!S18="No Data",1,IF('Indicador Imputación Datos'!S18&lt;&gt;"",1,0))</f>
        <v>0</v>
      </c>
      <c r="T15" s="179">
        <f>IF('Indicador Datos'!T18="No Data",1,IF('Indicador Imputación Datos'!T18&lt;&gt;"",1,0))</f>
        <v>0</v>
      </c>
      <c r="U15" s="179">
        <f>IF('Indicador Datos'!U18="No Data",1,IF('Indicador Imputación Datos'!U18&lt;&gt;"",1,0))</f>
        <v>0</v>
      </c>
      <c r="V15" s="179">
        <f>IF('Indicador Datos'!V18="No Data",1,IF('Indicador Imputación Datos'!V18&lt;&gt;"",1,0))</f>
        <v>0</v>
      </c>
      <c r="W15" s="179">
        <f>IF('Indicador Datos'!W18="No Data",1,IF('Indicador Imputación Datos'!W18&lt;&gt;"",1,0))</f>
        <v>0</v>
      </c>
      <c r="X15" s="179">
        <f>IF('Indicador Datos'!X18="No Data",1,IF('Indicador Imputación Datos'!X18&lt;&gt;"",1,0))</f>
        <v>0</v>
      </c>
      <c r="Y15" s="179">
        <f>IF('Indicador Datos'!Y18="No Data",1,IF('Indicador Imputación Datos'!Y18&lt;&gt;"",1,0))</f>
        <v>1</v>
      </c>
      <c r="Z15" s="179">
        <f>IF('Indicador Datos'!Z18="No Data",1,IF('Indicador Imputación Datos'!Z18&lt;&gt;"",1,0))</f>
        <v>1</v>
      </c>
      <c r="AA15" s="179">
        <f>IF('Indicador Datos'!AA18="No Data",1,IF('Indicador Imputación Datos'!AA18&lt;&gt;"",1,0))</f>
        <v>0</v>
      </c>
      <c r="AB15" s="179">
        <f>IF('Indicador Datos'!AB18="No Data",1,IF('Indicador Imputación Datos'!AB18&lt;&gt;"",1,0))</f>
        <v>0</v>
      </c>
      <c r="AC15" s="179">
        <f>IF('Indicador Datos'!AC18="No Data",1,IF('Indicador Imputación Datos'!AC18&lt;&gt;"",1,0))</f>
        <v>0</v>
      </c>
      <c r="AD15" s="179">
        <f>IF('Indicador Datos'!AD18="No Data",1,IF('Indicador Imputación Datos'!AD18&lt;&gt;"",1,0))</f>
        <v>1</v>
      </c>
      <c r="AE15" s="179">
        <f>IF('Indicador Datos'!AE18="No Data",1,IF('Indicador Imputación Datos'!AE18&lt;&gt;"",1,0))</f>
        <v>0</v>
      </c>
      <c r="AF15" s="179">
        <f>IF('Indicador Datos'!AF18="No Data",1,IF('Indicador Imputación Datos'!AF18&lt;&gt;"",1,0))</f>
        <v>1</v>
      </c>
      <c r="AG15" s="179">
        <f>IF('Indicador Datos'!AG18="No Data",1,IF('Indicador Imputación Datos'!AG18&lt;&gt;"",1,0))</f>
        <v>0</v>
      </c>
      <c r="AH15" s="179">
        <f>IF('Indicador Datos'!AH18="No Data",1,IF('Indicador Imputación Datos'!AH18&lt;&gt;"",1,0))</f>
        <v>0</v>
      </c>
      <c r="AI15" s="179">
        <f>IF('Indicador Datos'!AI18="No Data",1,IF('Indicador Imputación Datos'!AI18&lt;&gt;"",1,0))</f>
        <v>0</v>
      </c>
      <c r="AJ15" s="179">
        <f>IF('Indicador Datos'!AJ18="No Data",1,IF('Indicador Imputación Datos'!AJ18&lt;&gt;"",1,0))</f>
        <v>0</v>
      </c>
      <c r="AK15" s="179">
        <f>IF('Indicador Datos'!AK18="No Data",1,IF('Indicador Imputación Datos'!AK18&lt;&gt;"",1,0))</f>
        <v>0</v>
      </c>
      <c r="AL15" s="179">
        <f>IF('Indicador Datos'!AL18="No Data",1,IF('Indicador Imputación Datos'!AL18&lt;&gt;"",1,0))</f>
        <v>1</v>
      </c>
      <c r="AM15" s="179">
        <f>IF('Indicador Datos'!AM18="No Data",1,IF('Indicador Imputación Datos'!AM18&lt;&gt;"",1,0))</f>
        <v>0</v>
      </c>
      <c r="AN15" s="179">
        <f>IF('Indicador Datos'!AN18="No Data",1,IF('Indicador Imputación Datos'!AN18&lt;&gt;"",1,0))</f>
        <v>0</v>
      </c>
      <c r="AO15" s="179">
        <f>IF('Indicador Datos'!AO18="No Data",1,IF('Indicador Imputación Datos'!AO18&lt;&gt;"",1,0))</f>
        <v>0</v>
      </c>
      <c r="AP15" s="179">
        <f>IF('Indicador Datos'!AP18="No Data",1,IF('Indicador Imputación Datos'!AP18&lt;&gt;"",1,0))</f>
        <v>0</v>
      </c>
      <c r="AQ15" s="179">
        <f>IF('Indicador Datos'!AQ18="No Data",1,IF('Indicador Imputación Datos'!AQ18&lt;&gt;"",1,0))</f>
        <v>0</v>
      </c>
      <c r="AR15" s="179">
        <f>IF('Indicador Datos'!AR18="No Data",1,IF('Indicador Imputación Datos'!AR18&lt;&gt;"",1,0))</f>
        <v>1</v>
      </c>
      <c r="AS15" s="179">
        <f>IF('Indicador Datos'!AS18="No Data",1,IF('Indicador Imputación Datos'!AS18&lt;&gt;"",1,0))</f>
        <v>0</v>
      </c>
      <c r="AT15" s="179">
        <f>IF('Indicador Datos'!AT18="No Data",1,IF('Indicador Imputación Datos'!AT18&lt;&gt;"",1,0))</f>
        <v>1</v>
      </c>
      <c r="AU15" s="179">
        <f>IF('Indicador Datos'!AU18="No Data",1,IF('Indicador Imputación Datos'!AU18&lt;&gt;"",1,0))</f>
        <v>0</v>
      </c>
      <c r="AV15" s="179">
        <f>IF('Indicador Datos'!AV18="No Data",1,IF('Indicador Imputación Datos'!AV18&lt;&gt;"",1,0))</f>
        <v>0</v>
      </c>
      <c r="AW15" s="179">
        <f>IF('Indicador Datos'!AW18="No Data",1,IF('Indicador Imputación Datos'!AW18&lt;&gt;"",1,0))</f>
        <v>0</v>
      </c>
      <c r="AX15" s="179">
        <f>IF('Indicador Datos'!AX18="No Data",1,IF('Indicador Imputación Datos'!AX18&lt;&gt;"",1,0))</f>
        <v>0</v>
      </c>
      <c r="AY15" s="179">
        <f>IF('Indicador Datos'!AY18="No Data",1,IF('Indicador Imputación Datos'!AY18&lt;&gt;"",1,0))</f>
        <v>0</v>
      </c>
      <c r="AZ15" s="179">
        <f>IF('Indicador Datos'!AZ18="No Data",1,IF('Indicador Imputación Datos'!AZ18&lt;&gt;"",1,0))</f>
        <v>0</v>
      </c>
      <c r="BA15" s="179">
        <f>IF('Indicador Datos'!BA18="No Data",1,IF('Indicador Imputación Datos'!BA18&lt;&gt;"",1,0))</f>
        <v>0</v>
      </c>
      <c r="BB15" s="179">
        <f>IF('Indicador Datos'!BB18="No Data",1,IF('Indicador Imputación Datos'!BB18&lt;&gt;"",1,0))</f>
        <v>0</v>
      </c>
      <c r="BC15" s="179">
        <f>IF('Indicador Datos'!BC18="No Data",1,IF('Indicador Imputación Datos'!BC18&lt;&gt;"",1,0))</f>
        <v>0</v>
      </c>
      <c r="BD15" s="179">
        <f>IF('Indicador Datos'!BD18="No Data",1,IF('Indicador Imputación Datos'!BD18&lt;&gt;"",1,0))</f>
        <v>0</v>
      </c>
      <c r="BE15" s="179">
        <f>IF('Indicador Datos'!BE18="No Data",1,IF('Indicador Imputación Datos'!BE18&lt;&gt;"",1,0))</f>
        <v>0</v>
      </c>
      <c r="BF15" s="179">
        <f>IF('Indicador Datos'!BF18="No Data",1,IF('Indicador Imputación Datos'!BF18&lt;&gt;"",1,0))</f>
        <v>0</v>
      </c>
      <c r="BG15" s="179">
        <f>IF('Indicador Datos'!BG18="No Data",1,IF('Indicador Imputación Datos'!BG18&lt;&gt;"",1,0))</f>
        <v>0</v>
      </c>
      <c r="BH15" s="179">
        <f>IF('Indicador Datos'!BH18="No Data",1,IF('Indicador Imputación Datos'!BH18&lt;&gt;"",1,0))</f>
        <v>1</v>
      </c>
      <c r="BI15" s="179">
        <f>IF('Indicador Datos'!BI18="No Data",1,IF('Indicador Imputación Datos'!BI18&lt;&gt;"",1,0))</f>
        <v>1</v>
      </c>
      <c r="BJ15" s="179">
        <f>IF('Indicador Datos'!BJ18="No Data",1,IF('Indicador Imputación Datos'!BJ18&lt;&gt;"",1,0))</f>
        <v>0</v>
      </c>
      <c r="BK15" s="179">
        <f>IF('Indicador Datos'!BK18="No Data",1,IF('Indicador Imputación Datos'!BK18&lt;&gt;"",1,0))</f>
        <v>0</v>
      </c>
      <c r="BL15" s="179">
        <f>IF('Indicador Datos'!BL18="No Data",1,IF('Indicador Imputación Datos'!BL18&lt;&gt;"",1,0))</f>
        <v>1</v>
      </c>
      <c r="BM15" s="179">
        <f>IF('Indicador Datos'!BM18="No Data",1,IF('Indicador Imputación Datos'!BM18&lt;&gt;"",1,0))</f>
        <v>1</v>
      </c>
      <c r="BN15" s="179">
        <f>IF('Indicador Datos'!BN18="No Data",1,IF('Indicador Imputación Datos'!BN18&lt;&gt;"",1,0))</f>
        <v>0</v>
      </c>
      <c r="BO15" s="179">
        <f>IF('Indicador Datos'!BO18="No Data",1,IF('Indicador Imputación Datos'!BO18&lt;&gt;"",1,0))</f>
        <v>1</v>
      </c>
      <c r="BP15" s="179">
        <f>IF('Indicador Datos'!BP18="No Data",1,IF('Indicador Imputación Datos'!BP18&lt;&gt;"",1,0))</f>
        <v>0</v>
      </c>
      <c r="BQ15" s="179">
        <f>IF('Indicador Datos'!BQ18="No Data",1,IF('Indicador Imputación Datos'!BQ18&lt;&gt;"",1,0))</f>
        <v>0</v>
      </c>
      <c r="BR15" s="179">
        <f>IF('Indicador Datos'!BR18="No Data",1,IF('Indicador Imputación Datos'!BR18&lt;&gt;"",1,0))</f>
        <v>0</v>
      </c>
      <c r="BS15" s="179">
        <f>IF('Indicador Datos'!BS18="No Data",1,IF('Indicador Imputación Datos'!BS18&lt;&gt;"",1,0))</f>
        <v>0</v>
      </c>
      <c r="BT15" s="179">
        <f>IF('Indicador Datos'!BT18="No Data",1,IF('Indicador Imputación Datos'!BT18&lt;&gt;"",1,0))</f>
        <v>0</v>
      </c>
      <c r="BU15" s="179">
        <f>IF('Indicador Datos'!BU18="No Data",1,IF('Indicador Imputación Datos'!BU18&lt;&gt;"",1,0))</f>
        <v>0</v>
      </c>
      <c r="BV15" s="179">
        <f>IF('Indicador Datos'!BV18="No Data",1,IF('Indicador Imputación Datos'!BV18&lt;&gt;"",1,0))</f>
        <v>0</v>
      </c>
      <c r="BW15" s="179">
        <f>IF('Indicador Datos'!BW18="No Data",1,IF('Indicador Imputación Datos'!BW18&lt;&gt;"",1,0))</f>
        <v>0</v>
      </c>
      <c r="BX15" s="179">
        <f>IF('Indicador Datos'!BX18="No Data",1,IF('Indicador Imputación Datos'!BX18&lt;&gt;"",1,0))</f>
        <v>0</v>
      </c>
      <c r="BY15" s="179">
        <f>IF('Indicador Datos'!BY18="No Data",1,IF('Indicador Imputación Datos'!BY18&lt;&gt;"",1,0))</f>
        <v>0</v>
      </c>
      <c r="BZ15" s="179">
        <f>IF('Indicador Datos'!BZ18="No Data",1,IF('Indicador Imputación Datos'!BZ18&lt;&gt;"",1,0))</f>
        <v>1</v>
      </c>
      <c r="CA15" s="179">
        <f>IF('Indicador Datos'!CA18="No Data",1,IF('Indicador Imputación Datos'!CA18&lt;&gt;"",1,0))</f>
        <v>0</v>
      </c>
      <c r="CB15" s="179">
        <f>IF('Indicador Datos'!CB18="No Data",1,IF('Indicador Imputación Datos'!CB18&lt;&gt;"",1,0))</f>
        <v>0</v>
      </c>
      <c r="CC15" s="179">
        <f>IF('Indicador Datos'!CC18="No Data",1,IF('Indicador Imputación Datos'!CC18&lt;&gt;"",1,0))</f>
        <v>0</v>
      </c>
      <c r="CD15" s="179">
        <f>IF('Indicador Datos'!CD18="No Data",1,IF('Indicador Imputación Datos'!CD18&lt;&gt;"",1,0))</f>
        <v>0</v>
      </c>
      <c r="CE15" s="179">
        <f>IF('Indicador Datos'!CE18="No Data",1,IF('Indicador Imputación Datos'!CE18&lt;&gt;"",1,0))</f>
        <v>0</v>
      </c>
      <c r="CF15" s="179">
        <f>IF('Indicador Datos'!CF18="No Data",1,IF('Indicador Imputación Datos'!CF18&lt;&gt;"",1,0))</f>
        <v>0</v>
      </c>
      <c r="CG15" s="190">
        <f t="shared" si="0"/>
        <v>16</v>
      </c>
      <c r="CH15" s="191">
        <f t="shared" si="1"/>
        <v>0.19753086419753085</v>
      </c>
    </row>
    <row r="16" spans="1:86" x14ac:dyDescent="0.25">
      <c r="A16" s="3" t="str">
        <f>VLOOKUP(C16,Regiones!B$4:H$36,7,FALSE)</f>
        <v>Caribbean</v>
      </c>
      <c r="B16" s="114" t="s">
        <v>60</v>
      </c>
      <c r="C16" s="97" t="s">
        <v>59</v>
      </c>
      <c r="D16" s="179">
        <f>IF('Indicador Datos'!D19="No Data",1,IF('Indicador Imputación Datos'!D19&lt;&gt;"",1,0))</f>
        <v>0</v>
      </c>
      <c r="E16" s="179">
        <f>IF('Indicador Datos'!E19="No Data",1,IF('Indicador Imputación Datos'!E19&lt;&gt;"",1,0))</f>
        <v>0</v>
      </c>
      <c r="F16" s="179">
        <f>IF('Indicador Datos'!F19="No Data",1,IF('Indicador Imputación Datos'!F19&lt;&gt;"",1,0))</f>
        <v>0</v>
      </c>
      <c r="G16" s="179">
        <f>IF('Indicador Datos'!G19="No Data",1,IF('Indicador Imputación Datos'!G19&lt;&gt;"",1,0))</f>
        <v>0</v>
      </c>
      <c r="H16" s="179">
        <f>IF('Indicador Datos'!H19="No Data",1,IF('Indicador Imputación Datos'!H19&lt;&gt;"",1,0))</f>
        <v>0</v>
      </c>
      <c r="I16" s="179">
        <f>IF('Indicador Datos'!I19="No Data",1,IF('Indicador Imputación Datos'!I19&lt;&gt;"",1,0))</f>
        <v>0</v>
      </c>
      <c r="J16" s="179">
        <f>IF('Indicador Datos'!J19="No Data",1,IF('Indicador Imputación Datos'!J19&lt;&gt;"",1,0))</f>
        <v>0</v>
      </c>
      <c r="K16" s="179">
        <f>IF('Indicador Datos'!K19="No Data",1,IF('Indicador Imputación Datos'!K19&lt;&gt;"",1,0))</f>
        <v>0</v>
      </c>
      <c r="L16" s="179">
        <f>IF('Indicador Datos'!L19="No Data",1,IF('Indicador Imputación Datos'!L19&lt;&gt;"",1,0))</f>
        <v>0</v>
      </c>
      <c r="M16" s="179">
        <f>IF('Indicador Datos'!M19="No Data",1,IF('Indicador Imputación Datos'!M19&lt;&gt;"",1,0))</f>
        <v>0</v>
      </c>
      <c r="N16" s="179">
        <f>IF('Indicador Datos'!N19="No Data",1,IF('Indicador Imputación Datos'!N19&lt;&gt;"",1,0))</f>
        <v>0</v>
      </c>
      <c r="O16" s="179">
        <f>IF('Indicador Datos'!O19="No Data",1,IF('Indicador Imputación Datos'!O19&lt;&gt;"",1,0))</f>
        <v>0</v>
      </c>
      <c r="P16" s="179">
        <f>IF('Indicador Datos'!P19="No Data",1,IF('Indicador Imputación Datos'!P19&lt;&gt;"",1,0))</f>
        <v>0</v>
      </c>
      <c r="Q16" s="179">
        <f>IF('Indicador Datos'!Q19="No Data",1,IF('Indicador Imputación Datos'!Q19&lt;&gt;"",1,0))</f>
        <v>0</v>
      </c>
      <c r="R16" s="179">
        <f>IF('Indicador Datos'!R19="No Data",1,IF('Indicador Imputación Datos'!R19&lt;&gt;"",1,0))</f>
        <v>0</v>
      </c>
      <c r="S16" s="179">
        <f>IF('Indicador Datos'!S19="No Data",1,IF('Indicador Imputación Datos'!S19&lt;&gt;"",1,0))</f>
        <v>0</v>
      </c>
      <c r="T16" s="179">
        <f>IF('Indicador Datos'!T19="No Data",1,IF('Indicador Imputación Datos'!T19&lt;&gt;"",1,0))</f>
        <v>0</v>
      </c>
      <c r="U16" s="179">
        <f>IF('Indicador Datos'!U19="No Data",1,IF('Indicador Imputación Datos'!U19&lt;&gt;"",1,0))</f>
        <v>0</v>
      </c>
      <c r="V16" s="179">
        <f>IF('Indicador Datos'!V19="No Data",1,IF('Indicador Imputación Datos'!V19&lt;&gt;"",1,0))</f>
        <v>0</v>
      </c>
      <c r="W16" s="179">
        <f>IF('Indicador Datos'!W19="No Data",1,IF('Indicador Imputación Datos'!W19&lt;&gt;"",1,0))</f>
        <v>0</v>
      </c>
      <c r="X16" s="179">
        <f>IF('Indicador Datos'!X19="No Data",1,IF('Indicador Imputación Datos'!X19&lt;&gt;"",1,0))</f>
        <v>0</v>
      </c>
      <c r="Y16" s="179">
        <f>IF('Indicador Datos'!Y19="No Data",1,IF('Indicador Imputación Datos'!Y19&lt;&gt;"",1,0))</f>
        <v>0</v>
      </c>
      <c r="Z16" s="179">
        <f>IF('Indicador Datos'!Z19="No Data",1,IF('Indicador Imputación Datos'!Z19&lt;&gt;"",1,0))</f>
        <v>0</v>
      </c>
      <c r="AA16" s="179">
        <f>IF('Indicador Datos'!AA19="No Data",1,IF('Indicador Imputación Datos'!AA19&lt;&gt;"",1,0))</f>
        <v>0</v>
      </c>
      <c r="AB16" s="179">
        <f>IF('Indicador Datos'!AB19="No Data",1,IF('Indicador Imputación Datos'!AB19&lt;&gt;"",1,0))</f>
        <v>0</v>
      </c>
      <c r="AC16" s="179">
        <f>IF('Indicador Datos'!AC19="No Data",1,IF('Indicador Imputación Datos'!AC19&lt;&gt;"",1,0))</f>
        <v>0</v>
      </c>
      <c r="AD16" s="179">
        <f>IF('Indicador Datos'!AD19="No Data",1,IF('Indicador Imputación Datos'!AD19&lt;&gt;"",1,0))</f>
        <v>0</v>
      </c>
      <c r="AE16" s="179">
        <f>IF('Indicador Datos'!AE19="No Data",1,IF('Indicador Imputación Datos'!AE19&lt;&gt;"",1,0))</f>
        <v>0</v>
      </c>
      <c r="AF16" s="179">
        <f>IF('Indicador Datos'!AF19="No Data",1,IF('Indicador Imputación Datos'!AF19&lt;&gt;"",1,0))</f>
        <v>1</v>
      </c>
      <c r="AG16" s="179">
        <f>IF('Indicador Datos'!AG19="No Data",1,IF('Indicador Imputación Datos'!AG19&lt;&gt;"",1,0))</f>
        <v>0</v>
      </c>
      <c r="AH16" s="179">
        <f>IF('Indicador Datos'!AH19="No Data",1,IF('Indicador Imputación Datos'!AH19&lt;&gt;"",1,0))</f>
        <v>0</v>
      </c>
      <c r="AI16" s="179">
        <f>IF('Indicador Datos'!AI19="No Data",1,IF('Indicador Imputación Datos'!AI19&lt;&gt;"",1,0))</f>
        <v>0</v>
      </c>
      <c r="AJ16" s="179">
        <f>IF('Indicador Datos'!AJ19="No Data",1,IF('Indicador Imputación Datos'!AJ19&lt;&gt;"",1,0))</f>
        <v>0</v>
      </c>
      <c r="AK16" s="179">
        <f>IF('Indicador Datos'!AK19="No Data",1,IF('Indicador Imputación Datos'!AK19&lt;&gt;"",1,0))</f>
        <v>0</v>
      </c>
      <c r="AL16" s="179">
        <f>IF('Indicador Datos'!AL19="No Data",1,IF('Indicador Imputación Datos'!AL19&lt;&gt;"",1,0))</f>
        <v>0</v>
      </c>
      <c r="AM16" s="179">
        <f>IF('Indicador Datos'!AM19="No Data",1,IF('Indicador Imputación Datos'!AM19&lt;&gt;"",1,0))</f>
        <v>0</v>
      </c>
      <c r="AN16" s="179">
        <f>IF('Indicador Datos'!AN19="No Data",1,IF('Indicador Imputación Datos'!AN19&lt;&gt;"",1,0))</f>
        <v>0</v>
      </c>
      <c r="AO16" s="179">
        <f>IF('Indicador Datos'!AO19="No Data",1,IF('Indicador Imputación Datos'!AO19&lt;&gt;"",1,0))</f>
        <v>0</v>
      </c>
      <c r="AP16" s="179">
        <f>IF('Indicador Datos'!AP19="No Data",1,IF('Indicador Imputación Datos'!AP19&lt;&gt;"",1,0))</f>
        <v>0</v>
      </c>
      <c r="AQ16" s="179">
        <f>IF('Indicador Datos'!AQ19="No Data",1,IF('Indicador Imputación Datos'!AQ19&lt;&gt;"",1,0))</f>
        <v>0</v>
      </c>
      <c r="AR16" s="179">
        <f>IF('Indicador Datos'!AR19="No Data",1,IF('Indicador Imputación Datos'!AR19&lt;&gt;"",1,0))</f>
        <v>0</v>
      </c>
      <c r="AS16" s="179">
        <f>IF('Indicador Datos'!AS19="No Data",1,IF('Indicador Imputación Datos'!AS19&lt;&gt;"",1,0))</f>
        <v>0</v>
      </c>
      <c r="AT16" s="179">
        <f>IF('Indicador Datos'!AT19="No Data",1,IF('Indicador Imputación Datos'!AT19&lt;&gt;"",1,0))</f>
        <v>1</v>
      </c>
      <c r="AU16" s="179">
        <f>IF('Indicador Datos'!AU19="No Data",1,IF('Indicador Imputación Datos'!AU19&lt;&gt;"",1,0))</f>
        <v>0</v>
      </c>
      <c r="AV16" s="179">
        <f>IF('Indicador Datos'!AV19="No Data",1,IF('Indicador Imputación Datos'!AV19&lt;&gt;"",1,0))</f>
        <v>0</v>
      </c>
      <c r="AW16" s="179">
        <f>IF('Indicador Datos'!AW19="No Data",1,IF('Indicador Imputación Datos'!AW19&lt;&gt;"",1,0))</f>
        <v>0</v>
      </c>
      <c r="AX16" s="179">
        <f>IF('Indicador Datos'!AX19="No Data",1,IF('Indicador Imputación Datos'!AX19&lt;&gt;"",1,0))</f>
        <v>0</v>
      </c>
      <c r="AY16" s="179">
        <f>IF('Indicador Datos'!AY19="No Data",1,IF('Indicador Imputación Datos'!AY19&lt;&gt;"",1,0))</f>
        <v>0</v>
      </c>
      <c r="AZ16" s="179">
        <f>IF('Indicador Datos'!AZ19="No Data",1,IF('Indicador Imputación Datos'!AZ19&lt;&gt;"",1,0))</f>
        <v>0</v>
      </c>
      <c r="BA16" s="179">
        <f>IF('Indicador Datos'!BA19="No Data",1,IF('Indicador Imputación Datos'!BA19&lt;&gt;"",1,0))</f>
        <v>0</v>
      </c>
      <c r="BB16" s="179">
        <f>IF('Indicador Datos'!BB19="No Data",1,IF('Indicador Imputación Datos'!BB19&lt;&gt;"",1,0))</f>
        <v>0</v>
      </c>
      <c r="BC16" s="179">
        <f>IF('Indicador Datos'!BC19="No Data",1,IF('Indicador Imputación Datos'!BC19&lt;&gt;"",1,0))</f>
        <v>0</v>
      </c>
      <c r="BD16" s="179">
        <f>IF('Indicador Datos'!BD19="No Data",1,IF('Indicador Imputación Datos'!BD19&lt;&gt;"",1,0))</f>
        <v>0</v>
      </c>
      <c r="BE16" s="179">
        <f>IF('Indicador Datos'!BE19="No Data",1,IF('Indicador Imputación Datos'!BE19&lt;&gt;"",1,0))</f>
        <v>0</v>
      </c>
      <c r="BF16" s="179">
        <f>IF('Indicador Datos'!BF19="No Data",1,IF('Indicador Imputación Datos'!BF19&lt;&gt;"",1,0))</f>
        <v>0</v>
      </c>
      <c r="BG16" s="179">
        <f>IF('Indicador Datos'!BG19="No Data",1,IF('Indicador Imputación Datos'!BG19&lt;&gt;"",1,0))</f>
        <v>0</v>
      </c>
      <c r="BH16" s="179">
        <f>IF('Indicador Datos'!BH19="No Data",1,IF('Indicador Imputación Datos'!BH19&lt;&gt;"",1,0))</f>
        <v>0</v>
      </c>
      <c r="BI16" s="179">
        <f>IF('Indicador Datos'!BI19="No Data",1,IF('Indicador Imputación Datos'!BI19&lt;&gt;"",1,0))</f>
        <v>0</v>
      </c>
      <c r="BJ16" s="179">
        <f>IF('Indicador Datos'!BJ19="No Data",1,IF('Indicador Imputación Datos'!BJ19&lt;&gt;"",1,0))</f>
        <v>0</v>
      </c>
      <c r="BK16" s="179">
        <f>IF('Indicador Datos'!BK19="No Data",1,IF('Indicador Imputación Datos'!BK19&lt;&gt;"",1,0))</f>
        <v>0</v>
      </c>
      <c r="BL16" s="179">
        <f>IF('Indicador Datos'!BL19="No Data",1,IF('Indicador Imputación Datos'!BL19&lt;&gt;"",1,0))</f>
        <v>1</v>
      </c>
      <c r="BM16" s="179">
        <f>IF('Indicador Datos'!BM19="No Data",1,IF('Indicador Imputación Datos'!BM19&lt;&gt;"",1,0))</f>
        <v>1</v>
      </c>
      <c r="BN16" s="179">
        <f>IF('Indicador Datos'!BN19="No Data",1,IF('Indicador Imputación Datos'!BN19&lt;&gt;"",1,0))</f>
        <v>0</v>
      </c>
      <c r="BO16" s="179">
        <f>IF('Indicador Datos'!BO19="No Data",1,IF('Indicador Imputación Datos'!BO19&lt;&gt;"",1,0))</f>
        <v>0</v>
      </c>
      <c r="BP16" s="179">
        <f>IF('Indicador Datos'!BP19="No Data",1,IF('Indicador Imputación Datos'!BP19&lt;&gt;"",1,0))</f>
        <v>0</v>
      </c>
      <c r="BQ16" s="179">
        <f>IF('Indicador Datos'!BQ19="No Data",1,IF('Indicador Imputación Datos'!BQ19&lt;&gt;"",1,0))</f>
        <v>0</v>
      </c>
      <c r="BR16" s="179">
        <f>IF('Indicador Datos'!BR19="No Data",1,IF('Indicador Imputación Datos'!BR19&lt;&gt;"",1,0))</f>
        <v>0</v>
      </c>
      <c r="BS16" s="179">
        <f>IF('Indicador Datos'!BS19="No Data",1,IF('Indicador Imputación Datos'!BS19&lt;&gt;"",1,0))</f>
        <v>0</v>
      </c>
      <c r="BT16" s="179">
        <f>IF('Indicador Datos'!BT19="No Data",1,IF('Indicador Imputación Datos'!BT19&lt;&gt;"",1,0))</f>
        <v>0</v>
      </c>
      <c r="BU16" s="179">
        <f>IF('Indicador Datos'!BU19="No Data",1,IF('Indicador Imputación Datos'!BU19&lt;&gt;"",1,0))</f>
        <v>0</v>
      </c>
      <c r="BV16" s="179">
        <f>IF('Indicador Datos'!BV19="No Data",1,IF('Indicador Imputación Datos'!BV19&lt;&gt;"",1,0))</f>
        <v>0</v>
      </c>
      <c r="BW16" s="179">
        <f>IF('Indicador Datos'!BW19="No Data",1,IF('Indicador Imputación Datos'!BW19&lt;&gt;"",1,0))</f>
        <v>0</v>
      </c>
      <c r="BX16" s="179">
        <f>IF('Indicador Datos'!BX19="No Data",1,IF('Indicador Imputación Datos'!BX19&lt;&gt;"",1,0))</f>
        <v>1</v>
      </c>
      <c r="BY16" s="179">
        <f>IF('Indicador Datos'!BY19="No Data",1,IF('Indicador Imputación Datos'!BY19&lt;&gt;"",1,0))</f>
        <v>1</v>
      </c>
      <c r="BZ16" s="179">
        <f>IF('Indicador Datos'!BZ19="No Data",1,IF('Indicador Imputación Datos'!BZ19&lt;&gt;"",1,0))</f>
        <v>1</v>
      </c>
      <c r="CA16" s="179">
        <f>IF('Indicador Datos'!CA19="No Data",1,IF('Indicador Imputación Datos'!CA19&lt;&gt;"",1,0))</f>
        <v>0</v>
      </c>
      <c r="CB16" s="179">
        <f>IF('Indicador Datos'!CB19="No Data",1,IF('Indicador Imputación Datos'!CB19&lt;&gt;"",1,0))</f>
        <v>1</v>
      </c>
      <c r="CC16" s="179">
        <f>IF('Indicador Datos'!CC19="No Data",1,IF('Indicador Imputación Datos'!CC19&lt;&gt;"",1,0))</f>
        <v>0</v>
      </c>
      <c r="CD16" s="179">
        <f>IF('Indicador Datos'!CD19="No Data",1,IF('Indicador Imputación Datos'!CD19&lt;&gt;"",1,0))</f>
        <v>0</v>
      </c>
      <c r="CE16" s="179">
        <f>IF('Indicador Datos'!CE19="No Data",1,IF('Indicador Imputación Datos'!CE19&lt;&gt;"",1,0))</f>
        <v>0</v>
      </c>
      <c r="CF16" s="179">
        <f>IF('Indicador Datos'!CF19="No Data",1,IF('Indicador Imputación Datos'!CF19&lt;&gt;"",1,0))</f>
        <v>0</v>
      </c>
      <c r="CG16" s="190">
        <f t="shared" si="0"/>
        <v>8</v>
      </c>
      <c r="CH16" s="191">
        <f t="shared" si="1"/>
        <v>9.8765432098765427E-2</v>
      </c>
    </row>
    <row r="17" spans="1:86" x14ac:dyDescent="0.25">
      <c r="A17" s="3" t="str">
        <f>VLOOKUP(C17,Regiones!B$4:H$36,7,FALSE)</f>
        <v>Central America</v>
      </c>
      <c r="B17" s="114" t="s">
        <v>9</v>
      </c>
      <c r="C17" s="97" t="s">
        <v>8</v>
      </c>
      <c r="D17" s="179">
        <f>IF('Indicador Datos'!D20="No Data",1,IF('Indicador Imputación Datos'!D20&lt;&gt;"",1,0))</f>
        <v>0</v>
      </c>
      <c r="E17" s="179">
        <f>IF('Indicador Datos'!E20="No Data",1,IF('Indicador Imputación Datos'!E20&lt;&gt;"",1,0))</f>
        <v>0</v>
      </c>
      <c r="F17" s="179">
        <f>IF('Indicador Datos'!F20="No Data",1,IF('Indicador Imputación Datos'!F20&lt;&gt;"",1,0))</f>
        <v>0</v>
      </c>
      <c r="G17" s="179">
        <f>IF('Indicador Datos'!G20="No Data",1,IF('Indicador Imputación Datos'!G20&lt;&gt;"",1,0))</f>
        <v>0</v>
      </c>
      <c r="H17" s="179">
        <f>IF('Indicador Datos'!H20="No Data",1,IF('Indicador Imputación Datos'!H20&lt;&gt;"",1,0))</f>
        <v>0</v>
      </c>
      <c r="I17" s="179">
        <f>IF('Indicador Datos'!I20="No Data",1,IF('Indicador Imputación Datos'!I20&lt;&gt;"",1,0))</f>
        <v>0</v>
      </c>
      <c r="J17" s="179">
        <f>IF('Indicador Datos'!J20="No Data",1,IF('Indicador Imputación Datos'!J20&lt;&gt;"",1,0))</f>
        <v>0</v>
      </c>
      <c r="K17" s="179">
        <f>IF('Indicador Datos'!K20="No Data",1,IF('Indicador Imputación Datos'!K20&lt;&gt;"",1,0))</f>
        <v>0</v>
      </c>
      <c r="L17" s="179">
        <f>IF('Indicador Datos'!L20="No Data",1,IF('Indicador Imputación Datos'!L20&lt;&gt;"",1,0))</f>
        <v>0</v>
      </c>
      <c r="M17" s="179">
        <f>IF('Indicador Datos'!M20="No Data",1,IF('Indicador Imputación Datos'!M20&lt;&gt;"",1,0))</f>
        <v>0</v>
      </c>
      <c r="N17" s="179">
        <f>IF('Indicador Datos'!N20="No Data",1,IF('Indicador Imputación Datos'!N20&lt;&gt;"",1,0))</f>
        <v>0</v>
      </c>
      <c r="O17" s="179">
        <f>IF('Indicador Datos'!O20="No Data",1,IF('Indicador Imputación Datos'!O20&lt;&gt;"",1,0))</f>
        <v>0</v>
      </c>
      <c r="P17" s="179">
        <f>IF('Indicador Datos'!P20="No Data",1,IF('Indicador Imputación Datos'!P20&lt;&gt;"",1,0))</f>
        <v>1</v>
      </c>
      <c r="Q17" s="179">
        <f>IF('Indicador Datos'!Q20="No Data",1,IF('Indicador Imputación Datos'!Q20&lt;&gt;"",1,0))</f>
        <v>0</v>
      </c>
      <c r="R17" s="179">
        <f>IF('Indicador Datos'!R20="No Data",1,IF('Indicador Imputación Datos'!R20&lt;&gt;"",1,0))</f>
        <v>0</v>
      </c>
      <c r="S17" s="179">
        <f>IF('Indicador Datos'!S20="No Data",1,IF('Indicador Imputación Datos'!S20&lt;&gt;"",1,0))</f>
        <v>0</v>
      </c>
      <c r="T17" s="179">
        <f>IF('Indicador Datos'!T20="No Data",1,IF('Indicador Imputación Datos'!T20&lt;&gt;"",1,0))</f>
        <v>0</v>
      </c>
      <c r="U17" s="179">
        <f>IF('Indicador Datos'!U20="No Data",1,IF('Indicador Imputación Datos'!U20&lt;&gt;"",1,0))</f>
        <v>0</v>
      </c>
      <c r="V17" s="179">
        <f>IF('Indicador Datos'!V20="No Data",1,IF('Indicador Imputación Datos'!V20&lt;&gt;"",1,0))</f>
        <v>0</v>
      </c>
      <c r="W17" s="179">
        <f>IF('Indicador Datos'!W20="No Data",1,IF('Indicador Imputación Datos'!W20&lt;&gt;"",1,0))</f>
        <v>0</v>
      </c>
      <c r="X17" s="179">
        <f>IF('Indicador Datos'!X20="No Data",1,IF('Indicador Imputación Datos'!X20&lt;&gt;"",1,0))</f>
        <v>0</v>
      </c>
      <c r="Y17" s="179">
        <f>IF('Indicador Datos'!Y20="No Data",1,IF('Indicador Imputación Datos'!Y20&lt;&gt;"",1,0))</f>
        <v>0</v>
      </c>
      <c r="Z17" s="179">
        <f>IF('Indicador Datos'!Z20="No Data",1,IF('Indicador Imputación Datos'!Z20&lt;&gt;"",1,0))</f>
        <v>0</v>
      </c>
      <c r="AA17" s="179">
        <f>IF('Indicador Datos'!AA20="No Data",1,IF('Indicador Imputación Datos'!AA20&lt;&gt;"",1,0))</f>
        <v>0</v>
      </c>
      <c r="AB17" s="179">
        <f>IF('Indicador Datos'!AB20="No Data",1,IF('Indicador Imputación Datos'!AB20&lt;&gt;"",1,0))</f>
        <v>0</v>
      </c>
      <c r="AC17" s="179">
        <f>IF('Indicador Datos'!AC20="No Data",1,IF('Indicador Imputación Datos'!AC20&lt;&gt;"",1,0))</f>
        <v>0</v>
      </c>
      <c r="AD17" s="179">
        <f>IF('Indicador Datos'!AD20="No Data",1,IF('Indicador Imputación Datos'!AD20&lt;&gt;"",1,0))</f>
        <v>1</v>
      </c>
      <c r="AE17" s="179">
        <f>IF('Indicador Datos'!AE20="No Data",1,IF('Indicador Imputación Datos'!AE20&lt;&gt;"",1,0))</f>
        <v>0</v>
      </c>
      <c r="AF17" s="179">
        <f>IF('Indicador Datos'!AF20="No Data",1,IF('Indicador Imputación Datos'!AF20&lt;&gt;"",1,0))</f>
        <v>0</v>
      </c>
      <c r="AG17" s="179">
        <f>IF('Indicador Datos'!AG20="No Data",1,IF('Indicador Imputación Datos'!AG20&lt;&gt;"",1,0))</f>
        <v>0</v>
      </c>
      <c r="AH17" s="179">
        <f>IF('Indicador Datos'!AH20="No Data",1,IF('Indicador Imputación Datos'!AH20&lt;&gt;"",1,0))</f>
        <v>0</v>
      </c>
      <c r="AI17" s="179">
        <f>IF('Indicador Datos'!AI20="No Data",1,IF('Indicador Imputación Datos'!AI20&lt;&gt;"",1,0))</f>
        <v>0</v>
      </c>
      <c r="AJ17" s="179">
        <f>IF('Indicador Datos'!AJ20="No Data",1,IF('Indicador Imputación Datos'!AJ20&lt;&gt;"",1,0))</f>
        <v>0</v>
      </c>
      <c r="AK17" s="179">
        <f>IF('Indicador Datos'!AK20="No Data",1,IF('Indicador Imputación Datos'!AK20&lt;&gt;"",1,0))</f>
        <v>0</v>
      </c>
      <c r="AL17" s="179">
        <f>IF('Indicador Datos'!AL20="No Data",1,IF('Indicador Imputación Datos'!AL20&lt;&gt;"",1,0))</f>
        <v>0</v>
      </c>
      <c r="AM17" s="179">
        <f>IF('Indicador Datos'!AM20="No Data",1,IF('Indicador Imputación Datos'!AM20&lt;&gt;"",1,0))</f>
        <v>0</v>
      </c>
      <c r="AN17" s="179">
        <f>IF('Indicador Datos'!AN20="No Data",1,IF('Indicador Imputación Datos'!AN20&lt;&gt;"",1,0))</f>
        <v>0</v>
      </c>
      <c r="AO17" s="179">
        <f>IF('Indicador Datos'!AO20="No Data",1,IF('Indicador Imputación Datos'!AO20&lt;&gt;"",1,0))</f>
        <v>0</v>
      </c>
      <c r="AP17" s="179">
        <f>IF('Indicador Datos'!AP20="No Data",1,IF('Indicador Imputación Datos'!AP20&lt;&gt;"",1,0))</f>
        <v>0</v>
      </c>
      <c r="AQ17" s="179">
        <f>IF('Indicador Datos'!AQ20="No Data",1,IF('Indicador Imputación Datos'!AQ20&lt;&gt;"",1,0))</f>
        <v>0</v>
      </c>
      <c r="AR17" s="179">
        <f>IF('Indicador Datos'!AR20="No Data",1,IF('Indicador Imputación Datos'!AR20&lt;&gt;"",1,0))</f>
        <v>0</v>
      </c>
      <c r="AS17" s="179">
        <f>IF('Indicador Datos'!AS20="No Data",1,IF('Indicador Imputación Datos'!AS20&lt;&gt;"",1,0))</f>
        <v>0</v>
      </c>
      <c r="AT17" s="179">
        <f>IF('Indicador Datos'!AT20="No Data",1,IF('Indicador Imputación Datos'!AT20&lt;&gt;"",1,0))</f>
        <v>0</v>
      </c>
      <c r="AU17" s="179">
        <f>IF('Indicador Datos'!AU20="No Data",1,IF('Indicador Imputación Datos'!AU20&lt;&gt;"",1,0))</f>
        <v>0</v>
      </c>
      <c r="AV17" s="179">
        <f>IF('Indicador Datos'!AV20="No Data",1,IF('Indicador Imputación Datos'!AV20&lt;&gt;"",1,0))</f>
        <v>0</v>
      </c>
      <c r="AW17" s="179">
        <f>IF('Indicador Datos'!AW20="No Data",1,IF('Indicador Imputación Datos'!AW20&lt;&gt;"",1,0))</f>
        <v>0</v>
      </c>
      <c r="AX17" s="179">
        <f>IF('Indicador Datos'!AX20="No Data",1,IF('Indicador Imputación Datos'!AX20&lt;&gt;"",1,0))</f>
        <v>0</v>
      </c>
      <c r="AY17" s="179">
        <f>IF('Indicador Datos'!AY20="No Data",1,IF('Indicador Imputación Datos'!AY20&lt;&gt;"",1,0))</f>
        <v>0</v>
      </c>
      <c r="AZ17" s="179">
        <f>IF('Indicador Datos'!AZ20="No Data",1,IF('Indicador Imputación Datos'!AZ20&lt;&gt;"",1,0))</f>
        <v>0</v>
      </c>
      <c r="BA17" s="179">
        <f>IF('Indicador Datos'!BA20="No Data",1,IF('Indicador Imputación Datos'!BA20&lt;&gt;"",1,0))</f>
        <v>0</v>
      </c>
      <c r="BB17" s="179">
        <f>IF('Indicador Datos'!BB20="No Data",1,IF('Indicador Imputación Datos'!BB20&lt;&gt;"",1,0))</f>
        <v>0</v>
      </c>
      <c r="BC17" s="179">
        <f>IF('Indicador Datos'!BC20="No Data",1,IF('Indicador Imputación Datos'!BC20&lt;&gt;"",1,0))</f>
        <v>0</v>
      </c>
      <c r="BD17" s="179">
        <f>IF('Indicador Datos'!BD20="No Data",1,IF('Indicador Imputación Datos'!BD20&lt;&gt;"",1,0))</f>
        <v>0</v>
      </c>
      <c r="BE17" s="179">
        <f>IF('Indicador Datos'!BE20="No Data",1,IF('Indicador Imputación Datos'!BE20&lt;&gt;"",1,0))</f>
        <v>0</v>
      </c>
      <c r="BF17" s="179">
        <f>IF('Indicador Datos'!BF20="No Data",1,IF('Indicador Imputación Datos'!BF20&lt;&gt;"",1,0))</f>
        <v>0</v>
      </c>
      <c r="BG17" s="179">
        <f>IF('Indicador Datos'!BG20="No Data",1,IF('Indicador Imputación Datos'!BG20&lt;&gt;"",1,0))</f>
        <v>0</v>
      </c>
      <c r="BH17" s="179">
        <f>IF('Indicador Datos'!BH20="No Data",1,IF('Indicador Imputación Datos'!BH20&lt;&gt;"",1,0))</f>
        <v>1</v>
      </c>
      <c r="BI17" s="179">
        <f>IF('Indicador Datos'!BI20="No Data",1,IF('Indicador Imputación Datos'!BI20&lt;&gt;"",1,0))</f>
        <v>0</v>
      </c>
      <c r="BJ17" s="179">
        <f>IF('Indicador Datos'!BJ20="No Data",1,IF('Indicador Imputación Datos'!BJ20&lt;&gt;"",1,0))</f>
        <v>0</v>
      </c>
      <c r="BK17" s="179">
        <f>IF('Indicador Datos'!BK20="No Data",1,IF('Indicador Imputación Datos'!BK20&lt;&gt;"",1,0))</f>
        <v>1</v>
      </c>
      <c r="BL17" s="179">
        <f>IF('Indicador Datos'!BL20="No Data",1,IF('Indicador Imputación Datos'!BL20&lt;&gt;"",1,0))</f>
        <v>0</v>
      </c>
      <c r="BM17" s="179">
        <f>IF('Indicador Datos'!BM20="No Data",1,IF('Indicador Imputación Datos'!BM20&lt;&gt;"",1,0))</f>
        <v>1</v>
      </c>
      <c r="BN17" s="179">
        <f>IF('Indicador Datos'!BN20="No Data",1,IF('Indicador Imputación Datos'!BN20&lt;&gt;"",1,0))</f>
        <v>0</v>
      </c>
      <c r="BO17" s="179">
        <f>IF('Indicador Datos'!BO20="No Data",1,IF('Indicador Imputación Datos'!BO20&lt;&gt;"",1,0))</f>
        <v>1</v>
      </c>
      <c r="BP17" s="179">
        <f>IF('Indicador Datos'!BP20="No Data",1,IF('Indicador Imputación Datos'!BP20&lt;&gt;"",1,0))</f>
        <v>0</v>
      </c>
      <c r="BQ17" s="179">
        <f>IF('Indicador Datos'!BQ20="No Data",1,IF('Indicador Imputación Datos'!BQ20&lt;&gt;"",1,0))</f>
        <v>0</v>
      </c>
      <c r="BR17" s="179">
        <f>IF('Indicador Datos'!BR20="No Data",1,IF('Indicador Imputación Datos'!BR20&lt;&gt;"",1,0))</f>
        <v>0</v>
      </c>
      <c r="BS17" s="179">
        <f>IF('Indicador Datos'!BS20="No Data",1,IF('Indicador Imputación Datos'!BS20&lt;&gt;"",1,0))</f>
        <v>0</v>
      </c>
      <c r="BT17" s="179">
        <f>IF('Indicador Datos'!BT20="No Data",1,IF('Indicador Imputación Datos'!BT20&lt;&gt;"",1,0))</f>
        <v>0</v>
      </c>
      <c r="BU17" s="179">
        <f>IF('Indicador Datos'!BU20="No Data",1,IF('Indicador Imputación Datos'!BU20&lt;&gt;"",1,0))</f>
        <v>0</v>
      </c>
      <c r="BV17" s="179">
        <f>IF('Indicador Datos'!BV20="No Data",1,IF('Indicador Imputación Datos'!BV20&lt;&gt;"",1,0))</f>
        <v>0</v>
      </c>
      <c r="BW17" s="179">
        <f>IF('Indicador Datos'!BW20="No Data",1,IF('Indicador Imputación Datos'!BW20&lt;&gt;"",1,0))</f>
        <v>0</v>
      </c>
      <c r="BX17" s="179">
        <f>IF('Indicador Datos'!BX20="No Data",1,IF('Indicador Imputación Datos'!BX20&lt;&gt;"",1,0))</f>
        <v>0</v>
      </c>
      <c r="BY17" s="179">
        <f>IF('Indicador Datos'!BY20="No Data",1,IF('Indicador Imputación Datos'!BY20&lt;&gt;"",1,0))</f>
        <v>0</v>
      </c>
      <c r="BZ17" s="179">
        <f>IF('Indicador Datos'!BZ20="No Data",1,IF('Indicador Imputación Datos'!BZ20&lt;&gt;"",1,0))</f>
        <v>0</v>
      </c>
      <c r="CA17" s="179">
        <f>IF('Indicador Datos'!CA20="No Data",1,IF('Indicador Imputación Datos'!CA20&lt;&gt;"",1,0))</f>
        <v>0</v>
      </c>
      <c r="CB17" s="179">
        <f>IF('Indicador Datos'!CB20="No Data",1,IF('Indicador Imputación Datos'!CB20&lt;&gt;"",1,0))</f>
        <v>0</v>
      </c>
      <c r="CC17" s="179">
        <f>IF('Indicador Datos'!CC20="No Data",1,IF('Indicador Imputación Datos'!CC20&lt;&gt;"",1,0))</f>
        <v>0</v>
      </c>
      <c r="CD17" s="179">
        <f>IF('Indicador Datos'!CD20="No Data",1,IF('Indicador Imputación Datos'!CD20&lt;&gt;"",1,0))</f>
        <v>0</v>
      </c>
      <c r="CE17" s="179">
        <f>IF('Indicador Datos'!CE20="No Data",1,IF('Indicador Imputación Datos'!CE20&lt;&gt;"",1,0))</f>
        <v>0</v>
      </c>
      <c r="CF17" s="179">
        <f>IF('Indicador Datos'!CF20="No Data",1,IF('Indicador Imputación Datos'!CF20&lt;&gt;"",1,0))</f>
        <v>0</v>
      </c>
      <c r="CG17" s="190">
        <f t="shared" si="0"/>
        <v>6</v>
      </c>
      <c r="CH17" s="191">
        <f t="shared" si="1"/>
        <v>7.407407407407407E-2</v>
      </c>
    </row>
    <row r="18" spans="1:86" x14ac:dyDescent="0.25">
      <c r="A18" s="3" t="str">
        <f>VLOOKUP(C18,Regiones!B$4:H$36,7,FALSE)</f>
        <v>Central America</v>
      </c>
      <c r="B18" s="114" t="s">
        <v>18</v>
      </c>
      <c r="C18" s="97" t="s">
        <v>17</v>
      </c>
      <c r="D18" s="179">
        <f>IF('Indicador Datos'!D21="No Data",1,IF('Indicador Imputación Datos'!D21&lt;&gt;"",1,0))</f>
        <v>0</v>
      </c>
      <c r="E18" s="179">
        <f>IF('Indicador Datos'!E21="No Data",1,IF('Indicador Imputación Datos'!E21&lt;&gt;"",1,0))</f>
        <v>0</v>
      </c>
      <c r="F18" s="179">
        <f>IF('Indicador Datos'!F21="No Data",1,IF('Indicador Imputación Datos'!F21&lt;&gt;"",1,0))</f>
        <v>0</v>
      </c>
      <c r="G18" s="179">
        <f>IF('Indicador Datos'!G21="No Data",1,IF('Indicador Imputación Datos'!G21&lt;&gt;"",1,0))</f>
        <v>0</v>
      </c>
      <c r="H18" s="179">
        <f>IF('Indicador Datos'!H21="No Data",1,IF('Indicador Imputación Datos'!H21&lt;&gt;"",1,0))</f>
        <v>0</v>
      </c>
      <c r="I18" s="179">
        <f>IF('Indicador Datos'!I21="No Data",1,IF('Indicador Imputación Datos'!I21&lt;&gt;"",1,0))</f>
        <v>0</v>
      </c>
      <c r="J18" s="179">
        <f>IF('Indicador Datos'!J21="No Data",1,IF('Indicador Imputación Datos'!J21&lt;&gt;"",1,0))</f>
        <v>0</v>
      </c>
      <c r="K18" s="179">
        <f>IF('Indicador Datos'!K21="No Data",1,IF('Indicador Imputación Datos'!K21&lt;&gt;"",1,0))</f>
        <v>0</v>
      </c>
      <c r="L18" s="179">
        <f>IF('Indicador Datos'!L21="No Data",1,IF('Indicador Imputación Datos'!L21&lt;&gt;"",1,0))</f>
        <v>0</v>
      </c>
      <c r="M18" s="179">
        <f>IF('Indicador Datos'!M21="No Data",1,IF('Indicador Imputación Datos'!M21&lt;&gt;"",1,0))</f>
        <v>0</v>
      </c>
      <c r="N18" s="179">
        <f>IF('Indicador Datos'!N21="No Data",1,IF('Indicador Imputación Datos'!N21&lt;&gt;"",1,0))</f>
        <v>0</v>
      </c>
      <c r="O18" s="179">
        <f>IF('Indicador Datos'!O21="No Data",1,IF('Indicador Imputación Datos'!O21&lt;&gt;"",1,0))</f>
        <v>0</v>
      </c>
      <c r="P18" s="179">
        <f>IF('Indicador Datos'!P21="No Data",1,IF('Indicador Imputación Datos'!P21&lt;&gt;"",1,0))</f>
        <v>0</v>
      </c>
      <c r="Q18" s="179">
        <f>IF('Indicador Datos'!Q21="No Data",1,IF('Indicador Imputación Datos'!Q21&lt;&gt;"",1,0))</f>
        <v>0</v>
      </c>
      <c r="R18" s="179">
        <f>IF('Indicador Datos'!R21="No Data",1,IF('Indicador Imputación Datos'!R21&lt;&gt;"",1,0))</f>
        <v>0</v>
      </c>
      <c r="S18" s="179">
        <f>IF('Indicador Datos'!S21="No Data",1,IF('Indicador Imputación Datos'!S21&lt;&gt;"",1,0))</f>
        <v>0</v>
      </c>
      <c r="T18" s="179">
        <f>IF('Indicador Datos'!T21="No Data",1,IF('Indicador Imputación Datos'!T21&lt;&gt;"",1,0))</f>
        <v>0</v>
      </c>
      <c r="U18" s="179">
        <f>IF('Indicador Datos'!U21="No Data",1,IF('Indicador Imputación Datos'!U21&lt;&gt;"",1,0))</f>
        <v>0</v>
      </c>
      <c r="V18" s="179">
        <f>IF('Indicador Datos'!V21="No Data",1,IF('Indicador Imputación Datos'!V21&lt;&gt;"",1,0))</f>
        <v>0</v>
      </c>
      <c r="W18" s="179">
        <f>IF('Indicador Datos'!W21="No Data",1,IF('Indicador Imputación Datos'!W21&lt;&gt;"",1,0))</f>
        <v>0</v>
      </c>
      <c r="X18" s="179">
        <f>IF('Indicador Datos'!X21="No Data",1,IF('Indicador Imputación Datos'!X21&lt;&gt;"",1,0))</f>
        <v>0</v>
      </c>
      <c r="Y18" s="179">
        <f>IF('Indicador Datos'!Y21="No Data",1,IF('Indicador Imputación Datos'!Y21&lt;&gt;"",1,0))</f>
        <v>1</v>
      </c>
      <c r="Z18" s="179">
        <f>IF('Indicador Datos'!Z21="No Data",1,IF('Indicador Imputación Datos'!Z21&lt;&gt;"",1,0))</f>
        <v>1</v>
      </c>
      <c r="AA18" s="179">
        <f>IF('Indicador Datos'!AA21="No Data",1,IF('Indicador Imputación Datos'!AA21&lt;&gt;"",1,0))</f>
        <v>0</v>
      </c>
      <c r="AB18" s="179">
        <f>IF('Indicador Datos'!AB21="No Data",1,IF('Indicador Imputación Datos'!AB21&lt;&gt;"",1,0))</f>
        <v>0</v>
      </c>
      <c r="AC18" s="179">
        <f>IF('Indicador Datos'!AC21="No Data",1,IF('Indicador Imputación Datos'!AC21&lt;&gt;"",1,0))</f>
        <v>0</v>
      </c>
      <c r="AD18" s="179">
        <f>IF('Indicador Datos'!AD21="No Data",1,IF('Indicador Imputación Datos'!AD21&lt;&gt;"",1,0))</f>
        <v>0</v>
      </c>
      <c r="AE18" s="179">
        <f>IF('Indicador Datos'!AE21="No Data",1,IF('Indicador Imputación Datos'!AE21&lt;&gt;"",1,0))</f>
        <v>0</v>
      </c>
      <c r="AF18" s="179">
        <f>IF('Indicador Datos'!AF21="No Data",1,IF('Indicador Imputación Datos'!AF21&lt;&gt;"",1,0))</f>
        <v>0</v>
      </c>
      <c r="AG18" s="179">
        <f>IF('Indicador Datos'!AG21="No Data",1,IF('Indicador Imputación Datos'!AG21&lt;&gt;"",1,0))</f>
        <v>0</v>
      </c>
      <c r="AH18" s="179">
        <f>IF('Indicador Datos'!AH21="No Data",1,IF('Indicador Imputación Datos'!AH21&lt;&gt;"",1,0))</f>
        <v>0</v>
      </c>
      <c r="AI18" s="179">
        <f>IF('Indicador Datos'!AI21="No Data",1,IF('Indicador Imputación Datos'!AI21&lt;&gt;"",1,0))</f>
        <v>0</v>
      </c>
      <c r="AJ18" s="179">
        <f>IF('Indicador Datos'!AJ21="No Data",1,IF('Indicador Imputación Datos'!AJ21&lt;&gt;"",1,0))</f>
        <v>0</v>
      </c>
      <c r="AK18" s="179">
        <f>IF('Indicador Datos'!AK21="No Data",1,IF('Indicador Imputación Datos'!AK21&lt;&gt;"",1,0))</f>
        <v>0</v>
      </c>
      <c r="AL18" s="179">
        <f>IF('Indicador Datos'!AL21="No Data",1,IF('Indicador Imputación Datos'!AL21&lt;&gt;"",1,0))</f>
        <v>0</v>
      </c>
      <c r="AM18" s="179">
        <f>IF('Indicador Datos'!AM21="No Data",1,IF('Indicador Imputación Datos'!AM21&lt;&gt;"",1,0))</f>
        <v>0</v>
      </c>
      <c r="AN18" s="179">
        <f>IF('Indicador Datos'!AN21="No Data",1,IF('Indicador Imputación Datos'!AN21&lt;&gt;"",1,0))</f>
        <v>0</v>
      </c>
      <c r="AO18" s="179">
        <f>IF('Indicador Datos'!AO21="No Data",1,IF('Indicador Imputación Datos'!AO21&lt;&gt;"",1,0))</f>
        <v>0</v>
      </c>
      <c r="AP18" s="179">
        <f>IF('Indicador Datos'!AP21="No Data",1,IF('Indicador Imputación Datos'!AP21&lt;&gt;"",1,0))</f>
        <v>0</v>
      </c>
      <c r="AQ18" s="179">
        <f>IF('Indicador Datos'!AQ21="No Data",1,IF('Indicador Imputación Datos'!AQ21&lt;&gt;"",1,0))</f>
        <v>0</v>
      </c>
      <c r="AR18" s="179">
        <f>IF('Indicador Datos'!AR21="No Data",1,IF('Indicador Imputación Datos'!AR21&lt;&gt;"",1,0))</f>
        <v>0</v>
      </c>
      <c r="AS18" s="179">
        <f>IF('Indicador Datos'!AS21="No Data",1,IF('Indicador Imputación Datos'!AS21&lt;&gt;"",1,0))</f>
        <v>0</v>
      </c>
      <c r="AT18" s="179">
        <f>IF('Indicador Datos'!AT21="No Data",1,IF('Indicador Imputación Datos'!AT21&lt;&gt;"",1,0))</f>
        <v>0</v>
      </c>
      <c r="AU18" s="179">
        <f>IF('Indicador Datos'!AU21="No Data",1,IF('Indicador Imputación Datos'!AU21&lt;&gt;"",1,0))</f>
        <v>0</v>
      </c>
      <c r="AV18" s="179">
        <f>IF('Indicador Datos'!AV21="No Data",1,IF('Indicador Imputación Datos'!AV21&lt;&gt;"",1,0))</f>
        <v>0</v>
      </c>
      <c r="AW18" s="179">
        <f>IF('Indicador Datos'!AW21="No Data",1,IF('Indicador Imputación Datos'!AW21&lt;&gt;"",1,0))</f>
        <v>0</v>
      </c>
      <c r="AX18" s="179">
        <f>IF('Indicador Datos'!AX21="No Data",1,IF('Indicador Imputación Datos'!AX21&lt;&gt;"",1,0))</f>
        <v>0</v>
      </c>
      <c r="AY18" s="179">
        <f>IF('Indicador Datos'!AY21="No Data",1,IF('Indicador Imputación Datos'!AY21&lt;&gt;"",1,0))</f>
        <v>0</v>
      </c>
      <c r="AZ18" s="179">
        <f>IF('Indicador Datos'!AZ21="No Data",1,IF('Indicador Imputación Datos'!AZ21&lt;&gt;"",1,0))</f>
        <v>0</v>
      </c>
      <c r="BA18" s="179">
        <f>IF('Indicador Datos'!BA21="No Data",1,IF('Indicador Imputación Datos'!BA21&lt;&gt;"",1,0))</f>
        <v>0</v>
      </c>
      <c r="BB18" s="179">
        <f>IF('Indicador Datos'!BB21="No Data",1,IF('Indicador Imputación Datos'!BB21&lt;&gt;"",1,0))</f>
        <v>0</v>
      </c>
      <c r="BC18" s="179">
        <f>IF('Indicador Datos'!BC21="No Data",1,IF('Indicador Imputación Datos'!BC21&lt;&gt;"",1,0))</f>
        <v>0</v>
      </c>
      <c r="BD18" s="179">
        <f>IF('Indicador Datos'!BD21="No Data",1,IF('Indicador Imputación Datos'!BD21&lt;&gt;"",1,0))</f>
        <v>0</v>
      </c>
      <c r="BE18" s="179">
        <f>IF('Indicador Datos'!BE21="No Data",1,IF('Indicador Imputación Datos'!BE21&lt;&gt;"",1,0))</f>
        <v>0</v>
      </c>
      <c r="BF18" s="179">
        <f>IF('Indicador Datos'!BF21="No Data",1,IF('Indicador Imputación Datos'!BF21&lt;&gt;"",1,0))</f>
        <v>0</v>
      </c>
      <c r="BG18" s="179">
        <f>IF('Indicador Datos'!BG21="No Data",1,IF('Indicador Imputación Datos'!BG21&lt;&gt;"",1,0))</f>
        <v>0</v>
      </c>
      <c r="BH18" s="179">
        <f>IF('Indicador Datos'!BH21="No Data",1,IF('Indicador Imputación Datos'!BH21&lt;&gt;"",1,0))</f>
        <v>0</v>
      </c>
      <c r="BI18" s="179">
        <f>IF('Indicador Datos'!BI21="No Data",1,IF('Indicador Imputación Datos'!BI21&lt;&gt;"",1,0))</f>
        <v>0</v>
      </c>
      <c r="BJ18" s="179">
        <f>IF('Indicador Datos'!BJ21="No Data",1,IF('Indicador Imputación Datos'!BJ21&lt;&gt;"",1,0))</f>
        <v>0</v>
      </c>
      <c r="BK18" s="179">
        <f>IF('Indicador Datos'!BK21="No Data",1,IF('Indicador Imputación Datos'!BK21&lt;&gt;"",1,0))</f>
        <v>0</v>
      </c>
      <c r="BL18" s="179">
        <f>IF('Indicador Datos'!BL21="No Data",1,IF('Indicador Imputación Datos'!BL21&lt;&gt;"",1,0))</f>
        <v>0</v>
      </c>
      <c r="BM18" s="179">
        <f>IF('Indicador Datos'!BM21="No Data",1,IF('Indicador Imputación Datos'!BM21&lt;&gt;"",1,0))</f>
        <v>0</v>
      </c>
      <c r="BN18" s="179">
        <f>IF('Indicador Datos'!BN21="No Data",1,IF('Indicador Imputación Datos'!BN21&lt;&gt;"",1,0))</f>
        <v>0</v>
      </c>
      <c r="BO18" s="179">
        <f>IF('Indicador Datos'!BO21="No Data",1,IF('Indicador Imputación Datos'!BO21&lt;&gt;"",1,0))</f>
        <v>0</v>
      </c>
      <c r="BP18" s="179">
        <f>IF('Indicador Datos'!BP21="No Data",1,IF('Indicador Imputación Datos'!BP21&lt;&gt;"",1,0))</f>
        <v>0</v>
      </c>
      <c r="BQ18" s="179">
        <f>IF('Indicador Datos'!BQ21="No Data",1,IF('Indicador Imputación Datos'!BQ21&lt;&gt;"",1,0))</f>
        <v>0</v>
      </c>
      <c r="BR18" s="179">
        <f>IF('Indicador Datos'!BR21="No Data",1,IF('Indicador Imputación Datos'!BR21&lt;&gt;"",1,0))</f>
        <v>0</v>
      </c>
      <c r="BS18" s="179">
        <f>IF('Indicador Datos'!BS21="No Data",1,IF('Indicador Imputación Datos'!BS21&lt;&gt;"",1,0))</f>
        <v>0</v>
      </c>
      <c r="BT18" s="179">
        <f>IF('Indicador Datos'!BT21="No Data",1,IF('Indicador Imputación Datos'!BT21&lt;&gt;"",1,0))</f>
        <v>0</v>
      </c>
      <c r="BU18" s="179">
        <f>IF('Indicador Datos'!BU21="No Data",1,IF('Indicador Imputación Datos'!BU21&lt;&gt;"",1,0))</f>
        <v>0</v>
      </c>
      <c r="BV18" s="179">
        <f>IF('Indicador Datos'!BV21="No Data",1,IF('Indicador Imputación Datos'!BV21&lt;&gt;"",1,0))</f>
        <v>0</v>
      </c>
      <c r="BW18" s="179">
        <f>IF('Indicador Datos'!BW21="No Data",1,IF('Indicador Imputación Datos'!BW21&lt;&gt;"",1,0))</f>
        <v>0</v>
      </c>
      <c r="BX18" s="179">
        <f>IF('Indicador Datos'!BX21="No Data",1,IF('Indicador Imputación Datos'!BX21&lt;&gt;"",1,0))</f>
        <v>0</v>
      </c>
      <c r="BY18" s="179">
        <f>IF('Indicador Datos'!BY21="No Data",1,IF('Indicador Imputación Datos'!BY21&lt;&gt;"",1,0))</f>
        <v>0</v>
      </c>
      <c r="BZ18" s="179">
        <f>IF('Indicador Datos'!BZ21="No Data",1,IF('Indicador Imputación Datos'!BZ21&lt;&gt;"",1,0))</f>
        <v>0</v>
      </c>
      <c r="CA18" s="179">
        <f>IF('Indicador Datos'!CA21="No Data",1,IF('Indicador Imputación Datos'!CA21&lt;&gt;"",1,0))</f>
        <v>0</v>
      </c>
      <c r="CB18" s="179">
        <f>IF('Indicador Datos'!CB21="No Data",1,IF('Indicador Imputación Datos'!CB21&lt;&gt;"",1,0))</f>
        <v>0</v>
      </c>
      <c r="CC18" s="179">
        <f>IF('Indicador Datos'!CC21="No Data",1,IF('Indicador Imputación Datos'!CC21&lt;&gt;"",1,0))</f>
        <v>0</v>
      </c>
      <c r="CD18" s="179">
        <f>IF('Indicador Datos'!CD21="No Data",1,IF('Indicador Imputación Datos'!CD21&lt;&gt;"",1,0))</f>
        <v>0</v>
      </c>
      <c r="CE18" s="179">
        <f>IF('Indicador Datos'!CE21="No Data",1,IF('Indicador Imputación Datos'!CE21&lt;&gt;"",1,0))</f>
        <v>0</v>
      </c>
      <c r="CF18" s="179">
        <f>IF('Indicador Datos'!CF21="No Data",1,IF('Indicador Imputación Datos'!CF21&lt;&gt;"",1,0))</f>
        <v>0</v>
      </c>
      <c r="CG18" s="190">
        <f t="shared" si="0"/>
        <v>2</v>
      </c>
      <c r="CH18" s="191">
        <f t="shared" si="1"/>
        <v>2.4691358024691357E-2</v>
      </c>
    </row>
    <row r="19" spans="1:86" x14ac:dyDescent="0.25">
      <c r="A19" s="3" t="str">
        <f>VLOOKUP(C19,Regiones!B$4:H$36,7,FALSE)</f>
        <v>Central America</v>
      </c>
      <c r="B19" s="114" t="s">
        <v>28</v>
      </c>
      <c r="C19" s="97" t="s">
        <v>27</v>
      </c>
      <c r="D19" s="179">
        <f>IF('Indicador Datos'!D22="No Data",1,IF('Indicador Imputación Datos'!D22&lt;&gt;"",1,0))</f>
        <v>0</v>
      </c>
      <c r="E19" s="179">
        <f>IF('Indicador Datos'!E22="No Data",1,IF('Indicador Imputación Datos'!E22&lt;&gt;"",1,0))</f>
        <v>0</v>
      </c>
      <c r="F19" s="179">
        <f>IF('Indicador Datos'!F22="No Data",1,IF('Indicador Imputación Datos'!F22&lt;&gt;"",1,0))</f>
        <v>0</v>
      </c>
      <c r="G19" s="179">
        <f>IF('Indicador Datos'!G22="No Data",1,IF('Indicador Imputación Datos'!G22&lt;&gt;"",1,0))</f>
        <v>0</v>
      </c>
      <c r="H19" s="179">
        <f>IF('Indicador Datos'!H22="No Data",1,IF('Indicador Imputación Datos'!H22&lt;&gt;"",1,0))</f>
        <v>0</v>
      </c>
      <c r="I19" s="179">
        <f>IF('Indicador Datos'!I22="No Data",1,IF('Indicador Imputación Datos'!I22&lt;&gt;"",1,0))</f>
        <v>0</v>
      </c>
      <c r="J19" s="179">
        <f>IF('Indicador Datos'!J22="No Data",1,IF('Indicador Imputación Datos'!J22&lt;&gt;"",1,0))</f>
        <v>0</v>
      </c>
      <c r="K19" s="179">
        <f>IF('Indicador Datos'!K22="No Data",1,IF('Indicador Imputación Datos'!K22&lt;&gt;"",1,0))</f>
        <v>0</v>
      </c>
      <c r="L19" s="179">
        <f>IF('Indicador Datos'!L22="No Data",1,IF('Indicador Imputación Datos'!L22&lt;&gt;"",1,0))</f>
        <v>0</v>
      </c>
      <c r="M19" s="179">
        <f>IF('Indicador Datos'!M22="No Data",1,IF('Indicador Imputación Datos'!M22&lt;&gt;"",1,0))</f>
        <v>0</v>
      </c>
      <c r="N19" s="179">
        <f>IF('Indicador Datos'!N22="No Data",1,IF('Indicador Imputación Datos'!N22&lt;&gt;"",1,0))</f>
        <v>0</v>
      </c>
      <c r="O19" s="179">
        <f>IF('Indicador Datos'!O22="No Data",1,IF('Indicador Imputación Datos'!O22&lt;&gt;"",1,0))</f>
        <v>0</v>
      </c>
      <c r="P19" s="179">
        <f>IF('Indicador Datos'!P22="No Data",1,IF('Indicador Imputación Datos'!P22&lt;&gt;"",1,0))</f>
        <v>1</v>
      </c>
      <c r="Q19" s="179">
        <f>IF('Indicador Datos'!Q22="No Data",1,IF('Indicador Imputación Datos'!Q22&lt;&gt;"",1,0))</f>
        <v>0</v>
      </c>
      <c r="R19" s="179">
        <f>IF('Indicador Datos'!R22="No Data",1,IF('Indicador Imputación Datos'!R22&lt;&gt;"",1,0))</f>
        <v>0</v>
      </c>
      <c r="S19" s="179">
        <f>IF('Indicador Datos'!S22="No Data",1,IF('Indicador Imputación Datos'!S22&lt;&gt;"",1,0))</f>
        <v>0</v>
      </c>
      <c r="T19" s="179">
        <f>IF('Indicador Datos'!T22="No Data",1,IF('Indicador Imputación Datos'!T22&lt;&gt;"",1,0))</f>
        <v>0</v>
      </c>
      <c r="U19" s="179">
        <f>IF('Indicador Datos'!U22="No Data",1,IF('Indicador Imputación Datos'!U22&lt;&gt;"",1,0))</f>
        <v>0</v>
      </c>
      <c r="V19" s="179">
        <f>IF('Indicador Datos'!V22="No Data",1,IF('Indicador Imputación Datos'!V22&lt;&gt;"",1,0))</f>
        <v>0</v>
      </c>
      <c r="W19" s="179">
        <f>IF('Indicador Datos'!W22="No Data",1,IF('Indicador Imputación Datos'!W22&lt;&gt;"",1,0))</f>
        <v>0</v>
      </c>
      <c r="X19" s="179">
        <f>IF('Indicador Datos'!X22="No Data",1,IF('Indicador Imputación Datos'!X22&lt;&gt;"",1,0))</f>
        <v>0</v>
      </c>
      <c r="Y19" s="179">
        <f>IF('Indicador Datos'!Y22="No Data",1,IF('Indicador Imputación Datos'!Y22&lt;&gt;"",1,0))</f>
        <v>1</v>
      </c>
      <c r="Z19" s="179">
        <f>IF('Indicador Datos'!Z22="No Data",1,IF('Indicador Imputación Datos'!Z22&lt;&gt;"",1,0))</f>
        <v>1</v>
      </c>
      <c r="AA19" s="179">
        <f>IF('Indicador Datos'!AA22="No Data",1,IF('Indicador Imputación Datos'!AA22&lt;&gt;"",1,0))</f>
        <v>0</v>
      </c>
      <c r="AB19" s="179">
        <f>IF('Indicador Datos'!AB22="No Data",1,IF('Indicador Imputación Datos'!AB22&lt;&gt;"",1,0))</f>
        <v>0</v>
      </c>
      <c r="AC19" s="179">
        <f>IF('Indicador Datos'!AC22="No Data",1,IF('Indicador Imputación Datos'!AC22&lt;&gt;"",1,0))</f>
        <v>0</v>
      </c>
      <c r="AD19" s="179">
        <f>IF('Indicador Datos'!AD22="No Data",1,IF('Indicador Imputación Datos'!AD22&lt;&gt;"",1,0))</f>
        <v>0</v>
      </c>
      <c r="AE19" s="179">
        <f>IF('Indicador Datos'!AE22="No Data",1,IF('Indicador Imputación Datos'!AE22&lt;&gt;"",1,0))</f>
        <v>0</v>
      </c>
      <c r="AF19" s="179">
        <f>IF('Indicador Datos'!AF22="No Data",1,IF('Indicador Imputación Datos'!AF22&lt;&gt;"",1,0))</f>
        <v>0</v>
      </c>
      <c r="AG19" s="179">
        <f>IF('Indicador Datos'!AG22="No Data",1,IF('Indicador Imputación Datos'!AG22&lt;&gt;"",1,0))</f>
        <v>0</v>
      </c>
      <c r="AH19" s="179">
        <f>IF('Indicador Datos'!AH22="No Data",1,IF('Indicador Imputación Datos'!AH22&lt;&gt;"",1,0))</f>
        <v>0</v>
      </c>
      <c r="AI19" s="179">
        <f>IF('Indicador Datos'!AI22="No Data",1,IF('Indicador Imputación Datos'!AI22&lt;&gt;"",1,0))</f>
        <v>0</v>
      </c>
      <c r="AJ19" s="179">
        <f>IF('Indicador Datos'!AJ22="No Data",1,IF('Indicador Imputación Datos'!AJ22&lt;&gt;"",1,0))</f>
        <v>0</v>
      </c>
      <c r="AK19" s="179">
        <f>IF('Indicador Datos'!AK22="No Data",1,IF('Indicador Imputación Datos'!AK22&lt;&gt;"",1,0))</f>
        <v>0</v>
      </c>
      <c r="AL19" s="179">
        <f>IF('Indicador Datos'!AL22="No Data",1,IF('Indicador Imputación Datos'!AL22&lt;&gt;"",1,0))</f>
        <v>0</v>
      </c>
      <c r="AM19" s="179">
        <f>IF('Indicador Datos'!AM22="No Data",1,IF('Indicador Imputación Datos'!AM22&lt;&gt;"",1,0))</f>
        <v>0</v>
      </c>
      <c r="AN19" s="179">
        <f>IF('Indicador Datos'!AN22="No Data",1,IF('Indicador Imputación Datos'!AN22&lt;&gt;"",1,0))</f>
        <v>0</v>
      </c>
      <c r="AO19" s="179">
        <f>IF('Indicador Datos'!AO22="No Data",1,IF('Indicador Imputación Datos'!AO22&lt;&gt;"",1,0))</f>
        <v>0</v>
      </c>
      <c r="AP19" s="179">
        <f>IF('Indicador Datos'!AP22="No Data",1,IF('Indicador Imputación Datos'!AP22&lt;&gt;"",1,0))</f>
        <v>0</v>
      </c>
      <c r="AQ19" s="179">
        <f>IF('Indicador Datos'!AQ22="No Data",1,IF('Indicador Imputación Datos'!AQ22&lt;&gt;"",1,0))</f>
        <v>0</v>
      </c>
      <c r="AR19" s="179">
        <f>IF('Indicador Datos'!AR22="No Data",1,IF('Indicador Imputación Datos'!AR22&lt;&gt;"",1,0))</f>
        <v>0</v>
      </c>
      <c r="AS19" s="179">
        <f>IF('Indicador Datos'!AS22="No Data",1,IF('Indicador Imputación Datos'!AS22&lt;&gt;"",1,0))</f>
        <v>0</v>
      </c>
      <c r="AT19" s="179">
        <f>IF('Indicador Datos'!AT22="No Data",1,IF('Indicador Imputación Datos'!AT22&lt;&gt;"",1,0))</f>
        <v>1</v>
      </c>
      <c r="AU19" s="179">
        <f>IF('Indicador Datos'!AU22="No Data",1,IF('Indicador Imputación Datos'!AU22&lt;&gt;"",1,0))</f>
        <v>0</v>
      </c>
      <c r="AV19" s="179">
        <f>IF('Indicador Datos'!AV22="No Data",1,IF('Indicador Imputación Datos'!AV22&lt;&gt;"",1,0))</f>
        <v>0</v>
      </c>
      <c r="AW19" s="179">
        <f>IF('Indicador Datos'!AW22="No Data",1,IF('Indicador Imputación Datos'!AW22&lt;&gt;"",1,0))</f>
        <v>0</v>
      </c>
      <c r="AX19" s="179">
        <f>IF('Indicador Datos'!AX22="No Data",1,IF('Indicador Imputación Datos'!AX22&lt;&gt;"",1,0))</f>
        <v>0</v>
      </c>
      <c r="AY19" s="179">
        <f>IF('Indicador Datos'!AY22="No Data",1,IF('Indicador Imputación Datos'!AY22&lt;&gt;"",1,0))</f>
        <v>0</v>
      </c>
      <c r="AZ19" s="179">
        <f>IF('Indicador Datos'!AZ22="No Data",1,IF('Indicador Imputación Datos'!AZ22&lt;&gt;"",1,0))</f>
        <v>0</v>
      </c>
      <c r="BA19" s="179">
        <f>IF('Indicador Datos'!BA22="No Data",1,IF('Indicador Imputación Datos'!BA22&lt;&gt;"",1,0))</f>
        <v>0</v>
      </c>
      <c r="BB19" s="179">
        <f>IF('Indicador Datos'!BB22="No Data",1,IF('Indicador Imputación Datos'!BB22&lt;&gt;"",1,0))</f>
        <v>0</v>
      </c>
      <c r="BC19" s="179">
        <f>IF('Indicador Datos'!BC22="No Data",1,IF('Indicador Imputación Datos'!BC22&lt;&gt;"",1,0))</f>
        <v>0</v>
      </c>
      <c r="BD19" s="179">
        <f>IF('Indicador Datos'!BD22="No Data",1,IF('Indicador Imputación Datos'!BD22&lt;&gt;"",1,0))</f>
        <v>0</v>
      </c>
      <c r="BE19" s="179">
        <f>IF('Indicador Datos'!BE22="No Data",1,IF('Indicador Imputación Datos'!BE22&lt;&gt;"",1,0))</f>
        <v>0</v>
      </c>
      <c r="BF19" s="179">
        <f>IF('Indicador Datos'!BF22="No Data",1,IF('Indicador Imputación Datos'!BF22&lt;&gt;"",1,0))</f>
        <v>0</v>
      </c>
      <c r="BG19" s="179">
        <f>IF('Indicador Datos'!BG22="No Data",1,IF('Indicador Imputación Datos'!BG22&lt;&gt;"",1,0))</f>
        <v>0</v>
      </c>
      <c r="BH19" s="179">
        <f>IF('Indicador Datos'!BH22="No Data",1,IF('Indicador Imputación Datos'!BH22&lt;&gt;"",1,0))</f>
        <v>0</v>
      </c>
      <c r="BI19" s="179">
        <f>IF('Indicador Datos'!BI22="No Data",1,IF('Indicador Imputación Datos'!BI22&lt;&gt;"",1,0))</f>
        <v>0</v>
      </c>
      <c r="BJ19" s="179">
        <f>IF('Indicador Datos'!BJ22="No Data",1,IF('Indicador Imputación Datos'!BJ22&lt;&gt;"",1,0))</f>
        <v>0</v>
      </c>
      <c r="BK19" s="179">
        <f>IF('Indicador Datos'!BK22="No Data",1,IF('Indicador Imputación Datos'!BK22&lt;&gt;"",1,0))</f>
        <v>0</v>
      </c>
      <c r="BL19" s="179">
        <f>IF('Indicador Datos'!BL22="No Data",1,IF('Indicador Imputación Datos'!BL22&lt;&gt;"",1,0))</f>
        <v>0</v>
      </c>
      <c r="BM19" s="179">
        <f>IF('Indicador Datos'!BM22="No Data",1,IF('Indicador Imputación Datos'!BM22&lt;&gt;"",1,0))</f>
        <v>0</v>
      </c>
      <c r="BN19" s="179">
        <f>IF('Indicador Datos'!BN22="No Data",1,IF('Indicador Imputación Datos'!BN22&lt;&gt;"",1,0))</f>
        <v>0</v>
      </c>
      <c r="BO19" s="179">
        <f>IF('Indicador Datos'!BO22="No Data",1,IF('Indicador Imputación Datos'!BO22&lt;&gt;"",1,0))</f>
        <v>0</v>
      </c>
      <c r="BP19" s="179">
        <f>IF('Indicador Datos'!BP22="No Data",1,IF('Indicador Imputación Datos'!BP22&lt;&gt;"",1,0))</f>
        <v>0</v>
      </c>
      <c r="BQ19" s="179">
        <f>IF('Indicador Datos'!BQ22="No Data",1,IF('Indicador Imputación Datos'!BQ22&lt;&gt;"",1,0))</f>
        <v>0</v>
      </c>
      <c r="BR19" s="179">
        <f>IF('Indicador Datos'!BR22="No Data",1,IF('Indicador Imputación Datos'!BR22&lt;&gt;"",1,0))</f>
        <v>0</v>
      </c>
      <c r="BS19" s="179">
        <f>IF('Indicador Datos'!BS22="No Data",1,IF('Indicador Imputación Datos'!BS22&lt;&gt;"",1,0))</f>
        <v>0</v>
      </c>
      <c r="BT19" s="179">
        <f>IF('Indicador Datos'!BT22="No Data",1,IF('Indicador Imputación Datos'!BT22&lt;&gt;"",1,0))</f>
        <v>0</v>
      </c>
      <c r="BU19" s="179">
        <f>IF('Indicador Datos'!BU22="No Data",1,IF('Indicador Imputación Datos'!BU22&lt;&gt;"",1,0))</f>
        <v>0</v>
      </c>
      <c r="BV19" s="179">
        <f>IF('Indicador Datos'!BV22="No Data",1,IF('Indicador Imputación Datos'!BV22&lt;&gt;"",1,0))</f>
        <v>0</v>
      </c>
      <c r="BW19" s="179">
        <f>IF('Indicador Datos'!BW22="No Data",1,IF('Indicador Imputación Datos'!BW22&lt;&gt;"",1,0))</f>
        <v>0</v>
      </c>
      <c r="BX19" s="179">
        <f>IF('Indicador Datos'!BX22="No Data",1,IF('Indicador Imputación Datos'!BX22&lt;&gt;"",1,0))</f>
        <v>0</v>
      </c>
      <c r="BY19" s="179">
        <f>IF('Indicador Datos'!BY22="No Data",1,IF('Indicador Imputación Datos'!BY22&lt;&gt;"",1,0))</f>
        <v>0</v>
      </c>
      <c r="BZ19" s="179">
        <f>IF('Indicador Datos'!BZ22="No Data",1,IF('Indicador Imputación Datos'!BZ22&lt;&gt;"",1,0))</f>
        <v>0</v>
      </c>
      <c r="CA19" s="179">
        <f>IF('Indicador Datos'!CA22="No Data",1,IF('Indicador Imputación Datos'!CA22&lt;&gt;"",1,0))</f>
        <v>0</v>
      </c>
      <c r="CB19" s="179">
        <f>IF('Indicador Datos'!CB22="No Data",1,IF('Indicador Imputación Datos'!CB22&lt;&gt;"",1,0))</f>
        <v>0</v>
      </c>
      <c r="CC19" s="179">
        <f>IF('Indicador Datos'!CC22="No Data",1,IF('Indicador Imputación Datos'!CC22&lt;&gt;"",1,0))</f>
        <v>0</v>
      </c>
      <c r="CD19" s="179">
        <f>IF('Indicador Datos'!CD22="No Data",1,IF('Indicador Imputación Datos'!CD22&lt;&gt;"",1,0))</f>
        <v>0</v>
      </c>
      <c r="CE19" s="179">
        <f>IF('Indicador Datos'!CE22="No Data",1,IF('Indicador Imputación Datos'!CE22&lt;&gt;"",1,0))</f>
        <v>0</v>
      </c>
      <c r="CF19" s="179">
        <f>IF('Indicador Datos'!CF22="No Data",1,IF('Indicador Imputación Datos'!CF22&lt;&gt;"",1,0))</f>
        <v>0</v>
      </c>
      <c r="CG19" s="190">
        <f t="shared" si="0"/>
        <v>4</v>
      </c>
      <c r="CH19" s="191">
        <f t="shared" si="1"/>
        <v>4.9382716049382713E-2</v>
      </c>
    </row>
    <row r="20" spans="1:86" x14ac:dyDescent="0.25">
      <c r="A20" s="3" t="str">
        <f>VLOOKUP(C20,Regiones!B$4:H$36,7,FALSE)</f>
        <v>Central America</v>
      </c>
      <c r="B20" s="114" t="s">
        <v>32</v>
      </c>
      <c r="C20" s="97" t="s">
        <v>31</v>
      </c>
      <c r="D20" s="179">
        <f>IF('Indicador Datos'!D23="No Data",1,IF('Indicador Imputación Datos'!D23&lt;&gt;"",1,0))</f>
        <v>0</v>
      </c>
      <c r="E20" s="179">
        <f>IF('Indicador Datos'!E23="No Data",1,IF('Indicador Imputación Datos'!E23&lt;&gt;"",1,0))</f>
        <v>0</v>
      </c>
      <c r="F20" s="179">
        <f>IF('Indicador Datos'!F23="No Data",1,IF('Indicador Imputación Datos'!F23&lt;&gt;"",1,0))</f>
        <v>0</v>
      </c>
      <c r="G20" s="179">
        <f>IF('Indicador Datos'!G23="No Data",1,IF('Indicador Imputación Datos'!G23&lt;&gt;"",1,0))</f>
        <v>0</v>
      </c>
      <c r="H20" s="179">
        <f>IF('Indicador Datos'!H23="No Data",1,IF('Indicador Imputación Datos'!H23&lt;&gt;"",1,0))</f>
        <v>0</v>
      </c>
      <c r="I20" s="179">
        <f>IF('Indicador Datos'!I23="No Data",1,IF('Indicador Imputación Datos'!I23&lt;&gt;"",1,0))</f>
        <v>0</v>
      </c>
      <c r="J20" s="179">
        <f>IF('Indicador Datos'!J23="No Data",1,IF('Indicador Imputación Datos'!J23&lt;&gt;"",1,0))</f>
        <v>0</v>
      </c>
      <c r="K20" s="179">
        <f>IF('Indicador Datos'!K23="No Data",1,IF('Indicador Imputación Datos'!K23&lt;&gt;"",1,0))</f>
        <v>0</v>
      </c>
      <c r="L20" s="179">
        <f>IF('Indicador Datos'!L23="No Data",1,IF('Indicador Imputación Datos'!L23&lt;&gt;"",1,0))</f>
        <v>0</v>
      </c>
      <c r="M20" s="179">
        <f>IF('Indicador Datos'!M23="No Data",1,IF('Indicador Imputación Datos'!M23&lt;&gt;"",1,0))</f>
        <v>0</v>
      </c>
      <c r="N20" s="179">
        <f>IF('Indicador Datos'!N23="No Data",1,IF('Indicador Imputación Datos'!N23&lt;&gt;"",1,0))</f>
        <v>0</v>
      </c>
      <c r="O20" s="179">
        <f>IF('Indicador Datos'!O23="No Data",1,IF('Indicador Imputación Datos'!O23&lt;&gt;"",1,0))</f>
        <v>0</v>
      </c>
      <c r="P20" s="179">
        <f>IF('Indicador Datos'!P23="No Data",1,IF('Indicador Imputación Datos'!P23&lt;&gt;"",1,0))</f>
        <v>1</v>
      </c>
      <c r="Q20" s="179">
        <f>IF('Indicador Datos'!Q23="No Data",1,IF('Indicador Imputación Datos'!Q23&lt;&gt;"",1,0))</f>
        <v>0</v>
      </c>
      <c r="R20" s="179">
        <f>IF('Indicador Datos'!R23="No Data",1,IF('Indicador Imputación Datos'!R23&lt;&gt;"",1,0))</f>
        <v>0</v>
      </c>
      <c r="S20" s="179">
        <f>IF('Indicador Datos'!S23="No Data",1,IF('Indicador Imputación Datos'!S23&lt;&gt;"",1,0))</f>
        <v>0</v>
      </c>
      <c r="T20" s="179">
        <f>IF('Indicador Datos'!T23="No Data",1,IF('Indicador Imputación Datos'!T23&lt;&gt;"",1,0))</f>
        <v>0</v>
      </c>
      <c r="U20" s="179">
        <f>IF('Indicador Datos'!U23="No Data",1,IF('Indicador Imputación Datos'!U23&lt;&gt;"",1,0))</f>
        <v>0</v>
      </c>
      <c r="V20" s="179">
        <f>IF('Indicador Datos'!V23="No Data",1,IF('Indicador Imputación Datos'!V23&lt;&gt;"",1,0))</f>
        <v>0</v>
      </c>
      <c r="W20" s="179">
        <f>IF('Indicador Datos'!W23="No Data",1,IF('Indicador Imputación Datos'!W23&lt;&gt;"",1,0))</f>
        <v>0</v>
      </c>
      <c r="X20" s="179">
        <f>IF('Indicador Datos'!X23="No Data",1,IF('Indicador Imputación Datos'!X23&lt;&gt;"",1,0))</f>
        <v>0</v>
      </c>
      <c r="Y20" s="179">
        <f>IF('Indicador Datos'!Y23="No Data",1,IF('Indicador Imputación Datos'!Y23&lt;&gt;"",1,0))</f>
        <v>1</v>
      </c>
      <c r="Z20" s="179">
        <f>IF('Indicador Datos'!Z23="No Data",1,IF('Indicador Imputación Datos'!Z23&lt;&gt;"",1,0))</f>
        <v>1</v>
      </c>
      <c r="AA20" s="179">
        <f>IF('Indicador Datos'!AA23="No Data",1,IF('Indicador Imputación Datos'!AA23&lt;&gt;"",1,0))</f>
        <v>0</v>
      </c>
      <c r="AB20" s="179">
        <f>IF('Indicador Datos'!AB23="No Data",1,IF('Indicador Imputación Datos'!AB23&lt;&gt;"",1,0))</f>
        <v>0</v>
      </c>
      <c r="AC20" s="179">
        <f>IF('Indicador Datos'!AC23="No Data",1,IF('Indicador Imputación Datos'!AC23&lt;&gt;"",1,0))</f>
        <v>0</v>
      </c>
      <c r="AD20" s="179">
        <f>IF('Indicador Datos'!AD23="No Data",1,IF('Indicador Imputación Datos'!AD23&lt;&gt;"",1,0))</f>
        <v>0</v>
      </c>
      <c r="AE20" s="179">
        <f>IF('Indicador Datos'!AE23="No Data",1,IF('Indicador Imputación Datos'!AE23&lt;&gt;"",1,0))</f>
        <v>0</v>
      </c>
      <c r="AF20" s="179">
        <f>IF('Indicador Datos'!AF23="No Data",1,IF('Indicador Imputación Datos'!AF23&lt;&gt;"",1,0))</f>
        <v>0</v>
      </c>
      <c r="AG20" s="179">
        <f>IF('Indicador Datos'!AG23="No Data",1,IF('Indicador Imputación Datos'!AG23&lt;&gt;"",1,0))</f>
        <v>0</v>
      </c>
      <c r="AH20" s="179">
        <f>IF('Indicador Datos'!AH23="No Data",1,IF('Indicador Imputación Datos'!AH23&lt;&gt;"",1,0))</f>
        <v>0</v>
      </c>
      <c r="AI20" s="179">
        <f>IF('Indicador Datos'!AI23="No Data",1,IF('Indicador Imputación Datos'!AI23&lt;&gt;"",1,0))</f>
        <v>0</v>
      </c>
      <c r="AJ20" s="179">
        <f>IF('Indicador Datos'!AJ23="No Data",1,IF('Indicador Imputación Datos'!AJ23&lt;&gt;"",1,0))</f>
        <v>0</v>
      </c>
      <c r="AK20" s="179">
        <f>IF('Indicador Datos'!AK23="No Data",1,IF('Indicador Imputación Datos'!AK23&lt;&gt;"",1,0))</f>
        <v>0</v>
      </c>
      <c r="AL20" s="179">
        <f>IF('Indicador Datos'!AL23="No Data",1,IF('Indicador Imputación Datos'!AL23&lt;&gt;"",1,0))</f>
        <v>0</v>
      </c>
      <c r="AM20" s="179">
        <f>IF('Indicador Datos'!AM23="No Data",1,IF('Indicador Imputación Datos'!AM23&lt;&gt;"",1,0))</f>
        <v>0</v>
      </c>
      <c r="AN20" s="179">
        <f>IF('Indicador Datos'!AN23="No Data",1,IF('Indicador Imputación Datos'!AN23&lt;&gt;"",1,0))</f>
        <v>0</v>
      </c>
      <c r="AO20" s="179">
        <f>IF('Indicador Datos'!AO23="No Data",1,IF('Indicador Imputación Datos'!AO23&lt;&gt;"",1,0))</f>
        <v>0</v>
      </c>
      <c r="AP20" s="179">
        <f>IF('Indicador Datos'!AP23="No Data",1,IF('Indicador Imputación Datos'!AP23&lt;&gt;"",1,0))</f>
        <v>0</v>
      </c>
      <c r="AQ20" s="179">
        <f>IF('Indicador Datos'!AQ23="No Data",1,IF('Indicador Imputación Datos'!AQ23&lt;&gt;"",1,0))</f>
        <v>0</v>
      </c>
      <c r="AR20" s="179">
        <f>IF('Indicador Datos'!AR23="No Data",1,IF('Indicador Imputación Datos'!AR23&lt;&gt;"",1,0))</f>
        <v>0</v>
      </c>
      <c r="AS20" s="179">
        <f>IF('Indicador Datos'!AS23="No Data",1,IF('Indicador Imputación Datos'!AS23&lt;&gt;"",1,0))</f>
        <v>0</v>
      </c>
      <c r="AT20" s="179">
        <f>IF('Indicador Datos'!AT23="No Data",1,IF('Indicador Imputación Datos'!AT23&lt;&gt;"",1,0))</f>
        <v>0</v>
      </c>
      <c r="AU20" s="179">
        <f>IF('Indicador Datos'!AU23="No Data",1,IF('Indicador Imputación Datos'!AU23&lt;&gt;"",1,0))</f>
        <v>0</v>
      </c>
      <c r="AV20" s="179">
        <f>IF('Indicador Datos'!AV23="No Data",1,IF('Indicador Imputación Datos'!AV23&lt;&gt;"",1,0))</f>
        <v>0</v>
      </c>
      <c r="AW20" s="179">
        <f>IF('Indicador Datos'!AW23="No Data",1,IF('Indicador Imputación Datos'!AW23&lt;&gt;"",1,0))</f>
        <v>0</v>
      </c>
      <c r="AX20" s="179">
        <f>IF('Indicador Datos'!AX23="No Data",1,IF('Indicador Imputación Datos'!AX23&lt;&gt;"",1,0))</f>
        <v>0</v>
      </c>
      <c r="AY20" s="179">
        <f>IF('Indicador Datos'!AY23="No Data",1,IF('Indicador Imputación Datos'!AY23&lt;&gt;"",1,0))</f>
        <v>0</v>
      </c>
      <c r="AZ20" s="179">
        <f>IF('Indicador Datos'!AZ23="No Data",1,IF('Indicador Imputación Datos'!AZ23&lt;&gt;"",1,0))</f>
        <v>0</v>
      </c>
      <c r="BA20" s="179">
        <f>IF('Indicador Datos'!BA23="No Data",1,IF('Indicador Imputación Datos'!BA23&lt;&gt;"",1,0))</f>
        <v>0</v>
      </c>
      <c r="BB20" s="179">
        <f>IF('Indicador Datos'!BB23="No Data",1,IF('Indicador Imputación Datos'!BB23&lt;&gt;"",1,0))</f>
        <v>0</v>
      </c>
      <c r="BC20" s="179">
        <f>IF('Indicador Datos'!BC23="No Data",1,IF('Indicador Imputación Datos'!BC23&lt;&gt;"",1,0))</f>
        <v>0</v>
      </c>
      <c r="BD20" s="179">
        <f>IF('Indicador Datos'!BD23="No Data",1,IF('Indicador Imputación Datos'!BD23&lt;&gt;"",1,0))</f>
        <v>0</v>
      </c>
      <c r="BE20" s="179">
        <f>IF('Indicador Datos'!BE23="No Data",1,IF('Indicador Imputación Datos'!BE23&lt;&gt;"",1,0))</f>
        <v>0</v>
      </c>
      <c r="BF20" s="179">
        <f>IF('Indicador Datos'!BF23="No Data",1,IF('Indicador Imputación Datos'!BF23&lt;&gt;"",1,0))</f>
        <v>0</v>
      </c>
      <c r="BG20" s="179">
        <f>IF('Indicador Datos'!BG23="No Data",1,IF('Indicador Imputación Datos'!BG23&lt;&gt;"",1,0))</f>
        <v>0</v>
      </c>
      <c r="BH20" s="179">
        <f>IF('Indicador Datos'!BH23="No Data",1,IF('Indicador Imputación Datos'!BH23&lt;&gt;"",1,0))</f>
        <v>0</v>
      </c>
      <c r="BI20" s="179">
        <f>IF('Indicador Datos'!BI23="No Data",1,IF('Indicador Imputación Datos'!BI23&lt;&gt;"",1,0))</f>
        <v>0</v>
      </c>
      <c r="BJ20" s="179">
        <f>IF('Indicador Datos'!BJ23="No Data",1,IF('Indicador Imputación Datos'!BJ23&lt;&gt;"",1,0))</f>
        <v>0</v>
      </c>
      <c r="BK20" s="179">
        <f>IF('Indicador Datos'!BK23="No Data",1,IF('Indicador Imputación Datos'!BK23&lt;&gt;"",1,0))</f>
        <v>0</v>
      </c>
      <c r="BL20" s="179">
        <f>IF('Indicador Datos'!BL23="No Data",1,IF('Indicador Imputación Datos'!BL23&lt;&gt;"",1,0))</f>
        <v>0</v>
      </c>
      <c r="BM20" s="179">
        <f>IF('Indicador Datos'!BM23="No Data",1,IF('Indicador Imputación Datos'!BM23&lt;&gt;"",1,0))</f>
        <v>0</v>
      </c>
      <c r="BN20" s="179">
        <f>IF('Indicador Datos'!BN23="No Data",1,IF('Indicador Imputación Datos'!BN23&lt;&gt;"",1,0))</f>
        <v>0</v>
      </c>
      <c r="BO20" s="179">
        <f>IF('Indicador Datos'!BO23="No Data",1,IF('Indicador Imputación Datos'!BO23&lt;&gt;"",1,0))</f>
        <v>0</v>
      </c>
      <c r="BP20" s="179">
        <f>IF('Indicador Datos'!BP23="No Data",1,IF('Indicador Imputación Datos'!BP23&lt;&gt;"",1,0))</f>
        <v>0</v>
      </c>
      <c r="BQ20" s="179">
        <f>IF('Indicador Datos'!BQ23="No Data",1,IF('Indicador Imputación Datos'!BQ23&lt;&gt;"",1,0))</f>
        <v>0</v>
      </c>
      <c r="BR20" s="179">
        <f>IF('Indicador Datos'!BR23="No Data",1,IF('Indicador Imputación Datos'!BR23&lt;&gt;"",1,0))</f>
        <v>0</v>
      </c>
      <c r="BS20" s="179">
        <f>IF('Indicador Datos'!BS23="No Data",1,IF('Indicador Imputación Datos'!BS23&lt;&gt;"",1,0))</f>
        <v>0</v>
      </c>
      <c r="BT20" s="179">
        <f>IF('Indicador Datos'!BT23="No Data",1,IF('Indicador Imputación Datos'!BT23&lt;&gt;"",1,0))</f>
        <v>0</v>
      </c>
      <c r="BU20" s="179">
        <f>IF('Indicador Datos'!BU23="No Data",1,IF('Indicador Imputación Datos'!BU23&lt;&gt;"",1,0))</f>
        <v>0</v>
      </c>
      <c r="BV20" s="179">
        <f>IF('Indicador Datos'!BV23="No Data",1,IF('Indicador Imputación Datos'!BV23&lt;&gt;"",1,0))</f>
        <v>0</v>
      </c>
      <c r="BW20" s="179">
        <f>IF('Indicador Datos'!BW23="No Data",1,IF('Indicador Imputación Datos'!BW23&lt;&gt;"",1,0))</f>
        <v>0</v>
      </c>
      <c r="BX20" s="179">
        <f>IF('Indicador Datos'!BX23="No Data",1,IF('Indicador Imputación Datos'!BX23&lt;&gt;"",1,0))</f>
        <v>0</v>
      </c>
      <c r="BY20" s="179">
        <f>IF('Indicador Datos'!BY23="No Data",1,IF('Indicador Imputación Datos'!BY23&lt;&gt;"",1,0))</f>
        <v>0</v>
      </c>
      <c r="BZ20" s="179">
        <f>IF('Indicador Datos'!BZ23="No Data",1,IF('Indicador Imputación Datos'!BZ23&lt;&gt;"",1,0))</f>
        <v>0</v>
      </c>
      <c r="CA20" s="179">
        <f>IF('Indicador Datos'!CA23="No Data",1,IF('Indicador Imputación Datos'!CA23&lt;&gt;"",1,0))</f>
        <v>0</v>
      </c>
      <c r="CB20" s="179">
        <f>IF('Indicador Datos'!CB23="No Data",1,IF('Indicador Imputación Datos'!CB23&lt;&gt;"",1,0))</f>
        <v>0</v>
      </c>
      <c r="CC20" s="179">
        <f>IF('Indicador Datos'!CC23="No Data",1,IF('Indicador Imputación Datos'!CC23&lt;&gt;"",1,0))</f>
        <v>0</v>
      </c>
      <c r="CD20" s="179">
        <f>IF('Indicador Datos'!CD23="No Data",1,IF('Indicador Imputación Datos'!CD23&lt;&gt;"",1,0))</f>
        <v>0</v>
      </c>
      <c r="CE20" s="179">
        <f>IF('Indicador Datos'!CE23="No Data",1,IF('Indicador Imputación Datos'!CE23&lt;&gt;"",1,0))</f>
        <v>0</v>
      </c>
      <c r="CF20" s="179">
        <f>IF('Indicador Datos'!CF23="No Data",1,IF('Indicador Imputación Datos'!CF23&lt;&gt;"",1,0))</f>
        <v>0</v>
      </c>
      <c r="CG20" s="190">
        <f t="shared" si="0"/>
        <v>3</v>
      </c>
      <c r="CH20" s="191">
        <f t="shared" si="1"/>
        <v>3.7037037037037035E-2</v>
      </c>
    </row>
    <row r="21" spans="1:86" x14ac:dyDescent="0.25">
      <c r="A21" s="3" t="str">
        <f>VLOOKUP(C21,Regiones!B$4:H$36,7,FALSE)</f>
        <v>Central America</v>
      </c>
      <c r="B21" s="114" t="s">
        <v>38</v>
      </c>
      <c r="C21" s="97" t="s">
        <v>37</v>
      </c>
      <c r="D21" s="179">
        <f>IF('Indicador Datos'!D24="No Data",1,IF('Indicador Imputación Datos'!D24&lt;&gt;"",1,0))</f>
        <v>0</v>
      </c>
      <c r="E21" s="179">
        <f>IF('Indicador Datos'!E24="No Data",1,IF('Indicador Imputación Datos'!E24&lt;&gt;"",1,0))</f>
        <v>0</v>
      </c>
      <c r="F21" s="179">
        <f>IF('Indicador Datos'!F24="No Data",1,IF('Indicador Imputación Datos'!F24&lt;&gt;"",1,0))</f>
        <v>0</v>
      </c>
      <c r="G21" s="179">
        <f>IF('Indicador Datos'!G24="No Data",1,IF('Indicador Imputación Datos'!G24&lt;&gt;"",1,0))</f>
        <v>0</v>
      </c>
      <c r="H21" s="179">
        <f>IF('Indicador Datos'!H24="No Data",1,IF('Indicador Imputación Datos'!H24&lt;&gt;"",1,0))</f>
        <v>0</v>
      </c>
      <c r="I21" s="179">
        <f>IF('Indicador Datos'!I24="No Data",1,IF('Indicador Imputación Datos'!I24&lt;&gt;"",1,0))</f>
        <v>0</v>
      </c>
      <c r="J21" s="179">
        <f>IF('Indicador Datos'!J24="No Data",1,IF('Indicador Imputación Datos'!J24&lt;&gt;"",1,0))</f>
        <v>0</v>
      </c>
      <c r="K21" s="179">
        <f>IF('Indicador Datos'!K24="No Data",1,IF('Indicador Imputación Datos'!K24&lt;&gt;"",1,0))</f>
        <v>0</v>
      </c>
      <c r="L21" s="179">
        <f>IF('Indicador Datos'!L24="No Data",1,IF('Indicador Imputación Datos'!L24&lt;&gt;"",1,0))</f>
        <v>0</v>
      </c>
      <c r="M21" s="179">
        <f>IF('Indicador Datos'!M24="No Data",1,IF('Indicador Imputación Datos'!M24&lt;&gt;"",1,0))</f>
        <v>0</v>
      </c>
      <c r="N21" s="179">
        <f>IF('Indicador Datos'!N24="No Data",1,IF('Indicador Imputación Datos'!N24&lt;&gt;"",1,0))</f>
        <v>0</v>
      </c>
      <c r="O21" s="179">
        <f>IF('Indicador Datos'!O24="No Data",1,IF('Indicador Imputación Datos'!O24&lt;&gt;"",1,0))</f>
        <v>0</v>
      </c>
      <c r="P21" s="179">
        <f>IF('Indicador Datos'!P24="No Data",1,IF('Indicador Imputación Datos'!P24&lt;&gt;"",1,0))</f>
        <v>1</v>
      </c>
      <c r="Q21" s="179">
        <f>IF('Indicador Datos'!Q24="No Data",1,IF('Indicador Imputación Datos'!Q24&lt;&gt;"",1,0))</f>
        <v>0</v>
      </c>
      <c r="R21" s="179">
        <f>IF('Indicador Datos'!R24="No Data",1,IF('Indicador Imputación Datos'!R24&lt;&gt;"",1,0))</f>
        <v>0</v>
      </c>
      <c r="S21" s="179">
        <f>IF('Indicador Datos'!S24="No Data",1,IF('Indicador Imputación Datos'!S24&lt;&gt;"",1,0))</f>
        <v>0</v>
      </c>
      <c r="T21" s="179">
        <f>IF('Indicador Datos'!T24="No Data",1,IF('Indicador Imputación Datos'!T24&lt;&gt;"",1,0))</f>
        <v>0</v>
      </c>
      <c r="U21" s="179">
        <f>IF('Indicador Datos'!U24="No Data",1,IF('Indicador Imputación Datos'!U24&lt;&gt;"",1,0))</f>
        <v>0</v>
      </c>
      <c r="V21" s="179">
        <f>IF('Indicador Datos'!V24="No Data",1,IF('Indicador Imputación Datos'!V24&lt;&gt;"",1,0))</f>
        <v>0</v>
      </c>
      <c r="W21" s="179">
        <f>IF('Indicador Datos'!W24="No Data",1,IF('Indicador Imputación Datos'!W24&lt;&gt;"",1,0))</f>
        <v>0</v>
      </c>
      <c r="X21" s="179">
        <f>IF('Indicador Datos'!X24="No Data",1,IF('Indicador Imputación Datos'!X24&lt;&gt;"",1,0))</f>
        <v>0</v>
      </c>
      <c r="Y21" s="179">
        <f>IF('Indicador Datos'!Y24="No Data",1,IF('Indicador Imputación Datos'!Y24&lt;&gt;"",1,0))</f>
        <v>0</v>
      </c>
      <c r="Z21" s="179">
        <f>IF('Indicador Datos'!Z24="No Data",1,IF('Indicador Imputación Datos'!Z24&lt;&gt;"",1,0))</f>
        <v>0</v>
      </c>
      <c r="AA21" s="179">
        <f>IF('Indicador Datos'!AA24="No Data",1,IF('Indicador Imputación Datos'!AA24&lt;&gt;"",1,0))</f>
        <v>0</v>
      </c>
      <c r="AB21" s="179">
        <f>IF('Indicador Datos'!AB24="No Data",1,IF('Indicador Imputación Datos'!AB24&lt;&gt;"",1,0))</f>
        <v>0</v>
      </c>
      <c r="AC21" s="179">
        <f>IF('Indicador Datos'!AC24="No Data",1,IF('Indicador Imputación Datos'!AC24&lt;&gt;"",1,0))</f>
        <v>0</v>
      </c>
      <c r="AD21" s="179">
        <f>IF('Indicador Datos'!AD24="No Data",1,IF('Indicador Imputación Datos'!AD24&lt;&gt;"",1,0))</f>
        <v>0</v>
      </c>
      <c r="AE21" s="179">
        <f>IF('Indicador Datos'!AE24="No Data",1,IF('Indicador Imputación Datos'!AE24&lt;&gt;"",1,0))</f>
        <v>0</v>
      </c>
      <c r="AF21" s="179">
        <f>IF('Indicador Datos'!AF24="No Data",1,IF('Indicador Imputación Datos'!AF24&lt;&gt;"",1,0))</f>
        <v>0</v>
      </c>
      <c r="AG21" s="179">
        <f>IF('Indicador Datos'!AG24="No Data",1,IF('Indicador Imputación Datos'!AG24&lt;&gt;"",1,0))</f>
        <v>0</v>
      </c>
      <c r="AH21" s="179">
        <f>IF('Indicador Datos'!AH24="No Data",1,IF('Indicador Imputación Datos'!AH24&lt;&gt;"",1,0))</f>
        <v>1</v>
      </c>
      <c r="AI21" s="179">
        <f>IF('Indicador Datos'!AI24="No Data",1,IF('Indicador Imputación Datos'!AI24&lt;&gt;"",1,0))</f>
        <v>0</v>
      </c>
      <c r="AJ21" s="179">
        <f>IF('Indicador Datos'!AJ24="No Data",1,IF('Indicador Imputación Datos'!AJ24&lt;&gt;"",1,0))</f>
        <v>0</v>
      </c>
      <c r="AK21" s="179">
        <f>IF('Indicador Datos'!AK24="No Data",1,IF('Indicador Imputación Datos'!AK24&lt;&gt;"",1,0))</f>
        <v>0</v>
      </c>
      <c r="AL21" s="179">
        <f>IF('Indicador Datos'!AL24="No Data",1,IF('Indicador Imputación Datos'!AL24&lt;&gt;"",1,0))</f>
        <v>0</v>
      </c>
      <c r="AM21" s="179">
        <f>IF('Indicador Datos'!AM24="No Data",1,IF('Indicador Imputación Datos'!AM24&lt;&gt;"",1,0))</f>
        <v>0</v>
      </c>
      <c r="AN21" s="179">
        <f>IF('Indicador Datos'!AN24="No Data",1,IF('Indicador Imputación Datos'!AN24&lt;&gt;"",1,0))</f>
        <v>0</v>
      </c>
      <c r="AO21" s="179">
        <f>IF('Indicador Datos'!AO24="No Data",1,IF('Indicador Imputación Datos'!AO24&lt;&gt;"",1,0))</f>
        <v>0</v>
      </c>
      <c r="AP21" s="179">
        <f>IF('Indicador Datos'!AP24="No Data",1,IF('Indicador Imputación Datos'!AP24&lt;&gt;"",1,0))</f>
        <v>0</v>
      </c>
      <c r="AQ21" s="179">
        <f>IF('Indicador Datos'!AQ24="No Data",1,IF('Indicador Imputación Datos'!AQ24&lt;&gt;"",1,0))</f>
        <v>0</v>
      </c>
      <c r="AR21" s="179">
        <f>IF('Indicador Datos'!AR24="No Data",1,IF('Indicador Imputación Datos'!AR24&lt;&gt;"",1,0))</f>
        <v>0</v>
      </c>
      <c r="AS21" s="179">
        <f>IF('Indicador Datos'!AS24="No Data",1,IF('Indicador Imputación Datos'!AS24&lt;&gt;"",1,0))</f>
        <v>0</v>
      </c>
      <c r="AT21" s="179">
        <f>IF('Indicador Datos'!AT24="No Data",1,IF('Indicador Imputación Datos'!AT24&lt;&gt;"",1,0))</f>
        <v>0</v>
      </c>
      <c r="AU21" s="179">
        <f>IF('Indicador Datos'!AU24="No Data",1,IF('Indicador Imputación Datos'!AU24&lt;&gt;"",1,0))</f>
        <v>0</v>
      </c>
      <c r="AV21" s="179">
        <f>IF('Indicador Datos'!AV24="No Data",1,IF('Indicador Imputación Datos'!AV24&lt;&gt;"",1,0))</f>
        <v>0</v>
      </c>
      <c r="AW21" s="179">
        <f>IF('Indicador Datos'!AW24="No Data",1,IF('Indicador Imputación Datos'!AW24&lt;&gt;"",1,0))</f>
        <v>0</v>
      </c>
      <c r="AX21" s="179">
        <f>IF('Indicador Datos'!AX24="No Data",1,IF('Indicador Imputación Datos'!AX24&lt;&gt;"",1,0))</f>
        <v>0</v>
      </c>
      <c r="AY21" s="179">
        <f>IF('Indicador Datos'!AY24="No Data",1,IF('Indicador Imputación Datos'!AY24&lt;&gt;"",1,0))</f>
        <v>0</v>
      </c>
      <c r="AZ21" s="179">
        <f>IF('Indicador Datos'!AZ24="No Data",1,IF('Indicador Imputación Datos'!AZ24&lt;&gt;"",1,0))</f>
        <v>0</v>
      </c>
      <c r="BA21" s="179">
        <f>IF('Indicador Datos'!BA24="No Data",1,IF('Indicador Imputación Datos'!BA24&lt;&gt;"",1,0))</f>
        <v>0</v>
      </c>
      <c r="BB21" s="179">
        <f>IF('Indicador Datos'!BB24="No Data",1,IF('Indicador Imputación Datos'!BB24&lt;&gt;"",1,0))</f>
        <v>0</v>
      </c>
      <c r="BC21" s="179">
        <f>IF('Indicador Datos'!BC24="No Data",1,IF('Indicador Imputación Datos'!BC24&lt;&gt;"",1,0))</f>
        <v>0</v>
      </c>
      <c r="BD21" s="179">
        <f>IF('Indicador Datos'!BD24="No Data",1,IF('Indicador Imputación Datos'!BD24&lt;&gt;"",1,0))</f>
        <v>0</v>
      </c>
      <c r="BE21" s="179">
        <f>IF('Indicador Datos'!BE24="No Data",1,IF('Indicador Imputación Datos'!BE24&lt;&gt;"",1,0))</f>
        <v>0</v>
      </c>
      <c r="BF21" s="179">
        <f>IF('Indicador Datos'!BF24="No Data",1,IF('Indicador Imputación Datos'!BF24&lt;&gt;"",1,0))</f>
        <v>0</v>
      </c>
      <c r="BG21" s="179">
        <f>IF('Indicador Datos'!BG24="No Data",1,IF('Indicador Imputación Datos'!BG24&lt;&gt;"",1,0))</f>
        <v>0</v>
      </c>
      <c r="BH21" s="179">
        <f>IF('Indicador Datos'!BH24="No Data",1,IF('Indicador Imputación Datos'!BH24&lt;&gt;"",1,0))</f>
        <v>0</v>
      </c>
      <c r="BI21" s="179">
        <f>IF('Indicador Datos'!BI24="No Data",1,IF('Indicador Imputación Datos'!BI24&lt;&gt;"",1,0))</f>
        <v>1</v>
      </c>
      <c r="BJ21" s="179">
        <f>IF('Indicador Datos'!BJ24="No Data",1,IF('Indicador Imputación Datos'!BJ24&lt;&gt;"",1,0))</f>
        <v>0</v>
      </c>
      <c r="BK21" s="179">
        <f>IF('Indicador Datos'!BK24="No Data",1,IF('Indicador Imputación Datos'!BK24&lt;&gt;"",1,0))</f>
        <v>0</v>
      </c>
      <c r="BL21" s="179">
        <f>IF('Indicador Datos'!BL24="No Data",1,IF('Indicador Imputación Datos'!BL24&lt;&gt;"",1,0))</f>
        <v>0</v>
      </c>
      <c r="BM21" s="179">
        <f>IF('Indicador Datos'!BM24="No Data",1,IF('Indicador Imputación Datos'!BM24&lt;&gt;"",1,0))</f>
        <v>0</v>
      </c>
      <c r="BN21" s="179">
        <f>IF('Indicador Datos'!BN24="No Data",1,IF('Indicador Imputación Datos'!BN24&lt;&gt;"",1,0))</f>
        <v>0</v>
      </c>
      <c r="BO21" s="179">
        <f>IF('Indicador Datos'!BO24="No Data",1,IF('Indicador Imputación Datos'!BO24&lt;&gt;"",1,0))</f>
        <v>0</v>
      </c>
      <c r="BP21" s="179">
        <f>IF('Indicador Datos'!BP24="No Data",1,IF('Indicador Imputación Datos'!BP24&lt;&gt;"",1,0))</f>
        <v>0</v>
      </c>
      <c r="BQ21" s="179">
        <f>IF('Indicador Datos'!BQ24="No Data",1,IF('Indicador Imputación Datos'!BQ24&lt;&gt;"",1,0))</f>
        <v>0</v>
      </c>
      <c r="BR21" s="179">
        <f>IF('Indicador Datos'!BR24="No Data",1,IF('Indicador Imputación Datos'!BR24&lt;&gt;"",1,0))</f>
        <v>0</v>
      </c>
      <c r="BS21" s="179">
        <f>IF('Indicador Datos'!BS24="No Data",1,IF('Indicador Imputación Datos'!BS24&lt;&gt;"",1,0))</f>
        <v>0</v>
      </c>
      <c r="BT21" s="179">
        <f>IF('Indicador Datos'!BT24="No Data",1,IF('Indicador Imputación Datos'!BT24&lt;&gt;"",1,0))</f>
        <v>0</v>
      </c>
      <c r="BU21" s="179">
        <f>IF('Indicador Datos'!BU24="No Data",1,IF('Indicador Imputación Datos'!BU24&lt;&gt;"",1,0))</f>
        <v>0</v>
      </c>
      <c r="BV21" s="179">
        <f>IF('Indicador Datos'!BV24="No Data",1,IF('Indicador Imputación Datos'!BV24&lt;&gt;"",1,0))</f>
        <v>0</v>
      </c>
      <c r="BW21" s="179">
        <f>IF('Indicador Datos'!BW24="No Data",1,IF('Indicador Imputación Datos'!BW24&lt;&gt;"",1,0))</f>
        <v>0</v>
      </c>
      <c r="BX21" s="179">
        <f>IF('Indicador Datos'!BX24="No Data",1,IF('Indicador Imputación Datos'!BX24&lt;&gt;"",1,0))</f>
        <v>0</v>
      </c>
      <c r="BY21" s="179">
        <f>IF('Indicador Datos'!BY24="No Data",1,IF('Indicador Imputación Datos'!BY24&lt;&gt;"",1,0))</f>
        <v>0</v>
      </c>
      <c r="BZ21" s="179">
        <f>IF('Indicador Datos'!BZ24="No Data",1,IF('Indicador Imputación Datos'!BZ24&lt;&gt;"",1,0))</f>
        <v>0</v>
      </c>
      <c r="CA21" s="179">
        <f>IF('Indicador Datos'!CA24="No Data",1,IF('Indicador Imputación Datos'!CA24&lt;&gt;"",1,0))</f>
        <v>0</v>
      </c>
      <c r="CB21" s="179">
        <f>IF('Indicador Datos'!CB24="No Data",1,IF('Indicador Imputación Datos'!CB24&lt;&gt;"",1,0))</f>
        <v>0</v>
      </c>
      <c r="CC21" s="179">
        <f>IF('Indicador Datos'!CC24="No Data",1,IF('Indicador Imputación Datos'!CC24&lt;&gt;"",1,0))</f>
        <v>0</v>
      </c>
      <c r="CD21" s="179">
        <f>IF('Indicador Datos'!CD24="No Data",1,IF('Indicador Imputación Datos'!CD24&lt;&gt;"",1,0))</f>
        <v>0</v>
      </c>
      <c r="CE21" s="179">
        <f>IF('Indicador Datos'!CE24="No Data",1,IF('Indicador Imputación Datos'!CE24&lt;&gt;"",1,0))</f>
        <v>0</v>
      </c>
      <c r="CF21" s="179">
        <f>IF('Indicador Datos'!CF24="No Data",1,IF('Indicador Imputación Datos'!CF24&lt;&gt;"",1,0))</f>
        <v>0</v>
      </c>
      <c r="CG21" s="190">
        <f t="shared" si="0"/>
        <v>3</v>
      </c>
      <c r="CH21" s="191">
        <f t="shared" si="1"/>
        <v>3.7037037037037035E-2</v>
      </c>
    </row>
    <row r="22" spans="1:86" x14ac:dyDescent="0.25">
      <c r="A22" s="3" t="str">
        <f>VLOOKUP(C22,Regiones!B$4:H$36,7,FALSE)</f>
        <v>Central America</v>
      </c>
      <c r="B22" s="114" t="s">
        <v>42</v>
      </c>
      <c r="C22" s="97" t="s">
        <v>41</v>
      </c>
      <c r="D22" s="179">
        <f>IF('Indicador Datos'!D25="No Data",1,IF('Indicador Imputación Datos'!D25&lt;&gt;"",1,0))</f>
        <v>0</v>
      </c>
      <c r="E22" s="179">
        <f>IF('Indicador Datos'!E25="No Data",1,IF('Indicador Imputación Datos'!E25&lt;&gt;"",1,0))</f>
        <v>0</v>
      </c>
      <c r="F22" s="179">
        <f>IF('Indicador Datos'!F25="No Data",1,IF('Indicador Imputación Datos'!F25&lt;&gt;"",1,0))</f>
        <v>0</v>
      </c>
      <c r="G22" s="179">
        <f>IF('Indicador Datos'!G25="No Data",1,IF('Indicador Imputación Datos'!G25&lt;&gt;"",1,0))</f>
        <v>0</v>
      </c>
      <c r="H22" s="179">
        <f>IF('Indicador Datos'!H25="No Data",1,IF('Indicador Imputación Datos'!H25&lt;&gt;"",1,0))</f>
        <v>0</v>
      </c>
      <c r="I22" s="179">
        <f>IF('Indicador Datos'!I25="No Data",1,IF('Indicador Imputación Datos'!I25&lt;&gt;"",1,0))</f>
        <v>0</v>
      </c>
      <c r="J22" s="179">
        <f>IF('Indicador Datos'!J25="No Data",1,IF('Indicador Imputación Datos'!J25&lt;&gt;"",1,0))</f>
        <v>0</v>
      </c>
      <c r="K22" s="179">
        <f>IF('Indicador Datos'!K25="No Data",1,IF('Indicador Imputación Datos'!K25&lt;&gt;"",1,0))</f>
        <v>0</v>
      </c>
      <c r="L22" s="179">
        <f>IF('Indicador Datos'!L25="No Data",1,IF('Indicador Imputación Datos'!L25&lt;&gt;"",1,0))</f>
        <v>0</v>
      </c>
      <c r="M22" s="179">
        <f>IF('Indicador Datos'!M25="No Data",1,IF('Indicador Imputación Datos'!M25&lt;&gt;"",1,0))</f>
        <v>0</v>
      </c>
      <c r="N22" s="179">
        <f>IF('Indicador Datos'!N25="No Data",1,IF('Indicador Imputación Datos'!N25&lt;&gt;"",1,0))</f>
        <v>0</v>
      </c>
      <c r="O22" s="179">
        <f>IF('Indicador Datos'!O25="No Data",1,IF('Indicador Imputación Datos'!O25&lt;&gt;"",1,0))</f>
        <v>0</v>
      </c>
      <c r="P22" s="179">
        <f>IF('Indicador Datos'!P25="No Data",1,IF('Indicador Imputación Datos'!P25&lt;&gt;"",1,0))</f>
        <v>0</v>
      </c>
      <c r="Q22" s="179">
        <f>IF('Indicador Datos'!Q25="No Data",1,IF('Indicador Imputación Datos'!Q25&lt;&gt;"",1,0))</f>
        <v>0</v>
      </c>
      <c r="R22" s="179">
        <f>IF('Indicador Datos'!R25="No Data",1,IF('Indicador Imputación Datos'!R25&lt;&gt;"",1,0))</f>
        <v>0</v>
      </c>
      <c r="S22" s="179">
        <f>IF('Indicador Datos'!S25="No Data",1,IF('Indicador Imputación Datos'!S25&lt;&gt;"",1,0))</f>
        <v>0</v>
      </c>
      <c r="T22" s="179">
        <f>IF('Indicador Datos'!T25="No Data",1,IF('Indicador Imputación Datos'!T25&lt;&gt;"",1,0))</f>
        <v>0</v>
      </c>
      <c r="U22" s="179">
        <f>IF('Indicador Datos'!U25="No Data",1,IF('Indicador Imputación Datos'!U25&lt;&gt;"",1,0))</f>
        <v>0</v>
      </c>
      <c r="V22" s="179">
        <f>IF('Indicador Datos'!V25="No Data",1,IF('Indicador Imputación Datos'!V25&lt;&gt;"",1,0))</f>
        <v>0</v>
      </c>
      <c r="W22" s="179">
        <f>IF('Indicador Datos'!W25="No Data",1,IF('Indicador Imputación Datos'!W25&lt;&gt;"",1,0))</f>
        <v>0</v>
      </c>
      <c r="X22" s="179">
        <f>IF('Indicador Datos'!X25="No Data",1,IF('Indicador Imputación Datos'!X25&lt;&gt;"",1,0))</f>
        <v>0</v>
      </c>
      <c r="Y22" s="179">
        <f>IF('Indicador Datos'!Y25="No Data",1,IF('Indicador Imputación Datos'!Y25&lt;&gt;"",1,0))</f>
        <v>0</v>
      </c>
      <c r="Z22" s="179">
        <f>IF('Indicador Datos'!Z25="No Data",1,IF('Indicador Imputación Datos'!Z25&lt;&gt;"",1,0))</f>
        <v>0</v>
      </c>
      <c r="AA22" s="179">
        <f>IF('Indicador Datos'!AA25="No Data",1,IF('Indicador Imputación Datos'!AA25&lt;&gt;"",1,0))</f>
        <v>0</v>
      </c>
      <c r="AB22" s="179">
        <f>IF('Indicador Datos'!AB25="No Data",1,IF('Indicador Imputación Datos'!AB25&lt;&gt;"",1,0))</f>
        <v>0</v>
      </c>
      <c r="AC22" s="179">
        <f>IF('Indicador Datos'!AC25="No Data",1,IF('Indicador Imputación Datos'!AC25&lt;&gt;"",1,0))</f>
        <v>0</v>
      </c>
      <c r="AD22" s="179">
        <f>IF('Indicador Datos'!AD25="No Data",1,IF('Indicador Imputación Datos'!AD25&lt;&gt;"",1,0))</f>
        <v>1</v>
      </c>
      <c r="AE22" s="179">
        <f>IF('Indicador Datos'!AE25="No Data",1,IF('Indicador Imputación Datos'!AE25&lt;&gt;"",1,0))</f>
        <v>0</v>
      </c>
      <c r="AF22" s="179">
        <f>IF('Indicador Datos'!AF25="No Data",1,IF('Indicador Imputación Datos'!AF25&lt;&gt;"",1,0))</f>
        <v>0</v>
      </c>
      <c r="AG22" s="179">
        <f>IF('Indicador Datos'!AG25="No Data",1,IF('Indicador Imputación Datos'!AG25&lt;&gt;"",1,0))</f>
        <v>0</v>
      </c>
      <c r="AH22" s="179">
        <f>IF('Indicador Datos'!AH25="No Data",1,IF('Indicador Imputación Datos'!AH25&lt;&gt;"",1,0))</f>
        <v>0</v>
      </c>
      <c r="AI22" s="179">
        <f>IF('Indicador Datos'!AI25="No Data",1,IF('Indicador Imputación Datos'!AI25&lt;&gt;"",1,0))</f>
        <v>0</v>
      </c>
      <c r="AJ22" s="179">
        <f>IF('Indicador Datos'!AJ25="No Data",1,IF('Indicador Imputación Datos'!AJ25&lt;&gt;"",1,0))</f>
        <v>0</v>
      </c>
      <c r="AK22" s="179">
        <f>IF('Indicador Datos'!AK25="No Data",1,IF('Indicador Imputación Datos'!AK25&lt;&gt;"",1,0))</f>
        <v>0</v>
      </c>
      <c r="AL22" s="179">
        <f>IF('Indicador Datos'!AL25="No Data",1,IF('Indicador Imputación Datos'!AL25&lt;&gt;"",1,0))</f>
        <v>0</v>
      </c>
      <c r="AM22" s="179">
        <f>IF('Indicador Datos'!AM25="No Data",1,IF('Indicador Imputación Datos'!AM25&lt;&gt;"",1,0))</f>
        <v>0</v>
      </c>
      <c r="AN22" s="179">
        <f>IF('Indicador Datos'!AN25="No Data",1,IF('Indicador Imputación Datos'!AN25&lt;&gt;"",1,0))</f>
        <v>0</v>
      </c>
      <c r="AO22" s="179">
        <f>IF('Indicador Datos'!AO25="No Data",1,IF('Indicador Imputación Datos'!AO25&lt;&gt;"",1,0))</f>
        <v>0</v>
      </c>
      <c r="AP22" s="179">
        <f>IF('Indicador Datos'!AP25="No Data",1,IF('Indicador Imputación Datos'!AP25&lt;&gt;"",1,0))</f>
        <v>0</v>
      </c>
      <c r="AQ22" s="179">
        <f>IF('Indicador Datos'!AQ25="No Data",1,IF('Indicador Imputación Datos'!AQ25&lt;&gt;"",1,0))</f>
        <v>0</v>
      </c>
      <c r="AR22" s="179">
        <f>IF('Indicador Datos'!AR25="No Data",1,IF('Indicador Imputación Datos'!AR25&lt;&gt;"",1,0))</f>
        <v>0</v>
      </c>
      <c r="AS22" s="179">
        <f>IF('Indicador Datos'!AS25="No Data",1,IF('Indicador Imputación Datos'!AS25&lt;&gt;"",1,0))</f>
        <v>0</v>
      </c>
      <c r="AT22" s="179">
        <f>IF('Indicador Datos'!AT25="No Data",1,IF('Indicador Imputación Datos'!AT25&lt;&gt;"",1,0))</f>
        <v>0</v>
      </c>
      <c r="AU22" s="179">
        <f>IF('Indicador Datos'!AU25="No Data",1,IF('Indicador Imputación Datos'!AU25&lt;&gt;"",1,0))</f>
        <v>0</v>
      </c>
      <c r="AV22" s="179">
        <f>IF('Indicador Datos'!AV25="No Data",1,IF('Indicador Imputación Datos'!AV25&lt;&gt;"",1,0))</f>
        <v>0</v>
      </c>
      <c r="AW22" s="179">
        <f>IF('Indicador Datos'!AW25="No Data",1,IF('Indicador Imputación Datos'!AW25&lt;&gt;"",1,0))</f>
        <v>0</v>
      </c>
      <c r="AX22" s="179">
        <f>IF('Indicador Datos'!AX25="No Data",1,IF('Indicador Imputación Datos'!AX25&lt;&gt;"",1,0))</f>
        <v>0</v>
      </c>
      <c r="AY22" s="179">
        <f>IF('Indicador Datos'!AY25="No Data",1,IF('Indicador Imputación Datos'!AY25&lt;&gt;"",1,0))</f>
        <v>0</v>
      </c>
      <c r="AZ22" s="179">
        <f>IF('Indicador Datos'!AZ25="No Data",1,IF('Indicador Imputación Datos'!AZ25&lt;&gt;"",1,0))</f>
        <v>0</v>
      </c>
      <c r="BA22" s="179">
        <f>IF('Indicador Datos'!BA25="No Data",1,IF('Indicador Imputación Datos'!BA25&lt;&gt;"",1,0))</f>
        <v>0</v>
      </c>
      <c r="BB22" s="179">
        <f>IF('Indicador Datos'!BB25="No Data",1,IF('Indicador Imputación Datos'!BB25&lt;&gt;"",1,0))</f>
        <v>0</v>
      </c>
      <c r="BC22" s="179">
        <f>IF('Indicador Datos'!BC25="No Data",1,IF('Indicador Imputación Datos'!BC25&lt;&gt;"",1,0))</f>
        <v>0</v>
      </c>
      <c r="BD22" s="179">
        <f>IF('Indicador Datos'!BD25="No Data",1,IF('Indicador Imputación Datos'!BD25&lt;&gt;"",1,0))</f>
        <v>0</v>
      </c>
      <c r="BE22" s="179">
        <f>IF('Indicador Datos'!BE25="No Data",1,IF('Indicador Imputación Datos'!BE25&lt;&gt;"",1,0))</f>
        <v>0</v>
      </c>
      <c r="BF22" s="179">
        <f>IF('Indicador Datos'!BF25="No Data",1,IF('Indicador Imputación Datos'!BF25&lt;&gt;"",1,0))</f>
        <v>0</v>
      </c>
      <c r="BG22" s="179">
        <f>IF('Indicador Datos'!BG25="No Data",1,IF('Indicador Imputación Datos'!BG25&lt;&gt;"",1,0))</f>
        <v>0</v>
      </c>
      <c r="BH22" s="179">
        <f>IF('Indicador Datos'!BH25="No Data",1,IF('Indicador Imputación Datos'!BH25&lt;&gt;"",1,0))</f>
        <v>0</v>
      </c>
      <c r="BI22" s="179">
        <f>IF('Indicador Datos'!BI25="No Data",1,IF('Indicador Imputación Datos'!BI25&lt;&gt;"",1,0))</f>
        <v>0</v>
      </c>
      <c r="BJ22" s="179">
        <f>IF('Indicador Datos'!BJ25="No Data",1,IF('Indicador Imputación Datos'!BJ25&lt;&gt;"",1,0))</f>
        <v>0</v>
      </c>
      <c r="BK22" s="179">
        <f>IF('Indicador Datos'!BK25="No Data",1,IF('Indicador Imputación Datos'!BK25&lt;&gt;"",1,0))</f>
        <v>0</v>
      </c>
      <c r="BL22" s="179">
        <f>IF('Indicador Datos'!BL25="No Data",1,IF('Indicador Imputación Datos'!BL25&lt;&gt;"",1,0))</f>
        <v>0</v>
      </c>
      <c r="BM22" s="179">
        <f>IF('Indicador Datos'!BM25="No Data",1,IF('Indicador Imputación Datos'!BM25&lt;&gt;"",1,0))</f>
        <v>0</v>
      </c>
      <c r="BN22" s="179">
        <f>IF('Indicador Datos'!BN25="No Data",1,IF('Indicador Imputación Datos'!BN25&lt;&gt;"",1,0))</f>
        <v>0</v>
      </c>
      <c r="BO22" s="179">
        <f>IF('Indicador Datos'!BO25="No Data",1,IF('Indicador Imputación Datos'!BO25&lt;&gt;"",1,0))</f>
        <v>0</v>
      </c>
      <c r="BP22" s="179">
        <f>IF('Indicador Datos'!BP25="No Data",1,IF('Indicador Imputación Datos'!BP25&lt;&gt;"",1,0))</f>
        <v>0</v>
      </c>
      <c r="BQ22" s="179">
        <f>IF('Indicador Datos'!BQ25="No Data",1,IF('Indicador Imputación Datos'!BQ25&lt;&gt;"",1,0))</f>
        <v>0</v>
      </c>
      <c r="BR22" s="179">
        <f>IF('Indicador Datos'!BR25="No Data",1,IF('Indicador Imputación Datos'!BR25&lt;&gt;"",1,0))</f>
        <v>0</v>
      </c>
      <c r="BS22" s="179">
        <f>IF('Indicador Datos'!BS25="No Data",1,IF('Indicador Imputación Datos'!BS25&lt;&gt;"",1,0))</f>
        <v>0</v>
      </c>
      <c r="BT22" s="179">
        <f>IF('Indicador Datos'!BT25="No Data",1,IF('Indicador Imputación Datos'!BT25&lt;&gt;"",1,0))</f>
        <v>0</v>
      </c>
      <c r="BU22" s="179">
        <f>IF('Indicador Datos'!BU25="No Data",1,IF('Indicador Imputación Datos'!BU25&lt;&gt;"",1,0))</f>
        <v>0</v>
      </c>
      <c r="BV22" s="179">
        <f>IF('Indicador Datos'!BV25="No Data",1,IF('Indicador Imputación Datos'!BV25&lt;&gt;"",1,0))</f>
        <v>0</v>
      </c>
      <c r="BW22" s="179">
        <f>IF('Indicador Datos'!BW25="No Data",1,IF('Indicador Imputación Datos'!BW25&lt;&gt;"",1,0))</f>
        <v>0</v>
      </c>
      <c r="BX22" s="179">
        <f>IF('Indicador Datos'!BX25="No Data",1,IF('Indicador Imputación Datos'!BX25&lt;&gt;"",1,0))</f>
        <v>0</v>
      </c>
      <c r="BY22" s="179">
        <f>IF('Indicador Datos'!BY25="No Data",1,IF('Indicador Imputación Datos'!BY25&lt;&gt;"",1,0))</f>
        <v>0</v>
      </c>
      <c r="BZ22" s="179">
        <f>IF('Indicador Datos'!BZ25="No Data",1,IF('Indicador Imputación Datos'!BZ25&lt;&gt;"",1,0))</f>
        <v>0</v>
      </c>
      <c r="CA22" s="179">
        <f>IF('Indicador Datos'!CA25="No Data",1,IF('Indicador Imputación Datos'!CA25&lt;&gt;"",1,0))</f>
        <v>0</v>
      </c>
      <c r="CB22" s="179">
        <f>IF('Indicador Datos'!CB25="No Data",1,IF('Indicador Imputación Datos'!CB25&lt;&gt;"",1,0))</f>
        <v>0</v>
      </c>
      <c r="CC22" s="179">
        <f>IF('Indicador Datos'!CC25="No Data",1,IF('Indicador Imputación Datos'!CC25&lt;&gt;"",1,0))</f>
        <v>0</v>
      </c>
      <c r="CD22" s="179">
        <f>IF('Indicador Datos'!CD25="No Data",1,IF('Indicador Imputación Datos'!CD25&lt;&gt;"",1,0))</f>
        <v>0</v>
      </c>
      <c r="CE22" s="179">
        <f>IF('Indicador Datos'!CE25="No Data",1,IF('Indicador Imputación Datos'!CE25&lt;&gt;"",1,0))</f>
        <v>0</v>
      </c>
      <c r="CF22" s="179">
        <f>IF('Indicador Datos'!CF25="No Data",1,IF('Indicador Imputación Datos'!CF25&lt;&gt;"",1,0))</f>
        <v>0</v>
      </c>
      <c r="CG22" s="190">
        <f t="shared" si="0"/>
        <v>1</v>
      </c>
      <c r="CH22" s="191">
        <f t="shared" si="1"/>
        <v>1.2345679012345678E-2</v>
      </c>
    </row>
    <row r="23" spans="1:86" x14ac:dyDescent="0.25">
      <c r="A23" s="3" t="str">
        <f>VLOOKUP(C23,Regiones!B$4:H$36,7,FALSE)</f>
        <v>Central America</v>
      </c>
      <c r="B23" s="114" t="s">
        <v>44</v>
      </c>
      <c r="C23" s="97" t="s">
        <v>43</v>
      </c>
      <c r="D23" s="179">
        <f>IF('Indicador Datos'!D26="No Data",1,IF('Indicador Imputación Datos'!D26&lt;&gt;"",1,0))</f>
        <v>0</v>
      </c>
      <c r="E23" s="179">
        <f>IF('Indicador Datos'!E26="No Data",1,IF('Indicador Imputación Datos'!E26&lt;&gt;"",1,0))</f>
        <v>0</v>
      </c>
      <c r="F23" s="179">
        <f>IF('Indicador Datos'!F26="No Data",1,IF('Indicador Imputación Datos'!F26&lt;&gt;"",1,0))</f>
        <v>0</v>
      </c>
      <c r="G23" s="179">
        <f>IF('Indicador Datos'!G26="No Data",1,IF('Indicador Imputación Datos'!G26&lt;&gt;"",1,0))</f>
        <v>0</v>
      </c>
      <c r="H23" s="179">
        <f>IF('Indicador Datos'!H26="No Data",1,IF('Indicador Imputación Datos'!H26&lt;&gt;"",1,0))</f>
        <v>0</v>
      </c>
      <c r="I23" s="179">
        <f>IF('Indicador Datos'!I26="No Data",1,IF('Indicador Imputación Datos'!I26&lt;&gt;"",1,0))</f>
        <v>0</v>
      </c>
      <c r="J23" s="179">
        <f>IF('Indicador Datos'!J26="No Data",1,IF('Indicador Imputación Datos'!J26&lt;&gt;"",1,0))</f>
        <v>0</v>
      </c>
      <c r="K23" s="179">
        <f>IF('Indicador Datos'!K26="No Data",1,IF('Indicador Imputación Datos'!K26&lt;&gt;"",1,0))</f>
        <v>0</v>
      </c>
      <c r="L23" s="179">
        <f>IF('Indicador Datos'!L26="No Data",1,IF('Indicador Imputación Datos'!L26&lt;&gt;"",1,0))</f>
        <v>0</v>
      </c>
      <c r="M23" s="179">
        <f>IF('Indicador Datos'!M26="No Data",1,IF('Indicador Imputación Datos'!M26&lt;&gt;"",1,0))</f>
        <v>0</v>
      </c>
      <c r="N23" s="179">
        <f>IF('Indicador Datos'!N26="No Data",1,IF('Indicador Imputación Datos'!N26&lt;&gt;"",1,0))</f>
        <v>0</v>
      </c>
      <c r="O23" s="179">
        <f>IF('Indicador Datos'!O26="No Data",1,IF('Indicador Imputación Datos'!O26&lt;&gt;"",1,0))</f>
        <v>0</v>
      </c>
      <c r="P23" s="179">
        <f>IF('Indicador Datos'!P26="No Data",1,IF('Indicador Imputación Datos'!P26&lt;&gt;"",1,0))</f>
        <v>0</v>
      </c>
      <c r="Q23" s="179">
        <f>IF('Indicador Datos'!Q26="No Data",1,IF('Indicador Imputación Datos'!Q26&lt;&gt;"",1,0))</f>
        <v>0</v>
      </c>
      <c r="R23" s="179">
        <f>IF('Indicador Datos'!R26="No Data",1,IF('Indicador Imputación Datos'!R26&lt;&gt;"",1,0))</f>
        <v>0</v>
      </c>
      <c r="S23" s="179">
        <f>IF('Indicador Datos'!S26="No Data",1,IF('Indicador Imputación Datos'!S26&lt;&gt;"",1,0))</f>
        <v>0</v>
      </c>
      <c r="T23" s="179">
        <f>IF('Indicador Datos'!T26="No Data",1,IF('Indicador Imputación Datos'!T26&lt;&gt;"",1,0))</f>
        <v>0</v>
      </c>
      <c r="U23" s="179">
        <f>IF('Indicador Datos'!U26="No Data",1,IF('Indicador Imputación Datos'!U26&lt;&gt;"",1,0))</f>
        <v>0</v>
      </c>
      <c r="V23" s="179">
        <f>IF('Indicador Datos'!V26="No Data",1,IF('Indicador Imputación Datos'!V26&lt;&gt;"",1,0))</f>
        <v>0</v>
      </c>
      <c r="W23" s="179">
        <f>IF('Indicador Datos'!W26="No Data",1,IF('Indicador Imputación Datos'!W26&lt;&gt;"",1,0))</f>
        <v>0</v>
      </c>
      <c r="X23" s="179">
        <f>IF('Indicador Datos'!X26="No Data",1,IF('Indicador Imputación Datos'!X26&lt;&gt;"",1,0))</f>
        <v>0</v>
      </c>
      <c r="Y23" s="179">
        <f>IF('Indicador Datos'!Y26="No Data",1,IF('Indicador Imputación Datos'!Y26&lt;&gt;"",1,0))</f>
        <v>0</v>
      </c>
      <c r="Z23" s="179">
        <f>IF('Indicador Datos'!Z26="No Data",1,IF('Indicador Imputación Datos'!Z26&lt;&gt;"",1,0))</f>
        <v>0</v>
      </c>
      <c r="AA23" s="179">
        <f>IF('Indicador Datos'!AA26="No Data",1,IF('Indicador Imputación Datos'!AA26&lt;&gt;"",1,0))</f>
        <v>0</v>
      </c>
      <c r="AB23" s="179">
        <f>IF('Indicador Datos'!AB26="No Data",1,IF('Indicador Imputación Datos'!AB26&lt;&gt;"",1,0))</f>
        <v>0</v>
      </c>
      <c r="AC23" s="179">
        <f>IF('Indicador Datos'!AC26="No Data",1,IF('Indicador Imputación Datos'!AC26&lt;&gt;"",1,0))</f>
        <v>0</v>
      </c>
      <c r="AD23" s="179">
        <f>IF('Indicador Datos'!AD26="No Data",1,IF('Indicador Imputación Datos'!AD26&lt;&gt;"",1,0))</f>
        <v>0</v>
      </c>
      <c r="AE23" s="179">
        <f>IF('Indicador Datos'!AE26="No Data",1,IF('Indicador Imputación Datos'!AE26&lt;&gt;"",1,0))</f>
        <v>0</v>
      </c>
      <c r="AF23" s="179">
        <f>IF('Indicador Datos'!AF26="No Data",1,IF('Indicador Imputación Datos'!AF26&lt;&gt;"",1,0))</f>
        <v>0</v>
      </c>
      <c r="AG23" s="179">
        <f>IF('Indicador Datos'!AG26="No Data",1,IF('Indicador Imputación Datos'!AG26&lt;&gt;"",1,0))</f>
        <v>0</v>
      </c>
      <c r="AH23" s="179">
        <f>IF('Indicador Datos'!AH26="No Data",1,IF('Indicador Imputación Datos'!AH26&lt;&gt;"",1,0))</f>
        <v>0</v>
      </c>
      <c r="AI23" s="179">
        <f>IF('Indicador Datos'!AI26="No Data",1,IF('Indicador Imputación Datos'!AI26&lt;&gt;"",1,0))</f>
        <v>0</v>
      </c>
      <c r="AJ23" s="179">
        <f>IF('Indicador Datos'!AJ26="No Data",1,IF('Indicador Imputación Datos'!AJ26&lt;&gt;"",1,0))</f>
        <v>0</v>
      </c>
      <c r="AK23" s="179">
        <f>IF('Indicador Datos'!AK26="No Data",1,IF('Indicador Imputación Datos'!AK26&lt;&gt;"",1,0))</f>
        <v>0</v>
      </c>
      <c r="AL23" s="179">
        <f>IF('Indicador Datos'!AL26="No Data",1,IF('Indicador Imputación Datos'!AL26&lt;&gt;"",1,0))</f>
        <v>0</v>
      </c>
      <c r="AM23" s="179">
        <f>IF('Indicador Datos'!AM26="No Data",1,IF('Indicador Imputación Datos'!AM26&lt;&gt;"",1,0))</f>
        <v>0</v>
      </c>
      <c r="AN23" s="179">
        <f>IF('Indicador Datos'!AN26="No Data",1,IF('Indicador Imputación Datos'!AN26&lt;&gt;"",1,0))</f>
        <v>0</v>
      </c>
      <c r="AO23" s="179">
        <f>IF('Indicador Datos'!AO26="No Data",1,IF('Indicador Imputación Datos'!AO26&lt;&gt;"",1,0))</f>
        <v>0</v>
      </c>
      <c r="AP23" s="179">
        <f>IF('Indicador Datos'!AP26="No Data",1,IF('Indicador Imputación Datos'!AP26&lt;&gt;"",1,0))</f>
        <v>0</v>
      </c>
      <c r="AQ23" s="179">
        <f>IF('Indicador Datos'!AQ26="No Data",1,IF('Indicador Imputación Datos'!AQ26&lt;&gt;"",1,0))</f>
        <v>0</v>
      </c>
      <c r="AR23" s="179">
        <f>IF('Indicador Datos'!AR26="No Data",1,IF('Indicador Imputación Datos'!AR26&lt;&gt;"",1,0))</f>
        <v>0</v>
      </c>
      <c r="AS23" s="179">
        <f>IF('Indicador Datos'!AS26="No Data",1,IF('Indicador Imputación Datos'!AS26&lt;&gt;"",1,0))</f>
        <v>0</v>
      </c>
      <c r="AT23" s="179">
        <f>IF('Indicador Datos'!AT26="No Data",1,IF('Indicador Imputación Datos'!AT26&lt;&gt;"",1,0))</f>
        <v>1</v>
      </c>
      <c r="AU23" s="179">
        <f>IF('Indicador Datos'!AU26="No Data",1,IF('Indicador Imputación Datos'!AU26&lt;&gt;"",1,0))</f>
        <v>0</v>
      </c>
      <c r="AV23" s="179">
        <f>IF('Indicador Datos'!AV26="No Data",1,IF('Indicador Imputación Datos'!AV26&lt;&gt;"",1,0))</f>
        <v>0</v>
      </c>
      <c r="AW23" s="179">
        <f>IF('Indicador Datos'!AW26="No Data",1,IF('Indicador Imputación Datos'!AW26&lt;&gt;"",1,0))</f>
        <v>0</v>
      </c>
      <c r="AX23" s="179">
        <f>IF('Indicador Datos'!AX26="No Data",1,IF('Indicador Imputación Datos'!AX26&lt;&gt;"",1,0))</f>
        <v>0</v>
      </c>
      <c r="AY23" s="179">
        <f>IF('Indicador Datos'!AY26="No Data",1,IF('Indicador Imputación Datos'!AY26&lt;&gt;"",1,0))</f>
        <v>0</v>
      </c>
      <c r="AZ23" s="179">
        <f>IF('Indicador Datos'!AZ26="No Data",1,IF('Indicador Imputación Datos'!AZ26&lt;&gt;"",1,0))</f>
        <v>0</v>
      </c>
      <c r="BA23" s="179">
        <f>IF('Indicador Datos'!BA26="No Data",1,IF('Indicador Imputación Datos'!BA26&lt;&gt;"",1,0))</f>
        <v>0</v>
      </c>
      <c r="BB23" s="179">
        <f>IF('Indicador Datos'!BB26="No Data",1,IF('Indicador Imputación Datos'!BB26&lt;&gt;"",1,0))</f>
        <v>0</v>
      </c>
      <c r="BC23" s="179">
        <f>IF('Indicador Datos'!BC26="No Data",1,IF('Indicador Imputación Datos'!BC26&lt;&gt;"",1,0))</f>
        <v>0</v>
      </c>
      <c r="BD23" s="179">
        <f>IF('Indicador Datos'!BD26="No Data",1,IF('Indicador Imputación Datos'!BD26&lt;&gt;"",1,0))</f>
        <v>0</v>
      </c>
      <c r="BE23" s="179">
        <f>IF('Indicador Datos'!BE26="No Data",1,IF('Indicador Imputación Datos'!BE26&lt;&gt;"",1,0))</f>
        <v>0</v>
      </c>
      <c r="BF23" s="179">
        <f>IF('Indicador Datos'!BF26="No Data",1,IF('Indicador Imputación Datos'!BF26&lt;&gt;"",1,0))</f>
        <v>0</v>
      </c>
      <c r="BG23" s="179">
        <f>IF('Indicador Datos'!BG26="No Data",1,IF('Indicador Imputación Datos'!BG26&lt;&gt;"",1,0))</f>
        <v>0</v>
      </c>
      <c r="BH23" s="179">
        <f>IF('Indicador Datos'!BH26="No Data",1,IF('Indicador Imputación Datos'!BH26&lt;&gt;"",1,0))</f>
        <v>0</v>
      </c>
      <c r="BI23" s="179">
        <f>IF('Indicador Datos'!BI26="No Data",1,IF('Indicador Imputación Datos'!BI26&lt;&gt;"",1,0))</f>
        <v>0</v>
      </c>
      <c r="BJ23" s="179">
        <f>IF('Indicador Datos'!BJ26="No Data",1,IF('Indicador Imputación Datos'!BJ26&lt;&gt;"",1,0))</f>
        <v>0</v>
      </c>
      <c r="BK23" s="179">
        <f>IF('Indicador Datos'!BK26="No Data",1,IF('Indicador Imputación Datos'!BK26&lt;&gt;"",1,0))</f>
        <v>0</v>
      </c>
      <c r="BL23" s="179">
        <f>IF('Indicador Datos'!BL26="No Data",1,IF('Indicador Imputación Datos'!BL26&lt;&gt;"",1,0))</f>
        <v>0</v>
      </c>
      <c r="BM23" s="179">
        <f>IF('Indicador Datos'!BM26="No Data",1,IF('Indicador Imputación Datos'!BM26&lt;&gt;"",1,0))</f>
        <v>0</v>
      </c>
      <c r="BN23" s="179">
        <f>IF('Indicador Datos'!BN26="No Data",1,IF('Indicador Imputación Datos'!BN26&lt;&gt;"",1,0))</f>
        <v>0</v>
      </c>
      <c r="BO23" s="179">
        <f>IF('Indicador Datos'!BO26="No Data",1,IF('Indicador Imputación Datos'!BO26&lt;&gt;"",1,0))</f>
        <v>0</v>
      </c>
      <c r="BP23" s="179">
        <f>IF('Indicador Datos'!BP26="No Data",1,IF('Indicador Imputación Datos'!BP26&lt;&gt;"",1,0))</f>
        <v>0</v>
      </c>
      <c r="BQ23" s="179">
        <f>IF('Indicador Datos'!BQ26="No Data",1,IF('Indicador Imputación Datos'!BQ26&lt;&gt;"",1,0))</f>
        <v>0</v>
      </c>
      <c r="BR23" s="179">
        <f>IF('Indicador Datos'!BR26="No Data",1,IF('Indicador Imputación Datos'!BR26&lt;&gt;"",1,0))</f>
        <v>0</v>
      </c>
      <c r="BS23" s="179">
        <f>IF('Indicador Datos'!BS26="No Data",1,IF('Indicador Imputación Datos'!BS26&lt;&gt;"",1,0))</f>
        <v>0</v>
      </c>
      <c r="BT23" s="179">
        <f>IF('Indicador Datos'!BT26="No Data",1,IF('Indicador Imputación Datos'!BT26&lt;&gt;"",1,0))</f>
        <v>0</v>
      </c>
      <c r="BU23" s="179">
        <f>IF('Indicador Datos'!BU26="No Data",1,IF('Indicador Imputación Datos'!BU26&lt;&gt;"",1,0))</f>
        <v>0</v>
      </c>
      <c r="BV23" s="179">
        <f>IF('Indicador Datos'!BV26="No Data",1,IF('Indicador Imputación Datos'!BV26&lt;&gt;"",1,0))</f>
        <v>0</v>
      </c>
      <c r="BW23" s="179">
        <f>IF('Indicador Datos'!BW26="No Data",1,IF('Indicador Imputación Datos'!BW26&lt;&gt;"",1,0))</f>
        <v>0</v>
      </c>
      <c r="BX23" s="179">
        <f>IF('Indicador Datos'!BX26="No Data",1,IF('Indicador Imputación Datos'!BX26&lt;&gt;"",1,0))</f>
        <v>1</v>
      </c>
      <c r="BY23" s="179">
        <f>IF('Indicador Datos'!BY26="No Data",1,IF('Indicador Imputación Datos'!BY26&lt;&gt;"",1,0))</f>
        <v>1</v>
      </c>
      <c r="BZ23" s="179">
        <f>IF('Indicador Datos'!BZ26="No Data",1,IF('Indicador Imputación Datos'!BZ26&lt;&gt;"",1,0))</f>
        <v>1</v>
      </c>
      <c r="CA23" s="179">
        <f>IF('Indicador Datos'!CA26="No Data",1,IF('Indicador Imputación Datos'!CA26&lt;&gt;"",1,0))</f>
        <v>0</v>
      </c>
      <c r="CB23" s="179">
        <f>IF('Indicador Datos'!CB26="No Data",1,IF('Indicador Imputación Datos'!CB26&lt;&gt;"",1,0))</f>
        <v>0</v>
      </c>
      <c r="CC23" s="179">
        <f>IF('Indicador Datos'!CC26="No Data",1,IF('Indicador Imputación Datos'!CC26&lt;&gt;"",1,0))</f>
        <v>0</v>
      </c>
      <c r="CD23" s="179">
        <f>IF('Indicador Datos'!CD26="No Data",1,IF('Indicador Imputación Datos'!CD26&lt;&gt;"",1,0))</f>
        <v>0</v>
      </c>
      <c r="CE23" s="179">
        <f>IF('Indicador Datos'!CE26="No Data",1,IF('Indicador Imputación Datos'!CE26&lt;&gt;"",1,0))</f>
        <v>0</v>
      </c>
      <c r="CF23" s="179">
        <f>IF('Indicador Datos'!CF26="No Data",1,IF('Indicador Imputación Datos'!CF26&lt;&gt;"",1,0))</f>
        <v>0</v>
      </c>
      <c r="CG23" s="190">
        <f t="shared" si="0"/>
        <v>4</v>
      </c>
      <c r="CH23" s="191">
        <f t="shared" si="1"/>
        <v>4.9382716049382713E-2</v>
      </c>
    </row>
    <row r="24" spans="1:86" x14ac:dyDescent="0.25">
      <c r="A24" s="3" t="str">
        <f>VLOOKUP(C24,Regiones!B$4:H$36,7,FALSE)</f>
        <v>Central America</v>
      </c>
      <c r="B24" s="114" t="s">
        <v>46</v>
      </c>
      <c r="C24" s="97" t="s">
        <v>45</v>
      </c>
      <c r="D24" s="179">
        <f>IF('Indicador Datos'!D27="No Data",1,IF('Indicador Imputación Datos'!D27&lt;&gt;"",1,0))</f>
        <v>0</v>
      </c>
      <c r="E24" s="179">
        <f>IF('Indicador Datos'!E27="No Data",1,IF('Indicador Imputación Datos'!E27&lt;&gt;"",1,0))</f>
        <v>0</v>
      </c>
      <c r="F24" s="179">
        <f>IF('Indicador Datos'!F27="No Data",1,IF('Indicador Imputación Datos'!F27&lt;&gt;"",1,0))</f>
        <v>0</v>
      </c>
      <c r="G24" s="179">
        <f>IF('Indicador Datos'!G27="No Data",1,IF('Indicador Imputación Datos'!G27&lt;&gt;"",1,0))</f>
        <v>0</v>
      </c>
      <c r="H24" s="179">
        <f>IF('Indicador Datos'!H27="No Data",1,IF('Indicador Imputación Datos'!H27&lt;&gt;"",1,0))</f>
        <v>0</v>
      </c>
      <c r="I24" s="179">
        <f>IF('Indicador Datos'!I27="No Data",1,IF('Indicador Imputación Datos'!I27&lt;&gt;"",1,0))</f>
        <v>0</v>
      </c>
      <c r="J24" s="179">
        <f>IF('Indicador Datos'!J27="No Data",1,IF('Indicador Imputación Datos'!J27&lt;&gt;"",1,0))</f>
        <v>0</v>
      </c>
      <c r="K24" s="179">
        <f>IF('Indicador Datos'!K27="No Data",1,IF('Indicador Imputación Datos'!K27&lt;&gt;"",1,0))</f>
        <v>0</v>
      </c>
      <c r="L24" s="179">
        <f>IF('Indicador Datos'!L27="No Data",1,IF('Indicador Imputación Datos'!L27&lt;&gt;"",1,0))</f>
        <v>0</v>
      </c>
      <c r="M24" s="179">
        <f>IF('Indicador Datos'!M27="No Data",1,IF('Indicador Imputación Datos'!M27&lt;&gt;"",1,0))</f>
        <v>0</v>
      </c>
      <c r="N24" s="179">
        <f>IF('Indicador Datos'!N27="No Data",1,IF('Indicador Imputación Datos'!N27&lt;&gt;"",1,0))</f>
        <v>0</v>
      </c>
      <c r="O24" s="179">
        <f>IF('Indicador Datos'!O27="No Data",1,IF('Indicador Imputación Datos'!O27&lt;&gt;"",1,0))</f>
        <v>0</v>
      </c>
      <c r="P24" s="179">
        <f>IF('Indicador Datos'!P27="No Data",1,IF('Indicador Imputación Datos'!P27&lt;&gt;"",1,0))</f>
        <v>0</v>
      </c>
      <c r="Q24" s="179">
        <f>IF('Indicador Datos'!Q27="No Data",1,IF('Indicador Imputación Datos'!Q27&lt;&gt;"",1,0))</f>
        <v>0</v>
      </c>
      <c r="R24" s="179">
        <f>IF('Indicador Datos'!R27="No Data",1,IF('Indicador Imputación Datos'!R27&lt;&gt;"",1,0))</f>
        <v>0</v>
      </c>
      <c r="S24" s="179">
        <f>IF('Indicador Datos'!S27="No Data",1,IF('Indicador Imputación Datos'!S27&lt;&gt;"",1,0))</f>
        <v>0</v>
      </c>
      <c r="T24" s="179">
        <f>IF('Indicador Datos'!T27="No Data",1,IF('Indicador Imputación Datos'!T27&lt;&gt;"",1,0))</f>
        <v>0</v>
      </c>
      <c r="U24" s="179">
        <f>IF('Indicador Datos'!U27="No Data",1,IF('Indicador Imputación Datos'!U27&lt;&gt;"",1,0))</f>
        <v>0</v>
      </c>
      <c r="V24" s="179">
        <f>IF('Indicador Datos'!V27="No Data",1,IF('Indicador Imputación Datos'!V27&lt;&gt;"",1,0))</f>
        <v>0</v>
      </c>
      <c r="W24" s="179">
        <f>IF('Indicador Datos'!W27="No Data",1,IF('Indicador Imputación Datos'!W27&lt;&gt;"",1,0))</f>
        <v>0</v>
      </c>
      <c r="X24" s="179">
        <f>IF('Indicador Datos'!X27="No Data",1,IF('Indicador Imputación Datos'!X27&lt;&gt;"",1,0))</f>
        <v>0</v>
      </c>
      <c r="Y24" s="179">
        <f>IF('Indicador Datos'!Y27="No Data",1,IF('Indicador Imputación Datos'!Y27&lt;&gt;"",1,0))</f>
        <v>1</v>
      </c>
      <c r="Z24" s="179">
        <f>IF('Indicador Datos'!Z27="No Data",1,IF('Indicador Imputación Datos'!Z27&lt;&gt;"",1,0))</f>
        <v>1</v>
      </c>
      <c r="AA24" s="179">
        <f>IF('Indicador Datos'!AA27="No Data",1,IF('Indicador Imputación Datos'!AA27&lt;&gt;"",1,0))</f>
        <v>0</v>
      </c>
      <c r="AB24" s="179">
        <f>IF('Indicador Datos'!AB27="No Data",1,IF('Indicador Imputación Datos'!AB27&lt;&gt;"",1,0))</f>
        <v>0</v>
      </c>
      <c r="AC24" s="179">
        <f>IF('Indicador Datos'!AC27="No Data",1,IF('Indicador Imputación Datos'!AC27&lt;&gt;"",1,0))</f>
        <v>0</v>
      </c>
      <c r="AD24" s="179">
        <f>IF('Indicador Datos'!AD27="No Data",1,IF('Indicador Imputación Datos'!AD27&lt;&gt;"",1,0))</f>
        <v>0</v>
      </c>
      <c r="AE24" s="179">
        <f>IF('Indicador Datos'!AE27="No Data",1,IF('Indicador Imputación Datos'!AE27&lt;&gt;"",1,0))</f>
        <v>0</v>
      </c>
      <c r="AF24" s="179">
        <f>IF('Indicador Datos'!AF27="No Data",1,IF('Indicador Imputación Datos'!AF27&lt;&gt;"",1,0))</f>
        <v>0</v>
      </c>
      <c r="AG24" s="179">
        <f>IF('Indicador Datos'!AG27="No Data",1,IF('Indicador Imputación Datos'!AG27&lt;&gt;"",1,0))</f>
        <v>0</v>
      </c>
      <c r="AH24" s="179">
        <f>IF('Indicador Datos'!AH27="No Data",1,IF('Indicador Imputación Datos'!AH27&lt;&gt;"",1,0))</f>
        <v>0</v>
      </c>
      <c r="AI24" s="179">
        <f>IF('Indicador Datos'!AI27="No Data",1,IF('Indicador Imputación Datos'!AI27&lt;&gt;"",1,0))</f>
        <v>0</v>
      </c>
      <c r="AJ24" s="179">
        <f>IF('Indicador Datos'!AJ27="No Data",1,IF('Indicador Imputación Datos'!AJ27&lt;&gt;"",1,0))</f>
        <v>0</v>
      </c>
      <c r="AK24" s="179">
        <f>IF('Indicador Datos'!AK27="No Data",1,IF('Indicador Imputación Datos'!AK27&lt;&gt;"",1,0))</f>
        <v>0</v>
      </c>
      <c r="AL24" s="179">
        <f>IF('Indicador Datos'!AL27="No Data",1,IF('Indicador Imputación Datos'!AL27&lt;&gt;"",1,0))</f>
        <v>0</v>
      </c>
      <c r="AM24" s="179">
        <f>IF('Indicador Datos'!AM27="No Data",1,IF('Indicador Imputación Datos'!AM27&lt;&gt;"",1,0))</f>
        <v>0</v>
      </c>
      <c r="AN24" s="179">
        <f>IF('Indicador Datos'!AN27="No Data",1,IF('Indicador Imputación Datos'!AN27&lt;&gt;"",1,0))</f>
        <v>0</v>
      </c>
      <c r="AO24" s="179">
        <f>IF('Indicador Datos'!AO27="No Data",1,IF('Indicador Imputación Datos'!AO27&lt;&gt;"",1,0))</f>
        <v>0</v>
      </c>
      <c r="AP24" s="179">
        <f>IF('Indicador Datos'!AP27="No Data",1,IF('Indicador Imputación Datos'!AP27&lt;&gt;"",1,0))</f>
        <v>0</v>
      </c>
      <c r="AQ24" s="179">
        <f>IF('Indicador Datos'!AQ27="No Data",1,IF('Indicador Imputación Datos'!AQ27&lt;&gt;"",1,0))</f>
        <v>0</v>
      </c>
      <c r="AR24" s="179">
        <f>IF('Indicador Datos'!AR27="No Data",1,IF('Indicador Imputación Datos'!AR27&lt;&gt;"",1,0))</f>
        <v>0</v>
      </c>
      <c r="AS24" s="179">
        <f>IF('Indicador Datos'!AS27="No Data",1,IF('Indicador Imputación Datos'!AS27&lt;&gt;"",1,0))</f>
        <v>0</v>
      </c>
      <c r="AT24" s="179">
        <f>IF('Indicador Datos'!AT27="No Data",1,IF('Indicador Imputación Datos'!AT27&lt;&gt;"",1,0))</f>
        <v>0</v>
      </c>
      <c r="AU24" s="179">
        <f>IF('Indicador Datos'!AU27="No Data",1,IF('Indicador Imputación Datos'!AU27&lt;&gt;"",1,0))</f>
        <v>0</v>
      </c>
      <c r="AV24" s="179">
        <f>IF('Indicador Datos'!AV27="No Data",1,IF('Indicador Imputación Datos'!AV27&lt;&gt;"",1,0))</f>
        <v>0</v>
      </c>
      <c r="AW24" s="179">
        <f>IF('Indicador Datos'!AW27="No Data",1,IF('Indicador Imputación Datos'!AW27&lt;&gt;"",1,0))</f>
        <v>0</v>
      </c>
      <c r="AX24" s="179">
        <f>IF('Indicador Datos'!AX27="No Data",1,IF('Indicador Imputación Datos'!AX27&lt;&gt;"",1,0))</f>
        <v>0</v>
      </c>
      <c r="AY24" s="179">
        <f>IF('Indicador Datos'!AY27="No Data",1,IF('Indicador Imputación Datos'!AY27&lt;&gt;"",1,0))</f>
        <v>0</v>
      </c>
      <c r="AZ24" s="179">
        <f>IF('Indicador Datos'!AZ27="No Data",1,IF('Indicador Imputación Datos'!AZ27&lt;&gt;"",1,0))</f>
        <v>0</v>
      </c>
      <c r="BA24" s="179">
        <f>IF('Indicador Datos'!BA27="No Data",1,IF('Indicador Imputación Datos'!BA27&lt;&gt;"",1,0))</f>
        <v>0</v>
      </c>
      <c r="BB24" s="179">
        <f>IF('Indicador Datos'!BB27="No Data",1,IF('Indicador Imputación Datos'!BB27&lt;&gt;"",1,0))</f>
        <v>0</v>
      </c>
      <c r="BC24" s="179">
        <f>IF('Indicador Datos'!BC27="No Data",1,IF('Indicador Imputación Datos'!BC27&lt;&gt;"",1,0))</f>
        <v>0</v>
      </c>
      <c r="BD24" s="179">
        <f>IF('Indicador Datos'!BD27="No Data",1,IF('Indicador Imputación Datos'!BD27&lt;&gt;"",1,0))</f>
        <v>0</v>
      </c>
      <c r="BE24" s="179">
        <f>IF('Indicador Datos'!BE27="No Data",1,IF('Indicador Imputación Datos'!BE27&lt;&gt;"",1,0))</f>
        <v>0</v>
      </c>
      <c r="BF24" s="179">
        <f>IF('Indicador Datos'!BF27="No Data",1,IF('Indicador Imputación Datos'!BF27&lt;&gt;"",1,0))</f>
        <v>0</v>
      </c>
      <c r="BG24" s="179">
        <f>IF('Indicador Datos'!BG27="No Data",1,IF('Indicador Imputación Datos'!BG27&lt;&gt;"",1,0))</f>
        <v>0</v>
      </c>
      <c r="BH24" s="179">
        <f>IF('Indicador Datos'!BH27="No Data",1,IF('Indicador Imputación Datos'!BH27&lt;&gt;"",1,0))</f>
        <v>0</v>
      </c>
      <c r="BI24" s="179">
        <f>IF('Indicador Datos'!BI27="No Data",1,IF('Indicador Imputación Datos'!BI27&lt;&gt;"",1,0))</f>
        <v>0</v>
      </c>
      <c r="BJ24" s="179">
        <f>IF('Indicador Datos'!BJ27="No Data",1,IF('Indicador Imputación Datos'!BJ27&lt;&gt;"",1,0))</f>
        <v>0</v>
      </c>
      <c r="BK24" s="179">
        <f>IF('Indicador Datos'!BK27="No Data",1,IF('Indicador Imputación Datos'!BK27&lt;&gt;"",1,0))</f>
        <v>0</v>
      </c>
      <c r="BL24" s="179">
        <f>IF('Indicador Datos'!BL27="No Data",1,IF('Indicador Imputación Datos'!BL27&lt;&gt;"",1,0))</f>
        <v>0</v>
      </c>
      <c r="BM24" s="179">
        <f>IF('Indicador Datos'!BM27="No Data",1,IF('Indicador Imputación Datos'!BM27&lt;&gt;"",1,0))</f>
        <v>0</v>
      </c>
      <c r="BN24" s="179">
        <f>IF('Indicador Datos'!BN27="No Data",1,IF('Indicador Imputación Datos'!BN27&lt;&gt;"",1,0))</f>
        <v>0</v>
      </c>
      <c r="BO24" s="179">
        <f>IF('Indicador Datos'!BO27="No Data",1,IF('Indicador Imputación Datos'!BO27&lt;&gt;"",1,0))</f>
        <v>0</v>
      </c>
      <c r="BP24" s="179">
        <f>IF('Indicador Datos'!BP27="No Data",1,IF('Indicador Imputación Datos'!BP27&lt;&gt;"",1,0))</f>
        <v>0</v>
      </c>
      <c r="BQ24" s="179">
        <f>IF('Indicador Datos'!BQ27="No Data",1,IF('Indicador Imputación Datos'!BQ27&lt;&gt;"",1,0))</f>
        <v>0</v>
      </c>
      <c r="BR24" s="179">
        <f>IF('Indicador Datos'!BR27="No Data",1,IF('Indicador Imputación Datos'!BR27&lt;&gt;"",1,0))</f>
        <v>0</v>
      </c>
      <c r="BS24" s="179">
        <f>IF('Indicador Datos'!BS27="No Data",1,IF('Indicador Imputación Datos'!BS27&lt;&gt;"",1,0))</f>
        <v>0</v>
      </c>
      <c r="BT24" s="179">
        <f>IF('Indicador Datos'!BT27="No Data",1,IF('Indicador Imputación Datos'!BT27&lt;&gt;"",1,0))</f>
        <v>0</v>
      </c>
      <c r="BU24" s="179">
        <f>IF('Indicador Datos'!BU27="No Data",1,IF('Indicador Imputación Datos'!BU27&lt;&gt;"",1,0))</f>
        <v>0</v>
      </c>
      <c r="BV24" s="179">
        <f>IF('Indicador Datos'!BV27="No Data",1,IF('Indicador Imputación Datos'!BV27&lt;&gt;"",1,0))</f>
        <v>0</v>
      </c>
      <c r="BW24" s="179">
        <f>IF('Indicador Datos'!BW27="No Data",1,IF('Indicador Imputación Datos'!BW27&lt;&gt;"",1,0))</f>
        <v>0</v>
      </c>
      <c r="BX24" s="179">
        <f>IF('Indicador Datos'!BX27="No Data",1,IF('Indicador Imputación Datos'!BX27&lt;&gt;"",1,0))</f>
        <v>0</v>
      </c>
      <c r="BY24" s="179">
        <f>IF('Indicador Datos'!BY27="No Data",1,IF('Indicador Imputación Datos'!BY27&lt;&gt;"",1,0))</f>
        <v>0</v>
      </c>
      <c r="BZ24" s="179">
        <f>IF('Indicador Datos'!BZ27="No Data",1,IF('Indicador Imputación Datos'!BZ27&lt;&gt;"",1,0))</f>
        <v>0</v>
      </c>
      <c r="CA24" s="179">
        <f>IF('Indicador Datos'!CA27="No Data",1,IF('Indicador Imputación Datos'!CA27&lt;&gt;"",1,0))</f>
        <v>0</v>
      </c>
      <c r="CB24" s="179">
        <f>IF('Indicador Datos'!CB27="No Data",1,IF('Indicador Imputación Datos'!CB27&lt;&gt;"",1,0))</f>
        <v>0</v>
      </c>
      <c r="CC24" s="179">
        <f>IF('Indicador Datos'!CC27="No Data",1,IF('Indicador Imputación Datos'!CC27&lt;&gt;"",1,0))</f>
        <v>0</v>
      </c>
      <c r="CD24" s="179">
        <f>IF('Indicador Datos'!CD27="No Data",1,IF('Indicador Imputación Datos'!CD27&lt;&gt;"",1,0))</f>
        <v>0</v>
      </c>
      <c r="CE24" s="179">
        <f>IF('Indicador Datos'!CE27="No Data",1,IF('Indicador Imputación Datos'!CE27&lt;&gt;"",1,0))</f>
        <v>0</v>
      </c>
      <c r="CF24" s="179">
        <f>IF('Indicador Datos'!CF27="No Data",1,IF('Indicador Imputación Datos'!CF27&lt;&gt;"",1,0))</f>
        <v>0</v>
      </c>
      <c r="CG24" s="190">
        <f t="shared" si="0"/>
        <v>2</v>
      </c>
      <c r="CH24" s="191">
        <f t="shared" si="1"/>
        <v>2.4691358024691357E-2</v>
      </c>
    </row>
    <row r="25" spans="1:86" x14ac:dyDescent="0.25">
      <c r="A25" s="3" t="str">
        <f>VLOOKUP(C25,Regiones!B$4:H$36,7,FALSE)</f>
        <v>South America</v>
      </c>
      <c r="B25" s="114" t="s">
        <v>3</v>
      </c>
      <c r="C25" s="97" t="s">
        <v>2</v>
      </c>
      <c r="D25" s="179">
        <f>IF('Indicador Datos'!D28="No Data",1,IF('Indicador Imputación Datos'!D28&lt;&gt;"",1,0))</f>
        <v>0</v>
      </c>
      <c r="E25" s="179">
        <f>IF('Indicador Datos'!E28="No Data",1,IF('Indicador Imputación Datos'!E28&lt;&gt;"",1,0))</f>
        <v>0</v>
      </c>
      <c r="F25" s="179">
        <f>IF('Indicador Datos'!F28="No Data",1,IF('Indicador Imputación Datos'!F28&lt;&gt;"",1,0))</f>
        <v>0</v>
      </c>
      <c r="G25" s="179">
        <f>IF('Indicador Datos'!G28="No Data",1,IF('Indicador Imputación Datos'!G28&lt;&gt;"",1,0))</f>
        <v>0</v>
      </c>
      <c r="H25" s="179">
        <f>IF('Indicador Datos'!H28="No Data",1,IF('Indicador Imputación Datos'!H28&lt;&gt;"",1,0))</f>
        <v>0</v>
      </c>
      <c r="I25" s="179">
        <f>IF('Indicador Datos'!I28="No Data",1,IF('Indicador Imputación Datos'!I28&lt;&gt;"",1,0))</f>
        <v>0</v>
      </c>
      <c r="J25" s="179">
        <f>IF('Indicador Datos'!J28="No Data",1,IF('Indicador Imputación Datos'!J28&lt;&gt;"",1,0))</f>
        <v>0</v>
      </c>
      <c r="K25" s="179">
        <f>IF('Indicador Datos'!K28="No Data",1,IF('Indicador Imputación Datos'!K28&lt;&gt;"",1,0))</f>
        <v>0</v>
      </c>
      <c r="L25" s="179">
        <f>IF('Indicador Datos'!L28="No Data",1,IF('Indicador Imputación Datos'!L28&lt;&gt;"",1,0))</f>
        <v>0</v>
      </c>
      <c r="M25" s="179">
        <f>IF('Indicador Datos'!M28="No Data",1,IF('Indicador Imputación Datos'!M28&lt;&gt;"",1,0))</f>
        <v>0</v>
      </c>
      <c r="N25" s="179">
        <f>IF('Indicador Datos'!N28="No Data",1,IF('Indicador Imputación Datos'!N28&lt;&gt;"",1,0))</f>
        <v>0</v>
      </c>
      <c r="O25" s="179">
        <f>IF('Indicador Datos'!O28="No Data",1,IF('Indicador Imputación Datos'!O28&lt;&gt;"",1,0))</f>
        <v>0</v>
      </c>
      <c r="P25" s="179">
        <f>IF('Indicador Datos'!P28="No Data",1,IF('Indicador Imputación Datos'!P28&lt;&gt;"",1,0))</f>
        <v>0</v>
      </c>
      <c r="Q25" s="179">
        <f>IF('Indicador Datos'!Q28="No Data",1,IF('Indicador Imputación Datos'!Q28&lt;&gt;"",1,0))</f>
        <v>0</v>
      </c>
      <c r="R25" s="179">
        <f>IF('Indicador Datos'!R28="No Data",1,IF('Indicador Imputación Datos'!R28&lt;&gt;"",1,0))</f>
        <v>0</v>
      </c>
      <c r="S25" s="179">
        <f>IF('Indicador Datos'!S28="No Data",1,IF('Indicador Imputación Datos'!S28&lt;&gt;"",1,0))</f>
        <v>0</v>
      </c>
      <c r="T25" s="179">
        <f>IF('Indicador Datos'!T28="No Data",1,IF('Indicador Imputación Datos'!T28&lt;&gt;"",1,0))</f>
        <v>0</v>
      </c>
      <c r="U25" s="179">
        <f>IF('Indicador Datos'!U28="No Data",1,IF('Indicador Imputación Datos'!U28&lt;&gt;"",1,0))</f>
        <v>0</v>
      </c>
      <c r="V25" s="179">
        <f>IF('Indicador Datos'!V28="No Data",1,IF('Indicador Imputación Datos'!V28&lt;&gt;"",1,0))</f>
        <v>0</v>
      </c>
      <c r="W25" s="179">
        <f>IF('Indicador Datos'!W28="No Data",1,IF('Indicador Imputación Datos'!W28&lt;&gt;"",1,0))</f>
        <v>0</v>
      </c>
      <c r="X25" s="179">
        <f>IF('Indicador Datos'!X28="No Data",1,IF('Indicador Imputación Datos'!X28&lt;&gt;"",1,0))</f>
        <v>0</v>
      </c>
      <c r="Y25" s="179">
        <f>IF('Indicador Datos'!Y28="No Data",1,IF('Indicador Imputación Datos'!Y28&lt;&gt;"",1,0))</f>
        <v>0</v>
      </c>
      <c r="Z25" s="179">
        <f>IF('Indicador Datos'!Z28="No Data",1,IF('Indicador Imputación Datos'!Z28&lt;&gt;"",1,0))</f>
        <v>0</v>
      </c>
      <c r="AA25" s="179">
        <f>IF('Indicador Datos'!AA28="No Data",1,IF('Indicador Imputación Datos'!AA28&lt;&gt;"",1,0))</f>
        <v>1</v>
      </c>
      <c r="AB25" s="179">
        <f>IF('Indicador Datos'!AB28="No Data",1,IF('Indicador Imputación Datos'!AB28&lt;&gt;"",1,0))</f>
        <v>0</v>
      </c>
      <c r="AC25" s="179">
        <f>IF('Indicador Datos'!AC28="No Data",1,IF('Indicador Imputación Datos'!AC28&lt;&gt;"",1,0))</f>
        <v>0</v>
      </c>
      <c r="AD25" s="179">
        <f>IF('Indicador Datos'!AD28="No Data",1,IF('Indicador Imputación Datos'!AD28&lt;&gt;"",1,0))</f>
        <v>0</v>
      </c>
      <c r="AE25" s="179">
        <f>IF('Indicador Datos'!AE28="No Data",1,IF('Indicador Imputación Datos'!AE28&lt;&gt;"",1,0))</f>
        <v>0</v>
      </c>
      <c r="AF25" s="179">
        <f>IF('Indicador Datos'!AF28="No Data",1,IF('Indicador Imputación Datos'!AF28&lt;&gt;"",1,0))</f>
        <v>0</v>
      </c>
      <c r="AG25" s="179">
        <f>IF('Indicador Datos'!AG28="No Data",1,IF('Indicador Imputación Datos'!AG28&lt;&gt;"",1,0))</f>
        <v>0</v>
      </c>
      <c r="AH25" s="179">
        <f>IF('Indicador Datos'!AH28="No Data",1,IF('Indicador Imputación Datos'!AH28&lt;&gt;"",1,0))</f>
        <v>0</v>
      </c>
      <c r="AI25" s="179">
        <f>IF('Indicador Datos'!AI28="No Data",1,IF('Indicador Imputación Datos'!AI28&lt;&gt;"",1,0))</f>
        <v>0</v>
      </c>
      <c r="AJ25" s="179">
        <f>IF('Indicador Datos'!AJ28="No Data",1,IF('Indicador Imputación Datos'!AJ28&lt;&gt;"",1,0))</f>
        <v>0</v>
      </c>
      <c r="AK25" s="179">
        <f>IF('Indicador Datos'!AK28="No Data",1,IF('Indicador Imputación Datos'!AK28&lt;&gt;"",1,0))</f>
        <v>0</v>
      </c>
      <c r="AL25" s="179">
        <f>IF('Indicador Datos'!AL28="No Data",1,IF('Indicador Imputación Datos'!AL28&lt;&gt;"",1,0))</f>
        <v>0</v>
      </c>
      <c r="AM25" s="179">
        <f>IF('Indicador Datos'!AM28="No Data",1,IF('Indicador Imputación Datos'!AM28&lt;&gt;"",1,0))</f>
        <v>0</v>
      </c>
      <c r="AN25" s="179">
        <f>IF('Indicador Datos'!AN28="No Data",1,IF('Indicador Imputación Datos'!AN28&lt;&gt;"",1,0))</f>
        <v>0</v>
      </c>
      <c r="AO25" s="179">
        <f>IF('Indicador Datos'!AO28="No Data",1,IF('Indicador Imputación Datos'!AO28&lt;&gt;"",1,0))</f>
        <v>0</v>
      </c>
      <c r="AP25" s="179">
        <f>IF('Indicador Datos'!AP28="No Data",1,IF('Indicador Imputación Datos'!AP28&lt;&gt;"",1,0))</f>
        <v>0</v>
      </c>
      <c r="AQ25" s="179">
        <f>IF('Indicador Datos'!AQ28="No Data",1,IF('Indicador Imputación Datos'!AQ28&lt;&gt;"",1,0))</f>
        <v>0</v>
      </c>
      <c r="AR25" s="179">
        <f>IF('Indicador Datos'!AR28="No Data",1,IF('Indicador Imputación Datos'!AR28&lt;&gt;"",1,0))</f>
        <v>0</v>
      </c>
      <c r="AS25" s="179">
        <f>IF('Indicador Datos'!AS28="No Data",1,IF('Indicador Imputación Datos'!AS28&lt;&gt;"",1,0))</f>
        <v>0</v>
      </c>
      <c r="AT25" s="179">
        <f>IF('Indicador Datos'!AT28="No Data",1,IF('Indicador Imputación Datos'!AT28&lt;&gt;"",1,0))</f>
        <v>0</v>
      </c>
      <c r="AU25" s="179">
        <f>IF('Indicador Datos'!AU28="No Data",1,IF('Indicador Imputación Datos'!AU28&lt;&gt;"",1,0))</f>
        <v>0</v>
      </c>
      <c r="AV25" s="179">
        <f>IF('Indicador Datos'!AV28="No Data",1,IF('Indicador Imputación Datos'!AV28&lt;&gt;"",1,0))</f>
        <v>0</v>
      </c>
      <c r="AW25" s="179">
        <f>IF('Indicador Datos'!AW28="No Data",1,IF('Indicador Imputación Datos'!AW28&lt;&gt;"",1,0))</f>
        <v>0</v>
      </c>
      <c r="AX25" s="179">
        <f>IF('Indicador Datos'!AX28="No Data",1,IF('Indicador Imputación Datos'!AX28&lt;&gt;"",1,0))</f>
        <v>0</v>
      </c>
      <c r="AY25" s="179">
        <f>IF('Indicador Datos'!AY28="No Data",1,IF('Indicador Imputación Datos'!AY28&lt;&gt;"",1,0))</f>
        <v>0</v>
      </c>
      <c r="AZ25" s="179">
        <f>IF('Indicador Datos'!AZ28="No Data",1,IF('Indicador Imputación Datos'!AZ28&lt;&gt;"",1,0))</f>
        <v>0</v>
      </c>
      <c r="BA25" s="179">
        <f>IF('Indicador Datos'!BA28="No Data",1,IF('Indicador Imputación Datos'!BA28&lt;&gt;"",1,0))</f>
        <v>0</v>
      </c>
      <c r="BB25" s="179">
        <f>IF('Indicador Datos'!BB28="No Data",1,IF('Indicador Imputación Datos'!BB28&lt;&gt;"",1,0))</f>
        <v>0</v>
      </c>
      <c r="BC25" s="179">
        <f>IF('Indicador Datos'!BC28="No Data",1,IF('Indicador Imputación Datos'!BC28&lt;&gt;"",1,0))</f>
        <v>0</v>
      </c>
      <c r="BD25" s="179">
        <f>IF('Indicador Datos'!BD28="No Data",1,IF('Indicador Imputación Datos'!BD28&lt;&gt;"",1,0))</f>
        <v>0</v>
      </c>
      <c r="BE25" s="179">
        <f>IF('Indicador Datos'!BE28="No Data",1,IF('Indicador Imputación Datos'!BE28&lt;&gt;"",1,0))</f>
        <v>0</v>
      </c>
      <c r="BF25" s="179">
        <f>IF('Indicador Datos'!BF28="No Data",1,IF('Indicador Imputación Datos'!BF28&lt;&gt;"",1,0))</f>
        <v>1</v>
      </c>
      <c r="BG25" s="179">
        <f>IF('Indicador Datos'!BG28="No Data",1,IF('Indicador Imputación Datos'!BG28&lt;&gt;"",1,0))</f>
        <v>1</v>
      </c>
      <c r="BH25" s="179">
        <f>IF('Indicador Datos'!BH28="No Data",1,IF('Indicador Imputación Datos'!BH28&lt;&gt;"",1,0))</f>
        <v>0</v>
      </c>
      <c r="BI25" s="179">
        <f>IF('Indicador Datos'!BI28="No Data",1,IF('Indicador Imputación Datos'!BI28&lt;&gt;"",1,0))</f>
        <v>0</v>
      </c>
      <c r="BJ25" s="179">
        <f>IF('Indicador Datos'!BJ28="No Data",1,IF('Indicador Imputación Datos'!BJ28&lt;&gt;"",1,0))</f>
        <v>0</v>
      </c>
      <c r="BK25" s="179">
        <f>IF('Indicador Datos'!BK28="No Data",1,IF('Indicador Imputación Datos'!BK28&lt;&gt;"",1,0))</f>
        <v>0</v>
      </c>
      <c r="BL25" s="179">
        <f>IF('Indicador Datos'!BL28="No Data",1,IF('Indicador Imputación Datos'!BL28&lt;&gt;"",1,0))</f>
        <v>0</v>
      </c>
      <c r="BM25" s="179">
        <f>IF('Indicador Datos'!BM28="No Data",1,IF('Indicador Imputación Datos'!BM28&lt;&gt;"",1,0))</f>
        <v>0</v>
      </c>
      <c r="BN25" s="179">
        <f>IF('Indicador Datos'!BN28="No Data",1,IF('Indicador Imputación Datos'!BN28&lt;&gt;"",1,0))</f>
        <v>0</v>
      </c>
      <c r="BO25" s="179">
        <f>IF('Indicador Datos'!BO28="No Data",1,IF('Indicador Imputación Datos'!BO28&lt;&gt;"",1,0))</f>
        <v>0</v>
      </c>
      <c r="BP25" s="179">
        <f>IF('Indicador Datos'!BP28="No Data",1,IF('Indicador Imputación Datos'!BP28&lt;&gt;"",1,0))</f>
        <v>0</v>
      </c>
      <c r="BQ25" s="179">
        <f>IF('Indicador Datos'!BQ28="No Data",1,IF('Indicador Imputación Datos'!BQ28&lt;&gt;"",1,0))</f>
        <v>0</v>
      </c>
      <c r="BR25" s="179">
        <f>IF('Indicador Datos'!BR28="No Data",1,IF('Indicador Imputación Datos'!BR28&lt;&gt;"",1,0))</f>
        <v>0</v>
      </c>
      <c r="BS25" s="179">
        <f>IF('Indicador Datos'!BS28="No Data",1,IF('Indicador Imputación Datos'!BS28&lt;&gt;"",1,0))</f>
        <v>0</v>
      </c>
      <c r="BT25" s="179">
        <f>IF('Indicador Datos'!BT28="No Data",1,IF('Indicador Imputación Datos'!BT28&lt;&gt;"",1,0))</f>
        <v>0</v>
      </c>
      <c r="BU25" s="179">
        <f>IF('Indicador Datos'!BU28="No Data",1,IF('Indicador Imputación Datos'!BU28&lt;&gt;"",1,0))</f>
        <v>0</v>
      </c>
      <c r="BV25" s="179">
        <f>IF('Indicador Datos'!BV28="No Data",1,IF('Indicador Imputación Datos'!BV28&lt;&gt;"",1,0))</f>
        <v>0</v>
      </c>
      <c r="BW25" s="179">
        <f>IF('Indicador Datos'!BW28="No Data",1,IF('Indicador Imputación Datos'!BW28&lt;&gt;"",1,0))</f>
        <v>0</v>
      </c>
      <c r="BX25" s="179">
        <f>IF('Indicador Datos'!BX28="No Data",1,IF('Indicador Imputación Datos'!BX28&lt;&gt;"",1,0))</f>
        <v>0</v>
      </c>
      <c r="BY25" s="179">
        <f>IF('Indicador Datos'!BY28="No Data",1,IF('Indicador Imputación Datos'!BY28&lt;&gt;"",1,0))</f>
        <v>0</v>
      </c>
      <c r="BZ25" s="179">
        <f>IF('Indicador Datos'!BZ28="No Data",1,IF('Indicador Imputación Datos'!BZ28&lt;&gt;"",1,0))</f>
        <v>0</v>
      </c>
      <c r="CA25" s="179">
        <f>IF('Indicador Datos'!CA28="No Data",1,IF('Indicador Imputación Datos'!CA28&lt;&gt;"",1,0))</f>
        <v>0</v>
      </c>
      <c r="CB25" s="179">
        <f>IF('Indicador Datos'!CB28="No Data",1,IF('Indicador Imputación Datos'!CB28&lt;&gt;"",1,0))</f>
        <v>1</v>
      </c>
      <c r="CC25" s="179">
        <f>IF('Indicador Datos'!CC28="No Data",1,IF('Indicador Imputación Datos'!CC28&lt;&gt;"",1,0))</f>
        <v>1</v>
      </c>
      <c r="CD25" s="179">
        <f>IF('Indicador Datos'!CD28="No Data",1,IF('Indicador Imputación Datos'!CD28&lt;&gt;"",1,0))</f>
        <v>0</v>
      </c>
      <c r="CE25" s="179">
        <f>IF('Indicador Datos'!CE28="No Data",1,IF('Indicador Imputación Datos'!CE28&lt;&gt;"",1,0))</f>
        <v>0</v>
      </c>
      <c r="CF25" s="179">
        <f>IF('Indicador Datos'!CF28="No Data",1,IF('Indicador Imputación Datos'!CF28&lt;&gt;"",1,0))</f>
        <v>0</v>
      </c>
      <c r="CG25" s="190">
        <f t="shared" si="0"/>
        <v>5</v>
      </c>
      <c r="CH25" s="191">
        <f t="shared" si="1"/>
        <v>6.1728395061728392E-2</v>
      </c>
    </row>
    <row r="26" spans="1:86" x14ac:dyDescent="0.25">
      <c r="A26" s="3" t="str">
        <f>VLOOKUP(C26,Regiones!B$4:H$36,7,FALSE)</f>
        <v>South America</v>
      </c>
      <c r="B26" s="114" t="s">
        <v>437</v>
      </c>
      <c r="C26" s="97" t="s">
        <v>10</v>
      </c>
      <c r="D26" s="179">
        <f>IF('Indicador Datos'!D29="No Data",1,IF('Indicador Imputación Datos'!D29&lt;&gt;"",1,0))</f>
        <v>0</v>
      </c>
      <c r="E26" s="179">
        <f>IF('Indicador Datos'!E29="No Data",1,IF('Indicador Imputación Datos'!E29&lt;&gt;"",1,0))</f>
        <v>0</v>
      </c>
      <c r="F26" s="179">
        <f>IF('Indicador Datos'!F29="No Data",1,IF('Indicador Imputación Datos'!F29&lt;&gt;"",1,0))</f>
        <v>0</v>
      </c>
      <c r="G26" s="179">
        <f>IF('Indicador Datos'!G29="No Data",1,IF('Indicador Imputación Datos'!G29&lt;&gt;"",1,0))</f>
        <v>0</v>
      </c>
      <c r="H26" s="179">
        <f>IF('Indicador Datos'!H29="No Data",1,IF('Indicador Imputación Datos'!H29&lt;&gt;"",1,0))</f>
        <v>0</v>
      </c>
      <c r="I26" s="179">
        <f>IF('Indicador Datos'!I29="No Data",1,IF('Indicador Imputación Datos'!I29&lt;&gt;"",1,0))</f>
        <v>0</v>
      </c>
      <c r="J26" s="179">
        <f>IF('Indicador Datos'!J29="No Data",1,IF('Indicador Imputación Datos'!J29&lt;&gt;"",1,0))</f>
        <v>0</v>
      </c>
      <c r="K26" s="179">
        <f>IF('Indicador Datos'!K29="No Data",1,IF('Indicador Imputación Datos'!K29&lt;&gt;"",1,0))</f>
        <v>0</v>
      </c>
      <c r="L26" s="179">
        <f>IF('Indicador Datos'!L29="No Data",1,IF('Indicador Imputación Datos'!L29&lt;&gt;"",1,0))</f>
        <v>0</v>
      </c>
      <c r="M26" s="179">
        <f>IF('Indicador Datos'!M29="No Data",1,IF('Indicador Imputación Datos'!M29&lt;&gt;"",1,0))</f>
        <v>0</v>
      </c>
      <c r="N26" s="179">
        <f>IF('Indicador Datos'!N29="No Data",1,IF('Indicador Imputación Datos'!N29&lt;&gt;"",1,0))</f>
        <v>0</v>
      </c>
      <c r="O26" s="179">
        <f>IF('Indicador Datos'!O29="No Data",1,IF('Indicador Imputación Datos'!O29&lt;&gt;"",1,0))</f>
        <v>0</v>
      </c>
      <c r="P26" s="179">
        <f>IF('Indicador Datos'!P29="No Data",1,IF('Indicador Imputación Datos'!P29&lt;&gt;"",1,0))</f>
        <v>0</v>
      </c>
      <c r="Q26" s="179">
        <f>IF('Indicador Datos'!Q29="No Data",1,IF('Indicador Imputación Datos'!Q29&lt;&gt;"",1,0))</f>
        <v>0</v>
      </c>
      <c r="R26" s="179">
        <f>IF('Indicador Datos'!R29="No Data",1,IF('Indicador Imputación Datos'!R29&lt;&gt;"",1,0))</f>
        <v>0</v>
      </c>
      <c r="S26" s="179">
        <f>IF('Indicador Datos'!S29="No Data",1,IF('Indicador Imputación Datos'!S29&lt;&gt;"",1,0))</f>
        <v>0</v>
      </c>
      <c r="T26" s="179">
        <f>IF('Indicador Datos'!T29="No Data",1,IF('Indicador Imputación Datos'!T29&lt;&gt;"",1,0))</f>
        <v>0</v>
      </c>
      <c r="U26" s="179">
        <f>IF('Indicador Datos'!U29="No Data",1,IF('Indicador Imputación Datos'!U29&lt;&gt;"",1,0))</f>
        <v>0</v>
      </c>
      <c r="V26" s="179">
        <f>IF('Indicador Datos'!V29="No Data",1,IF('Indicador Imputación Datos'!V29&lt;&gt;"",1,0))</f>
        <v>0</v>
      </c>
      <c r="W26" s="179">
        <f>IF('Indicador Datos'!W29="No Data",1,IF('Indicador Imputación Datos'!W29&lt;&gt;"",1,0))</f>
        <v>0</v>
      </c>
      <c r="X26" s="179">
        <f>IF('Indicador Datos'!X29="No Data",1,IF('Indicador Imputación Datos'!X29&lt;&gt;"",1,0))</f>
        <v>0</v>
      </c>
      <c r="Y26" s="179">
        <f>IF('Indicador Datos'!Y29="No Data",1,IF('Indicador Imputación Datos'!Y29&lt;&gt;"",1,0))</f>
        <v>0</v>
      </c>
      <c r="Z26" s="179">
        <f>IF('Indicador Datos'!Z29="No Data",1,IF('Indicador Imputación Datos'!Z29&lt;&gt;"",1,0))</f>
        <v>0</v>
      </c>
      <c r="AA26" s="179">
        <f>IF('Indicador Datos'!AA29="No Data",1,IF('Indicador Imputación Datos'!AA29&lt;&gt;"",1,0))</f>
        <v>0</v>
      </c>
      <c r="AB26" s="179">
        <f>IF('Indicador Datos'!AB29="No Data",1,IF('Indicador Imputación Datos'!AB29&lt;&gt;"",1,0))</f>
        <v>0</v>
      </c>
      <c r="AC26" s="179">
        <f>IF('Indicador Datos'!AC29="No Data",1,IF('Indicador Imputación Datos'!AC29&lt;&gt;"",1,0))</f>
        <v>0</v>
      </c>
      <c r="AD26" s="179">
        <f>IF('Indicador Datos'!AD29="No Data",1,IF('Indicador Imputación Datos'!AD29&lt;&gt;"",1,0))</f>
        <v>0</v>
      </c>
      <c r="AE26" s="179">
        <f>IF('Indicador Datos'!AE29="No Data",1,IF('Indicador Imputación Datos'!AE29&lt;&gt;"",1,0))</f>
        <v>0</v>
      </c>
      <c r="AF26" s="179">
        <f>IF('Indicador Datos'!AF29="No Data",1,IF('Indicador Imputación Datos'!AF29&lt;&gt;"",1,0))</f>
        <v>0</v>
      </c>
      <c r="AG26" s="179">
        <f>IF('Indicador Datos'!AG29="No Data",1,IF('Indicador Imputación Datos'!AG29&lt;&gt;"",1,0))</f>
        <v>0</v>
      </c>
      <c r="AH26" s="179">
        <f>IF('Indicador Datos'!AH29="No Data",1,IF('Indicador Imputación Datos'!AH29&lt;&gt;"",1,0))</f>
        <v>0</v>
      </c>
      <c r="AI26" s="179">
        <f>IF('Indicador Datos'!AI29="No Data",1,IF('Indicador Imputación Datos'!AI29&lt;&gt;"",1,0))</f>
        <v>0</v>
      </c>
      <c r="AJ26" s="179">
        <f>IF('Indicador Datos'!AJ29="No Data",1,IF('Indicador Imputación Datos'!AJ29&lt;&gt;"",1,0))</f>
        <v>0</v>
      </c>
      <c r="AK26" s="179">
        <f>IF('Indicador Datos'!AK29="No Data",1,IF('Indicador Imputación Datos'!AK29&lt;&gt;"",1,0))</f>
        <v>0</v>
      </c>
      <c r="AL26" s="179">
        <f>IF('Indicador Datos'!AL29="No Data",1,IF('Indicador Imputación Datos'!AL29&lt;&gt;"",1,0))</f>
        <v>0</v>
      </c>
      <c r="AM26" s="179">
        <f>IF('Indicador Datos'!AM29="No Data",1,IF('Indicador Imputación Datos'!AM29&lt;&gt;"",1,0))</f>
        <v>0</v>
      </c>
      <c r="AN26" s="179">
        <f>IF('Indicador Datos'!AN29="No Data",1,IF('Indicador Imputación Datos'!AN29&lt;&gt;"",1,0))</f>
        <v>0</v>
      </c>
      <c r="AO26" s="179">
        <f>IF('Indicador Datos'!AO29="No Data",1,IF('Indicador Imputación Datos'!AO29&lt;&gt;"",1,0))</f>
        <v>0</v>
      </c>
      <c r="AP26" s="179">
        <f>IF('Indicador Datos'!AP29="No Data",1,IF('Indicador Imputación Datos'!AP29&lt;&gt;"",1,0))</f>
        <v>0</v>
      </c>
      <c r="AQ26" s="179">
        <f>IF('Indicador Datos'!AQ29="No Data",1,IF('Indicador Imputación Datos'!AQ29&lt;&gt;"",1,0))</f>
        <v>0</v>
      </c>
      <c r="AR26" s="179">
        <f>IF('Indicador Datos'!AR29="No Data",1,IF('Indicador Imputación Datos'!AR29&lt;&gt;"",1,0))</f>
        <v>0</v>
      </c>
      <c r="AS26" s="179">
        <f>IF('Indicador Datos'!AS29="No Data",1,IF('Indicador Imputación Datos'!AS29&lt;&gt;"",1,0))</f>
        <v>0</v>
      </c>
      <c r="AT26" s="179">
        <f>IF('Indicador Datos'!AT29="No Data",1,IF('Indicador Imputación Datos'!AT29&lt;&gt;"",1,0))</f>
        <v>0</v>
      </c>
      <c r="AU26" s="179">
        <f>IF('Indicador Datos'!AU29="No Data",1,IF('Indicador Imputación Datos'!AU29&lt;&gt;"",1,0))</f>
        <v>0</v>
      </c>
      <c r="AV26" s="179">
        <f>IF('Indicador Datos'!AV29="No Data",1,IF('Indicador Imputación Datos'!AV29&lt;&gt;"",1,0))</f>
        <v>0</v>
      </c>
      <c r="AW26" s="179">
        <f>IF('Indicador Datos'!AW29="No Data",1,IF('Indicador Imputación Datos'!AW29&lt;&gt;"",1,0))</f>
        <v>0</v>
      </c>
      <c r="AX26" s="179">
        <f>IF('Indicador Datos'!AX29="No Data",1,IF('Indicador Imputación Datos'!AX29&lt;&gt;"",1,0))</f>
        <v>0</v>
      </c>
      <c r="AY26" s="179">
        <f>IF('Indicador Datos'!AY29="No Data",1,IF('Indicador Imputación Datos'!AY29&lt;&gt;"",1,0))</f>
        <v>0</v>
      </c>
      <c r="AZ26" s="179">
        <f>IF('Indicador Datos'!AZ29="No Data",1,IF('Indicador Imputación Datos'!AZ29&lt;&gt;"",1,0))</f>
        <v>0</v>
      </c>
      <c r="BA26" s="179">
        <f>IF('Indicador Datos'!BA29="No Data",1,IF('Indicador Imputación Datos'!BA29&lt;&gt;"",1,0))</f>
        <v>0</v>
      </c>
      <c r="BB26" s="179">
        <f>IF('Indicador Datos'!BB29="No Data",1,IF('Indicador Imputación Datos'!BB29&lt;&gt;"",1,0))</f>
        <v>0</v>
      </c>
      <c r="BC26" s="179">
        <f>IF('Indicador Datos'!BC29="No Data",1,IF('Indicador Imputación Datos'!BC29&lt;&gt;"",1,0))</f>
        <v>0</v>
      </c>
      <c r="BD26" s="179">
        <f>IF('Indicador Datos'!BD29="No Data",1,IF('Indicador Imputación Datos'!BD29&lt;&gt;"",1,0))</f>
        <v>0</v>
      </c>
      <c r="BE26" s="179">
        <f>IF('Indicador Datos'!BE29="No Data",1,IF('Indicador Imputación Datos'!BE29&lt;&gt;"",1,0))</f>
        <v>0</v>
      </c>
      <c r="BF26" s="179">
        <f>IF('Indicador Datos'!BF29="No Data",1,IF('Indicador Imputación Datos'!BF29&lt;&gt;"",1,0))</f>
        <v>0</v>
      </c>
      <c r="BG26" s="179">
        <f>IF('Indicador Datos'!BG29="No Data",1,IF('Indicador Imputación Datos'!BG29&lt;&gt;"",1,0))</f>
        <v>0</v>
      </c>
      <c r="BH26" s="179">
        <f>IF('Indicador Datos'!BH29="No Data",1,IF('Indicador Imputación Datos'!BH29&lt;&gt;"",1,0))</f>
        <v>0</v>
      </c>
      <c r="BI26" s="179">
        <f>IF('Indicador Datos'!BI29="No Data",1,IF('Indicador Imputación Datos'!BI29&lt;&gt;"",1,0))</f>
        <v>0</v>
      </c>
      <c r="BJ26" s="179">
        <f>IF('Indicador Datos'!BJ29="No Data",1,IF('Indicador Imputación Datos'!BJ29&lt;&gt;"",1,0))</f>
        <v>0</v>
      </c>
      <c r="BK26" s="179">
        <f>IF('Indicador Datos'!BK29="No Data",1,IF('Indicador Imputación Datos'!BK29&lt;&gt;"",1,0))</f>
        <v>0</v>
      </c>
      <c r="BL26" s="179">
        <f>IF('Indicador Datos'!BL29="No Data",1,IF('Indicador Imputación Datos'!BL29&lt;&gt;"",1,0))</f>
        <v>0</v>
      </c>
      <c r="BM26" s="179">
        <f>IF('Indicador Datos'!BM29="No Data",1,IF('Indicador Imputación Datos'!BM29&lt;&gt;"",1,0))</f>
        <v>0</v>
      </c>
      <c r="BN26" s="179">
        <f>IF('Indicador Datos'!BN29="No Data",1,IF('Indicador Imputación Datos'!BN29&lt;&gt;"",1,0))</f>
        <v>0</v>
      </c>
      <c r="BO26" s="179">
        <f>IF('Indicador Datos'!BO29="No Data",1,IF('Indicador Imputación Datos'!BO29&lt;&gt;"",1,0))</f>
        <v>0</v>
      </c>
      <c r="BP26" s="179">
        <f>IF('Indicador Datos'!BP29="No Data",1,IF('Indicador Imputación Datos'!BP29&lt;&gt;"",1,0))</f>
        <v>0</v>
      </c>
      <c r="BQ26" s="179">
        <f>IF('Indicador Datos'!BQ29="No Data",1,IF('Indicador Imputación Datos'!BQ29&lt;&gt;"",1,0))</f>
        <v>0</v>
      </c>
      <c r="BR26" s="179">
        <f>IF('Indicador Datos'!BR29="No Data",1,IF('Indicador Imputación Datos'!BR29&lt;&gt;"",1,0))</f>
        <v>0</v>
      </c>
      <c r="BS26" s="179">
        <f>IF('Indicador Datos'!BS29="No Data",1,IF('Indicador Imputación Datos'!BS29&lt;&gt;"",1,0))</f>
        <v>0</v>
      </c>
      <c r="BT26" s="179">
        <f>IF('Indicador Datos'!BT29="No Data",1,IF('Indicador Imputación Datos'!BT29&lt;&gt;"",1,0))</f>
        <v>0</v>
      </c>
      <c r="BU26" s="179">
        <f>IF('Indicador Datos'!BU29="No Data",1,IF('Indicador Imputación Datos'!BU29&lt;&gt;"",1,0))</f>
        <v>0</v>
      </c>
      <c r="BV26" s="179">
        <f>IF('Indicador Datos'!BV29="No Data",1,IF('Indicador Imputación Datos'!BV29&lt;&gt;"",1,0))</f>
        <v>0</v>
      </c>
      <c r="BW26" s="179">
        <f>IF('Indicador Datos'!BW29="No Data",1,IF('Indicador Imputación Datos'!BW29&lt;&gt;"",1,0))</f>
        <v>0</v>
      </c>
      <c r="BX26" s="179">
        <f>IF('Indicador Datos'!BX29="No Data",1,IF('Indicador Imputación Datos'!BX29&lt;&gt;"",1,0))</f>
        <v>0</v>
      </c>
      <c r="BY26" s="179">
        <f>IF('Indicador Datos'!BY29="No Data",1,IF('Indicador Imputación Datos'!BY29&lt;&gt;"",1,0))</f>
        <v>0</v>
      </c>
      <c r="BZ26" s="179">
        <f>IF('Indicador Datos'!BZ29="No Data",1,IF('Indicador Imputación Datos'!BZ29&lt;&gt;"",1,0))</f>
        <v>0</v>
      </c>
      <c r="CA26" s="179">
        <f>IF('Indicador Datos'!CA29="No Data",1,IF('Indicador Imputación Datos'!CA29&lt;&gt;"",1,0))</f>
        <v>0</v>
      </c>
      <c r="CB26" s="179">
        <f>IF('Indicador Datos'!CB29="No Data",1,IF('Indicador Imputación Datos'!CB29&lt;&gt;"",1,0))</f>
        <v>1</v>
      </c>
      <c r="CC26" s="179">
        <f>IF('Indicador Datos'!CC29="No Data",1,IF('Indicador Imputación Datos'!CC29&lt;&gt;"",1,0))</f>
        <v>0</v>
      </c>
      <c r="CD26" s="179">
        <f>IF('Indicador Datos'!CD29="No Data",1,IF('Indicador Imputación Datos'!CD29&lt;&gt;"",1,0))</f>
        <v>0</v>
      </c>
      <c r="CE26" s="179">
        <f>IF('Indicador Datos'!CE29="No Data",1,IF('Indicador Imputación Datos'!CE29&lt;&gt;"",1,0))</f>
        <v>0</v>
      </c>
      <c r="CF26" s="179">
        <f>IF('Indicador Datos'!CF29="No Data",1,IF('Indicador Imputación Datos'!CF29&lt;&gt;"",1,0))</f>
        <v>0</v>
      </c>
      <c r="CG26" s="190">
        <f t="shared" si="0"/>
        <v>1</v>
      </c>
      <c r="CH26" s="191">
        <f t="shared" si="1"/>
        <v>1.2345679012345678E-2</v>
      </c>
    </row>
    <row r="27" spans="1:86" x14ac:dyDescent="0.25">
      <c r="A27" s="3" t="str">
        <f>VLOOKUP(C27,Regiones!B$4:H$36,7,FALSE)</f>
        <v>South America</v>
      </c>
      <c r="B27" s="114" t="s">
        <v>12</v>
      </c>
      <c r="C27" s="97" t="s">
        <v>11</v>
      </c>
      <c r="D27" s="179">
        <f>IF('Indicador Datos'!D30="No Data",1,IF('Indicador Imputación Datos'!D30&lt;&gt;"",1,0))</f>
        <v>0</v>
      </c>
      <c r="E27" s="179">
        <f>IF('Indicador Datos'!E30="No Data",1,IF('Indicador Imputación Datos'!E30&lt;&gt;"",1,0))</f>
        <v>0</v>
      </c>
      <c r="F27" s="179">
        <f>IF('Indicador Datos'!F30="No Data",1,IF('Indicador Imputación Datos'!F30&lt;&gt;"",1,0))</f>
        <v>0</v>
      </c>
      <c r="G27" s="179">
        <f>IF('Indicador Datos'!G30="No Data",1,IF('Indicador Imputación Datos'!G30&lt;&gt;"",1,0))</f>
        <v>0</v>
      </c>
      <c r="H27" s="179">
        <f>IF('Indicador Datos'!H30="No Data",1,IF('Indicador Imputación Datos'!H30&lt;&gt;"",1,0))</f>
        <v>0</v>
      </c>
      <c r="I27" s="179">
        <f>IF('Indicador Datos'!I30="No Data",1,IF('Indicador Imputación Datos'!I30&lt;&gt;"",1,0))</f>
        <v>0</v>
      </c>
      <c r="J27" s="179">
        <f>IF('Indicador Datos'!J30="No Data",1,IF('Indicador Imputación Datos'!J30&lt;&gt;"",1,0))</f>
        <v>0</v>
      </c>
      <c r="K27" s="179">
        <f>IF('Indicador Datos'!K30="No Data",1,IF('Indicador Imputación Datos'!K30&lt;&gt;"",1,0))</f>
        <v>0</v>
      </c>
      <c r="L27" s="179">
        <f>IF('Indicador Datos'!L30="No Data",1,IF('Indicador Imputación Datos'!L30&lt;&gt;"",1,0))</f>
        <v>0</v>
      </c>
      <c r="M27" s="179">
        <f>IF('Indicador Datos'!M30="No Data",1,IF('Indicador Imputación Datos'!M30&lt;&gt;"",1,0))</f>
        <v>0</v>
      </c>
      <c r="N27" s="179">
        <f>IF('Indicador Datos'!N30="No Data",1,IF('Indicador Imputación Datos'!N30&lt;&gt;"",1,0))</f>
        <v>0</v>
      </c>
      <c r="O27" s="179">
        <f>IF('Indicador Datos'!O30="No Data",1,IF('Indicador Imputación Datos'!O30&lt;&gt;"",1,0))</f>
        <v>0</v>
      </c>
      <c r="P27" s="179">
        <f>IF('Indicador Datos'!P30="No Data",1,IF('Indicador Imputación Datos'!P30&lt;&gt;"",1,0))</f>
        <v>0</v>
      </c>
      <c r="Q27" s="179">
        <f>IF('Indicador Datos'!Q30="No Data",1,IF('Indicador Imputación Datos'!Q30&lt;&gt;"",1,0))</f>
        <v>0</v>
      </c>
      <c r="R27" s="179">
        <f>IF('Indicador Datos'!R30="No Data",1,IF('Indicador Imputación Datos'!R30&lt;&gt;"",1,0))</f>
        <v>0</v>
      </c>
      <c r="S27" s="179">
        <f>IF('Indicador Datos'!S30="No Data",1,IF('Indicador Imputación Datos'!S30&lt;&gt;"",1,0))</f>
        <v>0</v>
      </c>
      <c r="T27" s="179">
        <f>IF('Indicador Datos'!T30="No Data",1,IF('Indicador Imputación Datos'!T30&lt;&gt;"",1,0))</f>
        <v>0</v>
      </c>
      <c r="U27" s="179">
        <f>IF('Indicador Datos'!U30="No Data",1,IF('Indicador Imputación Datos'!U30&lt;&gt;"",1,0))</f>
        <v>0</v>
      </c>
      <c r="V27" s="179">
        <f>IF('Indicador Datos'!V30="No Data",1,IF('Indicador Imputación Datos'!V30&lt;&gt;"",1,0))</f>
        <v>0</v>
      </c>
      <c r="W27" s="179">
        <f>IF('Indicador Datos'!W30="No Data",1,IF('Indicador Imputación Datos'!W30&lt;&gt;"",1,0))</f>
        <v>0</v>
      </c>
      <c r="X27" s="179">
        <f>IF('Indicador Datos'!X30="No Data",1,IF('Indicador Imputación Datos'!X30&lt;&gt;"",1,0))</f>
        <v>0</v>
      </c>
      <c r="Y27" s="179">
        <f>IF('Indicador Datos'!Y30="No Data",1,IF('Indicador Imputación Datos'!Y30&lt;&gt;"",1,0))</f>
        <v>0</v>
      </c>
      <c r="Z27" s="179">
        <f>IF('Indicador Datos'!Z30="No Data",1,IF('Indicador Imputación Datos'!Z30&lt;&gt;"",1,0))</f>
        <v>0</v>
      </c>
      <c r="AA27" s="179">
        <f>IF('Indicador Datos'!AA30="No Data",1,IF('Indicador Imputación Datos'!AA30&lt;&gt;"",1,0))</f>
        <v>0</v>
      </c>
      <c r="AB27" s="179">
        <f>IF('Indicador Datos'!AB30="No Data",1,IF('Indicador Imputación Datos'!AB30&lt;&gt;"",1,0))</f>
        <v>0</v>
      </c>
      <c r="AC27" s="179">
        <f>IF('Indicador Datos'!AC30="No Data",1,IF('Indicador Imputación Datos'!AC30&lt;&gt;"",1,0))</f>
        <v>0</v>
      </c>
      <c r="AD27" s="179">
        <f>IF('Indicador Datos'!AD30="No Data",1,IF('Indicador Imputación Datos'!AD30&lt;&gt;"",1,0))</f>
        <v>0</v>
      </c>
      <c r="AE27" s="179">
        <f>IF('Indicador Datos'!AE30="No Data",1,IF('Indicador Imputación Datos'!AE30&lt;&gt;"",1,0))</f>
        <v>0</v>
      </c>
      <c r="AF27" s="179">
        <f>IF('Indicador Datos'!AF30="No Data",1,IF('Indicador Imputación Datos'!AF30&lt;&gt;"",1,0))</f>
        <v>0</v>
      </c>
      <c r="AG27" s="179">
        <f>IF('Indicador Datos'!AG30="No Data",1,IF('Indicador Imputación Datos'!AG30&lt;&gt;"",1,0))</f>
        <v>0</v>
      </c>
      <c r="AH27" s="179">
        <f>IF('Indicador Datos'!AH30="No Data",1,IF('Indicador Imputación Datos'!AH30&lt;&gt;"",1,0))</f>
        <v>0</v>
      </c>
      <c r="AI27" s="179">
        <f>IF('Indicador Datos'!AI30="No Data",1,IF('Indicador Imputación Datos'!AI30&lt;&gt;"",1,0))</f>
        <v>0</v>
      </c>
      <c r="AJ27" s="179">
        <f>IF('Indicador Datos'!AJ30="No Data",1,IF('Indicador Imputación Datos'!AJ30&lt;&gt;"",1,0))</f>
        <v>0</v>
      </c>
      <c r="AK27" s="179">
        <f>IF('Indicador Datos'!AK30="No Data",1,IF('Indicador Imputación Datos'!AK30&lt;&gt;"",1,0))</f>
        <v>0</v>
      </c>
      <c r="AL27" s="179">
        <f>IF('Indicador Datos'!AL30="No Data",1,IF('Indicador Imputación Datos'!AL30&lt;&gt;"",1,0))</f>
        <v>0</v>
      </c>
      <c r="AM27" s="179">
        <f>IF('Indicador Datos'!AM30="No Data",1,IF('Indicador Imputación Datos'!AM30&lt;&gt;"",1,0))</f>
        <v>0</v>
      </c>
      <c r="AN27" s="179">
        <f>IF('Indicador Datos'!AN30="No Data",1,IF('Indicador Imputación Datos'!AN30&lt;&gt;"",1,0))</f>
        <v>0</v>
      </c>
      <c r="AO27" s="179">
        <f>IF('Indicador Datos'!AO30="No Data",1,IF('Indicador Imputación Datos'!AO30&lt;&gt;"",1,0))</f>
        <v>0</v>
      </c>
      <c r="AP27" s="179">
        <f>IF('Indicador Datos'!AP30="No Data",1,IF('Indicador Imputación Datos'!AP30&lt;&gt;"",1,0))</f>
        <v>0</v>
      </c>
      <c r="AQ27" s="179">
        <f>IF('Indicador Datos'!AQ30="No Data",1,IF('Indicador Imputación Datos'!AQ30&lt;&gt;"",1,0))</f>
        <v>0</v>
      </c>
      <c r="AR27" s="179">
        <f>IF('Indicador Datos'!AR30="No Data",1,IF('Indicador Imputación Datos'!AR30&lt;&gt;"",1,0))</f>
        <v>0</v>
      </c>
      <c r="AS27" s="179">
        <f>IF('Indicador Datos'!AS30="No Data",1,IF('Indicador Imputación Datos'!AS30&lt;&gt;"",1,0))</f>
        <v>0</v>
      </c>
      <c r="AT27" s="179">
        <f>IF('Indicador Datos'!AT30="No Data",1,IF('Indicador Imputación Datos'!AT30&lt;&gt;"",1,0))</f>
        <v>0</v>
      </c>
      <c r="AU27" s="179">
        <f>IF('Indicador Datos'!AU30="No Data",1,IF('Indicador Imputación Datos'!AU30&lt;&gt;"",1,0))</f>
        <v>0</v>
      </c>
      <c r="AV27" s="179">
        <f>IF('Indicador Datos'!AV30="No Data",1,IF('Indicador Imputación Datos'!AV30&lt;&gt;"",1,0))</f>
        <v>0</v>
      </c>
      <c r="AW27" s="179">
        <f>IF('Indicador Datos'!AW30="No Data",1,IF('Indicador Imputación Datos'!AW30&lt;&gt;"",1,0))</f>
        <v>0</v>
      </c>
      <c r="AX27" s="179">
        <f>IF('Indicador Datos'!AX30="No Data",1,IF('Indicador Imputación Datos'!AX30&lt;&gt;"",1,0))</f>
        <v>0</v>
      </c>
      <c r="AY27" s="179">
        <f>IF('Indicador Datos'!AY30="No Data",1,IF('Indicador Imputación Datos'!AY30&lt;&gt;"",1,0))</f>
        <v>0</v>
      </c>
      <c r="AZ27" s="179">
        <f>IF('Indicador Datos'!AZ30="No Data",1,IF('Indicador Imputación Datos'!AZ30&lt;&gt;"",1,0))</f>
        <v>0</v>
      </c>
      <c r="BA27" s="179">
        <f>IF('Indicador Datos'!BA30="No Data",1,IF('Indicador Imputación Datos'!BA30&lt;&gt;"",1,0))</f>
        <v>0</v>
      </c>
      <c r="BB27" s="179">
        <f>IF('Indicador Datos'!BB30="No Data",1,IF('Indicador Imputación Datos'!BB30&lt;&gt;"",1,0))</f>
        <v>0</v>
      </c>
      <c r="BC27" s="179">
        <f>IF('Indicador Datos'!BC30="No Data",1,IF('Indicador Imputación Datos'!BC30&lt;&gt;"",1,0))</f>
        <v>0</v>
      </c>
      <c r="BD27" s="179">
        <f>IF('Indicador Datos'!BD30="No Data",1,IF('Indicador Imputación Datos'!BD30&lt;&gt;"",1,0))</f>
        <v>0</v>
      </c>
      <c r="BE27" s="179">
        <f>IF('Indicador Datos'!BE30="No Data",1,IF('Indicador Imputación Datos'!BE30&lt;&gt;"",1,0))</f>
        <v>0</v>
      </c>
      <c r="BF27" s="179">
        <f>IF('Indicador Datos'!BF30="No Data",1,IF('Indicador Imputación Datos'!BF30&lt;&gt;"",1,0))</f>
        <v>0</v>
      </c>
      <c r="BG27" s="179">
        <f>IF('Indicador Datos'!BG30="No Data",1,IF('Indicador Imputación Datos'!BG30&lt;&gt;"",1,0))</f>
        <v>0</v>
      </c>
      <c r="BH27" s="179">
        <f>IF('Indicador Datos'!BH30="No Data",1,IF('Indicador Imputación Datos'!BH30&lt;&gt;"",1,0))</f>
        <v>0</v>
      </c>
      <c r="BI27" s="179">
        <f>IF('Indicador Datos'!BI30="No Data",1,IF('Indicador Imputación Datos'!BI30&lt;&gt;"",1,0))</f>
        <v>1</v>
      </c>
      <c r="BJ27" s="179">
        <f>IF('Indicador Datos'!BJ30="No Data",1,IF('Indicador Imputación Datos'!BJ30&lt;&gt;"",1,0))</f>
        <v>0</v>
      </c>
      <c r="BK27" s="179">
        <f>IF('Indicador Datos'!BK30="No Data",1,IF('Indicador Imputación Datos'!BK30&lt;&gt;"",1,0))</f>
        <v>0</v>
      </c>
      <c r="BL27" s="179">
        <f>IF('Indicador Datos'!BL30="No Data",1,IF('Indicador Imputación Datos'!BL30&lt;&gt;"",1,0))</f>
        <v>0</v>
      </c>
      <c r="BM27" s="179">
        <f>IF('Indicador Datos'!BM30="No Data",1,IF('Indicador Imputación Datos'!BM30&lt;&gt;"",1,0))</f>
        <v>0</v>
      </c>
      <c r="BN27" s="179">
        <f>IF('Indicador Datos'!BN30="No Data",1,IF('Indicador Imputación Datos'!BN30&lt;&gt;"",1,0))</f>
        <v>0</v>
      </c>
      <c r="BO27" s="179">
        <f>IF('Indicador Datos'!BO30="No Data",1,IF('Indicador Imputación Datos'!BO30&lt;&gt;"",1,0))</f>
        <v>0</v>
      </c>
      <c r="BP27" s="179">
        <f>IF('Indicador Datos'!BP30="No Data",1,IF('Indicador Imputación Datos'!BP30&lt;&gt;"",1,0))</f>
        <v>0</v>
      </c>
      <c r="BQ27" s="179">
        <f>IF('Indicador Datos'!BQ30="No Data",1,IF('Indicador Imputación Datos'!BQ30&lt;&gt;"",1,0))</f>
        <v>0</v>
      </c>
      <c r="BR27" s="179">
        <f>IF('Indicador Datos'!BR30="No Data",1,IF('Indicador Imputación Datos'!BR30&lt;&gt;"",1,0))</f>
        <v>0</v>
      </c>
      <c r="BS27" s="179">
        <f>IF('Indicador Datos'!BS30="No Data",1,IF('Indicador Imputación Datos'!BS30&lt;&gt;"",1,0))</f>
        <v>0</v>
      </c>
      <c r="BT27" s="179">
        <f>IF('Indicador Datos'!BT30="No Data",1,IF('Indicador Imputación Datos'!BT30&lt;&gt;"",1,0))</f>
        <v>0</v>
      </c>
      <c r="BU27" s="179">
        <f>IF('Indicador Datos'!BU30="No Data",1,IF('Indicador Imputación Datos'!BU30&lt;&gt;"",1,0))</f>
        <v>0</v>
      </c>
      <c r="BV27" s="179">
        <f>IF('Indicador Datos'!BV30="No Data",1,IF('Indicador Imputación Datos'!BV30&lt;&gt;"",1,0))</f>
        <v>0</v>
      </c>
      <c r="BW27" s="179">
        <f>IF('Indicador Datos'!BW30="No Data",1,IF('Indicador Imputación Datos'!BW30&lt;&gt;"",1,0))</f>
        <v>0</v>
      </c>
      <c r="BX27" s="179">
        <f>IF('Indicador Datos'!BX30="No Data",1,IF('Indicador Imputación Datos'!BX30&lt;&gt;"",1,0))</f>
        <v>1</v>
      </c>
      <c r="BY27" s="179">
        <f>IF('Indicador Datos'!BY30="No Data",1,IF('Indicador Imputación Datos'!BY30&lt;&gt;"",1,0))</f>
        <v>1</v>
      </c>
      <c r="BZ27" s="179">
        <f>IF('Indicador Datos'!BZ30="No Data",1,IF('Indicador Imputación Datos'!BZ30&lt;&gt;"",1,0))</f>
        <v>0</v>
      </c>
      <c r="CA27" s="179">
        <f>IF('Indicador Datos'!CA30="No Data",1,IF('Indicador Imputación Datos'!CA30&lt;&gt;"",1,0))</f>
        <v>0</v>
      </c>
      <c r="CB27" s="179">
        <f>IF('Indicador Datos'!CB30="No Data",1,IF('Indicador Imputación Datos'!CB30&lt;&gt;"",1,0))</f>
        <v>0</v>
      </c>
      <c r="CC27" s="179">
        <f>IF('Indicador Datos'!CC30="No Data",1,IF('Indicador Imputación Datos'!CC30&lt;&gt;"",1,0))</f>
        <v>0</v>
      </c>
      <c r="CD27" s="179">
        <f>IF('Indicador Datos'!CD30="No Data",1,IF('Indicador Imputación Datos'!CD30&lt;&gt;"",1,0))</f>
        <v>0</v>
      </c>
      <c r="CE27" s="179">
        <f>IF('Indicador Datos'!CE30="No Data",1,IF('Indicador Imputación Datos'!CE30&lt;&gt;"",1,0))</f>
        <v>0</v>
      </c>
      <c r="CF27" s="179">
        <f>IF('Indicador Datos'!CF30="No Data",1,IF('Indicador Imputación Datos'!CF30&lt;&gt;"",1,0))</f>
        <v>0</v>
      </c>
      <c r="CG27" s="190">
        <f t="shared" si="0"/>
        <v>3</v>
      </c>
      <c r="CH27" s="191">
        <f t="shared" si="1"/>
        <v>3.7037037037037035E-2</v>
      </c>
    </row>
    <row r="28" spans="1:86" x14ac:dyDescent="0.25">
      <c r="A28" s="3" t="str">
        <f>VLOOKUP(C28,Regiones!B$4:H$36,7,FALSE)</f>
        <v>South America</v>
      </c>
      <c r="B28" s="114" t="s">
        <v>14</v>
      </c>
      <c r="C28" s="97" t="s">
        <v>13</v>
      </c>
      <c r="D28" s="179">
        <f>IF('Indicador Datos'!D31="No Data",1,IF('Indicador Imputación Datos'!D31&lt;&gt;"",1,0))</f>
        <v>0</v>
      </c>
      <c r="E28" s="179">
        <f>IF('Indicador Datos'!E31="No Data",1,IF('Indicador Imputación Datos'!E31&lt;&gt;"",1,0))</f>
        <v>0</v>
      </c>
      <c r="F28" s="179">
        <f>IF('Indicador Datos'!F31="No Data",1,IF('Indicador Imputación Datos'!F31&lt;&gt;"",1,0))</f>
        <v>0</v>
      </c>
      <c r="G28" s="179">
        <f>IF('Indicador Datos'!G31="No Data",1,IF('Indicador Imputación Datos'!G31&lt;&gt;"",1,0))</f>
        <v>0</v>
      </c>
      <c r="H28" s="179">
        <f>IF('Indicador Datos'!H31="No Data",1,IF('Indicador Imputación Datos'!H31&lt;&gt;"",1,0))</f>
        <v>0</v>
      </c>
      <c r="I28" s="179">
        <f>IF('Indicador Datos'!I31="No Data",1,IF('Indicador Imputación Datos'!I31&lt;&gt;"",1,0))</f>
        <v>0</v>
      </c>
      <c r="J28" s="179">
        <f>IF('Indicador Datos'!J31="No Data",1,IF('Indicador Imputación Datos'!J31&lt;&gt;"",1,0))</f>
        <v>0</v>
      </c>
      <c r="K28" s="179">
        <f>IF('Indicador Datos'!K31="No Data",1,IF('Indicador Imputación Datos'!K31&lt;&gt;"",1,0))</f>
        <v>0</v>
      </c>
      <c r="L28" s="179">
        <f>IF('Indicador Datos'!L31="No Data",1,IF('Indicador Imputación Datos'!L31&lt;&gt;"",1,0))</f>
        <v>0</v>
      </c>
      <c r="M28" s="179">
        <f>IF('Indicador Datos'!M31="No Data",1,IF('Indicador Imputación Datos'!M31&lt;&gt;"",1,0))</f>
        <v>0</v>
      </c>
      <c r="N28" s="179">
        <f>IF('Indicador Datos'!N31="No Data",1,IF('Indicador Imputación Datos'!N31&lt;&gt;"",1,0))</f>
        <v>0</v>
      </c>
      <c r="O28" s="179">
        <f>IF('Indicador Datos'!O31="No Data",1,IF('Indicador Imputación Datos'!O31&lt;&gt;"",1,0))</f>
        <v>0</v>
      </c>
      <c r="P28" s="179">
        <f>IF('Indicador Datos'!P31="No Data",1,IF('Indicador Imputación Datos'!P31&lt;&gt;"",1,0))</f>
        <v>1</v>
      </c>
      <c r="Q28" s="179">
        <f>IF('Indicador Datos'!Q31="No Data",1,IF('Indicador Imputación Datos'!Q31&lt;&gt;"",1,0))</f>
        <v>0</v>
      </c>
      <c r="R28" s="179">
        <f>IF('Indicador Datos'!R31="No Data",1,IF('Indicador Imputación Datos'!R31&lt;&gt;"",1,0))</f>
        <v>0</v>
      </c>
      <c r="S28" s="179">
        <f>IF('Indicador Datos'!S31="No Data",1,IF('Indicador Imputación Datos'!S31&lt;&gt;"",1,0))</f>
        <v>0</v>
      </c>
      <c r="T28" s="179">
        <f>IF('Indicador Datos'!T31="No Data",1,IF('Indicador Imputación Datos'!T31&lt;&gt;"",1,0))</f>
        <v>0</v>
      </c>
      <c r="U28" s="179">
        <f>IF('Indicador Datos'!U31="No Data",1,IF('Indicador Imputación Datos'!U31&lt;&gt;"",1,0))</f>
        <v>0</v>
      </c>
      <c r="V28" s="179">
        <f>IF('Indicador Datos'!V31="No Data",1,IF('Indicador Imputación Datos'!V31&lt;&gt;"",1,0))</f>
        <v>0</v>
      </c>
      <c r="W28" s="179">
        <f>IF('Indicador Datos'!W31="No Data",1,IF('Indicador Imputación Datos'!W31&lt;&gt;"",1,0))</f>
        <v>0</v>
      </c>
      <c r="X28" s="179">
        <f>IF('Indicador Datos'!X31="No Data",1,IF('Indicador Imputación Datos'!X31&lt;&gt;"",1,0))</f>
        <v>0</v>
      </c>
      <c r="Y28" s="179">
        <f>IF('Indicador Datos'!Y31="No Data",1,IF('Indicador Imputación Datos'!Y31&lt;&gt;"",1,0))</f>
        <v>1</v>
      </c>
      <c r="Z28" s="179">
        <f>IF('Indicador Datos'!Z31="No Data",1,IF('Indicador Imputación Datos'!Z31&lt;&gt;"",1,0))</f>
        <v>1</v>
      </c>
      <c r="AA28" s="179">
        <f>IF('Indicador Datos'!AA31="No Data",1,IF('Indicador Imputación Datos'!AA31&lt;&gt;"",1,0))</f>
        <v>0</v>
      </c>
      <c r="AB28" s="179">
        <f>IF('Indicador Datos'!AB31="No Data",1,IF('Indicador Imputación Datos'!AB31&lt;&gt;"",1,0))</f>
        <v>0</v>
      </c>
      <c r="AC28" s="179">
        <f>IF('Indicador Datos'!AC31="No Data",1,IF('Indicador Imputación Datos'!AC31&lt;&gt;"",1,0))</f>
        <v>0</v>
      </c>
      <c r="AD28" s="179">
        <f>IF('Indicador Datos'!AD31="No Data",1,IF('Indicador Imputación Datos'!AD31&lt;&gt;"",1,0))</f>
        <v>1</v>
      </c>
      <c r="AE28" s="179">
        <f>IF('Indicador Datos'!AE31="No Data",1,IF('Indicador Imputación Datos'!AE31&lt;&gt;"",1,0))</f>
        <v>0</v>
      </c>
      <c r="AF28" s="179">
        <f>IF('Indicador Datos'!AF31="No Data",1,IF('Indicador Imputación Datos'!AF31&lt;&gt;"",1,0))</f>
        <v>0</v>
      </c>
      <c r="AG28" s="179">
        <f>IF('Indicador Datos'!AG31="No Data",1,IF('Indicador Imputación Datos'!AG31&lt;&gt;"",1,0))</f>
        <v>0</v>
      </c>
      <c r="AH28" s="179">
        <f>IF('Indicador Datos'!AH31="No Data",1,IF('Indicador Imputación Datos'!AH31&lt;&gt;"",1,0))</f>
        <v>0</v>
      </c>
      <c r="AI28" s="179">
        <f>IF('Indicador Datos'!AI31="No Data",1,IF('Indicador Imputación Datos'!AI31&lt;&gt;"",1,0))</f>
        <v>0</v>
      </c>
      <c r="AJ28" s="179">
        <f>IF('Indicador Datos'!AJ31="No Data",1,IF('Indicador Imputación Datos'!AJ31&lt;&gt;"",1,0))</f>
        <v>0</v>
      </c>
      <c r="AK28" s="179">
        <f>IF('Indicador Datos'!AK31="No Data",1,IF('Indicador Imputación Datos'!AK31&lt;&gt;"",1,0))</f>
        <v>0</v>
      </c>
      <c r="AL28" s="179">
        <f>IF('Indicador Datos'!AL31="No Data",1,IF('Indicador Imputación Datos'!AL31&lt;&gt;"",1,0))</f>
        <v>0</v>
      </c>
      <c r="AM28" s="179">
        <f>IF('Indicador Datos'!AM31="No Data",1,IF('Indicador Imputación Datos'!AM31&lt;&gt;"",1,0))</f>
        <v>0</v>
      </c>
      <c r="AN28" s="179">
        <f>IF('Indicador Datos'!AN31="No Data",1,IF('Indicador Imputación Datos'!AN31&lt;&gt;"",1,0))</f>
        <v>0</v>
      </c>
      <c r="AO28" s="179">
        <f>IF('Indicador Datos'!AO31="No Data",1,IF('Indicador Imputación Datos'!AO31&lt;&gt;"",1,0))</f>
        <v>0</v>
      </c>
      <c r="AP28" s="179">
        <f>IF('Indicador Datos'!AP31="No Data",1,IF('Indicador Imputación Datos'!AP31&lt;&gt;"",1,0))</f>
        <v>0</v>
      </c>
      <c r="AQ28" s="179">
        <f>IF('Indicador Datos'!AQ31="No Data",1,IF('Indicador Imputación Datos'!AQ31&lt;&gt;"",1,0))</f>
        <v>0</v>
      </c>
      <c r="AR28" s="179">
        <f>IF('Indicador Datos'!AR31="No Data",1,IF('Indicador Imputación Datos'!AR31&lt;&gt;"",1,0))</f>
        <v>0</v>
      </c>
      <c r="AS28" s="179">
        <f>IF('Indicador Datos'!AS31="No Data",1,IF('Indicador Imputación Datos'!AS31&lt;&gt;"",1,0))</f>
        <v>0</v>
      </c>
      <c r="AT28" s="179">
        <f>IF('Indicador Datos'!AT31="No Data",1,IF('Indicador Imputación Datos'!AT31&lt;&gt;"",1,0))</f>
        <v>1</v>
      </c>
      <c r="AU28" s="179">
        <f>IF('Indicador Datos'!AU31="No Data",1,IF('Indicador Imputación Datos'!AU31&lt;&gt;"",1,0))</f>
        <v>0</v>
      </c>
      <c r="AV28" s="179">
        <f>IF('Indicador Datos'!AV31="No Data",1,IF('Indicador Imputación Datos'!AV31&lt;&gt;"",1,0))</f>
        <v>0</v>
      </c>
      <c r="AW28" s="179">
        <f>IF('Indicador Datos'!AW31="No Data",1,IF('Indicador Imputación Datos'!AW31&lt;&gt;"",1,0))</f>
        <v>0</v>
      </c>
      <c r="AX28" s="179">
        <f>IF('Indicador Datos'!AX31="No Data",1,IF('Indicador Imputación Datos'!AX31&lt;&gt;"",1,0))</f>
        <v>0</v>
      </c>
      <c r="AY28" s="179">
        <f>IF('Indicador Datos'!AY31="No Data",1,IF('Indicador Imputación Datos'!AY31&lt;&gt;"",1,0))</f>
        <v>0</v>
      </c>
      <c r="AZ28" s="179">
        <f>IF('Indicador Datos'!AZ31="No Data",1,IF('Indicador Imputación Datos'!AZ31&lt;&gt;"",1,0))</f>
        <v>0</v>
      </c>
      <c r="BA28" s="179">
        <f>IF('Indicador Datos'!BA31="No Data",1,IF('Indicador Imputación Datos'!BA31&lt;&gt;"",1,0))</f>
        <v>0</v>
      </c>
      <c r="BB28" s="179">
        <f>IF('Indicador Datos'!BB31="No Data",1,IF('Indicador Imputación Datos'!BB31&lt;&gt;"",1,0))</f>
        <v>0</v>
      </c>
      <c r="BC28" s="179">
        <f>IF('Indicador Datos'!BC31="No Data",1,IF('Indicador Imputación Datos'!BC31&lt;&gt;"",1,0))</f>
        <v>0</v>
      </c>
      <c r="BD28" s="179">
        <f>IF('Indicador Datos'!BD31="No Data",1,IF('Indicador Imputación Datos'!BD31&lt;&gt;"",1,0))</f>
        <v>0</v>
      </c>
      <c r="BE28" s="179">
        <f>IF('Indicador Datos'!BE31="No Data",1,IF('Indicador Imputación Datos'!BE31&lt;&gt;"",1,0))</f>
        <v>0</v>
      </c>
      <c r="BF28" s="179">
        <f>IF('Indicador Datos'!BF31="No Data",1,IF('Indicador Imputación Datos'!BF31&lt;&gt;"",1,0))</f>
        <v>0</v>
      </c>
      <c r="BG28" s="179">
        <f>IF('Indicador Datos'!BG31="No Data",1,IF('Indicador Imputación Datos'!BG31&lt;&gt;"",1,0))</f>
        <v>0</v>
      </c>
      <c r="BH28" s="179">
        <f>IF('Indicador Datos'!BH31="No Data",1,IF('Indicador Imputación Datos'!BH31&lt;&gt;"",1,0))</f>
        <v>0</v>
      </c>
      <c r="BI28" s="179">
        <f>IF('Indicador Datos'!BI31="No Data",1,IF('Indicador Imputación Datos'!BI31&lt;&gt;"",1,0))</f>
        <v>0</v>
      </c>
      <c r="BJ28" s="179">
        <f>IF('Indicador Datos'!BJ31="No Data",1,IF('Indicador Imputación Datos'!BJ31&lt;&gt;"",1,0))</f>
        <v>0</v>
      </c>
      <c r="BK28" s="179">
        <f>IF('Indicador Datos'!BK31="No Data",1,IF('Indicador Imputación Datos'!BK31&lt;&gt;"",1,0))</f>
        <v>0</v>
      </c>
      <c r="BL28" s="179">
        <f>IF('Indicador Datos'!BL31="No Data",1,IF('Indicador Imputación Datos'!BL31&lt;&gt;"",1,0))</f>
        <v>0</v>
      </c>
      <c r="BM28" s="179">
        <f>IF('Indicador Datos'!BM31="No Data",1,IF('Indicador Imputación Datos'!BM31&lt;&gt;"",1,0))</f>
        <v>0</v>
      </c>
      <c r="BN28" s="179">
        <f>IF('Indicador Datos'!BN31="No Data",1,IF('Indicador Imputación Datos'!BN31&lt;&gt;"",1,0))</f>
        <v>0</v>
      </c>
      <c r="BO28" s="179">
        <f>IF('Indicador Datos'!BO31="No Data",1,IF('Indicador Imputación Datos'!BO31&lt;&gt;"",1,0))</f>
        <v>0</v>
      </c>
      <c r="BP28" s="179">
        <f>IF('Indicador Datos'!BP31="No Data",1,IF('Indicador Imputación Datos'!BP31&lt;&gt;"",1,0))</f>
        <v>0</v>
      </c>
      <c r="BQ28" s="179">
        <f>IF('Indicador Datos'!BQ31="No Data",1,IF('Indicador Imputación Datos'!BQ31&lt;&gt;"",1,0))</f>
        <v>0</v>
      </c>
      <c r="BR28" s="179">
        <f>IF('Indicador Datos'!BR31="No Data",1,IF('Indicador Imputación Datos'!BR31&lt;&gt;"",1,0))</f>
        <v>0</v>
      </c>
      <c r="BS28" s="179">
        <f>IF('Indicador Datos'!BS31="No Data",1,IF('Indicador Imputación Datos'!BS31&lt;&gt;"",1,0))</f>
        <v>0</v>
      </c>
      <c r="BT28" s="179">
        <f>IF('Indicador Datos'!BT31="No Data",1,IF('Indicador Imputación Datos'!BT31&lt;&gt;"",1,0))</f>
        <v>0</v>
      </c>
      <c r="BU28" s="179">
        <f>IF('Indicador Datos'!BU31="No Data",1,IF('Indicador Imputación Datos'!BU31&lt;&gt;"",1,0))</f>
        <v>0</v>
      </c>
      <c r="BV28" s="179">
        <f>IF('Indicador Datos'!BV31="No Data",1,IF('Indicador Imputación Datos'!BV31&lt;&gt;"",1,0))</f>
        <v>0</v>
      </c>
      <c r="BW28" s="179">
        <f>IF('Indicador Datos'!BW31="No Data",1,IF('Indicador Imputación Datos'!BW31&lt;&gt;"",1,0))</f>
        <v>0</v>
      </c>
      <c r="BX28" s="179">
        <f>IF('Indicador Datos'!BX31="No Data",1,IF('Indicador Imputación Datos'!BX31&lt;&gt;"",1,0))</f>
        <v>0</v>
      </c>
      <c r="BY28" s="179">
        <f>IF('Indicador Datos'!BY31="No Data",1,IF('Indicador Imputación Datos'!BY31&lt;&gt;"",1,0))</f>
        <v>0</v>
      </c>
      <c r="BZ28" s="179">
        <f>IF('Indicador Datos'!BZ31="No Data",1,IF('Indicador Imputación Datos'!BZ31&lt;&gt;"",1,0))</f>
        <v>0</v>
      </c>
      <c r="CA28" s="179">
        <f>IF('Indicador Datos'!CA31="No Data",1,IF('Indicador Imputación Datos'!CA31&lt;&gt;"",1,0))</f>
        <v>0</v>
      </c>
      <c r="CB28" s="179">
        <f>IF('Indicador Datos'!CB31="No Data",1,IF('Indicador Imputación Datos'!CB31&lt;&gt;"",1,0))</f>
        <v>0</v>
      </c>
      <c r="CC28" s="179">
        <f>IF('Indicador Datos'!CC31="No Data",1,IF('Indicador Imputación Datos'!CC31&lt;&gt;"",1,0))</f>
        <v>0</v>
      </c>
      <c r="CD28" s="179">
        <f>IF('Indicador Datos'!CD31="No Data",1,IF('Indicador Imputación Datos'!CD31&lt;&gt;"",1,0))</f>
        <v>0</v>
      </c>
      <c r="CE28" s="179">
        <f>IF('Indicador Datos'!CE31="No Data",1,IF('Indicador Imputación Datos'!CE31&lt;&gt;"",1,0))</f>
        <v>0</v>
      </c>
      <c r="CF28" s="179">
        <f>IF('Indicador Datos'!CF31="No Data",1,IF('Indicador Imputación Datos'!CF31&lt;&gt;"",1,0))</f>
        <v>0</v>
      </c>
      <c r="CG28" s="190">
        <f t="shared" si="0"/>
        <v>5</v>
      </c>
      <c r="CH28" s="191">
        <f t="shared" si="1"/>
        <v>6.1728395061728392E-2</v>
      </c>
    </row>
    <row r="29" spans="1:86" x14ac:dyDescent="0.25">
      <c r="A29" s="3" t="str">
        <f>VLOOKUP(C29,Regiones!B$4:H$36,7,FALSE)</f>
        <v>South America</v>
      </c>
      <c r="B29" s="114" t="s">
        <v>16</v>
      </c>
      <c r="C29" s="97" t="s">
        <v>15</v>
      </c>
      <c r="D29" s="179">
        <f>IF('Indicador Datos'!D32="No Data",1,IF('Indicador Imputación Datos'!D32&lt;&gt;"",1,0))</f>
        <v>0</v>
      </c>
      <c r="E29" s="179">
        <f>IF('Indicador Datos'!E32="No Data",1,IF('Indicador Imputación Datos'!E32&lt;&gt;"",1,0))</f>
        <v>0</v>
      </c>
      <c r="F29" s="179">
        <f>IF('Indicador Datos'!F32="No Data",1,IF('Indicador Imputación Datos'!F32&lt;&gt;"",1,0))</f>
        <v>0</v>
      </c>
      <c r="G29" s="179">
        <f>IF('Indicador Datos'!G32="No Data",1,IF('Indicador Imputación Datos'!G32&lt;&gt;"",1,0))</f>
        <v>0</v>
      </c>
      <c r="H29" s="179">
        <f>IF('Indicador Datos'!H32="No Data",1,IF('Indicador Imputación Datos'!H32&lt;&gt;"",1,0))</f>
        <v>0</v>
      </c>
      <c r="I29" s="179">
        <f>IF('Indicador Datos'!I32="No Data",1,IF('Indicador Imputación Datos'!I32&lt;&gt;"",1,0))</f>
        <v>0</v>
      </c>
      <c r="J29" s="179">
        <f>IF('Indicador Datos'!J32="No Data",1,IF('Indicador Imputación Datos'!J32&lt;&gt;"",1,0))</f>
        <v>0</v>
      </c>
      <c r="K29" s="179">
        <f>IF('Indicador Datos'!K32="No Data",1,IF('Indicador Imputación Datos'!K32&lt;&gt;"",1,0))</f>
        <v>0</v>
      </c>
      <c r="L29" s="179">
        <f>IF('Indicador Datos'!L32="No Data",1,IF('Indicador Imputación Datos'!L32&lt;&gt;"",1,0))</f>
        <v>0</v>
      </c>
      <c r="M29" s="179">
        <f>IF('Indicador Datos'!M32="No Data",1,IF('Indicador Imputación Datos'!M32&lt;&gt;"",1,0))</f>
        <v>0</v>
      </c>
      <c r="N29" s="179">
        <f>IF('Indicador Datos'!N32="No Data",1,IF('Indicador Imputación Datos'!N32&lt;&gt;"",1,0))</f>
        <v>0</v>
      </c>
      <c r="O29" s="179">
        <f>IF('Indicador Datos'!O32="No Data",1,IF('Indicador Imputación Datos'!O32&lt;&gt;"",1,0))</f>
        <v>0</v>
      </c>
      <c r="P29" s="179">
        <f>IF('Indicador Datos'!P32="No Data",1,IF('Indicador Imputación Datos'!P32&lt;&gt;"",1,0))</f>
        <v>0</v>
      </c>
      <c r="Q29" s="179">
        <f>IF('Indicador Datos'!Q32="No Data",1,IF('Indicador Imputación Datos'!Q32&lt;&gt;"",1,0))</f>
        <v>0</v>
      </c>
      <c r="R29" s="179">
        <f>IF('Indicador Datos'!R32="No Data",1,IF('Indicador Imputación Datos'!R32&lt;&gt;"",1,0))</f>
        <v>0</v>
      </c>
      <c r="S29" s="179">
        <f>IF('Indicador Datos'!S32="No Data",1,IF('Indicador Imputación Datos'!S32&lt;&gt;"",1,0))</f>
        <v>0</v>
      </c>
      <c r="T29" s="179">
        <f>IF('Indicador Datos'!T32="No Data",1,IF('Indicador Imputación Datos'!T32&lt;&gt;"",1,0))</f>
        <v>0</v>
      </c>
      <c r="U29" s="179">
        <f>IF('Indicador Datos'!U32="No Data",1,IF('Indicador Imputación Datos'!U32&lt;&gt;"",1,0))</f>
        <v>0</v>
      </c>
      <c r="V29" s="179">
        <f>IF('Indicador Datos'!V32="No Data",1,IF('Indicador Imputación Datos'!V32&lt;&gt;"",1,0))</f>
        <v>0</v>
      </c>
      <c r="W29" s="179">
        <f>IF('Indicador Datos'!W32="No Data",1,IF('Indicador Imputación Datos'!W32&lt;&gt;"",1,0))</f>
        <v>0</v>
      </c>
      <c r="X29" s="179">
        <f>IF('Indicador Datos'!X32="No Data",1,IF('Indicador Imputación Datos'!X32&lt;&gt;"",1,0))</f>
        <v>0</v>
      </c>
      <c r="Y29" s="179">
        <f>IF('Indicador Datos'!Y32="No Data",1,IF('Indicador Imputación Datos'!Y32&lt;&gt;"",1,0))</f>
        <v>0</v>
      </c>
      <c r="Z29" s="179">
        <f>IF('Indicador Datos'!Z32="No Data",1,IF('Indicador Imputación Datos'!Z32&lt;&gt;"",1,0))</f>
        <v>0</v>
      </c>
      <c r="AA29" s="179">
        <f>IF('Indicador Datos'!AA32="No Data",1,IF('Indicador Imputación Datos'!AA32&lt;&gt;"",1,0))</f>
        <v>0</v>
      </c>
      <c r="AB29" s="179">
        <f>IF('Indicador Datos'!AB32="No Data",1,IF('Indicador Imputación Datos'!AB32&lt;&gt;"",1,0))</f>
        <v>0</v>
      </c>
      <c r="AC29" s="179">
        <f>IF('Indicador Datos'!AC32="No Data",1,IF('Indicador Imputación Datos'!AC32&lt;&gt;"",1,0))</f>
        <v>0</v>
      </c>
      <c r="AD29" s="179">
        <f>IF('Indicador Datos'!AD32="No Data",1,IF('Indicador Imputación Datos'!AD32&lt;&gt;"",1,0))</f>
        <v>0</v>
      </c>
      <c r="AE29" s="179">
        <f>IF('Indicador Datos'!AE32="No Data",1,IF('Indicador Imputación Datos'!AE32&lt;&gt;"",1,0))</f>
        <v>0</v>
      </c>
      <c r="AF29" s="179">
        <f>IF('Indicador Datos'!AF32="No Data",1,IF('Indicador Imputación Datos'!AF32&lt;&gt;"",1,0))</f>
        <v>0</v>
      </c>
      <c r="AG29" s="179">
        <f>IF('Indicador Datos'!AG32="No Data",1,IF('Indicador Imputación Datos'!AG32&lt;&gt;"",1,0))</f>
        <v>0</v>
      </c>
      <c r="AH29" s="179">
        <f>IF('Indicador Datos'!AH32="No Data",1,IF('Indicador Imputación Datos'!AH32&lt;&gt;"",1,0))</f>
        <v>0</v>
      </c>
      <c r="AI29" s="179">
        <f>IF('Indicador Datos'!AI32="No Data",1,IF('Indicador Imputación Datos'!AI32&lt;&gt;"",1,0))</f>
        <v>0</v>
      </c>
      <c r="AJ29" s="179">
        <f>IF('Indicador Datos'!AJ32="No Data",1,IF('Indicador Imputación Datos'!AJ32&lt;&gt;"",1,0))</f>
        <v>0</v>
      </c>
      <c r="AK29" s="179">
        <f>IF('Indicador Datos'!AK32="No Data",1,IF('Indicador Imputación Datos'!AK32&lt;&gt;"",1,0))</f>
        <v>0</v>
      </c>
      <c r="AL29" s="179">
        <f>IF('Indicador Datos'!AL32="No Data",1,IF('Indicador Imputación Datos'!AL32&lt;&gt;"",1,0))</f>
        <v>0</v>
      </c>
      <c r="AM29" s="179">
        <f>IF('Indicador Datos'!AM32="No Data",1,IF('Indicador Imputación Datos'!AM32&lt;&gt;"",1,0))</f>
        <v>0</v>
      </c>
      <c r="AN29" s="179">
        <f>IF('Indicador Datos'!AN32="No Data",1,IF('Indicador Imputación Datos'!AN32&lt;&gt;"",1,0))</f>
        <v>0</v>
      </c>
      <c r="AO29" s="179">
        <f>IF('Indicador Datos'!AO32="No Data",1,IF('Indicador Imputación Datos'!AO32&lt;&gt;"",1,0))</f>
        <v>0</v>
      </c>
      <c r="AP29" s="179">
        <f>IF('Indicador Datos'!AP32="No Data",1,IF('Indicador Imputación Datos'!AP32&lt;&gt;"",1,0))</f>
        <v>0</v>
      </c>
      <c r="AQ29" s="179">
        <f>IF('Indicador Datos'!AQ32="No Data",1,IF('Indicador Imputación Datos'!AQ32&lt;&gt;"",1,0))</f>
        <v>0</v>
      </c>
      <c r="AR29" s="179">
        <f>IF('Indicador Datos'!AR32="No Data",1,IF('Indicador Imputación Datos'!AR32&lt;&gt;"",1,0))</f>
        <v>0</v>
      </c>
      <c r="AS29" s="179">
        <f>IF('Indicador Datos'!AS32="No Data",1,IF('Indicador Imputación Datos'!AS32&lt;&gt;"",1,0))</f>
        <v>0</v>
      </c>
      <c r="AT29" s="179">
        <f>IF('Indicador Datos'!AT32="No Data",1,IF('Indicador Imputación Datos'!AT32&lt;&gt;"",1,0))</f>
        <v>0</v>
      </c>
      <c r="AU29" s="179">
        <f>IF('Indicador Datos'!AU32="No Data",1,IF('Indicador Imputación Datos'!AU32&lt;&gt;"",1,0))</f>
        <v>0</v>
      </c>
      <c r="AV29" s="179">
        <f>IF('Indicador Datos'!AV32="No Data",1,IF('Indicador Imputación Datos'!AV32&lt;&gt;"",1,0))</f>
        <v>0</v>
      </c>
      <c r="AW29" s="179">
        <f>IF('Indicador Datos'!AW32="No Data",1,IF('Indicador Imputación Datos'!AW32&lt;&gt;"",1,0))</f>
        <v>0</v>
      </c>
      <c r="AX29" s="179">
        <f>IF('Indicador Datos'!AX32="No Data",1,IF('Indicador Imputación Datos'!AX32&lt;&gt;"",1,0))</f>
        <v>0</v>
      </c>
      <c r="AY29" s="179">
        <f>IF('Indicador Datos'!AY32="No Data",1,IF('Indicador Imputación Datos'!AY32&lt;&gt;"",1,0))</f>
        <v>0</v>
      </c>
      <c r="AZ29" s="179">
        <f>IF('Indicador Datos'!AZ32="No Data",1,IF('Indicador Imputación Datos'!AZ32&lt;&gt;"",1,0))</f>
        <v>0</v>
      </c>
      <c r="BA29" s="179">
        <f>IF('Indicador Datos'!BA32="No Data",1,IF('Indicador Imputación Datos'!BA32&lt;&gt;"",1,0))</f>
        <v>0</v>
      </c>
      <c r="BB29" s="179">
        <f>IF('Indicador Datos'!BB32="No Data",1,IF('Indicador Imputación Datos'!BB32&lt;&gt;"",1,0))</f>
        <v>0</v>
      </c>
      <c r="BC29" s="179">
        <f>IF('Indicador Datos'!BC32="No Data",1,IF('Indicador Imputación Datos'!BC32&lt;&gt;"",1,0))</f>
        <v>0</v>
      </c>
      <c r="BD29" s="179">
        <f>IF('Indicador Datos'!BD32="No Data",1,IF('Indicador Imputación Datos'!BD32&lt;&gt;"",1,0))</f>
        <v>0</v>
      </c>
      <c r="BE29" s="179">
        <f>IF('Indicador Datos'!BE32="No Data",1,IF('Indicador Imputación Datos'!BE32&lt;&gt;"",1,0))</f>
        <v>0</v>
      </c>
      <c r="BF29" s="179">
        <f>IF('Indicador Datos'!BF32="No Data",1,IF('Indicador Imputación Datos'!BF32&lt;&gt;"",1,0))</f>
        <v>0</v>
      </c>
      <c r="BG29" s="179">
        <f>IF('Indicador Datos'!BG32="No Data",1,IF('Indicador Imputación Datos'!BG32&lt;&gt;"",1,0))</f>
        <v>0</v>
      </c>
      <c r="BH29" s="179">
        <f>IF('Indicador Datos'!BH32="No Data",1,IF('Indicador Imputación Datos'!BH32&lt;&gt;"",1,0))</f>
        <v>0</v>
      </c>
      <c r="BI29" s="179">
        <f>IF('Indicador Datos'!BI32="No Data",1,IF('Indicador Imputación Datos'!BI32&lt;&gt;"",1,0))</f>
        <v>0</v>
      </c>
      <c r="BJ29" s="179">
        <f>IF('Indicador Datos'!BJ32="No Data",1,IF('Indicador Imputación Datos'!BJ32&lt;&gt;"",1,0))</f>
        <v>0</v>
      </c>
      <c r="BK29" s="179">
        <f>IF('Indicador Datos'!BK32="No Data",1,IF('Indicador Imputación Datos'!BK32&lt;&gt;"",1,0))</f>
        <v>0</v>
      </c>
      <c r="BL29" s="179">
        <f>IF('Indicador Datos'!BL32="No Data",1,IF('Indicador Imputación Datos'!BL32&lt;&gt;"",1,0))</f>
        <v>0</v>
      </c>
      <c r="BM29" s="179">
        <f>IF('Indicador Datos'!BM32="No Data",1,IF('Indicador Imputación Datos'!BM32&lt;&gt;"",1,0))</f>
        <v>0</v>
      </c>
      <c r="BN29" s="179">
        <f>IF('Indicador Datos'!BN32="No Data",1,IF('Indicador Imputación Datos'!BN32&lt;&gt;"",1,0))</f>
        <v>0</v>
      </c>
      <c r="BO29" s="179">
        <f>IF('Indicador Datos'!BO32="No Data",1,IF('Indicador Imputación Datos'!BO32&lt;&gt;"",1,0))</f>
        <v>0</v>
      </c>
      <c r="BP29" s="179">
        <f>IF('Indicador Datos'!BP32="No Data",1,IF('Indicador Imputación Datos'!BP32&lt;&gt;"",1,0))</f>
        <v>0</v>
      </c>
      <c r="BQ29" s="179">
        <f>IF('Indicador Datos'!BQ32="No Data",1,IF('Indicador Imputación Datos'!BQ32&lt;&gt;"",1,0))</f>
        <v>0</v>
      </c>
      <c r="BR29" s="179">
        <f>IF('Indicador Datos'!BR32="No Data",1,IF('Indicador Imputación Datos'!BR32&lt;&gt;"",1,0))</f>
        <v>0</v>
      </c>
      <c r="BS29" s="179">
        <f>IF('Indicador Datos'!BS32="No Data",1,IF('Indicador Imputación Datos'!BS32&lt;&gt;"",1,0))</f>
        <v>0</v>
      </c>
      <c r="BT29" s="179">
        <f>IF('Indicador Datos'!BT32="No Data",1,IF('Indicador Imputación Datos'!BT32&lt;&gt;"",1,0))</f>
        <v>0</v>
      </c>
      <c r="BU29" s="179">
        <f>IF('Indicador Datos'!BU32="No Data",1,IF('Indicador Imputación Datos'!BU32&lt;&gt;"",1,0))</f>
        <v>0</v>
      </c>
      <c r="BV29" s="179">
        <f>IF('Indicador Datos'!BV32="No Data",1,IF('Indicador Imputación Datos'!BV32&lt;&gt;"",1,0))</f>
        <v>0</v>
      </c>
      <c r="BW29" s="179">
        <f>IF('Indicador Datos'!BW32="No Data",1,IF('Indicador Imputación Datos'!BW32&lt;&gt;"",1,0))</f>
        <v>0</v>
      </c>
      <c r="BX29" s="179">
        <f>IF('Indicador Datos'!BX32="No Data",1,IF('Indicador Imputación Datos'!BX32&lt;&gt;"",1,0))</f>
        <v>0</v>
      </c>
      <c r="BY29" s="179">
        <f>IF('Indicador Datos'!BY32="No Data",1,IF('Indicador Imputación Datos'!BY32&lt;&gt;"",1,0))</f>
        <v>0</v>
      </c>
      <c r="BZ29" s="179">
        <f>IF('Indicador Datos'!BZ32="No Data",1,IF('Indicador Imputación Datos'!BZ32&lt;&gt;"",1,0))</f>
        <v>0</v>
      </c>
      <c r="CA29" s="179">
        <f>IF('Indicador Datos'!CA32="No Data",1,IF('Indicador Imputación Datos'!CA32&lt;&gt;"",1,0))</f>
        <v>0</v>
      </c>
      <c r="CB29" s="179">
        <f>IF('Indicador Datos'!CB32="No Data",1,IF('Indicador Imputación Datos'!CB32&lt;&gt;"",1,0))</f>
        <v>0</v>
      </c>
      <c r="CC29" s="179">
        <f>IF('Indicador Datos'!CC32="No Data",1,IF('Indicador Imputación Datos'!CC32&lt;&gt;"",1,0))</f>
        <v>0</v>
      </c>
      <c r="CD29" s="179">
        <f>IF('Indicador Datos'!CD32="No Data",1,IF('Indicador Imputación Datos'!CD32&lt;&gt;"",1,0))</f>
        <v>0</v>
      </c>
      <c r="CE29" s="179">
        <f>IF('Indicador Datos'!CE32="No Data",1,IF('Indicador Imputación Datos'!CE32&lt;&gt;"",1,0))</f>
        <v>0</v>
      </c>
      <c r="CF29" s="179">
        <f>IF('Indicador Datos'!CF32="No Data",1,IF('Indicador Imputación Datos'!CF32&lt;&gt;"",1,0))</f>
        <v>0</v>
      </c>
      <c r="CG29" s="190">
        <f t="shared" si="0"/>
        <v>0</v>
      </c>
      <c r="CH29" s="191">
        <f t="shared" si="1"/>
        <v>0</v>
      </c>
    </row>
    <row r="30" spans="1:86" x14ac:dyDescent="0.25">
      <c r="A30" s="3" t="str">
        <f>VLOOKUP(C30,Regiones!B$4:H$36,7,FALSE)</f>
        <v>South America</v>
      </c>
      <c r="B30" s="114" t="s">
        <v>26</v>
      </c>
      <c r="C30" s="97" t="s">
        <v>25</v>
      </c>
      <c r="D30" s="179">
        <f>IF('Indicador Datos'!D33="No Data",1,IF('Indicador Imputación Datos'!D33&lt;&gt;"",1,0))</f>
        <v>0</v>
      </c>
      <c r="E30" s="179">
        <f>IF('Indicador Datos'!E33="No Data",1,IF('Indicador Imputación Datos'!E33&lt;&gt;"",1,0))</f>
        <v>0</v>
      </c>
      <c r="F30" s="179">
        <f>IF('Indicador Datos'!F33="No Data",1,IF('Indicador Imputación Datos'!F33&lt;&gt;"",1,0))</f>
        <v>0</v>
      </c>
      <c r="G30" s="179">
        <f>IF('Indicador Datos'!G33="No Data",1,IF('Indicador Imputación Datos'!G33&lt;&gt;"",1,0))</f>
        <v>0</v>
      </c>
      <c r="H30" s="179">
        <f>IF('Indicador Datos'!H33="No Data",1,IF('Indicador Imputación Datos'!H33&lt;&gt;"",1,0))</f>
        <v>0</v>
      </c>
      <c r="I30" s="179">
        <f>IF('Indicador Datos'!I33="No Data",1,IF('Indicador Imputación Datos'!I33&lt;&gt;"",1,0))</f>
        <v>0</v>
      </c>
      <c r="J30" s="179">
        <f>IF('Indicador Datos'!J33="No Data",1,IF('Indicador Imputación Datos'!J33&lt;&gt;"",1,0))</f>
        <v>0</v>
      </c>
      <c r="K30" s="179">
        <f>IF('Indicador Datos'!K33="No Data",1,IF('Indicador Imputación Datos'!K33&lt;&gt;"",1,0))</f>
        <v>0</v>
      </c>
      <c r="L30" s="179">
        <f>IF('Indicador Datos'!L33="No Data",1,IF('Indicador Imputación Datos'!L33&lt;&gt;"",1,0))</f>
        <v>0</v>
      </c>
      <c r="M30" s="179">
        <f>IF('Indicador Datos'!M33="No Data",1,IF('Indicador Imputación Datos'!M33&lt;&gt;"",1,0))</f>
        <v>0</v>
      </c>
      <c r="N30" s="179">
        <f>IF('Indicador Datos'!N33="No Data",1,IF('Indicador Imputación Datos'!N33&lt;&gt;"",1,0))</f>
        <v>0</v>
      </c>
      <c r="O30" s="179">
        <f>IF('Indicador Datos'!O33="No Data",1,IF('Indicador Imputación Datos'!O33&lt;&gt;"",1,0))</f>
        <v>0</v>
      </c>
      <c r="P30" s="179">
        <f>IF('Indicador Datos'!P33="No Data",1,IF('Indicador Imputación Datos'!P33&lt;&gt;"",1,0))</f>
        <v>1</v>
      </c>
      <c r="Q30" s="179">
        <f>IF('Indicador Datos'!Q33="No Data",1,IF('Indicador Imputación Datos'!Q33&lt;&gt;"",1,0))</f>
        <v>0</v>
      </c>
      <c r="R30" s="179">
        <f>IF('Indicador Datos'!R33="No Data",1,IF('Indicador Imputación Datos'!R33&lt;&gt;"",1,0))</f>
        <v>0</v>
      </c>
      <c r="S30" s="179">
        <f>IF('Indicador Datos'!S33="No Data",1,IF('Indicador Imputación Datos'!S33&lt;&gt;"",1,0))</f>
        <v>0</v>
      </c>
      <c r="T30" s="179">
        <f>IF('Indicador Datos'!T33="No Data",1,IF('Indicador Imputación Datos'!T33&lt;&gt;"",1,0))</f>
        <v>0</v>
      </c>
      <c r="U30" s="179">
        <f>IF('Indicador Datos'!U33="No Data",1,IF('Indicador Imputación Datos'!U33&lt;&gt;"",1,0))</f>
        <v>0</v>
      </c>
      <c r="V30" s="179">
        <f>IF('Indicador Datos'!V33="No Data",1,IF('Indicador Imputación Datos'!V33&lt;&gt;"",1,0))</f>
        <v>0</v>
      </c>
      <c r="W30" s="179">
        <f>IF('Indicador Datos'!W33="No Data",1,IF('Indicador Imputación Datos'!W33&lt;&gt;"",1,0))</f>
        <v>0</v>
      </c>
      <c r="X30" s="179">
        <f>IF('Indicador Datos'!X33="No Data",1,IF('Indicador Imputación Datos'!X33&lt;&gt;"",1,0))</f>
        <v>0</v>
      </c>
      <c r="Y30" s="179">
        <f>IF('Indicador Datos'!Y33="No Data",1,IF('Indicador Imputación Datos'!Y33&lt;&gt;"",1,0))</f>
        <v>0</v>
      </c>
      <c r="Z30" s="179">
        <f>IF('Indicador Datos'!Z33="No Data",1,IF('Indicador Imputación Datos'!Z33&lt;&gt;"",1,0))</f>
        <v>0</v>
      </c>
      <c r="AA30" s="179">
        <f>IF('Indicador Datos'!AA33="No Data",1,IF('Indicador Imputación Datos'!AA33&lt;&gt;"",1,0))</f>
        <v>0</v>
      </c>
      <c r="AB30" s="179">
        <f>IF('Indicador Datos'!AB33="No Data",1,IF('Indicador Imputación Datos'!AB33&lt;&gt;"",1,0))</f>
        <v>0</v>
      </c>
      <c r="AC30" s="179">
        <f>IF('Indicador Datos'!AC33="No Data",1,IF('Indicador Imputación Datos'!AC33&lt;&gt;"",1,0))</f>
        <v>0</v>
      </c>
      <c r="AD30" s="179">
        <f>IF('Indicador Datos'!AD33="No Data",1,IF('Indicador Imputación Datos'!AD33&lt;&gt;"",1,0))</f>
        <v>0</v>
      </c>
      <c r="AE30" s="179">
        <f>IF('Indicador Datos'!AE33="No Data",1,IF('Indicador Imputación Datos'!AE33&lt;&gt;"",1,0))</f>
        <v>0</v>
      </c>
      <c r="AF30" s="179">
        <f>IF('Indicador Datos'!AF33="No Data",1,IF('Indicador Imputación Datos'!AF33&lt;&gt;"",1,0))</f>
        <v>0</v>
      </c>
      <c r="AG30" s="179">
        <f>IF('Indicador Datos'!AG33="No Data",1,IF('Indicador Imputación Datos'!AG33&lt;&gt;"",1,0))</f>
        <v>0</v>
      </c>
      <c r="AH30" s="179">
        <f>IF('Indicador Datos'!AH33="No Data",1,IF('Indicador Imputación Datos'!AH33&lt;&gt;"",1,0))</f>
        <v>0</v>
      </c>
      <c r="AI30" s="179">
        <f>IF('Indicador Datos'!AI33="No Data",1,IF('Indicador Imputación Datos'!AI33&lt;&gt;"",1,0))</f>
        <v>0</v>
      </c>
      <c r="AJ30" s="179">
        <f>IF('Indicador Datos'!AJ33="No Data",1,IF('Indicador Imputación Datos'!AJ33&lt;&gt;"",1,0))</f>
        <v>0</v>
      </c>
      <c r="AK30" s="179">
        <f>IF('Indicador Datos'!AK33="No Data",1,IF('Indicador Imputación Datos'!AK33&lt;&gt;"",1,0))</f>
        <v>0</v>
      </c>
      <c r="AL30" s="179">
        <f>IF('Indicador Datos'!AL33="No Data",1,IF('Indicador Imputación Datos'!AL33&lt;&gt;"",1,0))</f>
        <v>0</v>
      </c>
      <c r="AM30" s="179">
        <f>IF('Indicador Datos'!AM33="No Data",1,IF('Indicador Imputación Datos'!AM33&lt;&gt;"",1,0))</f>
        <v>0</v>
      </c>
      <c r="AN30" s="179">
        <f>IF('Indicador Datos'!AN33="No Data",1,IF('Indicador Imputación Datos'!AN33&lt;&gt;"",1,0))</f>
        <v>0</v>
      </c>
      <c r="AO30" s="179">
        <f>IF('Indicador Datos'!AO33="No Data",1,IF('Indicador Imputación Datos'!AO33&lt;&gt;"",1,0))</f>
        <v>0</v>
      </c>
      <c r="AP30" s="179">
        <f>IF('Indicador Datos'!AP33="No Data",1,IF('Indicador Imputación Datos'!AP33&lt;&gt;"",1,0))</f>
        <v>0</v>
      </c>
      <c r="AQ30" s="179">
        <f>IF('Indicador Datos'!AQ33="No Data",1,IF('Indicador Imputación Datos'!AQ33&lt;&gt;"",1,0))</f>
        <v>0</v>
      </c>
      <c r="AR30" s="179">
        <f>IF('Indicador Datos'!AR33="No Data",1,IF('Indicador Imputación Datos'!AR33&lt;&gt;"",1,0))</f>
        <v>0</v>
      </c>
      <c r="AS30" s="179">
        <f>IF('Indicador Datos'!AS33="No Data",1,IF('Indicador Imputación Datos'!AS33&lt;&gt;"",1,0))</f>
        <v>0</v>
      </c>
      <c r="AT30" s="179">
        <f>IF('Indicador Datos'!AT33="No Data",1,IF('Indicador Imputación Datos'!AT33&lt;&gt;"",1,0))</f>
        <v>0</v>
      </c>
      <c r="AU30" s="179">
        <f>IF('Indicador Datos'!AU33="No Data",1,IF('Indicador Imputación Datos'!AU33&lt;&gt;"",1,0))</f>
        <v>0</v>
      </c>
      <c r="AV30" s="179">
        <f>IF('Indicador Datos'!AV33="No Data",1,IF('Indicador Imputación Datos'!AV33&lt;&gt;"",1,0))</f>
        <v>0</v>
      </c>
      <c r="AW30" s="179">
        <f>IF('Indicador Datos'!AW33="No Data",1,IF('Indicador Imputación Datos'!AW33&lt;&gt;"",1,0))</f>
        <v>0</v>
      </c>
      <c r="AX30" s="179">
        <f>IF('Indicador Datos'!AX33="No Data",1,IF('Indicador Imputación Datos'!AX33&lt;&gt;"",1,0))</f>
        <v>0</v>
      </c>
      <c r="AY30" s="179">
        <f>IF('Indicador Datos'!AY33="No Data",1,IF('Indicador Imputación Datos'!AY33&lt;&gt;"",1,0))</f>
        <v>0</v>
      </c>
      <c r="AZ30" s="179">
        <f>IF('Indicador Datos'!AZ33="No Data",1,IF('Indicador Imputación Datos'!AZ33&lt;&gt;"",1,0))</f>
        <v>0</v>
      </c>
      <c r="BA30" s="179">
        <f>IF('Indicador Datos'!BA33="No Data",1,IF('Indicador Imputación Datos'!BA33&lt;&gt;"",1,0))</f>
        <v>0</v>
      </c>
      <c r="BB30" s="179">
        <f>IF('Indicador Datos'!BB33="No Data",1,IF('Indicador Imputación Datos'!BB33&lt;&gt;"",1,0))</f>
        <v>0</v>
      </c>
      <c r="BC30" s="179">
        <f>IF('Indicador Datos'!BC33="No Data",1,IF('Indicador Imputación Datos'!BC33&lt;&gt;"",1,0))</f>
        <v>0</v>
      </c>
      <c r="BD30" s="179">
        <f>IF('Indicador Datos'!BD33="No Data",1,IF('Indicador Imputación Datos'!BD33&lt;&gt;"",1,0))</f>
        <v>0</v>
      </c>
      <c r="BE30" s="179">
        <f>IF('Indicador Datos'!BE33="No Data",1,IF('Indicador Imputación Datos'!BE33&lt;&gt;"",1,0))</f>
        <v>0</v>
      </c>
      <c r="BF30" s="179">
        <f>IF('Indicador Datos'!BF33="No Data",1,IF('Indicador Imputación Datos'!BF33&lt;&gt;"",1,0))</f>
        <v>0</v>
      </c>
      <c r="BG30" s="179">
        <f>IF('Indicador Datos'!BG33="No Data",1,IF('Indicador Imputación Datos'!BG33&lt;&gt;"",1,0))</f>
        <v>0</v>
      </c>
      <c r="BH30" s="179">
        <f>IF('Indicador Datos'!BH33="No Data",1,IF('Indicador Imputación Datos'!BH33&lt;&gt;"",1,0))</f>
        <v>0</v>
      </c>
      <c r="BI30" s="179">
        <f>IF('Indicador Datos'!BI33="No Data",1,IF('Indicador Imputación Datos'!BI33&lt;&gt;"",1,0))</f>
        <v>0</v>
      </c>
      <c r="BJ30" s="179">
        <f>IF('Indicador Datos'!BJ33="No Data",1,IF('Indicador Imputación Datos'!BJ33&lt;&gt;"",1,0))</f>
        <v>0</v>
      </c>
      <c r="BK30" s="179">
        <f>IF('Indicador Datos'!BK33="No Data",1,IF('Indicador Imputación Datos'!BK33&lt;&gt;"",1,0))</f>
        <v>0</v>
      </c>
      <c r="BL30" s="179">
        <f>IF('Indicador Datos'!BL33="No Data",1,IF('Indicador Imputación Datos'!BL33&lt;&gt;"",1,0))</f>
        <v>0</v>
      </c>
      <c r="BM30" s="179">
        <f>IF('Indicador Datos'!BM33="No Data",1,IF('Indicador Imputación Datos'!BM33&lt;&gt;"",1,0))</f>
        <v>0</v>
      </c>
      <c r="BN30" s="179">
        <f>IF('Indicador Datos'!BN33="No Data",1,IF('Indicador Imputación Datos'!BN33&lt;&gt;"",1,0))</f>
        <v>0</v>
      </c>
      <c r="BO30" s="179">
        <f>IF('Indicador Datos'!BO33="No Data",1,IF('Indicador Imputación Datos'!BO33&lt;&gt;"",1,0))</f>
        <v>0</v>
      </c>
      <c r="BP30" s="179">
        <f>IF('Indicador Datos'!BP33="No Data",1,IF('Indicador Imputación Datos'!BP33&lt;&gt;"",1,0))</f>
        <v>0</v>
      </c>
      <c r="BQ30" s="179">
        <f>IF('Indicador Datos'!BQ33="No Data",1,IF('Indicador Imputación Datos'!BQ33&lt;&gt;"",1,0))</f>
        <v>0</v>
      </c>
      <c r="BR30" s="179">
        <f>IF('Indicador Datos'!BR33="No Data",1,IF('Indicador Imputación Datos'!BR33&lt;&gt;"",1,0))</f>
        <v>0</v>
      </c>
      <c r="BS30" s="179">
        <f>IF('Indicador Datos'!BS33="No Data",1,IF('Indicador Imputación Datos'!BS33&lt;&gt;"",1,0))</f>
        <v>0</v>
      </c>
      <c r="BT30" s="179">
        <f>IF('Indicador Datos'!BT33="No Data",1,IF('Indicador Imputación Datos'!BT33&lt;&gt;"",1,0))</f>
        <v>0</v>
      </c>
      <c r="BU30" s="179">
        <f>IF('Indicador Datos'!BU33="No Data",1,IF('Indicador Imputación Datos'!BU33&lt;&gt;"",1,0))</f>
        <v>0</v>
      </c>
      <c r="BV30" s="179">
        <f>IF('Indicador Datos'!BV33="No Data",1,IF('Indicador Imputación Datos'!BV33&lt;&gt;"",1,0))</f>
        <v>0</v>
      </c>
      <c r="BW30" s="179">
        <f>IF('Indicador Datos'!BW33="No Data",1,IF('Indicador Imputación Datos'!BW33&lt;&gt;"",1,0))</f>
        <v>0</v>
      </c>
      <c r="BX30" s="179">
        <f>IF('Indicador Datos'!BX33="No Data",1,IF('Indicador Imputación Datos'!BX33&lt;&gt;"",1,0))</f>
        <v>0</v>
      </c>
      <c r="BY30" s="179">
        <f>IF('Indicador Datos'!BY33="No Data",1,IF('Indicador Imputación Datos'!BY33&lt;&gt;"",1,0))</f>
        <v>0</v>
      </c>
      <c r="BZ30" s="179">
        <f>IF('Indicador Datos'!BZ33="No Data",1,IF('Indicador Imputación Datos'!BZ33&lt;&gt;"",1,0))</f>
        <v>0</v>
      </c>
      <c r="CA30" s="179">
        <f>IF('Indicador Datos'!CA33="No Data",1,IF('Indicador Imputación Datos'!CA33&lt;&gt;"",1,0))</f>
        <v>0</v>
      </c>
      <c r="CB30" s="179">
        <f>IF('Indicador Datos'!CB33="No Data",1,IF('Indicador Imputación Datos'!CB33&lt;&gt;"",1,0))</f>
        <v>0</v>
      </c>
      <c r="CC30" s="179">
        <f>IF('Indicador Datos'!CC33="No Data",1,IF('Indicador Imputación Datos'!CC33&lt;&gt;"",1,0))</f>
        <v>0</v>
      </c>
      <c r="CD30" s="179">
        <f>IF('Indicador Datos'!CD33="No Data",1,IF('Indicador Imputación Datos'!CD33&lt;&gt;"",1,0))</f>
        <v>0</v>
      </c>
      <c r="CE30" s="179">
        <f>IF('Indicador Datos'!CE33="No Data",1,IF('Indicador Imputación Datos'!CE33&lt;&gt;"",1,0))</f>
        <v>0</v>
      </c>
      <c r="CF30" s="179">
        <f>IF('Indicador Datos'!CF33="No Data",1,IF('Indicador Imputación Datos'!CF33&lt;&gt;"",1,0))</f>
        <v>0</v>
      </c>
      <c r="CG30" s="190">
        <f t="shared" si="0"/>
        <v>1</v>
      </c>
      <c r="CH30" s="191">
        <f t="shared" si="1"/>
        <v>1.2345679012345678E-2</v>
      </c>
    </row>
    <row r="31" spans="1:86" x14ac:dyDescent="0.25">
      <c r="A31" s="3" t="str">
        <f>VLOOKUP(C31,Regiones!B$4:H$36,7,FALSE)</f>
        <v>South America</v>
      </c>
      <c r="B31" s="114" t="s">
        <v>34</v>
      </c>
      <c r="C31" s="97" t="s">
        <v>33</v>
      </c>
      <c r="D31" s="179">
        <f>IF('Indicador Datos'!D34="No Data",1,IF('Indicador Imputación Datos'!D34&lt;&gt;"",1,0))</f>
        <v>0</v>
      </c>
      <c r="E31" s="179">
        <f>IF('Indicador Datos'!E34="No Data",1,IF('Indicador Imputación Datos'!E34&lt;&gt;"",1,0))</f>
        <v>0</v>
      </c>
      <c r="F31" s="179">
        <f>IF('Indicador Datos'!F34="No Data",1,IF('Indicador Imputación Datos'!F34&lt;&gt;"",1,0))</f>
        <v>0</v>
      </c>
      <c r="G31" s="179">
        <f>IF('Indicador Datos'!G34="No Data",1,IF('Indicador Imputación Datos'!G34&lt;&gt;"",1,0))</f>
        <v>0</v>
      </c>
      <c r="H31" s="179">
        <f>IF('Indicador Datos'!H34="No Data",1,IF('Indicador Imputación Datos'!H34&lt;&gt;"",1,0))</f>
        <v>0</v>
      </c>
      <c r="I31" s="179">
        <f>IF('Indicador Datos'!I34="No Data",1,IF('Indicador Imputación Datos'!I34&lt;&gt;"",1,0))</f>
        <v>0</v>
      </c>
      <c r="J31" s="179">
        <f>IF('Indicador Datos'!J34="No Data",1,IF('Indicador Imputación Datos'!J34&lt;&gt;"",1,0))</f>
        <v>0</v>
      </c>
      <c r="K31" s="179">
        <f>IF('Indicador Datos'!K34="No Data",1,IF('Indicador Imputación Datos'!K34&lt;&gt;"",1,0))</f>
        <v>0</v>
      </c>
      <c r="L31" s="179">
        <f>IF('Indicador Datos'!L34="No Data",1,IF('Indicador Imputación Datos'!L34&lt;&gt;"",1,0))</f>
        <v>0</v>
      </c>
      <c r="M31" s="179">
        <f>IF('Indicador Datos'!M34="No Data",1,IF('Indicador Imputación Datos'!M34&lt;&gt;"",1,0))</f>
        <v>0</v>
      </c>
      <c r="N31" s="179">
        <f>IF('Indicador Datos'!N34="No Data",1,IF('Indicador Imputación Datos'!N34&lt;&gt;"",1,0))</f>
        <v>0</v>
      </c>
      <c r="O31" s="179">
        <f>IF('Indicador Datos'!O34="No Data",1,IF('Indicador Imputación Datos'!O34&lt;&gt;"",1,0))</f>
        <v>0</v>
      </c>
      <c r="P31" s="179">
        <f>IF('Indicador Datos'!P34="No Data",1,IF('Indicador Imputación Datos'!P34&lt;&gt;"",1,0))</f>
        <v>0</v>
      </c>
      <c r="Q31" s="179">
        <f>IF('Indicador Datos'!Q34="No Data",1,IF('Indicador Imputación Datos'!Q34&lt;&gt;"",1,0))</f>
        <v>0</v>
      </c>
      <c r="R31" s="179">
        <f>IF('Indicador Datos'!R34="No Data",1,IF('Indicador Imputación Datos'!R34&lt;&gt;"",1,0))</f>
        <v>0</v>
      </c>
      <c r="S31" s="179">
        <f>IF('Indicador Datos'!S34="No Data",1,IF('Indicador Imputación Datos'!S34&lt;&gt;"",1,0))</f>
        <v>0</v>
      </c>
      <c r="T31" s="179">
        <f>IF('Indicador Datos'!T34="No Data",1,IF('Indicador Imputación Datos'!T34&lt;&gt;"",1,0))</f>
        <v>0</v>
      </c>
      <c r="U31" s="179">
        <f>IF('Indicador Datos'!U34="No Data",1,IF('Indicador Imputación Datos'!U34&lt;&gt;"",1,0))</f>
        <v>0</v>
      </c>
      <c r="V31" s="179">
        <f>IF('Indicador Datos'!V34="No Data",1,IF('Indicador Imputación Datos'!V34&lt;&gt;"",1,0))</f>
        <v>0</v>
      </c>
      <c r="W31" s="179">
        <f>IF('Indicador Datos'!W34="No Data",1,IF('Indicador Imputación Datos'!W34&lt;&gt;"",1,0))</f>
        <v>0</v>
      </c>
      <c r="X31" s="179">
        <f>IF('Indicador Datos'!X34="No Data",1,IF('Indicador Imputación Datos'!X34&lt;&gt;"",1,0))</f>
        <v>0</v>
      </c>
      <c r="Y31" s="179">
        <f>IF('Indicador Datos'!Y34="No Data",1,IF('Indicador Imputación Datos'!Y34&lt;&gt;"",1,0))</f>
        <v>0</v>
      </c>
      <c r="Z31" s="179">
        <f>IF('Indicador Datos'!Z34="No Data",1,IF('Indicador Imputación Datos'!Z34&lt;&gt;"",1,0))</f>
        <v>0</v>
      </c>
      <c r="AA31" s="179">
        <f>IF('Indicador Datos'!AA34="No Data",1,IF('Indicador Imputación Datos'!AA34&lt;&gt;"",1,0))</f>
        <v>0</v>
      </c>
      <c r="AB31" s="179">
        <f>IF('Indicador Datos'!AB34="No Data",1,IF('Indicador Imputación Datos'!AB34&lt;&gt;"",1,0))</f>
        <v>0</v>
      </c>
      <c r="AC31" s="179">
        <f>IF('Indicador Datos'!AC34="No Data",1,IF('Indicador Imputación Datos'!AC34&lt;&gt;"",1,0))</f>
        <v>0</v>
      </c>
      <c r="AD31" s="179">
        <f>IF('Indicador Datos'!AD34="No Data",1,IF('Indicador Imputación Datos'!AD34&lt;&gt;"",1,0))</f>
        <v>1</v>
      </c>
      <c r="AE31" s="179">
        <f>IF('Indicador Datos'!AE34="No Data",1,IF('Indicador Imputación Datos'!AE34&lt;&gt;"",1,0))</f>
        <v>0</v>
      </c>
      <c r="AF31" s="179">
        <f>IF('Indicador Datos'!AF34="No Data",1,IF('Indicador Imputación Datos'!AF34&lt;&gt;"",1,0))</f>
        <v>0</v>
      </c>
      <c r="AG31" s="179">
        <f>IF('Indicador Datos'!AG34="No Data",1,IF('Indicador Imputación Datos'!AG34&lt;&gt;"",1,0))</f>
        <v>0</v>
      </c>
      <c r="AH31" s="179">
        <f>IF('Indicador Datos'!AH34="No Data",1,IF('Indicador Imputación Datos'!AH34&lt;&gt;"",1,0))</f>
        <v>0</v>
      </c>
      <c r="AI31" s="179">
        <f>IF('Indicador Datos'!AI34="No Data",1,IF('Indicador Imputación Datos'!AI34&lt;&gt;"",1,0))</f>
        <v>0</v>
      </c>
      <c r="AJ31" s="179">
        <f>IF('Indicador Datos'!AJ34="No Data",1,IF('Indicador Imputación Datos'!AJ34&lt;&gt;"",1,0))</f>
        <v>0</v>
      </c>
      <c r="AK31" s="179">
        <f>IF('Indicador Datos'!AK34="No Data",1,IF('Indicador Imputación Datos'!AK34&lt;&gt;"",1,0))</f>
        <v>0</v>
      </c>
      <c r="AL31" s="179">
        <f>IF('Indicador Datos'!AL34="No Data",1,IF('Indicador Imputación Datos'!AL34&lt;&gt;"",1,0))</f>
        <v>0</v>
      </c>
      <c r="AM31" s="179">
        <f>IF('Indicador Datos'!AM34="No Data",1,IF('Indicador Imputación Datos'!AM34&lt;&gt;"",1,0))</f>
        <v>0</v>
      </c>
      <c r="AN31" s="179">
        <f>IF('Indicador Datos'!AN34="No Data",1,IF('Indicador Imputación Datos'!AN34&lt;&gt;"",1,0))</f>
        <v>0</v>
      </c>
      <c r="AO31" s="179">
        <f>IF('Indicador Datos'!AO34="No Data",1,IF('Indicador Imputación Datos'!AO34&lt;&gt;"",1,0))</f>
        <v>0</v>
      </c>
      <c r="AP31" s="179">
        <f>IF('Indicador Datos'!AP34="No Data",1,IF('Indicador Imputación Datos'!AP34&lt;&gt;"",1,0))</f>
        <v>0</v>
      </c>
      <c r="AQ31" s="179">
        <f>IF('Indicador Datos'!AQ34="No Data",1,IF('Indicador Imputación Datos'!AQ34&lt;&gt;"",1,0))</f>
        <v>0</v>
      </c>
      <c r="AR31" s="179">
        <f>IF('Indicador Datos'!AR34="No Data",1,IF('Indicador Imputación Datos'!AR34&lt;&gt;"",1,0))</f>
        <v>0</v>
      </c>
      <c r="AS31" s="179">
        <f>IF('Indicador Datos'!AS34="No Data",1,IF('Indicador Imputación Datos'!AS34&lt;&gt;"",1,0))</f>
        <v>0</v>
      </c>
      <c r="AT31" s="179">
        <f>IF('Indicador Datos'!AT34="No Data",1,IF('Indicador Imputación Datos'!AT34&lt;&gt;"",1,0))</f>
        <v>0</v>
      </c>
      <c r="AU31" s="179">
        <f>IF('Indicador Datos'!AU34="No Data",1,IF('Indicador Imputación Datos'!AU34&lt;&gt;"",1,0))</f>
        <v>0</v>
      </c>
      <c r="AV31" s="179">
        <f>IF('Indicador Datos'!AV34="No Data",1,IF('Indicador Imputación Datos'!AV34&lt;&gt;"",1,0))</f>
        <v>0</v>
      </c>
      <c r="AW31" s="179">
        <f>IF('Indicador Datos'!AW34="No Data",1,IF('Indicador Imputación Datos'!AW34&lt;&gt;"",1,0))</f>
        <v>0</v>
      </c>
      <c r="AX31" s="179">
        <f>IF('Indicador Datos'!AX34="No Data",1,IF('Indicador Imputación Datos'!AX34&lt;&gt;"",1,0))</f>
        <v>0</v>
      </c>
      <c r="AY31" s="179">
        <f>IF('Indicador Datos'!AY34="No Data",1,IF('Indicador Imputación Datos'!AY34&lt;&gt;"",1,0))</f>
        <v>0</v>
      </c>
      <c r="AZ31" s="179">
        <f>IF('Indicador Datos'!AZ34="No Data",1,IF('Indicador Imputación Datos'!AZ34&lt;&gt;"",1,0))</f>
        <v>0</v>
      </c>
      <c r="BA31" s="179">
        <f>IF('Indicador Datos'!BA34="No Data",1,IF('Indicador Imputación Datos'!BA34&lt;&gt;"",1,0))</f>
        <v>0</v>
      </c>
      <c r="BB31" s="179">
        <f>IF('Indicador Datos'!BB34="No Data",1,IF('Indicador Imputación Datos'!BB34&lt;&gt;"",1,0))</f>
        <v>0</v>
      </c>
      <c r="BC31" s="179">
        <f>IF('Indicador Datos'!BC34="No Data",1,IF('Indicador Imputación Datos'!BC34&lt;&gt;"",1,0))</f>
        <v>0</v>
      </c>
      <c r="BD31" s="179">
        <f>IF('Indicador Datos'!BD34="No Data",1,IF('Indicador Imputación Datos'!BD34&lt;&gt;"",1,0))</f>
        <v>0</v>
      </c>
      <c r="BE31" s="179">
        <f>IF('Indicador Datos'!BE34="No Data",1,IF('Indicador Imputación Datos'!BE34&lt;&gt;"",1,0))</f>
        <v>0</v>
      </c>
      <c r="BF31" s="179">
        <f>IF('Indicador Datos'!BF34="No Data",1,IF('Indicador Imputación Datos'!BF34&lt;&gt;"",1,0))</f>
        <v>1</v>
      </c>
      <c r="BG31" s="179">
        <f>IF('Indicador Datos'!BG34="No Data",1,IF('Indicador Imputación Datos'!BG34&lt;&gt;"",1,0))</f>
        <v>1</v>
      </c>
      <c r="BH31" s="179">
        <f>IF('Indicador Datos'!BH34="No Data",1,IF('Indicador Imputación Datos'!BH34&lt;&gt;"",1,0))</f>
        <v>1</v>
      </c>
      <c r="BI31" s="179">
        <f>IF('Indicador Datos'!BI34="No Data",1,IF('Indicador Imputación Datos'!BI34&lt;&gt;"",1,0))</f>
        <v>1</v>
      </c>
      <c r="BJ31" s="179">
        <f>IF('Indicador Datos'!BJ34="No Data",1,IF('Indicador Imputación Datos'!BJ34&lt;&gt;"",1,0))</f>
        <v>0</v>
      </c>
      <c r="BK31" s="179">
        <f>IF('Indicador Datos'!BK34="No Data",1,IF('Indicador Imputación Datos'!BK34&lt;&gt;"",1,0))</f>
        <v>0</v>
      </c>
      <c r="BL31" s="179">
        <f>IF('Indicador Datos'!BL34="No Data",1,IF('Indicador Imputación Datos'!BL34&lt;&gt;"",1,0))</f>
        <v>1</v>
      </c>
      <c r="BM31" s="179">
        <f>IF('Indicador Datos'!BM34="No Data",1,IF('Indicador Imputación Datos'!BM34&lt;&gt;"",1,0))</f>
        <v>1</v>
      </c>
      <c r="BN31" s="179">
        <f>IF('Indicador Datos'!BN34="No Data",1,IF('Indicador Imputación Datos'!BN34&lt;&gt;"",1,0))</f>
        <v>0</v>
      </c>
      <c r="BO31" s="179">
        <f>IF('Indicador Datos'!BO34="No Data",1,IF('Indicador Imputación Datos'!BO34&lt;&gt;"",1,0))</f>
        <v>0</v>
      </c>
      <c r="BP31" s="179">
        <f>IF('Indicador Datos'!BP34="No Data",1,IF('Indicador Imputación Datos'!BP34&lt;&gt;"",1,0))</f>
        <v>0</v>
      </c>
      <c r="BQ31" s="179">
        <f>IF('Indicador Datos'!BQ34="No Data",1,IF('Indicador Imputación Datos'!BQ34&lt;&gt;"",1,0))</f>
        <v>0</v>
      </c>
      <c r="BR31" s="179">
        <f>IF('Indicador Datos'!BR34="No Data",1,IF('Indicador Imputación Datos'!BR34&lt;&gt;"",1,0))</f>
        <v>0</v>
      </c>
      <c r="BS31" s="179">
        <f>IF('Indicador Datos'!BS34="No Data",1,IF('Indicador Imputación Datos'!BS34&lt;&gt;"",1,0))</f>
        <v>0</v>
      </c>
      <c r="BT31" s="179">
        <f>IF('Indicador Datos'!BT34="No Data",1,IF('Indicador Imputación Datos'!BT34&lt;&gt;"",1,0))</f>
        <v>0</v>
      </c>
      <c r="BU31" s="179">
        <f>IF('Indicador Datos'!BU34="No Data",1,IF('Indicador Imputación Datos'!BU34&lt;&gt;"",1,0))</f>
        <v>0</v>
      </c>
      <c r="BV31" s="179">
        <f>IF('Indicador Datos'!BV34="No Data",1,IF('Indicador Imputación Datos'!BV34&lt;&gt;"",1,0))</f>
        <v>0</v>
      </c>
      <c r="BW31" s="179">
        <f>IF('Indicador Datos'!BW34="No Data",1,IF('Indicador Imputación Datos'!BW34&lt;&gt;"",1,0))</f>
        <v>0</v>
      </c>
      <c r="BX31" s="179">
        <f>IF('Indicador Datos'!BX34="No Data",1,IF('Indicador Imputación Datos'!BX34&lt;&gt;"",1,0))</f>
        <v>0</v>
      </c>
      <c r="BY31" s="179">
        <f>IF('Indicador Datos'!BY34="No Data",1,IF('Indicador Imputación Datos'!BY34&lt;&gt;"",1,0))</f>
        <v>1</v>
      </c>
      <c r="BZ31" s="179">
        <f>IF('Indicador Datos'!BZ34="No Data",1,IF('Indicador Imputación Datos'!BZ34&lt;&gt;"",1,0))</f>
        <v>0</v>
      </c>
      <c r="CA31" s="179">
        <f>IF('Indicador Datos'!CA34="No Data",1,IF('Indicador Imputación Datos'!CA34&lt;&gt;"",1,0))</f>
        <v>0</v>
      </c>
      <c r="CB31" s="179">
        <f>IF('Indicador Datos'!CB34="No Data",1,IF('Indicador Imputación Datos'!CB34&lt;&gt;"",1,0))</f>
        <v>0</v>
      </c>
      <c r="CC31" s="179">
        <f>IF('Indicador Datos'!CC34="No Data",1,IF('Indicador Imputación Datos'!CC34&lt;&gt;"",1,0))</f>
        <v>0</v>
      </c>
      <c r="CD31" s="179">
        <f>IF('Indicador Datos'!CD34="No Data",1,IF('Indicador Imputación Datos'!CD34&lt;&gt;"",1,0))</f>
        <v>0</v>
      </c>
      <c r="CE31" s="179">
        <f>IF('Indicador Datos'!CE34="No Data",1,IF('Indicador Imputación Datos'!CE34&lt;&gt;"",1,0))</f>
        <v>0</v>
      </c>
      <c r="CF31" s="179">
        <f>IF('Indicador Datos'!CF34="No Data",1,IF('Indicador Imputación Datos'!CF34&lt;&gt;"",1,0))</f>
        <v>0</v>
      </c>
      <c r="CG31" s="190">
        <f t="shared" si="0"/>
        <v>8</v>
      </c>
      <c r="CH31" s="191">
        <f t="shared" si="1"/>
        <v>9.8765432098765427E-2</v>
      </c>
    </row>
    <row r="32" spans="1:86" x14ac:dyDescent="0.25">
      <c r="A32" s="3" t="str">
        <f>VLOOKUP(C32,Regiones!B$4:H$36,7,FALSE)</f>
        <v>South America</v>
      </c>
      <c r="B32" s="114" t="s">
        <v>48</v>
      </c>
      <c r="C32" s="97" t="s">
        <v>47</v>
      </c>
      <c r="D32" s="179">
        <f>IF('Indicador Datos'!D35="No Data",1,IF('Indicador Imputación Datos'!D35&lt;&gt;"",1,0))</f>
        <v>0</v>
      </c>
      <c r="E32" s="179">
        <f>IF('Indicador Datos'!E35="No Data",1,IF('Indicador Imputación Datos'!E35&lt;&gt;"",1,0))</f>
        <v>0</v>
      </c>
      <c r="F32" s="179">
        <f>IF('Indicador Datos'!F35="No Data",1,IF('Indicador Imputación Datos'!F35&lt;&gt;"",1,0))</f>
        <v>0</v>
      </c>
      <c r="G32" s="179">
        <f>IF('Indicador Datos'!G35="No Data",1,IF('Indicador Imputación Datos'!G35&lt;&gt;"",1,0))</f>
        <v>0</v>
      </c>
      <c r="H32" s="179">
        <f>IF('Indicador Datos'!H35="No Data",1,IF('Indicador Imputación Datos'!H35&lt;&gt;"",1,0))</f>
        <v>0</v>
      </c>
      <c r="I32" s="179">
        <f>IF('Indicador Datos'!I35="No Data",1,IF('Indicador Imputación Datos'!I35&lt;&gt;"",1,0))</f>
        <v>0</v>
      </c>
      <c r="J32" s="179">
        <f>IF('Indicador Datos'!J35="No Data",1,IF('Indicador Imputación Datos'!J35&lt;&gt;"",1,0))</f>
        <v>0</v>
      </c>
      <c r="K32" s="179">
        <f>IF('Indicador Datos'!K35="No Data",1,IF('Indicador Imputación Datos'!K35&lt;&gt;"",1,0))</f>
        <v>0</v>
      </c>
      <c r="L32" s="179">
        <f>IF('Indicador Datos'!L35="No Data",1,IF('Indicador Imputación Datos'!L35&lt;&gt;"",1,0))</f>
        <v>0</v>
      </c>
      <c r="M32" s="179">
        <f>IF('Indicador Datos'!M35="No Data",1,IF('Indicador Imputación Datos'!M35&lt;&gt;"",1,0))</f>
        <v>0</v>
      </c>
      <c r="N32" s="179">
        <f>IF('Indicador Datos'!N35="No Data",1,IF('Indicador Imputación Datos'!N35&lt;&gt;"",1,0))</f>
        <v>0</v>
      </c>
      <c r="O32" s="179">
        <f>IF('Indicador Datos'!O35="No Data",1,IF('Indicador Imputación Datos'!O35&lt;&gt;"",1,0))</f>
        <v>0</v>
      </c>
      <c r="P32" s="179">
        <f>IF('Indicador Datos'!P35="No Data",1,IF('Indicador Imputación Datos'!P35&lt;&gt;"",1,0))</f>
        <v>0</v>
      </c>
      <c r="Q32" s="179">
        <f>IF('Indicador Datos'!Q35="No Data",1,IF('Indicador Imputación Datos'!Q35&lt;&gt;"",1,0))</f>
        <v>0</v>
      </c>
      <c r="R32" s="179">
        <f>IF('Indicador Datos'!R35="No Data",1,IF('Indicador Imputación Datos'!R35&lt;&gt;"",1,0))</f>
        <v>0</v>
      </c>
      <c r="S32" s="179">
        <f>IF('Indicador Datos'!S35="No Data",1,IF('Indicador Imputación Datos'!S35&lt;&gt;"",1,0))</f>
        <v>0</v>
      </c>
      <c r="T32" s="179">
        <f>IF('Indicador Datos'!T35="No Data",1,IF('Indicador Imputación Datos'!T35&lt;&gt;"",1,0))</f>
        <v>0</v>
      </c>
      <c r="U32" s="179">
        <f>IF('Indicador Datos'!U35="No Data",1,IF('Indicador Imputación Datos'!U35&lt;&gt;"",1,0))</f>
        <v>0</v>
      </c>
      <c r="V32" s="179">
        <f>IF('Indicador Datos'!V35="No Data",1,IF('Indicador Imputación Datos'!V35&lt;&gt;"",1,0))</f>
        <v>0</v>
      </c>
      <c r="W32" s="179">
        <f>IF('Indicador Datos'!W35="No Data",1,IF('Indicador Imputación Datos'!W35&lt;&gt;"",1,0))</f>
        <v>0</v>
      </c>
      <c r="X32" s="179">
        <f>IF('Indicador Datos'!X35="No Data",1,IF('Indicador Imputación Datos'!X35&lt;&gt;"",1,0))</f>
        <v>0</v>
      </c>
      <c r="Y32" s="179">
        <f>IF('Indicador Datos'!Y35="No Data",1,IF('Indicador Imputación Datos'!Y35&lt;&gt;"",1,0))</f>
        <v>1</v>
      </c>
      <c r="Z32" s="179">
        <f>IF('Indicador Datos'!Z35="No Data",1,IF('Indicador Imputación Datos'!Z35&lt;&gt;"",1,0))</f>
        <v>1</v>
      </c>
      <c r="AA32" s="179">
        <f>IF('Indicador Datos'!AA35="No Data",1,IF('Indicador Imputación Datos'!AA35&lt;&gt;"",1,0))</f>
        <v>0</v>
      </c>
      <c r="AB32" s="179">
        <f>IF('Indicador Datos'!AB35="No Data",1,IF('Indicador Imputación Datos'!AB35&lt;&gt;"",1,0))</f>
        <v>0</v>
      </c>
      <c r="AC32" s="179">
        <f>IF('Indicador Datos'!AC35="No Data",1,IF('Indicador Imputación Datos'!AC35&lt;&gt;"",1,0))</f>
        <v>0</v>
      </c>
      <c r="AD32" s="179">
        <f>IF('Indicador Datos'!AD35="No Data",1,IF('Indicador Imputación Datos'!AD35&lt;&gt;"",1,0))</f>
        <v>0</v>
      </c>
      <c r="AE32" s="179">
        <f>IF('Indicador Datos'!AE35="No Data",1,IF('Indicador Imputación Datos'!AE35&lt;&gt;"",1,0))</f>
        <v>0</v>
      </c>
      <c r="AF32" s="179">
        <f>IF('Indicador Datos'!AF35="No Data",1,IF('Indicador Imputación Datos'!AF35&lt;&gt;"",1,0))</f>
        <v>0</v>
      </c>
      <c r="AG32" s="179">
        <f>IF('Indicador Datos'!AG35="No Data",1,IF('Indicador Imputación Datos'!AG35&lt;&gt;"",1,0))</f>
        <v>0</v>
      </c>
      <c r="AH32" s="179">
        <f>IF('Indicador Datos'!AH35="No Data",1,IF('Indicador Imputación Datos'!AH35&lt;&gt;"",1,0))</f>
        <v>0</v>
      </c>
      <c r="AI32" s="179">
        <f>IF('Indicador Datos'!AI35="No Data",1,IF('Indicador Imputación Datos'!AI35&lt;&gt;"",1,0))</f>
        <v>0</v>
      </c>
      <c r="AJ32" s="179">
        <f>IF('Indicador Datos'!AJ35="No Data",1,IF('Indicador Imputación Datos'!AJ35&lt;&gt;"",1,0))</f>
        <v>0</v>
      </c>
      <c r="AK32" s="179">
        <f>IF('Indicador Datos'!AK35="No Data",1,IF('Indicador Imputación Datos'!AK35&lt;&gt;"",1,0))</f>
        <v>0</v>
      </c>
      <c r="AL32" s="179">
        <f>IF('Indicador Datos'!AL35="No Data",1,IF('Indicador Imputación Datos'!AL35&lt;&gt;"",1,0))</f>
        <v>0</v>
      </c>
      <c r="AM32" s="179">
        <f>IF('Indicador Datos'!AM35="No Data",1,IF('Indicador Imputación Datos'!AM35&lt;&gt;"",1,0))</f>
        <v>0</v>
      </c>
      <c r="AN32" s="179">
        <f>IF('Indicador Datos'!AN35="No Data",1,IF('Indicador Imputación Datos'!AN35&lt;&gt;"",1,0))</f>
        <v>0</v>
      </c>
      <c r="AO32" s="179">
        <f>IF('Indicador Datos'!AO35="No Data",1,IF('Indicador Imputación Datos'!AO35&lt;&gt;"",1,0))</f>
        <v>0</v>
      </c>
      <c r="AP32" s="179">
        <f>IF('Indicador Datos'!AP35="No Data",1,IF('Indicador Imputación Datos'!AP35&lt;&gt;"",1,0))</f>
        <v>0</v>
      </c>
      <c r="AQ32" s="179">
        <f>IF('Indicador Datos'!AQ35="No Data",1,IF('Indicador Imputación Datos'!AQ35&lt;&gt;"",1,0))</f>
        <v>0</v>
      </c>
      <c r="AR32" s="179">
        <f>IF('Indicador Datos'!AR35="No Data",1,IF('Indicador Imputación Datos'!AR35&lt;&gt;"",1,0))</f>
        <v>0</v>
      </c>
      <c r="AS32" s="179">
        <f>IF('Indicador Datos'!AS35="No Data",1,IF('Indicador Imputación Datos'!AS35&lt;&gt;"",1,0))</f>
        <v>0</v>
      </c>
      <c r="AT32" s="179">
        <f>IF('Indicador Datos'!AT35="No Data",1,IF('Indicador Imputación Datos'!AT35&lt;&gt;"",1,0))</f>
        <v>1</v>
      </c>
      <c r="AU32" s="179">
        <f>IF('Indicador Datos'!AU35="No Data",1,IF('Indicador Imputación Datos'!AU35&lt;&gt;"",1,0))</f>
        <v>0</v>
      </c>
      <c r="AV32" s="179">
        <f>IF('Indicador Datos'!AV35="No Data",1,IF('Indicador Imputación Datos'!AV35&lt;&gt;"",1,0))</f>
        <v>0</v>
      </c>
      <c r="AW32" s="179">
        <f>IF('Indicador Datos'!AW35="No Data",1,IF('Indicador Imputación Datos'!AW35&lt;&gt;"",1,0))</f>
        <v>0</v>
      </c>
      <c r="AX32" s="179">
        <f>IF('Indicador Datos'!AX35="No Data",1,IF('Indicador Imputación Datos'!AX35&lt;&gt;"",1,0))</f>
        <v>0</v>
      </c>
      <c r="AY32" s="179">
        <f>IF('Indicador Datos'!AY35="No Data",1,IF('Indicador Imputación Datos'!AY35&lt;&gt;"",1,0))</f>
        <v>0</v>
      </c>
      <c r="AZ32" s="179">
        <f>IF('Indicador Datos'!AZ35="No Data",1,IF('Indicador Imputación Datos'!AZ35&lt;&gt;"",1,0))</f>
        <v>0</v>
      </c>
      <c r="BA32" s="179">
        <f>IF('Indicador Datos'!BA35="No Data",1,IF('Indicador Imputación Datos'!BA35&lt;&gt;"",1,0))</f>
        <v>0</v>
      </c>
      <c r="BB32" s="179">
        <f>IF('Indicador Datos'!BB35="No Data",1,IF('Indicador Imputación Datos'!BB35&lt;&gt;"",1,0))</f>
        <v>0</v>
      </c>
      <c r="BC32" s="179">
        <f>IF('Indicador Datos'!BC35="No Data",1,IF('Indicador Imputación Datos'!BC35&lt;&gt;"",1,0))</f>
        <v>0</v>
      </c>
      <c r="BD32" s="179">
        <f>IF('Indicador Datos'!BD35="No Data",1,IF('Indicador Imputación Datos'!BD35&lt;&gt;"",1,0))</f>
        <v>0</v>
      </c>
      <c r="BE32" s="179">
        <f>IF('Indicador Datos'!BE35="No Data",1,IF('Indicador Imputación Datos'!BE35&lt;&gt;"",1,0))</f>
        <v>0</v>
      </c>
      <c r="BF32" s="179">
        <f>IF('Indicador Datos'!BF35="No Data",1,IF('Indicador Imputación Datos'!BF35&lt;&gt;"",1,0))</f>
        <v>0</v>
      </c>
      <c r="BG32" s="179">
        <f>IF('Indicador Datos'!BG35="No Data",1,IF('Indicador Imputación Datos'!BG35&lt;&gt;"",1,0))</f>
        <v>0</v>
      </c>
      <c r="BH32" s="179">
        <f>IF('Indicador Datos'!BH35="No Data",1,IF('Indicador Imputación Datos'!BH35&lt;&gt;"",1,0))</f>
        <v>0</v>
      </c>
      <c r="BI32" s="179">
        <f>IF('Indicador Datos'!BI35="No Data",1,IF('Indicador Imputación Datos'!BI35&lt;&gt;"",1,0))</f>
        <v>0</v>
      </c>
      <c r="BJ32" s="179">
        <f>IF('Indicador Datos'!BJ35="No Data",1,IF('Indicador Imputación Datos'!BJ35&lt;&gt;"",1,0))</f>
        <v>0</v>
      </c>
      <c r="BK32" s="179">
        <f>IF('Indicador Datos'!BK35="No Data",1,IF('Indicador Imputación Datos'!BK35&lt;&gt;"",1,0))</f>
        <v>0</v>
      </c>
      <c r="BL32" s="179">
        <f>IF('Indicador Datos'!BL35="No Data",1,IF('Indicador Imputación Datos'!BL35&lt;&gt;"",1,0))</f>
        <v>0</v>
      </c>
      <c r="BM32" s="179">
        <f>IF('Indicador Datos'!BM35="No Data",1,IF('Indicador Imputación Datos'!BM35&lt;&gt;"",1,0))</f>
        <v>0</v>
      </c>
      <c r="BN32" s="179">
        <f>IF('Indicador Datos'!BN35="No Data",1,IF('Indicador Imputación Datos'!BN35&lt;&gt;"",1,0))</f>
        <v>0</v>
      </c>
      <c r="BO32" s="179">
        <f>IF('Indicador Datos'!BO35="No Data",1,IF('Indicador Imputación Datos'!BO35&lt;&gt;"",1,0))</f>
        <v>0</v>
      </c>
      <c r="BP32" s="179">
        <f>IF('Indicador Datos'!BP35="No Data",1,IF('Indicador Imputación Datos'!BP35&lt;&gt;"",1,0))</f>
        <v>0</v>
      </c>
      <c r="BQ32" s="179">
        <f>IF('Indicador Datos'!BQ35="No Data",1,IF('Indicador Imputación Datos'!BQ35&lt;&gt;"",1,0))</f>
        <v>0</v>
      </c>
      <c r="BR32" s="179">
        <f>IF('Indicador Datos'!BR35="No Data",1,IF('Indicador Imputación Datos'!BR35&lt;&gt;"",1,0))</f>
        <v>0</v>
      </c>
      <c r="BS32" s="179">
        <f>IF('Indicador Datos'!BS35="No Data",1,IF('Indicador Imputación Datos'!BS35&lt;&gt;"",1,0))</f>
        <v>0</v>
      </c>
      <c r="BT32" s="179">
        <f>IF('Indicador Datos'!BT35="No Data",1,IF('Indicador Imputación Datos'!BT35&lt;&gt;"",1,0))</f>
        <v>0</v>
      </c>
      <c r="BU32" s="179">
        <f>IF('Indicador Datos'!BU35="No Data",1,IF('Indicador Imputación Datos'!BU35&lt;&gt;"",1,0))</f>
        <v>0</v>
      </c>
      <c r="BV32" s="179">
        <f>IF('Indicador Datos'!BV35="No Data",1,IF('Indicador Imputación Datos'!BV35&lt;&gt;"",1,0))</f>
        <v>0</v>
      </c>
      <c r="BW32" s="179">
        <f>IF('Indicador Datos'!BW35="No Data",1,IF('Indicador Imputación Datos'!BW35&lt;&gt;"",1,0))</f>
        <v>0</v>
      </c>
      <c r="BX32" s="179">
        <f>IF('Indicador Datos'!BX35="No Data",1,IF('Indicador Imputación Datos'!BX35&lt;&gt;"",1,0))</f>
        <v>0</v>
      </c>
      <c r="BY32" s="179">
        <f>IF('Indicador Datos'!BY35="No Data",1,IF('Indicador Imputación Datos'!BY35&lt;&gt;"",1,0))</f>
        <v>0</v>
      </c>
      <c r="BZ32" s="179">
        <f>IF('Indicador Datos'!BZ35="No Data",1,IF('Indicador Imputación Datos'!BZ35&lt;&gt;"",1,0))</f>
        <v>0</v>
      </c>
      <c r="CA32" s="179">
        <f>IF('Indicador Datos'!CA35="No Data",1,IF('Indicador Imputación Datos'!CA35&lt;&gt;"",1,0))</f>
        <v>0</v>
      </c>
      <c r="CB32" s="179">
        <f>IF('Indicador Datos'!CB35="No Data",1,IF('Indicador Imputación Datos'!CB35&lt;&gt;"",1,0))</f>
        <v>0</v>
      </c>
      <c r="CC32" s="179">
        <f>IF('Indicador Datos'!CC35="No Data",1,IF('Indicador Imputación Datos'!CC35&lt;&gt;"",1,0))</f>
        <v>0</v>
      </c>
      <c r="CD32" s="179">
        <f>IF('Indicador Datos'!CD35="No Data",1,IF('Indicador Imputación Datos'!CD35&lt;&gt;"",1,0))</f>
        <v>0</v>
      </c>
      <c r="CE32" s="179">
        <f>IF('Indicador Datos'!CE35="No Data",1,IF('Indicador Imputación Datos'!CE35&lt;&gt;"",1,0))</f>
        <v>0</v>
      </c>
      <c r="CF32" s="179">
        <f>IF('Indicador Datos'!CF35="No Data",1,IF('Indicador Imputación Datos'!CF35&lt;&gt;"",1,0))</f>
        <v>0</v>
      </c>
      <c r="CG32" s="190">
        <f t="shared" si="0"/>
        <v>3</v>
      </c>
      <c r="CH32" s="191">
        <f t="shared" si="1"/>
        <v>3.7037037037037035E-2</v>
      </c>
    </row>
    <row r="33" spans="1:86" x14ac:dyDescent="0.25">
      <c r="A33" s="3" t="str">
        <f>VLOOKUP(C33,Regiones!B$4:H$36,7,FALSE)</f>
        <v>South America</v>
      </c>
      <c r="B33" s="114" t="s">
        <v>50</v>
      </c>
      <c r="C33" s="97" t="s">
        <v>49</v>
      </c>
      <c r="D33" s="179">
        <f>IF('Indicador Datos'!D36="No Data",1,IF('Indicador Imputación Datos'!D36&lt;&gt;"",1,0))</f>
        <v>0</v>
      </c>
      <c r="E33" s="179">
        <f>IF('Indicador Datos'!E36="No Data",1,IF('Indicador Imputación Datos'!E36&lt;&gt;"",1,0))</f>
        <v>0</v>
      </c>
      <c r="F33" s="179">
        <f>IF('Indicador Datos'!F36="No Data",1,IF('Indicador Imputación Datos'!F36&lt;&gt;"",1,0))</f>
        <v>0</v>
      </c>
      <c r="G33" s="179">
        <f>IF('Indicador Datos'!G36="No Data",1,IF('Indicador Imputación Datos'!G36&lt;&gt;"",1,0))</f>
        <v>0</v>
      </c>
      <c r="H33" s="179">
        <f>IF('Indicador Datos'!H36="No Data",1,IF('Indicador Imputación Datos'!H36&lt;&gt;"",1,0))</f>
        <v>0</v>
      </c>
      <c r="I33" s="179">
        <f>IF('Indicador Datos'!I36="No Data",1,IF('Indicador Imputación Datos'!I36&lt;&gt;"",1,0))</f>
        <v>0</v>
      </c>
      <c r="J33" s="179">
        <f>IF('Indicador Datos'!J36="No Data",1,IF('Indicador Imputación Datos'!J36&lt;&gt;"",1,0))</f>
        <v>0</v>
      </c>
      <c r="K33" s="179">
        <f>IF('Indicador Datos'!K36="No Data",1,IF('Indicador Imputación Datos'!K36&lt;&gt;"",1,0))</f>
        <v>0</v>
      </c>
      <c r="L33" s="179">
        <f>IF('Indicador Datos'!L36="No Data",1,IF('Indicador Imputación Datos'!L36&lt;&gt;"",1,0))</f>
        <v>0</v>
      </c>
      <c r="M33" s="179">
        <f>IF('Indicador Datos'!M36="No Data",1,IF('Indicador Imputación Datos'!M36&lt;&gt;"",1,0))</f>
        <v>0</v>
      </c>
      <c r="N33" s="179">
        <f>IF('Indicador Datos'!N36="No Data",1,IF('Indicador Imputación Datos'!N36&lt;&gt;"",1,0))</f>
        <v>0</v>
      </c>
      <c r="O33" s="179">
        <f>IF('Indicador Datos'!O36="No Data",1,IF('Indicador Imputación Datos'!O36&lt;&gt;"",1,0))</f>
        <v>0</v>
      </c>
      <c r="P33" s="179">
        <f>IF('Indicador Datos'!P36="No Data",1,IF('Indicador Imputación Datos'!P36&lt;&gt;"",1,0))</f>
        <v>0</v>
      </c>
      <c r="Q33" s="179">
        <f>IF('Indicador Datos'!Q36="No Data",1,IF('Indicador Imputación Datos'!Q36&lt;&gt;"",1,0))</f>
        <v>0</v>
      </c>
      <c r="R33" s="179">
        <f>IF('Indicador Datos'!R36="No Data",1,IF('Indicador Imputación Datos'!R36&lt;&gt;"",1,0))</f>
        <v>0</v>
      </c>
      <c r="S33" s="179">
        <f>IF('Indicador Datos'!S36="No Data",1,IF('Indicador Imputación Datos'!S36&lt;&gt;"",1,0))</f>
        <v>0</v>
      </c>
      <c r="T33" s="179">
        <f>IF('Indicador Datos'!T36="No Data",1,IF('Indicador Imputación Datos'!T36&lt;&gt;"",1,0))</f>
        <v>0</v>
      </c>
      <c r="U33" s="179">
        <f>IF('Indicador Datos'!U36="No Data",1,IF('Indicador Imputación Datos'!U36&lt;&gt;"",1,0))</f>
        <v>0</v>
      </c>
      <c r="V33" s="179">
        <f>IF('Indicador Datos'!V36="No Data",1,IF('Indicador Imputación Datos'!V36&lt;&gt;"",1,0))</f>
        <v>0</v>
      </c>
      <c r="W33" s="179">
        <f>IF('Indicador Datos'!W36="No Data",1,IF('Indicador Imputación Datos'!W36&lt;&gt;"",1,0))</f>
        <v>0</v>
      </c>
      <c r="X33" s="179">
        <f>IF('Indicador Datos'!X36="No Data",1,IF('Indicador Imputación Datos'!X36&lt;&gt;"",1,0))</f>
        <v>0</v>
      </c>
      <c r="Y33" s="179">
        <f>IF('Indicador Datos'!Y36="No Data",1,IF('Indicador Imputación Datos'!Y36&lt;&gt;"",1,0))</f>
        <v>0</v>
      </c>
      <c r="Z33" s="179">
        <f>IF('Indicador Datos'!Z36="No Data",1,IF('Indicador Imputación Datos'!Z36&lt;&gt;"",1,0))</f>
        <v>0</v>
      </c>
      <c r="AA33" s="179">
        <f>IF('Indicador Datos'!AA36="No Data",1,IF('Indicador Imputación Datos'!AA36&lt;&gt;"",1,0))</f>
        <v>0</v>
      </c>
      <c r="AB33" s="179">
        <f>IF('Indicador Datos'!AB36="No Data",1,IF('Indicador Imputación Datos'!AB36&lt;&gt;"",1,0))</f>
        <v>0</v>
      </c>
      <c r="AC33" s="179">
        <f>IF('Indicador Datos'!AC36="No Data",1,IF('Indicador Imputación Datos'!AC36&lt;&gt;"",1,0))</f>
        <v>0</v>
      </c>
      <c r="AD33" s="179">
        <f>IF('Indicador Datos'!AD36="No Data",1,IF('Indicador Imputación Datos'!AD36&lt;&gt;"",1,0))</f>
        <v>0</v>
      </c>
      <c r="AE33" s="179">
        <f>IF('Indicador Datos'!AE36="No Data",1,IF('Indicador Imputación Datos'!AE36&lt;&gt;"",1,0))</f>
        <v>0</v>
      </c>
      <c r="AF33" s="179">
        <f>IF('Indicador Datos'!AF36="No Data",1,IF('Indicador Imputación Datos'!AF36&lt;&gt;"",1,0))</f>
        <v>0</v>
      </c>
      <c r="AG33" s="179">
        <f>IF('Indicador Datos'!AG36="No Data",1,IF('Indicador Imputación Datos'!AG36&lt;&gt;"",1,0))</f>
        <v>0</v>
      </c>
      <c r="AH33" s="179">
        <f>IF('Indicador Datos'!AH36="No Data",1,IF('Indicador Imputación Datos'!AH36&lt;&gt;"",1,0))</f>
        <v>0</v>
      </c>
      <c r="AI33" s="179">
        <f>IF('Indicador Datos'!AI36="No Data",1,IF('Indicador Imputación Datos'!AI36&lt;&gt;"",1,0))</f>
        <v>0</v>
      </c>
      <c r="AJ33" s="179">
        <f>IF('Indicador Datos'!AJ36="No Data",1,IF('Indicador Imputación Datos'!AJ36&lt;&gt;"",1,0))</f>
        <v>0</v>
      </c>
      <c r="AK33" s="179">
        <f>IF('Indicador Datos'!AK36="No Data",1,IF('Indicador Imputación Datos'!AK36&lt;&gt;"",1,0))</f>
        <v>0</v>
      </c>
      <c r="AL33" s="179">
        <f>IF('Indicador Datos'!AL36="No Data",1,IF('Indicador Imputación Datos'!AL36&lt;&gt;"",1,0))</f>
        <v>0</v>
      </c>
      <c r="AM33" s="179">
        <f>IF('Indicador Datos'!AM36="No Data",1,IF('Indicador Imputación Datos'!AM36&lt;&gt;"",1,0))</f>
        <v>0</v>
      </c>
      <c r="AN33" s="179">
        <f>IF('Indicador Datos'!AN36="No Data",1,IF('Indicador Imputación Datos'!AN36&lt;&gt;"",1,0))</f>
        <v>0</v>
      </c>
      <c r="AO33" s="179">
        <f>IF('Indicador Datos'!AO36="No Data",1,IF('Indicador Imputación Datos'!AO36&lt;&gt;"",1,0))</f>
        <v>0</v>
      </c>
      <c r="AP33" s="179">
        <f>IF('Indicador Datos'!AP36="No Data",1,IF('Indicador Imputación Datos'!AP36&lt;&gt;"",1,0))</f>
        <v>0</v>
      </c>
      <c r="AQ33" s="179">
        <f>IF('Indicador Datos'!AQ36="No Data",1,IF('Indicador Imputación Datos'!AQ36&lt;&gt;"",1,0))</f>
        <v>0</v>
      </c>
      <c r="AR33" s="179">
        <f>IF('Indicador Datos'!AR36="No Data",1,IF('Indicador Imputación Datos'!AR36&lt;&gt;"",1,0))</f>
        <v>0</v>
      </c>
      <c r="AS33" s="179">
        <f>IF('Indicador Datos'!AS36="No Data",1,IF('Indicador Imputación Datos'!AS36&lt;&gt;"",1,0))</f>
        <v>0</v>
      </c>
      <c r="AT33" s="179">
        <f>IF('Indicador Datos'!AT36="No Data",1,IF('Indicador Imputación Datos'!AT36&lt;&gt;"",1,0))</f>
        <v>0</v>
      </c>
      <c r="AU33" s="179">
        <f>IF('Indicador Datos'!AU36="No Data",1,IF('Indicador Imputación Datos'!AU36&lt;&gt;"",1,0))</f>
        <v>0</v>
      </c>
      <c r="AV33" s="179">
        <f>IF('Indicador Datos'!AV36="No Data",1,IF('Indicador Imputación Datos'!AV36&lt;&gt;"",1,0))</f>
        <v>0</v>
      </c>
      <c r="AW33" s="179">
        <f>IF('Indicador Datos'!AW36="No Data",1,IF('Indicador Imputación Datos'!AW36&lt;&gt;"",1,0))</f>
        <v>0</v>
      </c>
      <c r="AX33" s="179">
        <f>IF('Indicador Datos'!AX36="No Data",1,IF('Indicador Imputación Datos'!AX36&lt;&gt;"",1,0))</f>
        <v>0</v>
      </c>
      <c r="AY33" s="179">
        <f>IF('Indicador Datos'!AY36="No Data",1,IF('Indicador Imputación Datos'!AY36&lt;&gt;"",1,0))</f>
        <v>0</v>
      </c>
      <c r="AZ33" s="179">
        <f>IF('Indicador Datos'!AZ36="No Data",1,IF('Indicador Imputación Datos'!AZ36&lt;&gt;"",1,0))</f>
        <v>0</v>
      </c>
      <c r="BA33" s="179">
        <f>IF('Indicador Datos'!BA36="No Data",1,IF('Indicador Imputación Datos'!BA36&lt;&gt;"",1,0))</f>
        <v>0</v>
      </c>
      <c r="BB33" s="179">
        <f>IF('Indicador Datos'!BB36="No Data",1,IF('Indicador Imputación Datos'!BB36&lt;&gt;"",1,0))</f>
        <v>0</v>
      </c>
      <c r="BC33" s="179">
        <f>IF('Indicador Datos'!BC36="No Data",1,IF('Indicador Imputación Datos'!BC36&lt;&gt;"",1,0))</f>
        <v>0</v>
      </c>
      <c r="BD33" s="179">
        <f>IF('Indicador Datos'!BD36="No Data",1,IF('Indicador Imputación Datos'!BD36&lt;&gt;"",1,0))</f>
        <v>0</v>
      </c>
      <c r="BE33" s="179">
        <f>IF('Indicador Datos'!BE36="No Data",1,IF('Indicador Imputación Datos'!BE36&lt;&gt;"",1,0))</f>
        <v>0</v>
      </c>
      <c r="BF33" s="179">
        <f>IF('Indicador Datos'!BF36="No Data",1,IF('Indicador Imputación Datos'!BF36&lt;&gt;"",1,0))</f>
        <v>0</v>
      </c>
      <c r="BG33" s="179">
        <f>IF('Indicador Datos'!BG36="No Data",1,IF('Indicador Imputación Datos'!BG36&lt;&gt;"",1,0))</f>
        <v>0</v>
      </c>
      <c r="BH33" s="179">
        <f>IF('Indicador Datos'!BH36="No Data",1,IF('Indicador Imputación Datos'!BH36&lt;&gt;"",1,0))</f>
        <v>0</v>
      </c>
      <c r="BI33" s="179">
        <f>IF('Indicador Datos'!BI36="No Data",1,IF('Indicador Imputación Datos'!BI36&lt;&gt;"",1,0))</f>
        <v>0</v>
      </c>
      <c r="BJ33" s="179">
        <f>IF('Indicador Datos'!BJ36="No Data",1,IF('Indicador Imputación Datos'!BJ36&lt;&gt;"",1,0))</f>
        <v>0</v>
      </c>
      <c r="BK33" s="179">
        <f>IF('Indicador Datos'!BK36="No Data",1,IF('Indicador Imputación Datos'!BK36&lt;&gt;"",1,0))</f>
        <v>0</v>
      </c>
      <c r="BL33" s="179">
        <f>IF('Indicador Datos'!BL36="No Data",1,IF('Indicador Imputación Datos'!BL36&lt;&gt;"",1,0))</f>
        <v>0</v>
      </c>
      <c r="BM33" s="179">
        <f>IF('Indicador Datos'!BM36="No Data",1,IF('Indicador Imputación Datos'!BM36&lt;&gt;"",1,0))</f>
        <v>0</v>
      </c>
      <c r="BN33" s="179">
        <f>IF('Indicador Datos'!BN36="No Data",1,IF('Indicador Imputación Datos'!BN36&lt;&gt;"",1,0))</f>
        <v>0</v>
      </c>
      <c r="BO33" s="179">
        <f>IF('Indicador Datos'!BO36="No Data",1,IF('Indicador Imputación Datos'!BO36&lt;&gt;"",1,0))</f>
        <v>0</v>
      </c>
      <c r="BP33" s="179">
        <f>IF('Indicador Datos'!BP36="No Data",1,IF('Indicador Imputación Datos'!BP36&lt;&gt;"",1,0))</f>
        <v>0</v>
      </c>
      <c r="BQ33" s="179">
        <f>IF('Indicador Datos'!BQ36="No Data",1,IF('Indicador Imputación Datos'!BQ36&lt;&gt;"",1,0))</f>
        <v>0</v>
      </c>
      <c r="BR33" s="179">
        <f>IF('Indicador Datos'!BR36="No Data",1,IF('Indicador Imputación Datos'!BR36&lt;&gt;"",1,0))</f>
        <v>0</v>
      </c>
      <c r="BS33" s="179">
        <f>IF('Indicador Datos'!BS36="No Data",1,IF('Indicador Imputación Datos'!BS36&lt;&gt;"",1,0))</f>
        <v>0</v>
      </c>
      <c r="BT33" s="179">
        <f>IF('Indicador Datos'!BT36="No Data",1,IF('Indicador Imputación Datos'!BT36&lt;&gt;"",1,0))</f>
        <v>0</v>
      </c>
      <c r="BU33" s="179">
        <f>IF('Indicador Datos'!BU36="No Data",1,IF('Indicador Imputación Datos'!BU36&lt;&gt;"",1,0))</f>
        <v>0</v>
      </c>
      <c r="BV33" s="179">
        <f>IF('Indicador Datos'!BV36="No Data",1,IF('Indicador Imputación Datos'!BV36&lt;&gt;"",1,0))</f>
        <v>0</v>
      </c>
      <c r="BW33" s="179">
        <f>IF('Indicador Datos'!BW36="No Data",1,IF('Indicador Imputación Datos'!BW36&lt;&gt;"",1,0))</f>
        <v>0</v>
      </c>
      <c r="BX33" s="179">
        <f>IF('Indicador Datos'!BX36="No Data",1,IF('Indicador Imputación Datos'!BX36&lt;&gt;"",1,0))</f>
        <v>0</v>
      </c>
      <c r="BY33" s="179">
        <f>IF('Indicador Datos'!BY36="No Data",1,IF('Indicador Imputación Datos'!BY36&lt;&gt;"",1,0))</f>
        <v>0</v>
      </c>
      <c r="BZ33" s="179">
        <f>IF('Indicador Datos'!BZ36="No Data",1,IF('Indicador Imputación Datos'!BZ36&lt;&gt;"",1,0))</f>
        <v>0</v>
      </c>
      <c r="CA33" s="179">
        <f>IF('Indicador Datos'!CA36="No Data",1,IF('Indicador Imputación Datos'!CA36&lt;&gt;"",1,0))</f>
        <v>0</v>
      </c>
      <c r="CB33" s="179">
        <f>IF('Indicador Datos'!CB36="No Data",1,IF('Indicador Imputación Datos'!CB36&lt;&gt;"",1,0))</f>
        <v>0</v>
      </c>
      <c r="CC33" s="179">
        <f>IF('Indicador Datos'!CC36="No Data",1,IF('Indicador Imputación Datos'!CC36&lt;&gt;"",1,0))</f>
        <v>0</v>
      </c>
      <c r="CD33" s="179">
        <f>IF('Indicador Datos'!CD36="No Data",1,IF('Indicador Imputación Datos'!CD36&lt;&gt;"",1,0))</f>
        <v>0</v>
      </c>
      <c r="CE33" s="179">
        <f>IF('Indicador Datos'!CE36="No Data",1,IF('Indicador Imputación Datos'!CE36&lt;&gt;"",1,0))</f>
        <v>0</v>
      </c>
      <c r="CF33" s="179">
        <f>IF('Indicador Datos'!CF36="No Data",1,IF('Indicador Imputación Datos'!CF36&lt;&gt;"",1,0))</f>
        <v>0</v>
      </c>
      <c r="CG33" s="190">
        <f t="shared" si="0"/>
        <v>0</v>
      </c>
      <c r="CH33" s="191">
        <f t="shared" si="1"/>
        <v>0</v>
      </c>
    </row>
    <row r="34" spans="1:86" x14ac:dyDescent="0.25">
      <c r="A34" s="3" t="str">
        <f>VLOOKUP(C34,Regiones!B$4:H$36,7,FALSE)</f>
        <v>South America</v>
      </c>
      <c r="B34" s="114" t="s">
        <v>58</v>
      </c>
      <c r="C34" s="97" t="s">
        <v>57</v>
      </c>
      <c r="D34" s="179">
        <f>IF('Indicador Datos'!D37="No Data",1,IF('Indicador Imputación Datos'!D37&lt;&gt;"",1,0))</f>
        <v>0</v>
      </c>
      <c r="E34" s="179">
        <f>IF('Indicador Datos'!E37="No Data",1,IF('Indicador Imputación Datos'!E37&lt;&gt;"",1,0))</f>
        <v>0</v>
      </c>
      <c r="F34" s="179">
        <f>IF('Indicador Datos'!F37="No Data",1,IF('Indicador Imputación Datos'!F37&lt;&gt;"",1,0))</f>
        <v>0</v>
      </c>
      <c r="G34" s="179">
        <f>IF('Indicador Datos'!G37="No Data",1,IF('Indicador Imputación Datos'!G37&lt;&gt;"",1,0))</f>
        <v>0</v>
      </c>
      <c r="H34" s="179">
        <f>IF('Indicador Datos'!H37="No Data",1,IF('Indicador Imputación Datos'!H37&lt;&gt;"",1,0))</f>
        <v>0</v>
      </c>
      <c r="I34" s="179">
        <f>IF('Indicador Datos'!I37="No Data",1,IF('Indicador Imputación Datos'!I37&lt;&gt;"",1,0))</f>
        <v>0</v>
      </c>
      <c r="J34" s="179">
        <f>IF('Indicador Datos'!J37="No Data",1,IF('Indicador Imputación Datos'!J37&lt;&gt;"",1,0))</f>
        <v>0</v>
      </c>
      <c r="K34" s="179">
        <f>IF('Indicador Datos'!K37="No Data",1,IF('Indicador Imputación Datos'!K37&lt;&gt;"",1,0))</f>
        <v>0</v>
      </c>
      <c r="L34" s="179">
        <f>IF('Indicador Datos'!L37="No Data",1,IF('Indicador Imputación Datos'!L37&lt;&gt;"",1,0))</f>
        <v>0</v>
      </c>
      <c r="M34" s="179">
        <f>IF('Indicador Datos'!M37="No Data",1,IF('Indicador Imputación Datos'!M37&lt;&gt;"",1,0))</f>
        <v>0</v>
      </c>
      <c r="N34" s="179">
        <f>IF('Indicador Datos'!N37="No Data",1,IF('Indicador Imputación Datos'!N37&lt;&gt;"",1,0))</f>
        <v>0</v>
      </c>
      <c r="O34" s="179">
        <f>IF('Indicador Datos'!O37="No Data",1,IF('Indicador Imputación Datos'!O37&lt;&gt;"",1,0))</f>
        <v>0</v>
      </c>
      <c r="P34" s="179">
        <f>IF('Indicador Datos'!P37="No Data",1,IF('Indicador Imputación Datos'!P37&lt;&gt;"",1,0))</f>
        <v>1</v>
      </c>
      <c r="Q34" s="179">
        <f>IF('Indicador Datos'!Q37="No Data",1,IF('Indicador Imputación Datos'!Q37&lt;&gt;"",1,0))</f>
        <v>0</v>
      </c>
      <c r="R34" s="179">
        <f>IF('Indicador Datos'!R37="No Data",1,IF('Indicador Imputación Datos'!R37&lt;&gt;"",1,0))</f>
        <v>0</v>
      </c>
      <c r="S34" s="179">
        <f>IF('Indicador Datos'!S37="No Data",1,IF('Indicador Imputación Datos'!S37&lt;&gt;"",1,0))</f>
        <v>0</v>
      </c>
      <c r="T34" s="179">
        <f>IF('Indicador Datos'!T37="No Data",1,IF('Indicador Imputación Datos'!T37&lt;&gt;"",1,0))</f>
        <v>0</v>
      </c>
      <c r="U34" s="179">
        <f>IF('Indicador Datos'!U37="No Data",1,IF('Indicador Imputación Datos'!U37&lt;&gt;"",1,0))</f>
        <v>0</v>
      </c>
      <c r="V34" s="179">
        <f>IF('Indicador Datos'!V37="No Data",1,IF('Indicador Imputación Datos'!V37&lt;&gt;"",1,0))</f>
        <v>0</v>
      </c>
      <c r="W34" s="179">
        <f>IF('Indicador Datos'!W37="No Data",1,IF('Indicador Imputación Datos'!W37&lt;&gt;"",1,0))</f>
        <v>0</v>
      </c>
      <c r="X34" s="179">
        <f>IF('Indicador Datos'!X37="No Data",1,IF('Indicador Imputación Datos'!X37&lt;&gt;"",1,0))</f>
        <v>0</v>
      </c>
      <c r="Y34" s="179">
        <f>IF('Indicador Datos'!Y37="No Data",1,IF('Indicador Imputación Datos'!Y37&lt;&gt;"",1,0))</f>
        <v>0</v>
      </c>
      <c r="Z34" s="179">
        <f>IF('Indicador Datos'!Z37="No Data",1,IF('Indicador Imputación Datos'!Z37&lt;&gt;"",1,0))</f>
        <v>0</v>
      </c>
      <c r="AA34" s="179">
        <f>IF('Indicador Datos'!AA37="No Data",1,IF('Indicador Imputación Datos'!AA37&lt;&gt;"",1,0))</f>
        <v>0</v>
      </c>
      <c r="AB34" s="179">
        <f>IF('Indicador Datos'!AB37="No Data",1,IF('Indicador Imputación Datos'!AB37&lt;&gt;"",1,0))</f>
        <v>0</v>
      </c>
      <c r="AC34" s="179">
        <f>IF('Indicador Datos'!AC37="No Data",1,IF('Indicador Imputación Datos'!AC37&lt;&gt;"",1,0))</f>
        <v>0</v>
      </c>
      <c r="AD34" s="179">
        <f>IF('Indicador Datos'!AD37="No Data",1,IF('Indicador Imputación Datos'!AD37&lt;&gt;"",1,0))</f>
        <v>0</v>
      </c>
      <c r="AE34" s="179">
        <f>IF('Indicador Datos'!AE37="No Data",1,IF('Indicador Imputación Datos'!AE37&lt;&gt;"",1,0))</f>
        <v>0</v>
      </c>
      <c r="AF34" s="179">
        <f>IF('Indicador Datos'!AF37="No Data",1,IF('Indicador Imputación Datos'!AF37&lt;&gt;"",1,0))</f>
        <v>0</v>
      </c>
      <c r="AG34" s="179">
        <f>IF('Indicador Datos'!AG37="No Data",1,IF('Indicador Imputación Datos'!AG37&lt;&gt;"",1,0))</f>
        <v>0</v>
      </c>
      <c r="AH34" s="179">
        <f>IF('Indicador Datos'!AH37="No Data",1,IF('Indicador Imputación Datos'!AH37&lt;&gt;"",1,0))</f>
        <v>0</v>
      </c>
      <c r="AI34" s="179">
        <f>IF('Indicador Datos'!AI37="No Data",1,IF('Indicador Imputación Datos'!AI37&lt;&gt;"",1,0))</f>
        <v>0</v>
      </c>
      <c r="AJ34" s="179">
        <f>IF('Indicador Datos'!AJ37="No Data",1,IF('Indicador Imputación Datos'!AJ37&lt;&gt;"",1,0))</f>
        <v>0</v>
      </c>
      <c r="AK34" s="179">
        <f>IF('Indicador Datos'!AK37="No Data",1,IF('Indicador Imputación Datos'!AK37&lt;&gt;"",1,0))</f>
        <v>0</v>
      </c>
      <c r="AL34" s="179">
        <f>IF('Indicador Datos'!AL37="No Data",1,IF('Indicador Imputación Datos'!AL37&lt;&gt;"",1,0))</f>
        <v>0</v>
      </c>
      <c r="AM34" s="179">
        <f>IF('Indicador Datos'!AM37="No Data",1,IF('Indicador Imputación Datos'!AM37&lt;&gt;"",1,0))</f>
        <v>0</v>
      </c>
      <c r="AN34" s="179">
        <f>IF('Indicador Datos'!AN37="No Data",1,IF('Indicador Imputación Datos'!AN37&lt;&gt;"",1,0))</f>
        <v>0</v>
      </c>
      <c r="AO34" s="179">
        <f>IF('Indicador Datos'!AO37="No Data",1,IF('Indicador Imputación Datos'!AO37&lt;&gt;"",1,0))</f>
        <v>0</v>
      </c>
      <c r="AP34" s="179">
        <f>IF('Indicador Datos'!AP37="No Data",1,IF('Indicador Imputación Datos'!AP37&lt;&gt;"",1,0))</f>
        <v>0</v>
      </c>
      <c r="AQ34" s="179">
        <f>IF('Indicador Datos'!AQ37="No Data",1,IF('Indicador Imputación Datos'!AQ37&lt;&gt;"",1,0))</f>
        <v>0</v>
      </c>
      <c r="AR34" s="179">
        <f>IF('Indicador Datos'!AR37="No Data",1,IF('Indicador Imputación Datos'!AR37&lt;&gt;"",1,0))</f>
        <v>0</v>
      </c>
      <c r="AS34" s="179">
        <f>IF('Indicador Datos'!AS37="No Data",1,IF('Indicador Imputación Datos'!AS37&lt;&gt;"",1,0))</f>
        <v>1</v>
      </c>
      <c r="AT34" s="179">
        <f>IF('Indicador Datos'!AT37="No Data",1,IF('Indicador Imputación Datos'!AT37&lt;&gt;"",1,0))</f>
        <v>0</v>
      </c>
      <c r="AU34" s="179">
        <f>IF('Indicador Datos'!AU37="No Data",1,IF('Indicador Imputación Datos'!AU37&lt;&gt;"",1,0))</f>
        <v>0</v>
      </c>
      <c r="AV34" s="179">
        <f>IF('Indicador Datos'!AV37="No Data",1,IF('Indicador Imputación Datos'!AV37&lt;&gt;"",1,0))</f>
        <v>0</v>
      </c>
      <c r="AW34" s="179">
        <f>IF('Indicador Datos'!AW37="No Data",1,IF('Indicador Imputación Datos'!AW37&lt;&gt;"",1,0))</f>
        <v>0</v>
      </c>
      <c r="AX34" s="179">
        <f>IF('Indicador Datos'!AX37="No Data",1,IF('Indicador Imputación Datos'!AX37&lt;&gt;"",1,0))</f>
        <v>0</v>
      </c>
      <c r="AY34" s="179">
        <f>IF('Indicador Datos'!AY37="No Data",1,IF('Indicador Imputación Datos'!AY37&lt;&gt;"",1,0))</f>
        <v>0</v>
      </c>
      <c r="AZ34" s="179">
        <f>IF('Indicador Datos'!AZ37="No Data",1,IF('Indicador Imputación Datos'!AZ37&lt;&gt;"",1,0))</f>
        <v>0</v>
      </c>
      <c r="BA34" s="179">
        <f>IF('Indicador Datos'!BA37="No Data",1,IF('Indicador Imputación Datos'!BA37&lt;&gt;"",1,0))</f>
        <v>0</v>
      </c>
      <c r="BB34" s="179">
        <f>IF('Indicador Datos'!BB37="No Data",1,IF('Indicador Imputación Datos'!BB37&lt;&gt;"",1,0))</f>
        <v>0</v>
      </c>
      <c r="BC34" s="179">
        <f>IF('Indicador Datos'!BC37="No Data",1,IF('Indicador Imputación Datos'!BC37&lt;&gt;"",1,0))</f>
        <v>0</v>
      </c>
      <c r="BD34" s="179">
        <f>IF('Indicador Datos'!BD37="No Data",1,IF('Indicador Imputación Datos'!BD37&lt;&gt;"",1,0))</f>
        <v>0</v>
      </c>
      <c r="BE34" s="179">
        <f>IF('Indicador Datos'!BE37="No Data",1,IF('Indicador Imputación Datos'!BE37&lt;&gt;"",1,0))</f>
        <v>0</v>
      </c>
      <c r="BF34" s="179">
        <f>IF('Indicador Datos'!BF37="No Data",1,IF('Indicador Imputación Datos'!BF37&lt;&gt;"",1,0))</f>
        <v>0</v>
      </c>
      <c r="BG34" s="179">
        <f>IF('Indicador Datos'!BG37="No Data",1,IF('Indicador Imputación Datos'!BG37&lt;&gt;"",1,0))</f>
        <v>0</v>
      </c>
      <c r="BH34" s="179">
        <f>IF('Indicador Datos'!BH37="No Data",1,IF('Indicador Imputación Datos'!BH37&lt;&gt;"",1,0))</f>
        <v>1</v>
      </c>
      <c r="BI34" s="179">
        <f>IF('Indicador Datos'!BI37="No Data",1,IF('Indicador Imputación Datos'!BI37&lt;&gt;"",1,0))</f>
        <v>1</v>
      </c>
      <c r="BJ34" s="179">
        <f>IF('Indicador Datos'!BJ37="No Data",1,IF('Indicador Imputación Datos'!BJ37&lt;&gt;"",1,0))</f>
        <v>0</v>
      </c>
      <c r="BK34" s="179">
        <f>IF('Indicador Datos'!BK37="No Data",1,IF('Indicador Imputación Datos'!BK37&lt;&gt;"",1,0))</f>
        <v>0</v>
      </c>
      <c r="BL34" s="179">
        <f>IF('Indicador Datos'!BL37="No Data",1,IF('Indicador Imputación Datos'!BL37&lt;&gt;"",1,0))</f>
        <v>1</v>
      </c>
      <c r="BM34" s="179">
        <f>IF('Indicador Datos'!BM37="No Data",1,IF('Indicador Imputación Datos'!BM37&lt;&gt;"",1,0))</f>
        <v>1</v>
      </c>
      <c r="BN34" s="179">
        <f>IF('Indicador Datos'!BN37="No Data",1,IF('Indicador Imputación Datos'!BN37&lt;&gt;"",1,0))</f>
        <v>1</v>
      </c>
      <c r="BO34" s="179">
        <f>IF('Indicador Datos'!BO37="No Data",1,IF('Indicador Imputación Datos'!BO37&lt;&gt;"",1,0))</f>
        <v>1</v>
      </c>
      <c r="BP34" s="179">
        <f>IF('Indicador Datos'!BP37="No Data",1,IF('Indicador Imputación Datos'!BP37&lt;&gt;"",1,0))</f>
        <v>0</v>
      </c>
      <c r="BQ34" s="179">
        <f>IF('Indicador Datos'!BQ37="No Data",1,IF('Indicador Imputación Datos'!BQ37&lt;&gt;"",1,0))</f>
        <v>0</v>
      </c>
      <c r="BR34" s="179">
        <f>IF('Indicador Datos'!BR37="No Data",1,IF('Indicador Imputación Datos'!BR37&lt;&gt;"",1,0))</f>
        <v>0</v>
      </c>
      <c r="BS34" s="179">
        <f>IF('Indicador Datos'!BS37="No Data",1,IF('Indicador Imputación Datos'!BS37&lt;&gt;"",1,0))</f>
        <v>0</v>
      </c>
      <c r="BT34" s="179">
        <f>IF('Indicador Datos'!BT37="No Data",1,IF('Indicador Imputación Datos'!BT37&lt;&gt;"",1,0))</f>
        <v>0</v>
      </c>
      <c r="BU34" s="179">
        <f>IF('Indicador Datos'!BU37="No Data",1,IF('Indicador Imputación Datos'!BU37&lt;&gt;"",1,0))</f>
        <v>0</v>
      </c>
      <c r="BV34" s="179">
        <f>IF('Indicador Datos'!BV37="No Data",1,IF('Indicador Imputación Datos'!BV37&lt;&gt;"",1,0))</f>
        <v>0</v>
      </c>
      <c r="BW34" s="179">
        <f>IF('Indicador Datos'!BW37="No Data",1,IF('Indicador Imputación Datos'!BW37&lt;&gt;"",1,0))</f>
        <v>0</v>
      </c>
      <c r="BX34" s="179">
        <f>IF('Indicador Datos'!BX37="No Data",1,IF('Indicador Imputación Datos'!BX37&lt;&gt;"",1,0))</f>
        <v>0</v>
      </c>
      <c r="BY34" s="179">
        <f>IF('Indicador Datos'!BY37="No Data",1,IF('Indicador Imputación Datos'!BY37&lt;&gt;"",1,0))</f>
        <v>0</v>
      </c>
      <c r="BZ34" s="179">
        <f>IF('Indicador Datos'!BZ37="No Data",1,IF('Indicador Imputación Datos'!BZ37&lt;&gt;"",1,0))</f>
        <v>0</v>
      </c>
      <c r="CA34" s="179">
        <f>IF('Indicador Datos'!CA37="No Data",1,IF('Indicador Imputación Datos'!CA37&lt;&gt;"",1,0))</f>
        <v>0</v>
      </c>
      <c r="CB34" s="179">
        <f>IF('Indicador Datos'!CB37="No Data",1,IF('Indicador Imputación Datos'!CB37&lt;&gt;"",1,0))</f>
        <v>0</v>
      </c>
      <c r="CC34" s="179">
        <f>IF('Indicador Datos'!CC37="No Data",1,IF('Indicador Imputación Datos'!CC37&lt;&gt;"",1,0))</f>
        <v>0</v>
      </c>
      <c r="CD34" s="179">
        <f>IF('Indicador Datos'!CD37="No Data",1,IF('Indicador Imputación Datos'!CD37&lt;&gt;"",1,0))</f>
        <v>0</v>
      </c>
      <c r="CE34" s="179">
        <f>IF('Indicador Datos'!CE37="No Data",1,IF('Indicador Imputación Datos'!CE37&lt;&gt;"",1,0))</f>
        <v>0</v>
      </c>
      <c r="CF34" s="179">
        <f>IF('Indicador Datos'!CF37="No Data",1,IF('Indicador Imputación Datos'!CF37&lt;&gt;"",1,0))</f>
        <v>0</v>
      </c>
      <c r="CG34" s="190">
        <f t="shared" si="0"/>
        <v>8</v>
      </c>
      <c r="CH34" s="191">
        <f t="shared" si="1"/>
        <v>9.8765432098765427E-2</v>
      </c>
    </row>
    <row r="35" spans="1:86" x14ac:dyDescent="0.25">
      <c r="A35" s="3" t="str">
        <f>VLOOKUP(C35,Regiones!B$4:H$36,7,FALSE)</f>
        <v>South America</v>
      </c>
      <c r="B35" s="114" t="s">
        <v>62</v>
      </c>
      <c r="C35" s="97" t="s">
        <v>61</v>
      </c>
      <c r="D35" s="179">
        <f>IF('Indicador Datos'!D38="No Data",1,IF('Indicador Imputación Datos'!D38&lt;&gt;"",1,0))</f>
        <v>0</v>
      </c>
      <c r="E35" s="179">
        <f>IF('Indicador Datos'!E38="No Data",1,IF('Indicador Imputación Datos'!E38&lt;&gt;"",1,0))</f>
        <v>0</v>
      </c>
      <c r="F35" s="179">
        <f>IF('Indicador Datos'!F38="No Data",1,IF('Indicador Imputación Datos'!F38&lt;&gt;"",1,0))</f>
        <v>0</v>
      </c>
      <c r="G35" s="179">
        <f>IF('Indicador Datos'!G38="No Data",1,IF('Indicador Imputación Datos'!G38&lt;&gt;"",1,0))</f>
        <v>0</v>
      </c>
      <c r="H35" s="179">
        <f>IF('Indicador Datos'!H38="No Data",1,IF('Indicador Imputación Datos'!H38&lt;&gt;"",1,0))</f>
        <v>0</v>
      </c>
      <c r="I35" s="179">
        <f>IF('Indicador Datos'!I38="No Data",1,IF('Indicador Imputación Datos'!I38&lt;&gt;"",1,0))</f>
        <v>0</v>
      </c>
      <c r="J35" s="179">
        <f>IF('Indicador Datos'!J38="No Data",1,IF('Indicador Imputación Datos'!J38&lt;&gt;"",1,0))</f>
        <v>0</v>
      </c>
      <c r="K35" s="179">
        <f>IF('Indicador Datos'!K38="No Data",1,IF('Indicador Imputación Datos'!K38&lt;&gt;"",1,0))</f>
        <v>0</v>
      </c>
      <c r="L35" s="179">
        <f>IF('Indicador Datos'!L38="No Data",1,IF('Indicador Imputación Datos'!L38&lt;&gt;"",1,0))</f>
        <v>0</v>
      </c>
      <c r="M35" s="179">
        <f>IF('Indicador Datos'!M38="No Data",1,IF('Indicador Imputación Datos'!M38&lt;&gt;"",1,0))</f>
        <v>0</v>
      </c>
      <c r="N35" s="179">
        <f>IF('Indicador Datos'!N38="No Data",1,IF('Indicador Imputación Datos'!N38&lt;&gt;"",1,0))</f>
        <v>0</v>
      </c>
      <c r="O35" s="179">
        <f>IF('Indicador Datos'!O38="No Data",1,IF('Indicador Imputación Datos'!O38&lt;&gt;"",1,0))</f>
        <v>0</v>
      </c>
      <c r="P35" s="179">
        <f>IF('Indicador Datos'!P38="No Data",1,IF('Indicador Imputación Datos'!P38&lt;&gt;"",1,0))</f>
        <v>1</v>
      </c>
      <c r="Q35" s="179">
        <f>IF('Indicador Datos'!Q38="No Data",1,IF('Indicador Imputación Datos'!Q38&lt;&gt;"",1,0))</f>
        <v>0</v>
      </c>
      <c r="R35" s="179">
        <f>IF('Indicador Datos'!R38="No Data",1,IF('Indicador Imputación Datos'!R38&lt;&gt;"",1,0))</f>
        <v>0</v>
      </c>
      <c r="S35" s="179">
        <f>IF('Indicador Datos'!S38="No Data",1,IF('Indicador Imputación Datos'!S38&lt;&gt;"",1,0))</f>
        <v>0</v>
      </c>
      <c r="T35" s="179">
        <f>IF('Indicador Datos'!T38="No Data",1,IF('Indicador Imputación Datos'!T38&lt;&gt;"",1,0))</f>
        <v>0</v>
      </c>
      <c r="U35" s="179">
        <f>IF('Indicador Datos'!U38="No Data",1,IF('Indicador Imputación Datos'!U38&lt;&gt;"",1,0))</f>
        <v>0</v>
      </c>
      <c r="V35" s="179">
        <f>IF('Indicador Datos'!V38="No Data",1,IF('Indicador Imputación Datos'!V38&lt;&gt;"",1,0))</f>
        <v>0</v>
      </c>
      <c r="W35" s="179">
        <f>IF('Indicador Datos'!W38="No Data",1,IF('Indicador Imputación Datos'!W38&lt;&gt;"",1,0))</f>
        <v>0</v>
      </c>
      <c r="X35" s="179">
        <f>IF('Indicador Datos'!X38="No Data",1,IF('Indicador Imputación Datos'!X38&lt;&gt;"",1,0))</f>
        <v>0</v>
      </c>
      <c r="Y35" s="179">
        <f>IF('Indicador Datos'!Y38="No Data",1,IF('Indicador Imputación Datos'!Y38&lt;&gt;"",1,0))</f>
        <v>1</v>
      </c>
      <c r="Z35" s="179">
        <f>IF('Indicador Datos'!Z38="No Data",1,IF('Indicador Imputación Datos'!Z38&lt;&gt;"",1,0))</f>
        <v>1</v>
      </c>
      <c r="AA35" s="179">
        <f>IF('Indicador Datos'!AA38="No Data",1,IF('Indicador Imputación Datos'!AA38&lt;&gt;"",1,0))</f>
        <v>0</v>
      </c>
      <c r="AB35" s="179">
        <f>IF('Indicador Datos'!AB38="No Data",1,IF('Indicador Imputación Datos'!AB38&lt;&gt;"",1,0))</f>
        <v>0</v>
      </c>
      <c r="AC35" s="179">
        <f>IF('Indicador Datos'!AC38="No Data",1,IF('Indicador Imputación Datos'!AC38&lt;&gt;"",1,0))</f>
        <v>0</v>
      </c>
      <c r="AD35" s="179">
        <f>IF('Indicador Datos'!AD38="No Data",1,IF('Indicador Imputación Datos'!AD38&lt;&gt;"",1,0))</f>
        <v>0</v>
      </c>
      <c r="AE35" s="179">
        <f>IF('Indicador Datos'!AE38="No Data",1,IF('Indicador Imputación Datos'!AE38&lt;&gt;"",1,0))</f>
        <v>0</v>
      </c>
      <c r="AF35" s="179">
        <f>IF('Indicador Datos'!AF38="No Data",1,IF('Indicador Imputación Datos'!AF38&lt;&gt;"",1,0))</f>
        <v>0</v>
      </c>
      <c r="AG35" s="179">
        <f>IF('Indicador Datos'!AG38="No Data",1,IF('Indicador Imputación Datos'!AG38&lt;&gt;"",1,0))</f>
        <v>0</v>
      </c>
      <c r="AH35" s="179">
        <f>IF('Indicador Datos'!AH38="No Data",1,IF('Indicador Imputación Datos'!AH38&lt;&gt;"",1,0))</f>
        <v>0</v>
      </c>
      <c r="AI35" s="179">
        <f>IF('Indicador Datos'!AI38="No Data",1,IF('Indicador Imputación Datos'!AI38&lt;&gt;"",1,0))</f>
        <v>0</v>
      </c>
      <c r="AJ35" s="179">
        <f>IF('Indicador Datos'!AJ38="No Data",1,IF('Indicador Imputación Datos'!AJ38&lt;&gt;"",1,0))</f>
        <v>0</v>
      </c>
      <c r="AK35" s="179">
        <f>IF('Indicador Datos'!AK38="No Data",1,IF('Indicador Imputación Datos'!AK38&lt;&gt;"",1,0))</f>
        <v>0</v>
      </c>
      <c r="AL35" s="179">
        <f>IF('Indicador Datos'!AL38="No Data",1,IF('Indicador Imputación Datos'!AL38&lt;&gt;"",1,0))</f>
        <v>0</v>
      </c>
      <c r="AM35" s="179">
        <f>IF('Indicador Datos'!AM38="No Data",1,IF('Indicador Imputación Datos'!AM38&lt;&gt;"",1,0))</f>
        <v>0</v>
      </c>
      <c r="AN35" s="179">
        <f>IF('Indicador Datos'!AN38="No Data",1,IF('Indicador Imputación Datos'!AN38&lt;&gt;"",1,0))</f>
        <v>0</v>
      </c>
      <c r="AO35" s="179">
        <f>IF('Indicador Datos'!AO38="No Data",1,IF('Indicador Imputación Datos'!AO38&lt;&gt;"",1,0))</f>
        <v>0</v>
      </c>
      <c r="AP35" s="179">
        <f>IF('Indicador Datos'!AP38="No Data",1,IF('Indicador Imputación Datos'!AP38&lt;&gt;"",1,0))</f>
        <v>0</v>
      </c>
      <c r="AQ35" s="179">
        <f>IF('Indicador Datos'!AQ38="No Data",1,IF('Indicador Imputación Datos'!AQ38&lt;&gt;"",1,0))</f>
        <v>0</v>
      </c>
      <c r="AR35" s="179">
        <f>IF('Indicador Datos'!AR38="No Data",1,IF('Indicador Imputación Datos'!AR38&lt;&gt;"",1,0))</f>
        <v>0</v>
      </c>
      <c r="AS35" s="179">
        <f>IF('Indicador Datos'!AS38="No Data",1,IF('Indicador Imputación Datos'!AS38&lt;&gt;"",1,0))</f>
        <v>0</v>
      </c>
      <c r="AT35" s="179">
        <f>IF('Indicador Datos'!AT38="No Data",1,IF('Indicador Imputación Datos'!AT38&lt;&gt;"",1,0))</f>
        <v>1</v>
      </c>
      <c r="AU35" s="179">
        <f>IF('Indicador Datos'!AU38="No Data",1,IF('Indicador Imputación Datos'!AU38&lt;&gt;"",1,0))</f>
        <v>0</v>
      </c>
      <c r="AV35" s="179">
        <f>IF('Indicador Datos'!AV38="No Data",1,IF('Indicador Imputación Datos'!AV38&lt;&gt;"",1,0))</f>
        <v>0</v>
      </c>
      <c r="AW35" s="179">
        <f>IF('Indicador Datos'!AW38="No Data",1,IF('Indicador Imputación Datos'!AW38&lt;&gt;"",1,0))</f>
        <v>0</v>
      </c>
      <c r="AX35" s="179">
        <f>IF('Indicador Datos'!AX38="No Data",1,IF('Indicador Imputación Datos'!AX38&lt;&gt;"",1,0))</f>
        <v>0</v>
      </c>
      <c r="AY35" s="179">
        <f>IF('Indicador Datos'!AY38="No Data",1,IF('Indicador Imputación Datos'!AY38&lt;&gt;"",1,0))</f>
        <v>0</v>
      </c>
      <c r="AZ35" s="179">
        <f>IF('Indicador Datos'!AZ38="No Data",1,IF('Indicador Imputación Datos'!AZ38&lt;&gt;"",1,0))</f>
        <v>0</v>
      </c>
      <c r="BA35" s="179">
        <f>IF('Indicador Datos'!BA38="No Data",1,IF('Indicador Imputación Datos'!BA38&lt;&gt;"",1,0))</f>
        <v>0</v>
      </c>
      <c r="BB35" s="179">
        <f>IF('Indicador Datos'!BB38="No Data",1,IF('Indicador Imputación Datos'!BB38&lt;&gt;"",1,0))</f>
        <v>0</v>
      </c>
      <c r="BC35" s="179">
        <f>IF('Indicador Datos'!BC38="No Data",1,IF('Indicador Imputación Datos'!BC38&lt;&gt;"",1,0))</f>
        <v>0</v>
      </c>
      <c r="BD35" s="179">
        <f>IF('Indicador Datos'!BD38="No Data",1,IF('Indicador Imputación Datos'!BD38&lt;&gt;"",1,0))</f>
        <v>0</v>
      </c>
      <c r="BE35" s="179">
        <f>IF('Indicador Datos'!BE38="No Data",1,IF('Indicador Imputación Datos'!BE38&lt;&gt;"",1,0))</f>
        <v>0</v>
      </c>
      <c r="BF35" s="179">
        <f>IF('Indicador Datos'!BF38="No Data",1,IF('Indicador Imputación Datos'!BF38&lt;&gt;"",1,0))</f>
        <v>0</v>
      </c>
      <c r="BG35" s="179">
        <f>IF('Indicador Datos'!BG38="No Data",1,IF('Indicador Imputación Datos'!BG38&lt;&gt;"",1,0))</f>
        <v>0</v>
      </c>
      <c r="BH35" s="179">
        <f>IF('Indicador Datos'!BH38="No Data",1,IF('Indicador Imputación Datos'!BH38&lt;&gt;"",1,0))</f>
        <v>0</v>
      </c>
      <c r="BI35" s="179">
        <f>IF('Indicador Datos'!BI38="No Data",1,IF('Indicador Imputación Datos'!BI38&lt;&gt;"",1,0))</f>
        <v>0</v>
      </c>
      <c r="BJ35" s="179">
        <f>IF('Indicador Datos'!BJ38="No Data",1,IF('Indicador Imputación Datos'!BJ38&lt;&gt;"",1,0))</f>
        <v>0</v>
      </c>
      <c r="BK35" s="179">
        <f>IF('Indicador Datos'!BK38="No Data",1,IF('Indicador Imputación Datos'!BK38&lt;&gt;"",1,0))</f>
        <v>0</v>
      </c>
      <c r="BL35" s="179">
        <f>IF('Indicador Datos'!BL38="No Data",1,IF('Indicador Imputación Datos'!BL38&lt;&gt;"",1,0))</f>
        <v>0</v>
      </c>
      <c r="BM35" s="179">
        <f>IF('Indicador Datos'!BM38="No Data",1,IF('Indicador Imputación Datos'!BM38&lt;&gt;"",1,0))</f>
        <v>0</v>
      </c>
      <c r="BN35" s="179">
        <f>IF('Indicador Datos'!BN38="No Data",1,IF('Indicador Imputación Datos'!BN38&lt;&gt;"",1,0))</f>
        <v>0</v>
      </c>
      <c r="BO35" s="179">
        <f>IF('Indicador Datos'!BO38="No Data",1,IF('Indicador Imputación Datos'!BO38&lt;&gt;"",1,0))</f>
        <v>0</v>
      </c>
      <c r="BP35" s="179">
        <f>IF('Indicador Datos'!BP38="No Data",1,IF('Indicador Imputación Datos'!BP38&lt;&gt;"",1,0))</f>
        <v>0</v>
      </c>
      <c r="BQ35" s="179">
        <f>IF('Indicador Datos'!BQ38="No Data",1,IF('Indicador Imputación Datos'!BQ38&lt;&gt;"",1,0))</f>
        <v>0</v>
      </c>
      <c r="BR35" s="179">
        <f>IF('Indicador Datos'!BR38="No Data",1,IF('Indicador Imputación Datos'!BR38&lt;&gt;"",1,0))</f>
        <v>0</v>
      </c>
      <c r="BS35" s="179">
        <f>IF('Indicador Datos'!BS38="No Data",1,IF('Indicador Imputación Datos'!BS38&lt;&gt;"",1,0))</f>
        <v>0</v>
      </c>
      <c r="BT35" s="179">
        <f>IF('Indicador Datos'!BT38="No Data",1,IF('Indicador Imputación Datos'!BT38&lt;&gt;"",1,0))</f>
        <v>0</v>
      </c>
      <c r="BU35" s="179">
        <f>IF('Indicador Datos'!BU38="No Data",1,IF('Indicador Imputación Datos'!BU38&lt;&gt;"",1,0))</f>
        <v>0</v>
      </c>
      <c r="BV35" s="179">
        <f>IF('Indicador Datos'!BV38="No Data",1,IF('Indicador Imputación Datos'!BV38&lt;&gt;"",1,0))</f>
        <v>0</v>
      </c>
      <c r="BW35" s="179">
        <f>IF('Indicador Datos'!BW38="No Data",1,IF('Indicador Imputación Datos'!BW38&lt;&gt;"",1,0))</f>
        <v>0</v>
      </c>
      <c r="BX35" s="179">
        <f>IF('Indicador Datos'!BX38="No Data",1,IF('Indicador Imputación Datos'!BX38&lt;&gt;"",1,0))</f>
        <v>0</v>
      </c>
      <c r="BY35" s="179">
        <f>IF('Indicador Datos'!BY38="No Data",1,IF('Indicador Imputación Datos'!BY38&lt;&gt;"",1,0))</f>
        <v>1</v>
      </c>
      <c r="BZ35" s="179">
        <f>IF('Indicador Datos'!BZ38="No Data",1,IF('Indicador Imputación Datos'!BZ38&lt;&gt;"",1,0))</f>
        <v>0</v>
      </c>
      <c r="CA35" s="179">
        <f>IF('Indicador Datos'!CA38="No Data",1,IF('Indicador Imputación Datos'!CA38&lt;&gt;"",1,0))</f>
        <v>0</v>
      </c>
      <c r="CB35" s="179">
        <f>IF('Indicador Datos'!CB38="No Data",1,IF('Indicador Imputación Datos'!CB38&lt;&gt;"",1,0))</f>
        <v>0</v>
      </c>
      <c r="CC35" s="179">
        <f>IF('Indicador Datos'!CC38="No Data",1,IF('Indicador Imputación Datos'!CC38&lt;&gt;"",1,0))</f>
        <v>0</v>
      </c>
      <c r="CD35" s="179">
        <f>IF('Indicador Datos'!CD38="No Data",1,IF('Indicador Imputación Datos'!CD38&lt;&gt;"",1,0))</f>
        <v>0</v>
      </c>
      <c r="CE35" s="179">
        <f>IF('Indicador Datos'!CE38="No Data",1,IF('Indicador Imputación Datos'!CE38&lt;&gt;"",1,0))</f>
        <v>0</v>
      </c>
      <c r="CF35" s="179">
        <f>IF('Indicador Datos'!CF38="No Data",1,IF('Indicador Imputación Datos'!CF38&lt;&gt;"",1,0))</f>
        <v>0</v>
      </c>
      <c r="CG35" s="190">
        <f t="shared" si="0"/>
        <v>5</v>
      </c>
      <c r="CH35" s="191">
        <f t="shared" si="1"/>
        <v>6.1728395061728392E-2</v>
      </c>
    </row>
    <row r="36" spans="1:86" x14ac:dyDescent="0.25">
      <c r="A36" s="3" t="str">
        <f>VLOOKUP(C36,Regiones!B$4:H$36,7,FALSE)</f>
        <v>South America</v>
      </c>
      <c r="B36" s="114" t="s">
        <v>438</v>
      </c>
      <c r="C36" s="97" t="s">
        <v>63</v>
      </c>
      <c r="D36" s="179">
        <f>IF('Indicador Datos'!D39="No Data",1,IF('Indicador Imputación Datos'!D39&lt;&gt;"",1,0))</f>
        <v>0</v>
      </c>
      <c r="E36" s="179">
        <f>IF('Indicador Datos'!E39="No Data",1,IF('Indicador Imputación Datos'!E39&lt;&gt;"",1,0))</f>
        <v>0</v>
      </c>
      <c r="F36" s="179">
        <f>IF('Indicador Datos'!F39="No Data",1,IF('Indicador Imputación Datos'!F39&lt;&gt;"",1,0))</f>
        <v>0</v>
      </c>
      <c r="G36" s="179">
        <f>IF('Indicador Datos'!G39="No Data",1,IF('Indicador Imputación Datos'!G39&lt;&gt;"",1,0))</f>
        <v>0</v>
      </c>
      <c r="H36" s="179">
        <f>IF('Indicador Datos'!H39="No Data",1,IF('Indicador Imputación Datos'!H39&lt;&gt;"",1,0))</f>
        <v>0</v>
      </c>
      <c r="I36" s="179">
        <f>IF('Indicador Datos'!I39="No Data",1,IF('Indicador Imputación Datos'!I39&lt;&gt;"",1,0))</f>
        <v>0</v>
      </c>
      <c r="J36" s="179">
        <f>IF('Indicador Datos'!J39="No Data",1,IF('Indicador Imputación Datos'!J39&lt;&gt;"",1,0))</f>
        <v>0</v>
      </c>
      <c r="K36" s="179">
        <f>IF('Indicador Datos'!K39="No Data",1,IF('Indicador Imputación Datos'!K39&lt;&gt;"",1,0))</f>
        <v>0</v>
      </c>
      <c r="L36" s="179">
        <f>IF('Indicador Datos'!L39="No Data",1,IF('Indicador Imputación Datos'!L39&lt;&gt;"",1,0))</f>
        <v>0</v>
      </c>
      <c r="M36" s="179">
        <f>IF('Indicador Datos'!M39="No Data",1,IF('Indicador Imputación Datos'!M39&lt;&gt;"",1,0))</f>
        <v>0</v>
      </c>
      <c r="N36" s="179">
        <f>IF('Indicador Datos'!N39="No Data",1,IF('Indicador Imputación Datos'!N39&lt;&gt;"",1,0))</f>
        <v>0</v>
      </c>
      <c r="O36" s="179">
        <f>IF('Indicador Datos'!O39="No Data",1,IF('Indicador Imputación Datos'!O39&lt;&gt;"",1,0))</f>
        <v>0</v>
      </c>
      <c r="P36" s="179">
        <f>IF('Indicador Datos'!P39="No Data",1,IF('Indicador Imputación Datos'!P39&lt;&gt;"",1,0))</f>
        <v>0</v>
      </c>
      <c r="Q36" s="179">
        <f>IF('Indicador Datos'!Q39="No Data",1,IF('Indicador Imputación Datos'!Q39&lt;&gt;"",1,0))</f>
        <v>0</v>
      </c>
      <c r="R36" s="179">
        <f>IF('Indicador Datos'!R39="No Data",1,IF('Indicador Imputación Datos'!R39&lt;&gt;"",1,0))</f>
        <v>0</v>
      </c>
      <c r="S36" s="179">
        <f>IF('Indicador Datos'!S39="No Data",1,IF('Indicador Imputación Datos'!S39&lt;&gt;"",1,0))</f>
        <v>0</v>
      </c>
      <c r="T36" s="179">
        <f>IF('Indicador Datos'!T39="No Data",1,IF('Indicador Imputación Datos'!T39&lt;&gt;"",1,0))</f>
        <v>0</v>
      </c>
      <c r="U36" s="179">
        <f>IF('Indicador Datos'!U39="No Data",1,IF('Indicador Imputación Datos'!U39&lt;&gt;"",1,0))</f>
        <v>0</v>
      </c>
      <c r="V36" s="179">
        <f>IF('Indicador Datos'!V39="No Data",1,IF('Indicador Imputación Datos'!V39&lt;&gt;"",1,0))</f>
        <v>0</v>
      </c>
      <c r="W36" s="179">
        <f>IF('Indicador Datos'!W39="No Data",1,IF('Indicador Imputación Datos'!W39&lt;&gt;"",1,0))</f>
        <v>0</v>
      </c>
      <c r="X36" s="179">
        <f>IF('Indicador Datos'!X39="No Data",1,IF('Indicador Imputación Datos'!X39&lt;&gt;"",1,0))</f>
        <v>0</v>
      </c>
      <c r="Y36" s="179">
        <f>IF('Indicador Datos'!Y39="No Data",1,IF('Indicador Imputación Datos'!Y39&lt;&gt;"",1,0))</f>
        <v>1</v>
      </c>
      <c r="Z36" s="179">
        <f>IF('Indicador Datos'!Z39="No Data",1,IF('Indicador Imputación Datos'!Z39&lt;&gt;"",1,0))</f>
        <v>1</v>
      </c>
      <c r="AA36" s="179">
        <f>IF('Indicador Datos'!AA39="No Data",1,IF('Indicador Imputación Datos'!AA39&lt;&gt;"",1,0))</f>
        <v>0</v>
      </c>
      <c r="AB36" s="179">
        <f>IF('Indicador Datos'!AB39="No Data",1,IF('Indicador Imputación Datos'!AB39&lt;&gt;"",1,0))</f>
        <v>0</v>
      </c>
      <c r="AC36" s="179">
        <f>IF('Indicador Datos'!AC39="No Data",1,IF('Indicador Imputación Datos'!AC39&lt;&gt;"",1,0))</f>
        <v>0</v>
      </c>
      <c r="AD36" s="179">
        <f>IF('Indicador Datos'!AD39="No Data",1,IF('Indicador Imputación Datos'!AD39&lt;&gt;"",1,0))</f>
        <v>0</v>
      </c>
      <c r="AE36" s="179">
        <f>IF('Indicador Datos'!AE39="No Data",1,IF('Indicador Imputación Datos'!AE39&lt;&gt;"",1,0))</f>
        <v>0</v>
      </c>
      <c r="AF36" s="179">
        <f>IF('Indicador Datos'!AF39="No Data",1,IF('Indicador Imputación Datos'!AF39&lt;&gt;"",1,0))</f>
        <v>0</v>
      </c>
      <c r="AG36" s="179">
        <f>IF('Indicador Datos'!AG39="No Data",1,IF('Indicador Imputación Datos'!AG39&lt;&gt;"",1,0))</f>
        <v>0</v>
      </c>
      <c r="AH36" s="179">
        <f>IF('Indicador Datos'!AH39="No Data",1,IF('Indicador Imputación Datos'!AH39&lt;&gt;"",1,0))</f>
        <v>1</v>
      </c>
      <c r="AI36" s="179">
        <f>IF('Indicador Datos'!AI39="No Data",1,IF('Indicador Imputación Datos'!AI39&lt;&gt;"",1,0))</f>
        <v>0</v>
      </c>
      <c r="AJ36" s="179">
        <f>IF('Indicador Datos'!AJ39="No Data",1,IF('Indicador Imputación Datos'!AJ39&lt;&gt;"",1,0))</f>
        <v>0</v>
      </c>
      <c r="AK36" s="179">
        <f>IF('Indicador Datos'!AK39="No Data",1,IF('Indicador Imputación Datos'!AK39&lt;&gt;"",1,0))</f>
        <v>0</v>
      </c>
      <c r="AL36" s="179">
        <f>IF('Indicador Datos'!AL39="No Data",1,IF('Indicador Imputación Datos'!AL39&lt;&gt;"",1,0))</f>
        <v>0</v>
      </c>
      <c r="AM36" s="179">
        <f>IF('Indicador Datos'!AM39="No Data",1,IF('Indicador Imputación Datos'!AM39&lt;&gt;"",1,0))</f>
        <v>0</v>
      </c>
      <c r="AN36" s="179">
        <f>IF('Indicador Datos'!AN39="No Data",1,IF('Indicador Imputación Datos'!AN39&lt;&gt;"",1,0))</f>
        <v>0</v>
      </c>
      <c r="AO36" s="179">
        <f>IF('Indicador Datos'!AO39="No Data",1,IF('Indicador Imputación Datos'!AO39&lt;&gt;"",1,0))</f>
        <v>0</v>
      </c>
      <c r="AP36" s="179">
        <f>IF('Indicador Datos'!AP39="No Data",1,IF('Indicador Imputación Datos'!AP39&lt;&gt;"",1,0))</f>
        <v>0</v>
      </c>
      <c r="AQ36" s="179">
        <f>IF('Indicador Datos'!AQ39="No Data",1,IF('Indicador Imputación Datos'!AQ39&lt;&gt;"",1,0))</f>
        <v>0</v>
      </c>
      <c r="AR36" s="179">
        <f>IF('Indicador Datos'!AR39="No Data",1,IF('Indicador Imputación Datos'!AR39&lt;&gt;"",1,0))</f>
        <v>0</v>
      </c>
      <c r="AS36" s="179">
        <f>IF('Indicador Datos'!AS39="No Data",1,IF('Indicador Imputación Datos'!AS39&lt;&gt;"",1,0))</f>
        <v>0</v>
      </c>
      <c r="AT36" s="179">
        <f>IF('Indicador Datos'!AT39="No Data",1,IF('Indicador Imputación Datos'!AT39&lt;&gt;"",1,0))</f>
        <v>1</v>
      </c>
      <c r="AU36" s="179">
        <f>IF('Indicador Datos'!AU39="No Data",1,IF('Indicador Imputación Datos'!AU39&lt;&gt;"",1,0))</f>
        <v>0</v>
      </c>
      <c r="AV36" s="179">
        <f>IF('Indicador Datos'!AV39="No Data",1,IF('Indicador Imputación Datos'!AV39&lt;&gt;"",1,0))</f>
        <v>0</v>
      </c>
      <c r="AW36" s="179">
        <f>IF('Indicador Datos'!AW39="No Data",1,IF('Indicador Imputación Datos'!AW39&lt;&gt;"",1,0))</f>
        <v>0</v>
      </c>
      <c r="AX36" s="179">
        <f>IF('Indicador Datos'!AX39="No Data",1,IF('Indicador Imputación Datos'!AX39&lt;&gt;"",1,0))</f>
        <v>0</v>
      </c>
      <c r="AY36" s="179">
        <f>IF('Indicador Datos'!AY39="No Data",1,IF('Indicador Imputación Datos'!AY39&lt;&gt;"",1,0))</f>
        <v>0</v>
      </c>
      <c r="AZ36" s="179">
        <f>IF('Indicador Datos'!AZ39="No Data",1,IF('Indicador Imputación Datos'!AZ39&lt;&gt;"",1,0))</f>
        <v>0</v>
      </c>
      <c r="BA36" s="179">
        <f>IF('Indicador Datos'!BA39="No Data",1,IF('Indicador Imputación Datos'!BA39&lt;&gt;"",1,0))</f>
        <v>0</v>
      </c>
      <c r="BB36" s="179">
        <f>IF('Indicador Datos'!BB39="No Data",1,IF('Indicador Imputación Datos'!BB39&lt;&gt;"",1,0))</f>
        <v>0</v>
      </c>
      <c r="BC36" s="179">
        <f>IF('Indicador Datos'!BC39="No Data",1,IF('Indicador Imputación Datos'!BC39&lt;&gt;"",1,0))</f>
        <v>0</v>
      </c>
      <c r="BD36" s="179">
        <f>IF('Indicador Datos'!BD39="No Data",1,IF('Indicador Imputación Datos'!BD39&lt;&gt;"",1,0))</f>
        <v>0</v>
      </c>
      <c r="BE36" s="179">
        <f>IF('Indicador Datos'!BE39="No Data",1,IF('Indicador Imputación Datos'!BE39&lt;&gt;"",1,0))</f>
        <v>0</v>
      </c>
      <c r="BF36" s="179">
        <f>IF('Indicador Datos'!BF39="No Data",1,IF('Indicador Imputación Datos'!BF39&lt;&gt;"",1,0))</f>
        <v>0</v>
      </c>
      <c r="BG36" s="179">
        <f>IF('Indicador Datos'!BG39="No Data",1,IF('Indicador Imputación Datos'!BG39&lt;&gt;"",1,0))</f>
        <v>0</v>
      </c>
      <c r="BH36" s="179">
        <f>IF('Indicador Datos'!BH39="No Data",1,IF('Indicador Imputación Datos'!BH39&lt;&gt;"",1,0))</f>
        <v>0</v>
      </c>
      <c r="BI36" s="179">
        <f>IF('Indicador Datos'!BI39="No Data",1,IF('Indicador Imputación Datos'!BI39&lt;&gt;"",1,0))</f>
        <v>0</v>
      </c>
      <c r="BJ36" s="179">
        <f>IF('Indicador Datos'!BJ39="No Data",1,IF('Indicador Imputación Datos'!BJ39&lt;&gt;"",1,0))</f>
        <v>0</v>
      </c>
      <c r="BK36" s="179">
        <f>IF('Indicador Datos'!BK39="No Data",1,IF('Indicador Imputación Datos'!BK39&lt;&gt;"",1,0))</f>
        <v>0</v>
      </c>
      <c r="BL36" s="179">
        <f>IF('Indicador Datos'!BL39="No Data",1,IF('Indicador Imputación Datos'!BL39&lt;&gt;"",1,0))</f>
        <v>1</v>
      </c>
      <c r="BM36" s="179">
        <f>IF('Indicador Datos'!BM39="No Data",1,IF('Indicador Imputación Datos'!BM39&lt;&gt;"",1,0))</f>
        <v>0</v>
      </c>
      <c r="BN36" s="179">
        <f>IF('Indicador Datos'!BN39="No Data",1,IF('Indicador Imputación Datos'!BN39&lt;&gt;"",1,0))</f>
        <v>0</v>
      </c>
      <c r="BO36" s="179">
        <f>IF('Indicador Datos'!BO39="No Data",1,IF('Indicador Imputación Datos'!BO39&lt;&gt;"",1,0))</f>
        <v>0</v>
      </c>
      <c r="BP36" s="179">
        <f>IF('Indicador Datos'!BP39="No Data",1,IF('Indicador Imputación Datos'!BP39&lt;&gt;"",1,0))</f>
        <v>0</v>
      </c>
      <c r="BQ36" s="179">
        <f>IF('Indicador Datos'!BQ39="No Data",1,IF('Indicador Imputación Datos'!BQ39&lt;&gt;"",1,0))</f>
        <v>0</v>
      </c>
      <c r="BR36" s="179">
        <f>IF('Indicador Datos'!BR39="No Data",1,IF('Indicador Imputación Datos'!BR39&lt;&gt;"",1,0))</f>
        <v>0</v>
      </c>
      <c r="BS36" s="179">
        <f>IF('Indicador Datos'!BS39="No Data",1,IF('Indicador Imputación Datos'!BS39&lt;&gt;"",1,0))</f>
        <v>0</v>
      </c>
      <c r="BT36" s="179">
        <f>IF('Indicador Datos'!BT39="No Data",1,IF('Indicador Imputación Datos'!BT39&lt;&gt;"",1,0))</f>
        <v>0</v>
      </c>
      <c r="BU36" s="179">
        <f>IF('Indicador Datos'!BU39="No Data",1,IF('Indicador Imputación Datos'!BU39&lt;&gt;"",1,0))</f>
        <v>0</v>
      </c>
      <c r="BV36" s="179">
        <f>IF('Indicador Datos'!BV39="No Data",1,IF('Indicador Imputación Datos'!BV39&lt;&gt;"",1,0))</f>
        <v>0</v>
      </c>
      <c r="BW36" s="179">
        <f>IF('Indicador Datos'!BW39="No Data",1,IF('Indicador Imputación Datos'!BW39&lt;&gt;"",1,0))</f>
        <v>0</v>
      </c>
      <c r="BX36" s="179">
        <f>IF('Indicador Datos'!BX39="No Data",1,IF('Indicador Imputación Datos'!BX39&lt;&gt;"",1,0))</f>
        <v>0</v>
      </c>
      <c r="BY36" s="179">
        <f>IF('Indicador Datos'!BY39="No Data",1,IF('Indicador Imputación Datos'!BY39&lt;&gt;"",1,0))</f>
        <v>0</v>
      </c>
      <c r="BZ36" s="179">
        <f>IF('Indicador Datos'!BZ39="No Data",1,IF('Indicador Imputación Datos'!BZ39&lt;&gt;"",1,0))</f>
        <v>0</v>
      </c>
      <c r="CA36" s="179">
        <f>IF('Indicador Datos'!CA39="No Data",1,IF('Indicador Imputación Datos'!CA39&lt;&gt;"",1,0))</f>
        <v>0</v>
      </c>
      <c r="CB36" s="179">
        <f>IF('Indicador Datos'!CB39="No Data",1,IF('Indicador Imputación Datos'!CB39&lt;&gt;"",1,0))</f>
        <v>0</v>
      </c>
      <c r="CC36" s="179">
        <f>IF('Indicador Datos'!CC39="No Data",1,IF('Indicador Imputación Datos'!CC39&lt;&gt;"",1,0))</f>
        <v>0</v>
      </c>
      <c r="CD36" s="179">
        <f>IF('Indicador Datos'!CD39="No Data",1,IF('Indicador Imputación Datos'!CD39&lt;&gt;"",1,0))</f>
        <v>0</v>
      </c>
      <c r="CE36" s="179">
        <f>IF('Indicador Datos'!CE39="No Data",1,IF('Indicador Imputación Datos'!CE39&lt;&gt;"",1,0))</f>
        <v>0</v>
      </c>
      <c r="CF36" s="179">
        <f>IF('Indicador Datos'!CF39="No Data",1,IF('Indicador Imputación Datos'!CF39&lt;&gt;"",1,0))</f>
        <v>0</v>
      </c>
      <c r="CG36" s="190">
        <f t="shared" si="0"/>
        <v>5</v>
      </c>
      <c r="CH36" s="191">
        <f t="shared" si="1"/>
        <v>6.1728395061728392E-2</v>
      </c>
    </row>
  </sheetData>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workbookViewId="0">
      <pane xSplit="2" ySplit="2" topLeftCell="M3" activePane="bottomRight" state="frozen"/>
      <selection activeCell="AE3" sqref="AE3"/>
      <selection pane="topRight" activeCell="AE3" sqref="AE3"/>
      <selection pane="bottomLeft" activeCell="AE3" sqref="AE3"/>
      <selection pane="bottomRight" activeCell="B2" sqref="B2"/>
    </sheetView>
  </sheetViews>
  <sheetFormatPr defaultRowHeight="15" x14ac:dyDescent="0.25"/>
  <cols>
    <col min="1" max="1" width="17.7109375" customWidth="1"/>
    <col min="2" max="2" width="27.140625" customWidth="1"/>
    <col min="3" max="3" width="8.7109375" customWidth="1"/>
    <col min="4" max="27" width="7" customWidth="1"/>
    <col min="28" max="28" width="3.7109375" bestFit="1" customWidth="1"/>
    <col min="29" max="29" width="5.5703125" customWidth="1"/>
  </cols>
  <sheetData>
    <row r="1" spans="1:32" x14ac:dyDescent="0.25">
      <c r="A1" s="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row>
    <row r="2" spans="1:32" ht="111" customHeight="1" thickBot="1" x14ac:dyDescent="0.3">
      <c r="A2" s="15" t="s">
        <v>587</v>
      </c>
      <c r="B2" s="126" t="s">
        <v>75</v>
      </c>
      <c r="C2" s="127" t="s">
        <v>64</v>
      </c>
      <c r="D2" s="47" t="s">
        <v>138</v>
      </c>
      <c r="E2" s="47" t="s">
        <v>951</v>
      </c>
      <c r="F2" s="47" t="s">
        <v>144</v>
      </c>
      <c r="G2" s="47" t="s">
        <v>667</v>
      </c>
      <c r="H2" s="47" t="s">
        <v>692</v>
      </c>
      <c r="I2" s="47" t="s">
        <v>663</v>
      </c>
      <c r="J2" s="47" t="s">
        <v>930</v>
      </c>
      <c r="K2" s="60" t="s">
        <v>110</v>
      </c>
      <c r="L2" s="60" t="s">
        <v>89</v>
      </c>
      <c r="M2" s="60" t="s">
        <v>668</v>
      </c>
      <c r="N2" s="60" t="s">
        <v>88</v>
      </c>
      <c r="O2" s="60" t="s">
        <v>147</v>
      </c>
      <c r="P2" s="60" t="s">
        <v>685</v>
      </c>
      <c r="Q2" s="60" t="s">
        <v>632</v>
      </c>
      <c r="R2" s="60" t="s">
        <v>96</v>
      </c>
      <c r="S2" s="60" t="s">
        <v>97</v>
      </c>
      <c r="T2" s="81" t="s">
        <v>99</v>
      </c>
      <c r="U2" s="81" t="s">
        <v>100</v>
      </c>
      <c r="V2" s="81" t="s">
        <v>664</v>
      </c>
      <c r="W2" s="162" t="s">
        <v>644</v>
      </c>
      <c r="X2" s="81" t="s">
        <v>76</v>
      </c>
      <c r="Y2" s="81" t="s">
        <v>77</v>
      </c>
      <c r="Z2" s="81" t="s">
        <v>91</v>
      </c>
      <c r="AA2" s="162" t="s">
        <v>680</v>
      </c>
      <c r="AB2" s="221" t="s">
        <v>1001</v>
      </c>
      <c r="AC2" s="221" t="s">
        <v>1002</v>
      </c>
      <c r="AD2" s="47" t="s">
        <v>1003</v>
      </c>
      <c r="AE2" s="225" t="s">
        <v>957</v>
      </c>
      <c r="AF2" s="162" t="s">
        <v>958</v>
      </c>
    </row>
    <row r="3" spans="1:32" x14ac:dyDescent="0.25">
      <c r="A3" s="3" t="str">
        <f>VLOOKUP(C3,Regiones!B$4:H$36,7,FALSE)</f>
        <v>Caribbean</v>
      </c>
      <c r="B3" s="114" t="s">
        <v>1</v>
      </c>
      <c r="C3" s="97" t="s">
        <v>0</v>
      </c>
      <c r="D3">
        <f>IF('Peligro y Exposición'!AX4="x",1,0)</f>
        <v>0</v>
      </c>
      <c r="E3" s="4">
        <f>IF('Peligro y Exposición'!AZ4="x",1,0)</f>
        <v>0</v>
      </c>
      <c r="F3" s="4">
        <f>IF('Peligro y Exposición'!BA4="x",1,0)</f>
        <v>0</v>
      </c>
      <c r="G3" s="4">
        <f>IF('Peligro y Exposición'!BG4="x",1,0)</f>
        <v>0</v>
      </c>
      <c r="H3" s="4">
        <f>IF('Peligro y Exposición'!BO4="x",1,0)</f>
        <v>0</v>
      </c>
      <c r="I3" s="4">
        <f>IF('Peligro y Exposición'!BR4="x",1,0)</f>
        <v>0</v>
      </c>
      <c r="J3" s="4">
        <f>IF('Peligro y Exposición'!BV4="x",1,0)</f>
        <v>0</v>
      </c>
      <c r="K3">
        <f>IF(Vulnerabilidad!H4="x",1,0)</f>
        <v>0</v>
      </c>
      <c r="L3" s="4">
        <f>IF(Vulnerabilidad!L4="x",1,0)</f>
        <v>0</v>
      </c>
      <c r="M3" s="4">
        <f>IF(Vulnerabilidad!P4="x",1,0)</f>
        <v>0</v>
      </c>
      <c r="N3" s="4">
        <f>IF(Vulnerabilidad!V4="x",1,0)</f>
        <v>0</v>
      </c>
      <c r="O3" s="4">
        <f>IF(Vulnerabilidad!Z4="x",1,0)</f>
        <v>0</v>
      </c>
      <c r="P3" s="4">
        <f>IF(Vulnerabilidad!AE4="x",1,0)</f>
        <v>0</v>
      </c>
      <c r="Q3" s="4">
        <f>IF(Vulnerabilidad!AH4="x",1,0)</f>
        <v>0</v>
      </c>
      <c r="R3" s="4">
        <f>IF(Vulnerabilidad!AM4="x",1,0)</f>
        <v>0</v>
      </c>
      <c r="S3" s="4">
        <f>IF(Vulnerabilidad!AU4="x",1,0)</f>
        <v>0</v>
      </c>
      <c r="T3">
        <f>IF('Falta de Capacidad'!E4="x",1,0)</f>
        <v>0</v>
      </c>
      <c r="U3" s="4">
        <f>IF('Falta de Capacidad'!H4="x",1,0)</f>
        <v>0</v>
      </c>
      <c r="V3" s="4">
        <f>IF('Falta de Capacidad'!J4="x",1,0)</f>
        <v>1</v>
      </c>
      <c r="W3" s="4">
        <f>IF('Falta de Capacidad'!O4="x",1,0)</f>
        <v>0</v>
      </c>
      <c r="X3" s="4">
        <f>IF('Falta de Capacidad'!T4="x",1,0)</f>
        <v>0</v>
      </c>
      <c r="Y3" s="4">
        <f>IF('Falta de Capacidad'!AB4="x",1,0)</f>
        <v>0</v>
      </c>
      <c r="Z3" s="4">
        <f>IF('Falta de Capacidad'!AL4="x",1,0)</f>
        <v>0</v>
      </c>
      <c r="AA3" s="4">
        <f>IF('Falta de Capacidad'!AU4="x",1,0)</f>
        <v>0</v>
      </c>
      <c r="AB3" s="222">
        <f t="shared" ref="AB3:AB35" si="0">SUM(D3:N3,O3:AA3)</f>
        <v>1</v>
      </c>
      <c r="AC3" s="223">
        <f>AB3/25</f>
        <v>0.04</v>
      </c>
      <c r="AD3">
        <f t="shared" ref="AD3:AD35" si="1">SUM(D3:J3)</f>
        <v>0</v>
      </c>
      <c r="AE3">
        <f t="shared" ref="AE3:AE35" si="2">SUM(K3:N3,O3:S3)</f>
        <v>0</v>
      </c>
      <c r="AF3">
        <f>SUM(T3:AA3)</f>
        <v>1</v>
      </c>
    </row>
    <row r="4" spans="1:32" x14ac:dyDescent="0.25">
      <c r="A4" s="3" t="str">
        <f>VLOOKUP(C4,Regiones!B$4:H$36,7,FALSE)</f>
        <v>Caribbean</v>
      </c>
      <c r="B4" s="114" t="s">
        <v>5</v>
      </c>
      <c r="C4" s="97" t="s">
        <v>4</v>
      </c>
      <c r="D4" s="4">
        <f>IF('Peligro y Exposición'!AX5="x",1,0)</f>
        <v>0</v>
      </c>
      <c r="E4" s="4">
        <f>IF('Peligro y Exposición'!AZ5="x",1,0)</f>
        <v>0</v>
      </c>
      <c r="F4" s="4">
        <f>IF('Peligro y Exposición'!BA5="x",1,0)</f>
        <v>0</v>
      </c>
      <c r="G4" s="4">
        <f>IF('Peligro y Exposición'!BG5="x",1,0)</f>
        <v>0</v>
      </c>
      <c r="H4" s="4">
        <f>IF('Peligro y Exposición'!BO5="x",1,0)</f>
        <v>0</v>
      </c>
      <c r="I4" s="4">
        <f>IF('Peligro y Exposición'!BR5="x",1,0)</f>
        <v>0</v>
      </c>
      <c r="J4" s="4">
        <f>IF('Peligro y Exposición'!BV5="x",1,0)</f>
        <v>0</v>
      </c>
      <c r="K4" s="4">
        <f>IF(Vulnerabilidad!H5="x",1,0)</f>
        <v>0</v>
      </c>
      <c r="L4" s="4">
        <f>IF(Vulnerabilidad!L5="x",1,0)</f>
        <v>0</v>
      </c>
      <c r="M4" s="4">
        <f>IF(Vulnerabilidad!P5="x",1,0)</f>
        <v>0</v>
      </c>
      <c r="N4" s="4">
        <f>IF(Vulnerabilidad!V5="x",1,0)</f>
        <v>0</v>
      </c>
      <c r="O4" s="4">
        <f>IF(Vulnerabilidad!Z5="x",1,0)</f>
        <v>0</v>
      </c>
      <c r="P4" s="4">
        <f>IF(Vulnerabilidad!AE5="x",1,0)</f>
        <v>0</v>
      </c>
      <c r="Q4" s="4">
        <f>IF(Vulnerabilidad!AH5="x",1,0)</f>
        <v>0</v>
      </c>
      <c r="R4" s="4">
        <f>IF(Vulnerabilidad!AM5="x",1,0)</f>
        <v>0</v>
      </c>
      <c r="S4" s="4">
        <f>IF(Vulnerabilidad!AU5="x",1,0)</f>
        <v>0</v>
      </c>
      <c r="T4" s="4">
        <f>IF('Falta de Capacidad'!E5="x",1,0)</f>
        <v>0</v>
      </c>
      <c r="U4" s="4">
        <f>IF('Falta de Capacidad'!H5="x",1,0)</f>
        <v>0</v>
      </c>
      <c r="V4" s="4">
        <f>IF('Falta de Capacidad'!J5="x",1,0)</f>
        <v>1</v>
      </c>
      <c r="W4" s="4">
        <f>IF('Falta de Capacidad'!O5="x",1,0)</f>
        <v>1</v>
      </c>
      <c r="X4" s="4">
        <f>IF('Falta de Capacidad'!T5="x",1,0)</f>
        <v>0</v>
      </c>
      <c r="Y4" s="4">
        <f>IF('Falta de Capacidad'!AB5="x",1,0)</f>
        <v>0</v>
      </c>
      <c r="Z4" s="4">
        <f>IF('Falta de Capacidad'!AL5="x",1,0)</f>
        <v>0</v>
      </c>
      <c r="AA4" s="4">
        <f>IF('Falta de Capacidad'!AU5="x",1,0)</f>
        <v>0</v>
      </c>
      <c r="AB4" s="222">
        <f t="shared" si="0"/>
        <v>2</v>
      </c>
      <c r="AC4" s="223">
        <f t="shared" ref="AC4:AC35" si="3">AB4/25</f>
        <v>0.08</v>
      </c>
      <c r="AD4" s="4">
        <f t="shared" si="1"/>
        <v>0</v>
      </c>
      <c r="AE4" s="4">
        <f t="shared" si="2"/>
        <v>0</v>
      </c>
      <c r="AF4" s="4">
        <f t="shared" ref="AF4:AF35" si="4">SUM(T4:AA4)</f>
        <v>2</v>
      </c>
    </row>
    <row r="5" spans="1:32" x14ac:dyDescent="0.25">
      <c r="A5" s="3" t="str">
        <f>VLOOKUP(C5,Regiones!B$4:H$36,7,FALSE)</f>
        <v>Caribbean</v>
      </c>
      <c r="B5" s="114" t="s">
        <v>7</v>
      </c>
      <c r="C5" s="97" t="s">
        <v>6</v>
      </c>
      <c r="D5" s="4">
        <f>IF('Peligro y Exposición'!AX6="x",1,0)</f>
        <v>0</v>
      </c>
      <c r="E5" s="4">
        <f>IF('Peligro y Exposición'!AZ6="x",1,0)</f>
        <v>0</v>
      </c>
      <c r="F5" s="4">
        <f>IF('Peligro y Exposición'!BA6="x",1,0)</f>
        <v>0</v>
      </c>
      <c r="G5" s="4">
        <f>IF('Peligro y Exposición'!BG6="x",1,0)</f>
        <v>0</v>
      </c>
      <c r="H5" s="4">
        <f>IF('Peligro y Exposición'!BO6="x",1,0)</f>
        <v>0</v>
      </c>
      <c r="I5" s="4">
        <f>IF('Peligro y Exposición'!BR6="x",1,0)</f>
        <v>0</v>
      </c>
      <c r="J5" s="4">
        <f>IF('Peligro y Exposición'!BV6="x",1,0)</f>
        <v>0</v>
      </c>
      <c r="K5" s="4">
        <f>IF(Vulnerabilidad!H6="x",1,0)</f>
        <v>0</v>
      </c>
      <c r="L5" s="4">
        <f>IF(Vulnerabilidad!L6="x",1,0)</f>
        <v>0</v>
      </c>
      <c r="M5" s="4">
        <f>IF(Vulnerabilidad!P6="x",1,0)</f>
        <v>0</v>
      </c>
      <c r="N5" s="4">
        <f>IF(Vulnerabilidad!V6="x",1,0)</f>
        <v>0</v>
      </c>
      <c r="O5" s="4">
        <f>IF(Vulnerabilidad!Z6="x",1,0)</f>
        <v>0</v>
      </c>
      <c r="P5" s="4">
        <f>IF(Vulnerabilidad!AE6="x",1,0)</f>
        <v>0</v>
      </c>
      <c r="Q5" s="4">
        <f>IF(Vulnerabilidad!AH6="x",1,0)</f>
        <v>0</v>
      </c>
      <c r="R5" s="4">
        <f>IF(Vulnerabilidad!AM6="x",1,0)</f>
        <v>0</v>
      </c>
      <c r="S5" s="4">
        <f>IF(Vulnerabilidad!AU6="x",1,0)</f>
        <v>0</v>
      </c>
      <c r="T5" s="4">
        <f>IF('Falta de Capacidad'!E6="x",1,0)</f>
        <v>0</v>
      </c>
      <c r="U5" s="4">
        <f>IF('Falta de Capacidad'!H6="x",1,0)</f>
        <v>0</v>
      </c>
      <c r="V5" s="4">
        <f>IF('Falta de Capacidad'!J6="x",1,0)</f>
        <v>1</v>
      </c>
      <c r="W5" s="4">
        <f>IF('Falta de Capacidad'!O6="x",1,0)</f>
        <v>1</v>
      </c>
      <c r="X5" s="4">
        <f>IF('Falta de Capacidad'!T6="x",1,0)</f>
        <v>0</v>
      </c>
      <c r="Y5" s="4">
        <f>IF('Falta de Capacidad'!AB6="x",1,0)</f>
        <v>0</v>
      </c>
      <c r="Z5" s="4">
        <f>IF('Falta de Capacidad'!AL6="x",1,0)</f>
        <v>0</v>
      </c>
      <c r="AA5" s="4">
        <f>IF('Falta de Capacidad'!AU6="x",1,0)</f>
        <v>0</v>
      </c>
      <c r="AB5" s="222">
        <f t="shared" si="0"/>
        <v>2</v>
      </c>
      <c r="AC5" s="223">
        <f t="shared" si="3"/>
        <v>0.08</v>
      </c>
      <c r="AD5" s="4">
        <f t="shared" si="1"/>
        <v>0</v>
      </c>
      <c r="AE5" s="4">
        <f t="shared" si="2"/>
        <v>0</v>
      </c>
      <c r="AF5" s="4">
        <f t="shared" si="4"/>
        <v>2</v>
      </c>
    </row>
    <row r="6" spans="1:32" x14ac:dyDescent="0.25">
      <c r="A6" s="3" t="str">
        <f>VLOOKUP(C6,Regiones!B$4:H$36,7,FALSE)</f>
        <v>Caribbean</v>
      </c>
      <c r="B6" s="114" t="s">
        <v>20</v>
      </c>
      <c r="C6" s="97" t="s">
        <v>19</v>
      </c>
      <c r="D6" s="4">
        <f>IF('Peligro y Exposición'!AX7="x",1,0)</f>
        <v>0</v>
      </c>
      <c r="E6" s="4">
        <f>IF('Peligro y Exposición'!AZ7="x",1,0)</f>
        <v>0</v>
      </c>
      <c r="F6" s="4">
        <f>IF('Peligro y Exposición'!BA7="x",1,0)</f>
        <v>0</v>
      </c>
      <c r="G6" s="4">
        <f>IF('Peligro y Exposición'!BG7="x",1,0)</f>
        <v>0</v>
      </c>
      <c r="H6" s="4">
        <f>IF('Peligro y Exposición'!BO7="x",1,0)</f>
        <v>0</v>
      </c>
      <c r="I6" s="4">
        <f>IF('Peligro y Exposición'!BR7="x",1,0)</f>
        <v>0</v>
      </c>
      <c r="J6" s="4">
        <f>IF('Peligro y Exposición'!BV7="x",1,0)</f>
        <v>0</v>
      </c>
      <c r="K6" s="4">
        <f>IF(Vulnerabilidad!H7="x",1,0)</f>
        <v>0</v>
      </c>
      <c r="L6" s="4">
        <f>IF(Vulnerabilidad!L7="x",1,0)</f>
        <v>0</v>
      </c>
      <c r="M6" s="4">
        <f>IF(Vulnerabilidad!P7="x",1,0)</f>
        <v>0</v>
      </c>
      <c r="N6" s="4">
        <f>IF(Vulnerabilidad!V7="x",1,0)</f>
        <v>0</v>
      </c>
      <c r="O6" s="4">
        <f>IF(Vulnerabilidad!Z7="x",1,0)</f>
        <v>0</v>
      </c>
      <c r="P6" s="4">
        <f>IF(Vulnerabilidad!AE7="x",1,0)</f>
        <v>0</v>
      </c>
      <c r="Q6" s="4">
        <f>IF(Vulnerabilidad!AH7="x",1,0)</f>
        <v>0</v>
      </c>
      <c r="R6" s="4">
        <f>IF(Vulnerabilidad!AM7="x",1,0)</f>
        <v>0</v>
      </c>
      <c r="S6" s="4">
        <f>IF(Vulnerabilidad!AU7="x",1,0)</f>
        <v>0</v>
      </c>
      <c r="T6" s="4">
        <f>IF('Falta de Capacidad'!E7="x",1,0)</f>
        <v>0</v>
      </c>
      <c r="U6" s="4">
        <f>IF('Falta de Capacidad'!H7="x",1,0)</f>
        <v>0</v>
      </c>
      <c r="V6" s="4">
        <f>IF('Falta de Capacidad'!J7="x",1,0)</f>
        <v>1</v>
      </c>
      <c r="W6" s="4">
        <f>IF('Falta de Capacidad'!O7="x",1,0)</f>
        <v>0</v>
      </c>
      <c r="X6" s="4">
        <f>IF('Falta de Capacidad'!T7="x",1,0)</f>
        <v>0</v>
      </c>
      <c r="Y6" s="4">
        <f>IF('Falta de Capacidad'!AB7="x",1,0)</f>
        <v>0</v>
      </c>
      <c r="Z6" s="4">
        <f>IF('Falta de Capacidad'!AL7="x",1,0)</f>
        <v>0</v>
      </c>
      <c r="AA6" s="4">
        <f>IF('Falta de Capacidad'!AU7="x",1,0)</f>
        <v>0</v>
      </c>
      <c r="AB6" s="222">
        <f t="shared" si="0"/>
        <v>1</v>
      </c>
      <c r="AC6" s="223">
        <f t="shared" si="3"/>
        <v>0.04</v>
      </c>
      <c r="AD6" s="4">
        <f t="shared" si="1"/>
        <v>0</v>
      </c>
      <c r="AE6" s="4">
        <f t="shared" si="2"/>
        <v>0</v>
      </c>
      <c r="AF6" s="4">
        <f t="shared" si="4"/>
        <v>1</v>
      </c>
    </row>
    <row r="7" spans="1:32" x14ac:dyDescent="0.25">
      <c r="A7" s="3" t="str">
        <f>VLOOKUP(C7,Regiones!B$4:H$36,7,FALSE)</f>
        <v>Caribbean</v>
      </c>
      <c r="B7" s="114" t="s">
        <v>22</v>
      </c>
      <c r="C7" s="97" t="s">
        <v>21</v>
      </c>
      <c r="D7" s="4">
        <f>IF('Peligro y Exposición'!AX8="x",1,0)</f>
        <v>0</v>
      </c>
      <c r="E7" s="4">
        <f>IF('Peligro y Exposición'!AZ8="x",1,0)</f>
        <v>0</v>
      </c>
      <c r="F7" s="4">
        <f>IF('Peligro y Exposición'!BA8="x",1,0)</f>
        <v>0</v>
      </c>
      <c r="G7" s="4">
        <f>IF('Peligro y Exposición'!BG8="x",1,0)</f>
        <v>0</v>
      </c>
      <c r="H7" s="4">
        <f>IF('Peligro y Exposición'!BO8="x",1,0)</f>
        <v>0</v>
      </c>
      <c r="I7" s="4">
        <f>IF('Peligro y Exposición'!BR8="x",1,0)</f>
        <v>0</v>
      </c>
      <c r="J7" s="4">
        <f>IF('Peligro y Exposición'!BV8="x",1,0)</f>
        <v>0</v>
      </c>
      <c r="K7" s="4">
        <f>IF(Vulnerabilidad!H8="x",1,0)</f>
        <v>0</v>
      </c>
      <c r="L7" s="4">
        <f>IF(Vulnerabilidad!L8="x",1,0)</f>
        <v>0</v>
      </c>
      <c r="M7" s="4">
        <f>IF(Vulnerabilidad!P8="x",1,0)</f>
        <v>0</v>
      </c>
      <c r="N7" s="4">
        <f>IF(Vulnerabilidad!V8="x",1,0)</f>
        <v>0</v>
      </c>
      <c r="O7" s="4">
        <f>IF(Vulnerabilidad!Z8="x",1,0)</f>
        <v>0</v>
      </c>
      <c r="P7" s="4">
        <f>IF(Vulnerabilidad!AE8="x",1,0)</f>
        <v>0</v>
      </c>
      <c r="Q7" s="4">
        <f>IF(Vulnerabilidad!AH8="x",1,0)</f>
        <v>0</v>
      </c>
      <c r="R7" s="4">
        <f>IF(Vulnerabilidad!AM8="x",1,0)</f>
        <v>0</v>
      </c>
      <c r="S7" s="4">
        <f>IF(Vulnerabilidad!AU8="x",1,0)</f>
        <v>0</v>
      </c>
      <c r="T7" s="4">
        <f>IF('Falta de Capacidad'!E8="x",1,0)</f>
        <v>1</v>
      </c>
      <c r="U7" s="4">
        <f>IF('Falta de Capacidad'!H8="x",1,0)</f>
        <v>0</v>
      </c>
      <c r="V7" s="4">
        <f>IF('Falta de Capacidad'!J8="x",1,0)</f>
        <v>1</v>
      </c>
      <c r="W7" s="4">
        <f>IF('Falta de Capacidad'!O8="x",1,0)</f>
        <v>0</v>
      </c>
      <c r="X7" s="4">
        <f>IF('Falta de Capacidad'!T8="x",1,0)</f>
        <v>0</v>
      </c>
      <c r="Y7" s="4">
        <f>IF('Falta de Capacidad'!AB8="x",1,0)</f>
        <v>0</v>
      </c>
      <c r="Z7" s="4">
        <f>IF('Falta de Capacidad'!AL8="x",1,0)</f>
        <v>0</v>
      </c>
      <c r="AA7" s="4">
        <f>IF('Falta de Capacidad'!AU8="x",1,0)</f>
        <v>0</v>
      </c>
      <c r="AB7" s="222">
        <f t="shared" si="0"/>
        <v>2</v>
      </c>
      <c r="AC7" s="223">
        <f t="shared" si="3"/>
        <v>0.08</v>
      </c>
      <c r="AD7" s="4">
        <f t="shared" si="1"/>
        <v>0</v>
      </c>
      <c r="AE7" s="4">
        <f t="shared" si="2"/>
        <v>0</v>
      </c>
      <c r="AF7" s="4">
        <f t="shared" si="4"/>
        <v>2</v>
      </c>
    </row>
    <row r="8" spans="1:32" x14ac:dyDescent="0.25">
      <c r="A8" s="3" t="str">
        <f>VLOOKUP(C8,Regiones!B$4:H$36,7,FALSE)</f>
        <v>Caribbean</v>
      </c>
      <c r="B8" s="114" t="s">
        <v>24</v>
      </c>
      <c r="C8" s="97" t="s">
        <v>23</v>
      </c>
      <c r="D8" s="4">
        <f>IF('Peligro y Exposición'!AX9="x",1,0)</f>
        <v>0</v>
      </c>
      <c r="E8" s="4">
        <f>IF('Peligro y Exposición'!AZ9="x",1,0)</f>
        <v>0</v>
      </c>
      <c r="F8" s="4">
        <f>IF('Peligro y Exposición'!BA9="x",1,0)</f>
        <v>0</v>
      </c>
      <c r="G8" s="4">
        <f>IF('Peligro y Exposición'!BG9="x",1,0)</f>
        <v>0</v>
      </c>
      <c r="H8" s="4">
        <f>IF('Peligro y Exposición'!BO9="x",1,0)</f>
        <v>0</v>
      </c>
      <c r="I8" s="4">
        <f>IF('Peligro y Exposición'!BR9="x",1,0)</f>
        <v>0</v>
      </c>
      <c r="J8" s="4">
        <f>IF('Peligro y Exposición'!BV9="x",1,0)</f>
        <v>0</v>
      </c>
      <c r="K8" s="4">
        <f>IF(Vulnerabilidad!H9="x",1,0)</f>
        <v>0</v>
      </c>
      <c r="L8" s="4">
        <f>IF(Vulnerabilidad!L9="x",1,0)</f>
        <v>0</v>
      </c>
      <c r="M8" s="4">
        <f>IF(Vulnerabilidad!P9="x",1,0)</f>
        <v>0</v>
      </c>
      <c r="N8" s="4">
        <f>IF(Vulnerabilidad!V9="x",1,0)</f>
        <v>0</v>
      </c>
      <c r="O8" s="4">
        <f>IF(Vulnerabilidad!Z9="x",1,0)</f>
        <v>0</v>
      </c>
      <c r="P8" s="4">
        <f>IF(Vulnerabilidad!AE9="x",1,0)</f>
        <v>0</v>
      </c>
      <c r="Q8" s="4">
        <f>IF(Vulnerabilidad!AH9="x",1,0)</f>
        <v>0</v>
      </c>
      <c r="R8" s="4">
        <f>IF(Vulnerabilidad!AM9="x",1,0)</f>
        <v>0</v>
      </c>
      <c r="S8" s="4">
        <f>IF(Vulnerabilidad!AU9="x",1,0)</f>
        <v>0</v>
      </c>
      <c r="T8" s="4">
        <f>IF('Falta de Capacidad'!E9="x",1,0)</f>
        <v>0</v>
      </c>
      <c r="U8" s="4">
        <f>IF('Falta de Capacidad'!H9="x",1,0)</f>
        <v>0</v>
      </c>
      <c r="V8" s="4">
        <f>IF('Falta de Capacidad'!J9="x",1,0)</f>
        <v>0</v>
      </c>
      <c r="W8" s="4">
        <f>IF('Falta de Capacidad'!O9="x",1,0)</f>
        <v>0</v>
      </c>
      <c r="X8" s="4">
        <f>IF('Falta de Capacidad'!T9="x",1,0)</f>
        <v>0</v>
      </c>
      <c r="Y8" s="4">
        <f>IF('Falta de Capacidad'!AB9="x",1,0)</f>
        <v>0</v>
      </c>
      <c r="Z8" s="4">
        <f>IF('Falta de Capacidad'!AL9="x",1,0)</f>
        <v>0</v>
      </c>
      <c r="AA8" s="4">
        <f>IF('Falta de Capacidad'!AU9="x",1,0)</f>
        <v>0</v>
      </c>
      <c r="AB8" s="222">
        <f t="shared" si="0"/>
        <v>0</v>
      </c>
      <c r="AC8" s="223">
        <f t="shared" si="3"/>
        <v>0</v>
      </c>
      <c r="AD8" s="4">
        <f t="shared" si="1"/>
        <v>0</v>
      </c>
      <c r="AE8" s="4">
        <f t="shared" si="2"/>
        <v>0</v>
      </c>
      <c r="AF8" s="4">
        <f t="shared" si="4"/>
        <v>0</v>
      </c>
    </row>
    <row r="9" spans="1:32" x14ac:dyDescent="0.25">
      <c r="A9" s="3" t="str">
        <f>VLOOKUP(C9,Regiones!B$4:H$36,7,FALSE)</f>
        <v>Caribbean</v>
      </c>
      <c r="B9" s="114" t="s">
        <v>30</v>
      </c>
      <c r="C9" s="97" t="s">
        <v>29</v>
      </c>
      <c r="D9" s="4">
        <f>IF('Peligro y Exposición'!AX10="x",1,0)</f>
        <v>0</v>
      </c>
      <c r="E9" s="4">
        <f>IF('Peligro y Exposición'!AZ10="x",1,0)</f>
        <v>0</v>
      </c>
      <c r="F9" s="4">
        <f>IF('Peligro y Exposición'!BA10="x",1,0)</f>
        <v>0</v>
      </c>
      <c r="G9" s="4">
        <f>IF('Peligro y Exposición'!BG10="x",1,0)</f>
        <v>0</v>
      </c>
      <c r="H9" s="4">
        <f>IF('Peligro y Exposición'!BO10="x",1,0)</f>
        <v>0</v>
      </c>
      <c r="I9" s="4">
        <f>IF('Peligro y Exposición'!BR10="x",1,0)</f>
        <v>0</v>
      </c>
      <c r="J9" s="4">
        <f>IF('Peligro y Exposición'!BV10="x",1,0)</f>
        <v>0</v>
      </c>
      <c r="K9" s="4">
        <f>IF(Vulnerabilidad!H10="x",1,0)</f>
        <v>0</v>
      </c>
      <c r="L9" s="4">
        <f>IF(Vulnerabilidad!L10="x",1,0)</f>
        <v>0</v>
      </c>
      <c r="M9" s="4">
        <f>IF(Vulnerabilidad!P10="x",1,0)</f>
        <v>0</v>
      </c>
      <c r="N9" s="4">
        <f>IF(Vulnerabilidad!V10="x",1,0)</f>
        <v>0</v>
      </c>
      <c r="O9" s="4">
        <f>IF(Vulnerabilidad!Z10="x",1,0)</f>
        <v>0</v>
      </c>
      <c r="P9" s="4">
        <f>IF(Vulnerabilidad!AE10="x",1,0)</f>
        <v>0</v>
      </c>
      <c r="Q9" s="4">
        <f>IF(Vulnerabilidad!AH10="x",1,0)</f>
        <v>0</v>
      </c>
      <c r="R9" s="4">
        <f>IF(Vulnerabilidad!AM10="x",1,0)</f>
        <v>0</v>
      </c>
      <c r="S9" s="4">
        <f>IF(Vulnerabilidad!AU10="x",1,0)</f>
        <v>0</v>
      </c>
      <c r="T9" s="4">
        <f>IF('Falta de Capacidad'!E10="x",1,0)</f>
        <v>0</v>
      </c>
      <c r="U9" s="4">
        <f>IF('Falta de Capacidad'!H10="x",1,0)</f>
        <v>0</v>
      </c>
      <c r="V9" s="4">
        <f>IF('Falta de Capacidad'!J10="x",1,0)</f>
        <v>1</v>
      </c>
      <c r="W9" s="4">
        <f>IF('Falta de Capacidad'!O10="x",1,0)</f>
        <v>0</v>
      </c>
      <c r="X9" s="4">
        <f>IF('Falta de Capacidad'!T10="x",1,0)</f>
        <v>0</v>
      </c>
      <c r="Y9" s="4">
        <f>IF('Falta de Capacidad'!AB10="x",1,0)</f>
        <v>0</v>
      </c>
      <c r="Z9" s="4">
        <f>IF('Falta de Capacidad'!AL10="x",1,0)</f>
        <v>0</v>
      </c>
      <c r="AA9" s="4">
        <f>IF('Falta de Capacidad'!AU10="x",1,0)</f>
        <v>0</v>
      </c>
      <c r="AB9" s="222">
        <f t="shared" si="0"/>
        <v>1</v>
      </c>
      <c r="AC9" s="223">
        <f t="shared" si="3"/>
        <v>0.04</v>
      </c>
      <c r="AD9" s="4">
        <f t="shared" si="1"/>
        <v>0</v>
      </c>
      <c r="AE9" s="4">
        <f t="shared" si="2"/>
        <v>0</v>
      </c>
      <c r="AF9" s="4">
        <f t="shared" si="4"/>
        <v>1</v>
      </c>
    </row>
    <row r="10" spans="1:32" x14ac:dyDescent="0.25">
      <c r="A10" s="3" t="str">
        <f>VLOOKUP(C10,Regiones!B$4:H$36,7,FALSE)</f>
        <v>Caribbean</v>
      </c>
      <c r="B10" s="114" t="s">
        <v>36</v>
      </c>
      <c r="C10" s="97" t="s">
        <v>35</v>
      </c>
      <c r="D10" s="4">
        <f>IF('Peligro y Exposición'!AX11="x",1,0)</f>
        <v>0</v>
      </c>
      <c r="E10" s="4">
        <f>IF('Peligro y Exposición'!AZ11="x",1,0)</f>
        <v>0</v>
      </c>
      <c r="F10" s="4">
        <f>IF('Peligro y Exposición'!BA11="x",1,0)</f>
        <v>0</v>
      </c>
      <c r="G10" s="4">
        <f>IF('Peligro y Exposición'!BG11="x",1,0)</f>
        <v>0</v>
      </c>
      <c r="H10" s="4">
        <f>IF('Peligro y Exposición'!BO11="x",1,0)</f>
        <v>0</v>
      </c>
      <c r="I10" s="4">
        <f>IF('Peligro y Exposición'!BR11="x",1,0)</f>
        <v>0</v>
      </c>
      <c r="J10" s="4">
        <f>IF('Peligro y Exposición'!BV11="x",1,0)</f>
        <v>0</v>
      </c>
      <c r="K10" s="4">
        <f>IF(Vulnerabilidad!H11="x",1,0)</f>
        <v>0</v>
      </c>
      <c r="L10" s="4">
        <f>IF(Vulnerabilidad!L11="x",1,0)</f>
        <v>0</v>
      </c>
      <c r="M10" s="4">
        <f>IF(Vulnerabilidad!P11="x",1,0)</f>
        <v>0</v>
      </c>
      <c r="N10" s="4">
        <f>IF(Vulnerabilidad!V11="x",1,0)</f>
        <v>0</v>
      </c>
      <c r="O10" s="4">
        <f>IF(Vulnerabilidad!Z11="x",1,0)</f>
        <v>0</v>
      </c>
      <c r="P10" s="4">
        <f>IF(Vulnerabilidad!AE11="x",1,0)</f>
        <v>0</v>
      </c>
      <c r="Q10" s="4">
        <f>IF(Vulnerabilidad!AH11="x",1,0)</f>
        <v>0</v>
      </c>
      <c r="R10" s="4">
        <f>IF(Vulnerabilidad!AM11="x",1,0)</f>
        <v>0</v>
      </c>
      <c r="S10" s="4">
        <f>IF(Vulnerabilidad!AU11="x",1,0)</f>
        <v>0</v>
      </c>
      <c r="T10" s="4">
        <f>IF('Falta de Capacidad'!E11="x",1,0)</f>
        <v>0</v>
      </c>
      <c r="U10" s="4">
        <f>IF('Falta de Capacidad'!H11="x",1,0)</f>
        <v>0</v>
      </c>
      <c r="V10" s="4">
        <f>IF('Falta de Capacidad'!J11="x",1,0)</f>
        <v>1</v>
      </c>
      <c r="W10" s="4">
        <f>IF('Falta de Capacidad'!O11="x",1,0)</f>
        <v>0</v>
      </c>
      <c r="X10" s="4">
        <f>IF('Falta de Capacidad'!T11="x",1,0)</f>
        <v>0</v>
      </c>
      <c r="Y10" s="4">
        <f>IF('Falta de Capacidad'!AB11="x",1,0)</f>
        <v>0</v>
      </c>
      <c r="Z10" s="4">
        <f>IF('Falta de Capacidad'!AL11="x",1,0)</f>
        <v>0</v>
      </c>
      <c r="AA10" s="4">
        <f>IF('Falta de Capacidad'!AU11="x",1,0)</f>
        <v>0</v>
      </c>
      <c r="AB10" s="222">
        <f t="shared" si="0"/>
        <v>1</v>
      </c>
      <c r="AC10" s="223">
        <f t="shared" si="3"/>
        <v>0.04</v>
      </c>
      <c r="AD10" s="4">
        <f t="shared" si="1"/>
        <v>0</v>
      </c>
      <c r="AE10" s="4">
        <f t="shared" si="2"/>
        <v>0</v>
      </c>
      <c r="AF10" s="4">
        <f t="shared" si="4"/>
        <v>1</v>
      </c>
    </row>
    <row r="11" spans="1:32" x14ac:dyDescent="0.25">
      <c r="A11" s="3" t="str">
        <f>VLOOKUP(C11,Regiones!B$4:H$36,7,FALSE)</f>
        <v>Caribbean</v>
      </c>
      <c r="B11" s="114" t="s">
        <v>40</v>
      </c>
      <c r="C11" s="97" t="s">
        <v>39</v>
      </c>
      <c r="D11" s="4">
        <f>IF('Peligro y Exposición'!AX12="x",1,0)</f>
        <v>0</v>
      </c>
      <c r="E11" s="4">
        <f>IF('Peligro y Exposición'!AZ12="x",1,0)</f>
        <v>0</v>
      </c>
      <c r="F11" s="4">
        <f>IF('Peligro y Exposición'!BA12="x",1,0)</f>
        <v>0</v>
      </c>
      <c r="G11" s="4">
        <f>IF('Peligro y Exposición'!BG12="x",1,0)</f>
        <v>0</v>
      </c>
      <c r="H11" s="4">
        <f>IF('Peligro y Exposición'!BO12="x",1,0)</f>
        <v>0</v>
      </c>
      <c r="I11" s="4">
        <f>IF('Peligro y Exposición'!BR12="x",1,0)</f>
        <v>0</v>
      </c>
      <c r="J11" s="4">
        <f>IF('Peligro y Exposición'!BV12="x",1,0)</f>
        <v>0</v>
      </c>
      <c r="K11" s="4">
        <f>IF(Vulnerabilidad!H12="x",1,0)</f>
        <v>0</v>
      </c>
      <c r="L11" s="4">
        <f>IF(Vulnerabilidad!L12="x",1,0)</f>
        <v>0</v>
      </c>
      <c r="M11" s="4">
        <f>IF(Vulnerabilidad!P12="x",1,0)</f>
        <v>0</v>
      </c>
      <c r="N11" s="4">
        <f>IF(Vulnerabilidad!V12="x",1,0)</f>
        <v>0</v>
      </c>
      <c r="O11" s="4">
        <f>IF(Vulnerabilidad!Z12="x",1,0)</f>
        <v>0</v>
      </c>
      <c r="P11" s="4">
        <f>IF(Vulnerabilidad!AE12="x",1,0)</f>
        <v>0</v>
      </c>
      <c r="Q11" s="4">
        <f>IF(Vulnerabilidad!AH12="x",1,0)</f>
        <v>0</v>
      </c>
      <c r="R11" s="4">
        <f>IF(Vulnerabilidad!AM12="x",1,0)</f>
        <v>0</v>
      </c>
      <c r="S11" s="4">
        <f>IF(Vulnerabilidad!AU12="x",1,0)</f>
        <v>0</v>
      </c>
      <c r="T11" s="4">
        <f>IF('Falta de Capacidad'!E12="x",1,0)</f>
        <v>0</v>
      </c>
      <c r="U11" s="4">
        <f>IF('Falta de Capacidad'!H12="x",1,0)</f>
        <v>0</v>
      </c>
      <c r="V11" s="4">
        <f>IF('Falta de Capacidad'!J12="x",1,0)</f>
        <v>0</v>
      </c>
      <c r="W11" s="4">
        <f>IF('Falta de Capacidad'!O12="x",1,0)</f>
        <v>0</v>
      </c>
      <c r="X11" s="4">
        <f>IF('Falta de Capacidad'!T12="x",1,0)</f>
        <v>0</v>
      </c>
      <c r="Y11" s="4">
        <f>IF('Falta de Capacidad'!AB12="x",1,0)</f>
        <v>0</v>
      </c>
      <c r="Z11" s="4">
        <f>IF('Falta de Capacidad'!AL12="x",1,0)</f>
        <v>0</v>
      </c>
      <c r="AA11" s="4">
        <f>IF('Falta de Capacidad'!AU12="x",1,0)</f>
        <v>0</v>
      </c>
      <c r="AB11" s="222">
        <f t="shared" si="0"/>
        <v>0</v>
      </c>
      <c r="AC11" s="223">
        <f t="shared" si="3"/>
        <v>0</v>
      </c>
      <c r="AD11" s="4">
        <f t="shared" si="1"/>
        <v>0</v>
      </c>
      <c r="AE11" s="4">
        <f t="shared" si="2"/>
        <v>0</v>
      </c>
      <c r="AF11" s="4">
        <f t="shared" si="4"/>
        <v>0</v>
      </c>
    </row>
    <row r="12" spans="1:32" x14ac:dyDescent="0.25">
      <c r="A12" s="3" t="str">
        <f>VLOOKUP(C12,Regiones!B$4:H$36,7,FALSE)</f>
        <v>Caribbean</v>
      </c>
      <c r="B12" s="114" t="s">
        <v>52</v>
      </c>
      <c r="C12" s="97" t="s">
        <v>51</v>
      </c>
      <c r="D12" s="4">
        <f>IF('Peligro y Exposición'!AX13="x",1,0)</f>
        <v>0</v>
      </c>
      <c r="E12" s="4">
        <f>IF('Peligro y Exposición'!AZ13="x",1,0)</f>
        <v>0</v>
      </c>
      <c r="F12" s="4">
        <f>IF('Peligro y Exposición'!BA13="x",1,0)</f>
        <v>0</v>
      </c>
      <c r="G12" s="4">
        <f>IF('Peligro y Exposición'!BG13="x",1,0)</f>
        <v>0</v>
      </c>
      <c r="H12" s="4">
        <f>IF('Peligro y Exposición'!BO13="x",1,0)</f>
        <v>0</v>
      </c>
      <c r="I12" s="4">
        <f>IF('Peligro y Exposición'!BR13="x",1,0)</f>
        <v>0</v>
      </c>
      <c r="J12" s="4">
        <f>IF('Peligro y Exposición'!BV13="x",1,0)</f>
        <v>1</v>
      </c>
      <c r="K12" s="4">
        <f>IF(Vulnerabilidad!H13="x",1,0)</f>
        <v>0</v>
      </c>
      <c r="L12" s="4">
        <f>IF(Vulnerabilidad!L13="x",1,0)</f>
        <v>0</v>
      </c>
      <c r="M12" s="4">
        <f>IF(Vulnerabilidad!P13="x",1,0)</f>
        <v>0</v>
      </c>
      <c r="N12" s="4">
        <f>IF(Vulnerabilidad!V13="x",1,0)</f>
        <v>0</v>
      </c>
      <c r="O12" s="4">
        <f>IF(Vulnerabilidad!Z13="x",1,0)</f>
        <v>0</v>
      </c>
      <c r="P12" s="4">
        <f>IF(Vulnerabilidad!AE13="x",1,0)</f>
        <v>0</v>
      </c>
      <c r="Q12" s="4">
        <f>IF(Vulnerabilidad!AH13="x",1,0)</f>
        <v>1</v>
      </c>
      <c r="R12" s="4">
        <f>IF(Vulnerabilidad!AM13="x",1,0)</f>
        <v>0</v>
      </c>
      <c r="S12" s="4">
        <f>IF(Vulnerabilidad!AU13="x",1,0)</f>
        <v>0</v>
      </c>
      <c r="T12" s="4">
        <f>IF('Falta de Capacidad'!E13="x",1,0)</f>
        <v>0</v>
      </c>
      <c r="U12" s="4">
        <f>IF('Falta de Capacidad'!H13="x",1,0)</f>
        <v>0</v>
      </c>
      <c r="V12" s="4">
        <f>IF('Falta de Capacidad'!J13="x",1,0)</f>
        <v>1</v>
      </c>
      <c r="W12" s="4">
        <f>IF('Falta de Capacidad'!O13="x",1,0)</f>
        <v>0</v>
      </c>
      <c r="X12" s="4">
        <f>IF('Falta de Capacidad'!T13="x",1,0)</f>
        <v>0</v>
      </c>
      <c r="Y12" s="4">
        <f>IF('Falta de Capacidad'!AB13="x",1,0)</f>
        <v>0</v>
      </c>
      <c r="Z12" s="4">
        <f>IF('Falta de Capacidad'!AL13="x",1,0)</f>
        <v>0</v>
      </c>
      <c r="AA12" s="4">
        <f>IF('Falta de Capacidad'!AU13="x",1,0)</f>
        <v>0</v>
      </c>
      <c r="AB12" s="222">
        <f t="shared" si="0"/>
        <v>3</v>
      </c>
      <c r="AC12" s="223">
        <f t="shared" si="3"/>
        <v>0.12</v>
      </c>
      <c r="AD12" s="4">
        <f t="shared" si="1"/>
        <v>1</v>
      </c>
      <c r="AE12" s="4">
        <f t="shared" si="2"/>
        <v>1</v>
      </c>
      <c r="AF12" s="4">
        <f t="shared" si="4"/>
        <v>1</v>
      </c>
    </row>
    <row r="13" spans="1:32" x14ac:dyDescent="0.25">
      <c r="A13" s="3" t="str">
        <f>VLOOKUP(C13,Regiones!B$4:H$36,7,FALSE)</f>
        <v>Caribbean</v>
      </c>
      <c r="B13" s="114" t="s">
        <v>54</v>
      </c>
      <c r="C13" s="97" t="s">
        <v>53</v>
      </c>
      <c r="D13" s="4">
        <f>IF('Peligro y Exposición'!AX14="x",1,0)</f>
        <v>0</v>
      </c>
      <c r="E13" s="4">
        <f>IF('Peligro y Exposición'!AZ14="x",1,0)</f>
        <v>0</v>
      </c>
      <c r="F13" s="4">
        <f>IF('Peligro y Exposición'!BA14="x",1,0)</f>
        <v>0</v>
      </c>
      <c r="G13" s="4">
        <f>IF('Peligro y Exposición'!BG14="x",1,0)</f>
        <v>0</v>
      </c>
      <c r="H13" s="4">
        <f>IF('Peligro y Exposición'!BO14="x",1,0)</f>
        <v>0</v>
      </c>
      <c r="I13" s="4">
        <f>IF('Peligro y Exposición'!BR14="x",1,0)</f>
        <v>0</v>
      </c>
      <c r="J13" s="4">
        <f>IF('Peligro y Exposición'!BV14="x",1,0)</f>
        <v>0</v>
      </c>
      <c r="K13" s="4">
        <f>IF(Vulnerabilidad!H14="x",1,0)</f>
        <v>0</v>
      </c>
      <c r="L13" s="4">
        <f>IF(Vulnerabilidad!L14="x",1,0)</f>
        <v>0</v>
      </c>
      <c r="M13" s="4">
        <f>IF(Vulnerabilidad!P14="x",1,0)</f>
        <v>0</v>
      </c>
      <c r="N13" s="4">
        <f>IF(Vulnerabilidad!V14="x",1,0)</f>
        <v>0</v>
      </c>
      <c r="O13" s="4">
        <f>IF(Vulnerabilidad!Z14="x",1,0)</f>
        <v>0</v>
      </c>
      <c r="P13" s="4">
        <f>IF(Vulnerabilidad!AE14="x",1,0)</f>
        <v>0</v>
      </c>
      <c r="Q13" s="4">
        <f>IF(Vulnerabilidad!AH14="x",1,0)</f>
        <v>0</v>
      </c>
      <c r="R13" s="4">
        <f>IF(Vulnerabilidad!AM14="x",1,0)</f>
        <v>0</v>
      </c>
      <c r="S13" s="4">
        <f>IF(Vulnerabilidad!AU14="x",1,0)</f>
        <v>0</v>
      </c>
      <c r="T13" s="4">
        <f>IF('Falta de Capacidad'!E14="x",1,0)</f>
        <v>0</v>
      </c>
      <c r="U13" s="4">
        <f>IF('Falta de Capacidad'!H14="x",1,0)</f>
        <v>0</v>
      </c>
      <c r="V13" s="4">
        <f>IF('Falta de Capacidad'!J14="x",1,0)</f>
        <v>1</v>
      </c>
      <c r="W13" s="4">
        <f>IF('Falta de Capacidad'!O14="x",1,0)</f>
        <v>0</v>
      </c>
      <c r="X13" s="4">
        <f>IF('Falta de Capacidad'!T14="x",1,0)</f>
        <v>0</v>
      </c>
      <c r="Y13" s="4">
        <f>IF('Falta de Capacidad'!AB14="x",1,0)</f>
        <v>0</v>
      </c>
      <c r="Z13" s="4">
        <f>IF('Falta de Capacidad'!AL14="x",1,0)</f>
        <v>0</v>
      </c>
      <c r="AA13" s="4">
        <f>IF('Falta de Capacidad'!AU14="x",1,0)</f>
        <v>0</v>
      </c>
      <c r="AB13" s="222">
        <f t="shared" si="0"/>
        <v>1</v>
      </c>
      <c r="AC13" s="223">
        <f t="shared" si="3"/>
        <v>0.04</v>
      </c>
      <c r="AD13" s="4">
        <f t="shared" si="1"/>
        <v>0</v>
      </c>
      <c r="AE13" s="4">
        <f t="shared" si="2"/>
        <v>0</v>
      </c>
      <c r="AF13" s="4">
        <f t="shared" si="4"/>
        <v>1</v>
      </c>
    </row>
    <row r="14" spans="1:32" x14ac:dyDescent="0.25">
      <c r="A14" s="3" t="str">
        <f>VLOOKUP(C14,Regiones!B$4:H$36,7,FALSE)</f>
        <v>Caribbean</v>
      </c>
      <c r="B14" s="114" t="s">
        <v>56</v>
      </c>
      <c r="C14" s="97" t="s">
        <v>55</v>
      </c>
      <c r="D14" s="4">
        <f>IF('Peligro y Exposición'!AX15="x",1,0)</f>
        <v>0</v>
      </c>
      <c r="E14" s="4">
        <f>IF('Peligro y Exposición'!AZ15="x",1,0)</f>
        <v>0</v>
      </c>
      <c r="F14" s="4">
        <f>IF('Peligro y Exposición'!BA15="x",1,0)</f>
        <v>0</v>
      </c>
      <c r="G14" s="4">
        <f>IF('Peligro y Exposición'!BG15="x",1,0)</f>
        <v>0</v>
      </c>
      <c r="H14" s="4">
        <f>IF('Peligro y Exposición'!BO15="x",1,0)</f>
        <v>0</v>
      </c>
      <c r="I14" s="4">
        <f>IF('Peligro y Exposición'!BR15="x",1,0)</f>
        <v>0</v>
      </c>
      <c r="J14" s="4">
        <f>IF('Peligro y Exposición'!BV15="x",1,0)</f>
        <v>0</v>
      </c>
      <c r="K14" s="4">
        <f>IF(Vulnerabilidad!H15="x",1,0)</f>
        <v>0</v>
      </c>
      <c r="L14" s="4">
        <f>IF(Vulnerabilidad!L15="x",1,0)</f>
        <v>0</v>
      </c>
      <c r="M14" s="4">
        <f>IF(Vulnerabilidad!P15="x",1,0)</f>
        <v>0</v>
      </c>
      <c r="N14" s="4">
        <f>IF(Vulnerabilidad!V15="x",1,0)</f>
        <v>0</v>
      </c>
      <c r="O14" s="4">
        <f>IF(Vulnerabilidad!Z15="x",1,0)</f>
        <v>0</v>
      </c>
      <c r="P14" s="4">
        <f>IF(Vulnerabilidad!AE15="x",1,0)</f>
        <v>0</v>
      </c>
      <c r="Q14" s="4">
        <f>IF(Vulnerabilidad!AH15="x",1,0)</f>
        <v>0</v>
      </c>
      <c r="R14" s="4">
        <f>IF(Vulnerabilidad!AM15="x",1,0)</f>
        <v>0</v>
      </c>
      <c r="S14" s="4">
        <f>IF(Vulnerabilidad!AU15="x",1,0)</f>
        <v>0</v>
      </c>
      <c r="T14" s="4">
        <f>IF('Falta de Capacidad'!E15="x",1,0)</f>
        <v>1</v>
      </c>
      <c r="U14" s="4">
        <f>IF('Falta de Capacidad'!H15="x",1,0)</f>
        <v>0</v>
      </c>
      <c r="V14" s="4">
        <f>IF('Falta de Capacidad'!J15="x",1,0)</f>
        <v>1</v>
      </c>
      <c r="W14" s="4">
        <f>IF('Falta de Capacidad'!O15="x",1,0)</f>
        <v>0</v>
      </c>
      <c r="X14" s="4">
        <f>IF('Falta de Capacidad'!T15="x",1,0)</f>
        <v>0</v>
      </c>
      <c r="Y14" s="4">
        <f>IF('Falta de Capacidad'!AB15="x",1,0)</f>
        <v>0</v>
      </c>
      <c r="Z14" s="4">
        <f>IF('Falta de Capacidad'!AL15="x",1,0)</f>
        <v>0</v>
      </c>
      <c r="AA14" s="4">
        <f>IF('Falta de Capacidad'!AU15="x",1,0)</f>
        <v>0</v>
      </c>
      <c r="AB14" s="222">
        <f t="shared" si="0"/>
        <v>2</v>
      </c>
      <c r="AC14" s="223">
        <f t="shared" si="3"/>
        <v>0.08</v>
      </c>
      <c r="AD14" s="4">
        <f t="shared" si="1"/>
        <v>0</v>
      </c>
      <c r="AE14" s="4">
        <f t="shared" si="2"/>
        <v>0</v>
      </c>
      <c r="AF14" s="4">
        <f t="shared" si="4"/>
        <v>2</v>
      </c>
    </row>
    <row r="15" spans="1:32" x14ac:dyDescent="0.25">
      <c r="A15" s="3" t="str">
        <f>VLOOKUP(C15,Regiones!B$4:H$36,7,FALSE)</f>
        <v>Caribbean</v>
      </c>
      <c r="B15" s="114" t="s">
        <v>60</v>
      </c>
      <c r="C15" s="97" t="s">
        <v>59</v>
      </c>
      <c r="D15" s="4">
        <f>IF('Peligro y Exposición'!AX16="x",1,0)</f>
        <v>0</v>
      </c>
      <c r="E15" s="4">
        <f>IF('Peligro y Exposición'!AZ16="x",1,0)</f>
        <v>0</v>
      </c>
      <c r="F15" s="4">
        <f>IF('Peligro y Exposición'!BA16="x",1,0)</f>
        <v>0</v>
      </c>
      <c r="G15" s="4">
        <f>IF('Peligro y Exposición'!BG16="x",1,0)</f>
        <v>0</v>
      </c>
      <c r="H15" s="4">
        <f>IF('Peligro y Exposición'!BO16="x",1,0)</f>
        <v>0</v>
      </c>
      <c r="I15" s="4">
        <f>IF('Peligro y Exposición'!BR16="x",1,0)</f>
        <v>0</v>
      </c>
      <c r="J15" s="4">
        <f>IF('Peligro y Exposición'!BV16="x",1,0)</f>
        <v>0</v>
      </c>
      <c r="K15" s="4">
        <f>IF(Vulnerabilidad!H16="x",1,0)</f>
        <v>0</v>
      </c>
      <c r="L15" s="4">
        <f>IF(Vulnerabilidad!L16="x",1,0)</f>
        <v>0</v>
      </c>
      <c r="M15" s="4">
        <f>IF(Vulnerabilidad!P16="x",1,0)</f>
        <v>0</v>
      </c>
      <c r="N15" s="4">
        <f>IF(Vulnerabilidad!V16="x",1,0)</f>
        <v>0</v>
      </c>
      <c r="O15" s="4">
        <f>IF(Vulnerabilidad!Z16="x",1,0)</f>
        <v>0</v>
      </c>
      <c r="P15" s="4">
        <f>IF(Vulnerabilidad!AE16="x",1,0)</f>
        <v>0</v>
      </c>
      <c r="Q15" s="4">
        <f>IF(Vulnerabilidad!AH16="x",1,0)</f>
        <v>0</v>
      </c>
      <c r="R15" s="4">
        <f>IF(Vulnerabilidad!AM16="x",1,0)</f>
        <v>0</v>
      </c>
      <c r="S15" s="4">
        <f>IF(Vulnerabilidad!AU16="x",1,0)</f>
        <v>0</v>
      </c>
      <c r="T15" s="4">
        <f>IF('Falta de Capacidad'!E16="x",1,0)</f>
        <v>0</v>
      </c>
      <c r="U15" s="4">
        <f>IF('Falta de Capacidad'!H16="x",1,0)</f>
        <v>0</v>
      </c>
      <c r="V15" s="4">
        <f>IF('Falta de Capacidad'!J16="x",1,0)</f>
        <v>1</v>
      </c>
      <c r="W15" s="4">
        <f>IF('Falta de Capacidad'!O16="x",1,0)</f>
        <v>0</v>
      </c>
      <c r="X15" s="4">
        <f>IF('Falta de Capacidad'!T16="x",1,0)</f>
        <v>0</v>
      </c>
      <c r="Y15" s="4">
        <f>IF('Falta de Capacidad'!AB16="x",1,0)</f>
        <v>0</v>
      </c>
      <c r="Z15" s="4">
        <f>IF('Falta de Capacidad'!AL16="x",1,0)</f>
        <v>0</v>
      </c>
      <c r="AA15" s="4">
        <f>IF('Falta de Capacidad'!AU16="x",1,0)</f>
        <v>0</v>
      </c>
      <c r="AB15" s="222">
        <f t="shared" si="0"/>
        <v>1</v>
      </c>
      <c r="AC15" s="223">
        <f t="shared" si="3"/>
        <v>0.04</v>
      </c>
      <c r="AD15" s="4">
        <f t="shared" si="1"/>
        <v>0</v>
      </c>
      <c r="AE15" s="4">
        <f t="shared" si="2"/>
        <v>0</v>
      </c>
      <c r="AF15" s="4">
        <f t="shared" si="4"/>
        <v>1</v>
      </c>
    </row>
    <row r="16" spans="1:32" x14ac:dyDescent="0.25">
      <c r="A16" s="3" t="str">
        <f>VLOOKUP(C16,Regiones!B$4:H$36,7,FALSE)</f>
        <v>Central America</v>
      </c>
      <c r="B16" s="114" t="s">
        <v>9</v>
      </c>
      <c r="C16" s="97" t="s">
        <v>8</v>
      </c>
      <c r="D16" s="4">
        <f>IF('Peligro y Exposición'!AX17="x",1,0)</f>
        <v>0</v>
      </c>
      <c r="E16" s="4">
        <f>IF('Peligro y Exposición'!AZ17="x",1,0)</f>
        <v>0</v>
      </c>
      <c r="F16" s="4">
        <f>IF('Peligro y Exposición'!BA17="x",1,0)</f>
        <v>0</v>
      </c>
      <c r="G16" s="4">
        <f>IF('Peligro y Exposición'!BG17="x",1,0)</f>
        <v>0</v>
      </c>
      <c r="H16" s="4">
        <f>IF('Peligro y Exposición'!BO17="x",1,0)</f>
        <v>0</v>
      </c>
      <c r="I16" s="4">
        <f>IF('Peligro y Exposición'!BR17="x",1,0)</f>
        <v>0</v>
      </c>
      <c r="J16" s="4">
        <f>IF('Peligro y Exposición'!BV17="x",1,0)</f>
        <v>0</v>
      </c>
      <c r="K16" s="4">
        <f>IF(Vulnerabilidad!H17="x",1,0)</f>
        <v>0</v>
      </c>
      <c r="L16" s="4">
        <f>IF(Vulnerabilidad!L17="x",1,0)</f>
        <v>0</v>
      </c>
      <c r="M16" s="4">
        <f>IF(Vulnerabilidad!P17="x",1,0)</f>
        <v>0</v>
      </c>
      <c r="N16" s="4">
        <f>IF(Vulnerabilidad!V17="x",1,0)</f>
        <v>0</v>
      </c>
      <c r="O16" s="4">
        <f>IF(Vulnerabilidad!Z17="x",1,0)</f>
        <v>0</v>
      </c>
      <c r="P16" s="4">
        <f>IF(Vulnerabilidad!AE17="x",1,0)</f>
        <v>0</v>
      </c>
      <c r="Q16" s="4">
        <f>IF(Vulnerabilidad!AH17="x",1,0)</f>
        <v>0</v>
      </c>
      <c r="R16" s="4">
        <f>IF(Vulnerabilidad!AM17="x",1,0)</f>
        <v>0</v>
      </c>
      <c r="S16" s="4">
        <f>IF(Vulnerabilidad!AU17="x",1,0)</f>
        <v>0</v>
      </c>
      <c r="T16" s="4">
        <f>IF('Falta de Capacidad'!E17="x",1,0)</f>
        <v>0</v>
      </c>
      <c r="U16" s="4">
        <f>IF('Falta de Capacidad'!H17="x",1,0)</f>
        <v>0</v>
      </c>
      <c r="V16" s="4">
        <f>IF('Falta de Capacidad'!J17="x",1,0)</f>
        <v>0</v>
      </c>
      <c r="W16" s="4">
        <f>IF('Falta de Capacidad'!O17="x",1,0)</f>
        <v>0</v>
      </c>
      <c r="X16" s="4">
        <f>IF('Falta de Capacidad'!T17="x",1,0)</f>
        <v>0</v>
      </c>
      <c r="Y16" s="4">
        <f>IF('Falta de Capacidad'!AB17="x",1,0)</f>
        <v>0</v>
      </c>
      <c r="Z16" s="4">
        <f>IF('Falta de Capacidad'!AL17="x",1,0)</f>
        <v>0</v>
      </c>
      <c r="AA16" s="4">
        <f>IF('Falta de Capacidad'!AU17="x",1,0)</f>
        <v>0</v>
      </c>
      <c r="AB16" s="222">
        <f t="shared" si="0"/>
        <v>0</v>
      </c>
      <c r="AC16" s="223">
        <f t="shared" si="3"/>
        <v>0</v>
      </c>
      <c r="AD16" s="4">
        <f t="shared" si="1"/>
        <v>0</v>
      </c>
      <c r="AE16" s="4">
        <f t="shared" si="2"/>
        <v>0</v>
      </c>
      <c r="AF16" s="4">
        <f t="shared" si="4"/>
        <v>0</v>
      </c>
    </row>
    <row r="17" spans="1:32" x14ac:dyDescent="0.25">
      <c r="A17" s="3" t="str">
        <f>VLOOKUP(C17,Regiones!B$4:H$36,7,FALSE)</f>
        <v>Central America</v>
      </c>
      <c r="B17" s="114" t="s">
        <v>18</v>
      </c>
      <c r="C17" s="97" t="s">
        <v>17</v>
      </c>
      <c r="D17" s="4">
        <f>IF('Peligro y Exposición'!AX18="x",1,0)</f>
        <v>0</v>
      </c>
      <c r="E17" s="4">
        <f>IF('Peligro y Exposición'!AZ18="x",1,0)</f>
        <v>0</v>
      </c>
      <c r="F17" s="4">
        <f>IF('Peligro y Exposición'!BA18="x",1,0)</f>
        <v>0</v>
      </c>
      <c r="G17" s="4">
        <f>IF('Peligro y Exposición'!BG18="x",1,0)</f>
        <v>0</v>
      </c>
      <c r="H17" s="4">
        <f>IF('Peligro y Exposición'!BO18="x",1,0)</f>
        <v>0</v>
      </c>
      <c r="I17" s="4">
        <f>IF('Peligro y Exposición'!BR18="x",1,0)</f>
        <v>0</v>
      </c>
      <c r="J17" s="4">
        <f>IF('Peligro y Exposición'!BV18="x",1,0)</f>
        <v>0</v>
      </c>
      <c r="K17" s="4">
        <f>IF(Vulnerabilidad!H18="x",1,0)</f>
        <v>0</v>
      </c>
      <c r="L17" s="4">
        <f>IF(Vulnerabilidad!L18="x",1,0)</f>
        <v>0</v>
      </c>
      <c r="M17" s="4">
        <f>IF(Vulnerabilidad!P18="x",1,0)</f>
        <v>0</v>
      </c>
      <c r="N17" s="4">
        <f>IF(Vulnerabilidad!V18="x",1,0)</f>
        <v>0</v>
      </c>
      <c r="O17" s="4">
        <f>IF(Vulnerabilidad!Z18="x",1,0)</f>
        <v>0</v>
      </c>
      <c r="P17" s="4">
        <f>IF(Vulnerabilidad!AE18="x",1,0)</f>
        <v>0</v>
      </c>
      <c r="Q17" s="4">
        <f>IF(Vulnerabilidad!AH18="x",1,0)</f>
        <v>0</v>
      </c>
      <c r="R17" s="4">
        <f>IF(Vulnerabilidad!AM18="x",1,0)</f>
        <v>0</v>
      </c>
      <c r="S17" s="4">
        <f>IF(Vulnerabilidad!AU18="x",1,0)</f>
        <v>0</v>
      </c>
      <c r="T17" s="4">
        <f>IF('Falta de Capacidad'!E18="x",1,0)</f>
        <v>0</v>
      </c>
      <c r="U17" s="4">
        <f>IF('Falta de Capacidad'!H18="x",1,0)</f>
        <v>0</v>
      </c>
      <c r="V17" s="4">
        <f>IF('Falta de Capacidad'!J18="x",1,0)</f>
        <v>0</v>
      </c>
      <c r="W17" s="4">
        <f>IF('Falta de Capacidad'!O18="x",1,0)</f>
        <v>0</v>
      </c>
      <c r="X17" s="4">
        <f>IF('Falta de Capacidad'!T18="x",1,0)</f>
        <v>0</v>
      </c>
      <c r="Y17" s="4">
        <f>IF('Falta de Capacidad'!AB18="x",1,0)</f>
        <v>0</v>
      </c>
      <c r="Z17" s="4">
        <f>IF('Falta de Capacidad'!AL18="x",1,0)</f>
        <v>0</v>
      </c>
      <c r="AA17" s="4">
        <f>IF('Falta de Capacidad'!AU18="x",1,0)</f>
        <v>0</v>
      </c>
      <c r="AB17" s="222">
        <f t="shared" si="0"/>
        <v>0</v>
      </c>
      <c r="AC17" s="223">
        <f t="shared" si="3"/>
        <v>0</v>
      </c>
      <c r="AD17" s="4">
        <f t="shared" si="1"/>
        <v>0</v>
      </c>
      <c r="AE17" s="4">
        <f t="shared" si="2"/>
        <v>0</v>
      </c>
      <c r="AF17" s="4">
        <f t="shared" si="4"/>
        <v>0</v>
      </c>
    </row>
    <row r="18" spans="1:32" x14ac:dyDescent="0.25">
      <c r="A18" s="3" t="str">
        <f>VLOOKUP(C18,Regiones!B$4:H$36,7,FALSE)</f>
        <v>Central America</v>
      </c>
      <c r="B18" s="114" t="s">
        <v>28</v>
      </c>
      <c r="C18" s="97" t="s">
        <v>27</v>
      </c>
      <c r="D18" s="4">
        <f>IF('Peligro y Exposición'!AX19="x",1,0)</f>
        <v>0</v>
      </c>
      <c r="E18" s="4">
        <f>IF('Peligro y Exposición'!AZ19="x",1,0)</f>
        <v>0</v>
      </c>
      <c r="F18" s="4">
        <f>IF('Peligro y Exposición'!BA19="x",1,0)</f>
        <v>0</v>
      </c>
      <c r="G18" s="4">
        <f>IF('Peligro y Exposición'!BG19="x",1,0)</f>
        <v>0</v>
      </c>
      <c r="H18" s="4">
        <f>IF('Peligro y Exposición'!BO19="x",1,0)</f>
        <v>0</v>
      </c>
      <c r="I18" s="4">
        <f>IF('Peligro y Exposición'!BR19="x",1,0)</f>
        <v>0</v>
      </c>
      <c r="J18" s="4">
        <f>IF('Peligro y Exposición'!BV19="x",1,0)</f>
        <v>0</v>
      </c>
      <c r="K18" s="4">
        <f>IF(Vulnerabilidad!H19="x",1,0)</f>
        <v>0</v>
      </c>
      <c r="L18" s="4">
        <f>IF(Vulnerabilidad!L19="x",1,0)</f>
        <v>0</v>
      </c>
      <c r="M18" s="4">
        <f>IF(Vulnerabilidad!P19="x",1,0)</f>
        <v>0</v>
      </c>
      <c r="N18" s="4">
        <f>IF(Vulnerabilidad!V19="x",1,0)</f>
        <v>0</v>
      </c>
      <c r="O18" s="4">
        <f>IF(Vulnerabilidad!Z19="x",1,0)</f>
        <v>0</v>
      </c>
      <c r="P18" s="4">
        <f>IF(Vulnerabilidad!AE19="x",1,0)</f>
        <v>0</v>
      </c>
      <c r="Q18" s="4">
        <f>IF(Vulnerabilidad!AH19="x",1,0)</f>
        <v>0</v>
      </c>
      <c r="R18" s="4">
        <f>IF(Vulnerabilidad!AM19="x",1,0)</f>
        <v>0</v>
      </c>
      <c r="S18" s="4">
        <f>IF(Vulnerabilidad!AU19="x",1,0)</f>
        <v>0</v>
      </c>
      <c r="T18" s="4">
        <f>IF('Falta de Capacidad'!E19="x",1,0)</f>
        <v>0</v>
      </c>
      <c r="U18" s="4">
        <f>IF('Falta de Capacidad'!H19="x",1,0)</f>
        <v>0</v>
      </c>
      <c r="V18" s="4">
        <f>IF('Falta de Capacidad'!J19="x",1,0)</f>
        <v>0</v>
      </c>
      <c r="W18" s="4">
        <f>IF('Falta de Capacidad'!O19="x",1,0)</f>
        <v>0</v>
      </c>
      <c r="X18" s="4">
        <f>IF('Falta de Capacidad'!T19="x",1,0)</f>
        <v>0</v>
      </c>
      <c r="Y18" s="4">
        <f>IF('Falta de Capacidad'!AB19="x",1,0)</f>
        <v>0</v>
      </c>
      <c r="Z18" s="4">
        <f>IF('Falta de Capacidad'!AL19="x",1,0)</f>
        <v>0</v>
      </c>
      <c r="AA18" s="4">
        <f>IF('Falta de Capacidad'!AU19="x",1,0)</f>
        <v>0</v>
      </c>
      <c r="AB18" s="222">
        <f t="shared" si="0"/>
        <v>0</v>
      </c>
      <c r="AC18" s="223">
        <f t="shared" si="3"/>
        <v>0</v>
      </c>
      <c r="AD18" s="4">
        <f t="shared" si="1"/>
        <v>0</v>
      </c>
      <c r="AE18" s="4">
        <f t="shared" si="2"/>
        <v>0</v>
      </c>
      <c r="AF18" s="4">
        <f t="shared" si="4"/>
        <v>0</v>
      </c>
    </row>
    <row r="19" spans="1:32" x14ac:dyDescent="0.25">
      <c r="A19" s="3" t="str">
        <f>VLOOKUP(C19,Regiones!B$4:H$36,7,FALSE)</f>
        <v>Central America</v>
      </c>
      <c r="B19" s="114" t="s">
        <v>32</v>
      </c>
      <c r="C19" s="97" t="s">
        <v>31</v>
      </c>
      <c r="D19" s="4">
        <f>IF('Peligro y Exposición'!AX20="x",1,0)</f>
        <v>0</v>
      </c>
      <c r="E19" s="4">
        <f>IF('Peligro y Exposición'!AZ20="x",1,0)</f>
        <v>0</v>
      </c>
      <c r="F19" s="4">
        <f>IF('Peligro y Exposición'!BA20="x",1,0)</f>
        <v>0</v>
      </c>
      <c r="G19" s="4">
        <f>IF('Peligro y Exposición'!BG20="x",1,0)</f>
        <v>0</v>
      </c>
      <c r="H19" s="4">
        <f>IF('Peligro y Exposición'!BO20="x",1,0)</f>
        <v>0</v>
      </c>
      <c r="I19" s="4">
        <f>IF('Peligro y Exposición'!BR20="x",1,0)</f>
        <v>0</v>
      </c>
      <c r="J19" s="4">
        <f>IF('Peligro y Exposición'!BV20="x",1,0)</f>
        <v>0</v>
      </c>
      <c r="K19" s="4">
        <f>IF(Vulnerabilidad!H20="x",1,0)</f>
        <v>0</v>
      </c>
      <c r="L19" s="4">
        <f>IF(Vulnerabilidad!L20="x",1,0)</f>
        <v>0</v>
      </c>
      <c r="M19" s="4">
        <f>IF(Vulnerabilidad!P20="x",1,0)</f>
        <v>0</v>
      </c>
      <c r="N19" s="4">
        <f>IF(Vulnerabilidad!V20="x",1,0)</f>
        <v>0</v>
      </c>
      <c r="O19" s="4">
        <f>IF(Vulnerabilidad!Z20="x",1,0)</f>
        <v>0</v>
      </c>
      <c r="P19" s="4">
        <f>IF(Vulnerabilidad!AE20="x",1,0)</f>
        <v>0</v>
      </c>
      <c r="Q19" s="4">
        <f>IF(Vulnerabilidad!AH20="x",1,0)</f>
        <v>0</v>
      </c>
      <c r="R19" s="4">
        <f>IF(Vulnerabilidad!AM20="x",1,0)</f>
        <v>0</v>
      </c>
      <c r="S19" s="4">
        <f>IF(Vulnerabilidad!AU20="x",1,0)</f>
        <v>0</v>
      </c>
      <c r="T19" s="4">
        <f>IF('Falta de Capacidad'!E20="x",1,0)</f>
        <v>0</v>
      </c>
      <c r="U19" s="4">
        <f>IF('Falta de Capacidad'!H20="x",1,0)</f>
        <v>0</v>
      </c>
      <c r="V19" s="4">
        <f>IF('Falta de Capacidad'!J20="x",1,0)</f>
        <v>0</v>
      </c>
      <c r="W19" s="4">
        <f>IF('Falta de Capacidad'!O20="x",1,0)</f>
        <v>0</v>
      </c>
      <c r="X19" s="4">
        <f>IF('Falta de Capacidad'!T20="x",1,0)</f>
        <v>0</v>
      </c>
      <c r="Y19" s="4">
        <f>IF('Falta de Capacidad'!AB20="x",1,0)</f>
        <v>0</v>
      </c>
      <c r="Z19" s="4">
        <f>IF('Falta de Capacidad'!AL20="x",1,0)</f>
        <v>0</v>
      </c>
      <c r="AA19" s="4">
        <f>IF('Falta de Capacidad'!AU20="x",1,0)</f>
        <v>0</v>
      </c>
      <c r="AB19" s="222">
        <f t="shared" si="0"/>
        <v>0</v>
      </c>
      <c r="AC19" s="223">
        <f t="shared" si="3"/>
        <v>0</v>
      </c>
      <c r="AD19" s="4">
        <f t="shared" si="1"/>
        <v>0</v>
      </c>
      <c r="AE19" s="4">
        <f t="shared" si="2"/>
        <v>0</v>
      </c>
      <c r="AF19" s="4">
        <f t="shared" si="4"/>
        <v>0</v>
      </c>
    </row>
    <row r="20" spans="1:32" x14ac:dyDescent="0.25">
      <c r="A20" s="3" t="str">
        <f>VLOOKUP(C20,Regiones!B$4:H$36,7,FALSE)</f>
        <v>Central America</v>
      </c>
      <c r="B20" s="114" t="s">
        <v>38</v>
      </c>
      <c r="C20" s="97" t="s">
        <v>37</v>
      </c>
      <c r="D20" s="4">
        <f>IF('Peligro y Exposición'!AX21="x",1,0)</f>
        <v>0</v>
      </c>
      <c r="E20" s="4">
        <f>IF('Peligro y Exposición'!AZ21="x",1,0)</f>
        <v>0</v>
      </c>
      <c r="F20" s="4">
        <f>IF('Peligro y Exposición'!BA21="x",1,0)</f>
        <v>0</v>
      </c>
      <c r="G20" s="4">
        <f>IF('Peligro y Exposición'!BG21="x",1,0)</f>
        <v>0</v>
      </c>
      <c r="H20" s="4">
        <f>IF('Peligro y Exposición'!BO21="x",1,0)</f>
        <v>0</v>
      </c>
      <c r="I20" s="4">
        <f>IF('Peligro y Exposición'!BR21="x",1,0)</f>
        <v>0</v>
      </c>
      <c r="J20" s="4">
        <f>IF('Peligro y Exposición'!BV21="x",1,0)</f>
        <v>0</v>
      </c>
      <c r="K20" s="4">
        <f>IF(Vulnerabilidad!H21="x",1,0)</f>
        <v>0</v>
      </c>
      <c r="L20" s="4">
        <f>IF(Vulnerabilidad!L21="x",1,0)</f>
        <v>0</v>
      </c>
      <c r="M20" s="4">
        <f>IF(Vulnerabilidad!P21="x",1,0)</f>
        <v>0</v>
      </c>
      <c r="N20" s="4">
        <f>IF(Vulnerabilidad!V21="x",1,0)</f>
        <v>0</v>
      </c>
      <c r="O20" s="4">
        <f>IF(Vulnerabilidad!Z21="x",1,0)</f>
        <v>0</v>
      </c>
      <c r="P20" s="4">
        <f>IF(Vulnerabilidad!AE21="x",1,0)</f>
        <v>0</v>
      </c>
      <c r="Q20" s="4">
        <f>IF(Vulnerabilidad!AH21="x",1,0)</f>
        <v>0</v>
      </c>
      <c r="R20" s="4">
        <f>IF(Vulnerabilidad!AM21="x",1,0)</f>
        <v>0</v>
      </c>
      <c r="S20" s="4">
        <f>IF(Vulnerabilidad!AU21="x",1,0)</f>
        <v>0</v>
      </c>
      <c r="T20" s="4">
        <f>IF('Falta de Capacidad'!E21="x",1,0)</f>
        <v>0</v>
      </c>
      <c r="U20" s="4">
        <f>IF('Falta de Capacidad'!H21="x",1,0)</f>
        <v>0</v>
      </c>
      <c r="V20" s="4">
        <f>IF('Falta de Capacidad'!J21="x",1,0)</f>
        <v>0</v>
      </c>
      <c r="W20" s="4">
        <f>IF('Falta de Capacidad'!O21="x",1,0)</f>
        <v>0</v>
      </c>
      <c r="X20" s="4">
        <f>IF('Falta de Capacidad'!T21="x",1,0)</f>
        <v>0</v>
      </c>
      <c r="Y20" s="4">
        <f>IF('Falta de Capacidad'!AB21="x",1,0)</f>
        <v>0</v>
      </c>
      <c r="Z20" s="4">
        <f>IF('Falta de Capacidad'!AL21="x",1,0)</f>
        <v>0</v>
      </c>
      <c r="AA20" s="4">
        <f>IF('Falta de Capacidad'!AU21="x",1,0)</f>
        <v>0</v>
      </c>
      <c r="AB20" s="222">
        <f t="shared" si="0"/>
        <v>0</v>
      </c>
      <c r="AC20" s="223">
        <f t="shared" si="3"/>
        <v>0</v>
      </c>
      <c r="AD20" s="4">
        <f t="shared" si="1"/>
        <v>0</v>
      </c>
      <c r="AE20" s="4">
        <f t="shared" si="2"/>
        <v>0</v>
      </c>
      <c r="AF20" s="4">
        <f t="shared" si="4"/>
        <v>0</v>
      </c>
    </row>
    <row r="21" spans="1:32" x14ac:dyDescent="0.25">
      <c r="A21" s="3" t="str">
        <f>VLOOKUP(C21,Regiones!B$4:H$36,7,FALSE)</f>
        <v>Central America</v>
      </c>
      <c r="B21" s="114" t="s">
        <v>42</v>
      </c>
      <c r="C21" s="97" t="s">
        <v>41</v>
      </c>
      <c r="D21" s="4">
        <f>IF('Peligro y Exposición'!AX22="x",1,0)</f>
        <v>0</v>
      </c>
      <c r="E21" s="4">
        <f>IF('Peligro y Exposición'!AZ22="x",1,0)</f>
        <v>0</v>
      </c>
      <c r="F21" s="4">
        <f>IF('Peligro y Exposición'!BA22="x",1,0)</f>
        <v>0</v>
      </c>
      <c r="G21" s="4">
        <f>IF('Peligro y Exposición'!BG22="x",1,0)</f>
        <v>0</v>
      </c>
      <c r="H21" s="4">
        <f>IF('Peligro y Exposición'!BO22="x",1,0)</f>
        <v>0</v>
      </c>
      <c r="I21" s="4">
        <f>IF('Peligro y Exposición'!BR22="x",1,0)</f>
        <v>0</v>
      </c>
      <c r="J21" s="4">
        <f>IF('Peligro y Exposición'!BV22="x",1,0)</f>
        <v>0</v>
      </c>
      <c r="K21" s="4">
        <f>IF(Vulnerabilidad!H22="x",1,0)</f>
        <v>0</v>
      </c>
      <c r="L21" s="4">
        <f>IF(Vulnerabilidad!L22="x",1,0)</f>
        <v>0</v>
      </c>
      <c r="M21" s="4">
        <f>IF(Vulnerabilidad!P22="x",1,0)</f>
        <v>0</v>
      </c>
      <c r="N21" s="4">
        <f>IF(Vulnerabilidad!V22="x",1,0)</f>
        <v>0</v>
      </c>
      <c r="O21" s="4">
        <f>IF(Vulnerabilidad!Z22="x",1,0)</f>
        <v>0</v>
      </c>
      <c r="P21" s="4">
        <f>IF(Vulnerabilidad!AE22="x",1,0)</f>
        <v>0</v>
      </c>
      <c r="Q21" s="4">
        <f>IF(Vulnerabilidad!AH22="x",1,0)</f>
        <v>0</v>
      </c>
      <c r="R21" s="4">
        <f>IF(Vulnerabilidad!AM22="x",1,0)</f>
        <v>0</v>
      </c>
      <c r="S21" s="4">
        <f>IF(Vulnerabilidad!AU22="x",1,0)</f>
        <v>0</v>
      </c>
      <c r="T21" s="4">
        <f>IF('Falta de Capacidad'!E22="x",1,0)</f>
        <v>0</v>
      </c>
      <c r="U21" s="4">
        <f>IF('Falta de Capacidad'!H22="x",1,0)</f>
        <v>0</v>
      </c>
      <c r="V21" s="4">
        <f>IF('Falta de Capacidad'!J22="x",1,0)</f>
        <v>0</v>
      </c>
      <c r="W21" s="4">
        <f>IF('Falta de Capacidad'!O22="x",1,0)</f>
        <v>0</v>
      </c>
      <c r="X21" s="4">
        <f>IF('Falta de Capacidad'!T22="x",1,0)</f>
        <v>0</v>
      </c>
      <c r="Y21" s="4">
        <f>IF('Falta de Capacidad'!AB22="x",1,0)</f>
        <v>0</v>
      </c>
      <c r="Z21" s="4">
        <f>IF('Falta de Capacidad'!AL22="x",1,0)</f>
        <v>0</v>
      </c>
      <c r="AA21" s="4">
        <f>IF('Falta de Capacidad'!AU22="x",1,0)</f>
        <v>0</v>
      </c>
      <c r="AB21" s="222">
        <f t="shared" si="0"/>
        <v>0</v>
      </c>
      <c r="AC21" s="223">
        <f t="shared" si="3"/>
        <v>0</v>
      </c>
      <c r="AD21" s="4">
        <f t="shared" si="1"/>
        <v>0</v>
      </c>
      <c r="AE21" s="4">
        <f t="shared" si="2"/>
        <v>0</v>
      </c>
      <c r="AF21" s="4">
        <f t="shared" si="4"/>
        <v>0</v>
      </c>
    </row>
    <row r="22" spans="1:32" x14ac:dyDescent="0.25">
      <c r="A22" s="3" t="str">
        <f>VLOOKUP(C22,Regiones!B$4:H$36,7,FALSE)</f>
        <v>Central America</v>
      </c>
      <c r="B22" s="114" t="s">
        <v>44</v>
      </c>
      <c r="C22" s="97" t="s">
        <v>43</v>
      </c>
      <c r="D22" s="4">
        <f>IF('Peligro y Exposición'!AX23="x",1,0)</f>
        <v>0</v>
      </c>
      <c r="E22" s="4">
        <f>IF('Peligro y Exposición'!AZ23="x",1,0)</f>
        <v>0</v>
      </c>
      <c r="F22" s="4">
        <f>IF('Peligro y Exposición'!BA23="x",1,0)</f>
        <v>0</v>
      </c>
      <c r="G22" s="4">
        <f>IF('Peligro y Exposición'!BG23="x",1,0)</f>
        <v>0</v>
      </c>
      <c r="H22" s="4">
        <f>IF('Peligro y Exposición'!BO23="x",1,0)</f>
        <v>0</v>
      </c>
      <c r="I22" s="4">
        <f>IF('Peligro y Exposición'!BR23="x",1,0)</f>
        <v>0</v>
      </c>
      <c r="J22" s="4">
        <f>IF('Peligro y Exposición'!BV23="x",1,0)</f>
        <v>0</v>
      </c>
      <c r="K22" s="4">
        <f>IF(Vulnerabilidad!H23="x",1,0)</f>
        <v>0</v>
      </c>
      <c r="L22" s="4">
        <f>IF(Vulnerabilidad!L23="x",1,0)</f>
        <v>0</v>
      </c>
      <c r="M22" s="4">
        <f>IF(Vulnerabilidad!P23="x",1,0)</f>
        <v>0</v>
      </c>
      <c r="N22" s="4">
        <f>IF(Vulnerabilidad!V23="x",1,0)</f>
        <v>0</v>
      </c>
      <c r="O22" s="4">
        <f>IF(Vulnerabilidad!Z23="x",1,0)</f>
        <v>0</v>
      </c>
      <c r="P22" s="4">
        <f>IF(Vulnerabilidad!AE23="x",1,0)</f>
        <v>0</v>
      </c>
      <c r="Q22" s="4">
        <f>IF(Vulnerabilidad!AH23="x",1,0)</f>
        <v>0</v>
      </c>
      <c r="R22" s="4">
        <f>IF(Vulnerabilidad!AM23="x",1,0)</f>
        <v>0</v>
      </c>
      <c r="S22" s="4">
        <f>IF(Vulnerabilidad!AU23="x",1,0)</f>
        <v>0</v>
      </c>
      <c r="T22" s="4">
        <f>IF('Falta de Capacidad'!E23="x",1,0)</f>
        <v>0</v>
      </c>
      <c r="U22" s="4">
        <f>IF('Falta de Capacidad'!H23="x",1,0)</f>
        <v>0</v>
      </c>
      <c r="V22" s="4">
        <f>IF('Falta de Capacidad'!J23="x",1,0)</f>
        <v>0</v>
      </c>
      <c r="W22" s="4">
        <f>IF('Falta de Capacidad'!O23="x",1,0)</f>
        <v>0</v>
      </c>
      <c r="X22" s="4">
        <f>IF('Falta de Capacidad'!T23="x",1,0)</f>
        <v>0</v>
      </c>
      <c r="Y22" s="4">
        <f>IF('Falta de Capacidad'!AB23="x",1,0)</f>
        <v>0</v>
      </c>
      <c r="Z22" s="4">
        <f>IF('Falta de Capacidad'!AL23="x",1,0)</f>
        <v>0</v>
      </c>
      <c r="AA22" s="4">
        <f>IF('Falta de Capacidad'!AU23="x",1,0)</f>
        <v>0</v>
      </c>
      <c r="AB22" s="222">
        <f t="shared" si="0"/>
        <v>0</v>
      </c>
      <c r="AC22" s="223">
        <f t="shared" si="3"/>
        <v>0</v>
      </c>
      <c r="AD22" s="4">
        <f t="shared" si="1"/>
        <v>0</v>
      </c>
      <c r="AE22" s="4">
        <f t="shared" si="2"/>
        <v>0</v>
      </c>
      <c r="AF22" s="4">
        <f t="shared" si="4"/>
        <v>0</v>
      </c>
    </row>
    <row r="23" spans="1:32" x14ac:dyDescent="0.25">
      <c r="A23" s="3" t="str">
        <f>VLOOKUP(C23,Regiones!B$4:H$36,7,FALSE)</f>
        <v>Central America</v>
      </c>
      <c r="B23" s="114" t="s">
        <v>46</v>
      </c>
      <c r="C23" s="97" t="s">
        <v>45</v>
      </c>
      <c r="D23" s="4">
        <f>IF('Peligro y Exposición'!AX24="x",1,0)</f>
        <v>0</v>
      </c>
      <c r="E23" s="4">
        <f>IF('Peligro y Exposición'!AZ24="x",1,0)</f>
        <v>0</v>
      </c>
      <c r="F23" s="4">
        <f>IF('Peligro y Exposición'!BA24="x",1,0)</f>
        <v>0</v>
      </c>
      <c r="G23" s="4">
        <f>IF('Peligro y Exposición'!BG24="x",1,0)</f>
        <v>0</v>
      </c>
      <c r="H23" s="4">
        <f>IF('Peligro y Exposición'!BO24="x",1,0)</f>
        <v>0</v>
      </c>
      <c r="I23" s="4">
        <f>IF('Peligro y Exposición'!BR24="x",1,0)</f>
        <v>0</v>
      </c>
      <c r="J23" s="4">
        <f>IF('Peligro y Exposición'!BV24="x",1,0)</f>
        <v>0</v>
      </c>
      <c r="K23" s="4">
        <f>IF(Vulnerabilidad!H24="x",1,0)</f>
        <v>0</v>
      </c>
      <c r="L23" s="4">
        <f>IF(Vulnerabilidad!L24="x",1,0)</f>
        <v>0</v>
      </c>
      <c r="M23" s="4">
        <f>IF(Vulnerabilidad!P24="x",1,0)</f>
        <v>0</v>
      </c>
      <c r="N23" s="4">
        <f>IF(Vulnerabilidad!V24="x",1,0)</f>
        <v>0</v>
      </c>
      <c r="O23" s="4">
        <f>IF(Vulnerabilidad!Z24="x",1,0)</f>
        <v>0</v>
      </c>
      <c r="P23" s="4">
        <f>IF(Vulnerabilidad!AE24="x",1,0)</f>
        <v>0</v>
      </c>
      <c r="Q23" s="4">
        <f>IF(Vulnerabilidad!AH24="x",1,0)</f>
        <v>0</v>
      </c>
      <c r="R23" s="4">
        <f>IF(Vulnerabilidad!AM24="x",1,0)</f>
        <v>0</v>
      </c>
      <c r="S23" s="4">
        <f>IF(Vulnerabilidad!AU24="x",1,0)</f>
        <v>0</v>
      </c>
      <c r="T23" s="4">
        <f>IF('Falta de Capacidad'!E24="x",1,0)</f>
        <v>0</v>
      </c>
      <c r="U23" s="4">
        <f>IF('Falta de Capacidad'!H24="x",1,0)</f>
        <v>0</v>
      </c>
      <c r="V23" s="4">
        <f>IF('Falta de Capacidad'!J24="x",1,0)</f>
        <v>0</v>
      </c>
      <c r="W23" s="4">
        <f>IF('Falta de Capacidad'!O24="x",1,0)</f>
        <v>0</v>
      </c>
      <c r="X23" s="4">
        <f>IF('Falta de Capacidad'!T24="x",1,0)</f>
        <v>0</v>
      </c>
      <c r="Y23" s="4">
        <f>IF('Falta de Capacidad'!AB24="x",1,0)</f>
        <v>0</v>
      </c>
      <c r="Z23" s="4">
        <f>IF('Falta de Capacidad'!AL24="x",1,0)</f>
        <v>0</v>
      </c>
      <c r="AA23" s="4">
        <f>IF('Falta de Capacidad'!AU24="x",1,0)</f>
        <v>0</v>
      </c>
      <c r="AB23" s="222">
        <f t="shared" si="0"/>
        <v>0</v>
      </c>
      <c r="AC23" s="223">
        <f t="shared" si="3"/>
        <v>0</v>
      </c>
      <c r="AD23" s="4">
        <f t="shared" si="1"/>
        <v>0</v>
      </c>
      <c r="AE23" s="4">
        <f t="shared" si="2"/>
        <v>0</v>
      </c>
      <c r="AF23" s="4">
        <f t="shared" si="4"/>
        <v>0</v>
      </c>
    </row>
    <row r="24" spans="1:32" x14ac:dyDescent="0.25">
      <c r="A24" s="3" t="str">
        <f>VLOOKUP(C24,Regiones!B$4:H$36,7,FALSE)</f>
        <v>South America</v>
      </c>
      <c r="B24" s="114" t="s">
        <v>3</v>
      </c>
      <c r="C24" s="97" t="s">
        <v>2</v>
      </c>
      <c r="D24" s="4">
        <f>IF('Peligro y Exposición'!AX25="x",1,0)</f>
        <v>0</v>
      </c>
      <c r="E24" s="4">
        <f>IF('Peligro y Exposición'!AZ25="x",1,0)</f>
        <v>0</v>
      </c>
      <c r="F24" s="4">
        <f>IF('Peligro y Exposición'!BA25="x",1,0)</f>
        <v>0</v>
      </c>
      <c r="G24" s="4">
        <f>IF('Peligro y Exposición'!BG25="x",1,0)</f>
        <v>0</v>
      </c>
      <c r="H24" s="4">
        <f>IF('Peligro y Exposición'!BO25="x",1,0)</f>
        <v>0</v>
      </c>
      <c r="I24" s="4">
        <f>IF('Peligro y Exposición'!BR25="x",1,0)</f>
        <v>0</v>
      </c>
      <c r="J24" s="4">
        <f>IF('Peligro y Exposición'!BV25="x",1,0)</f>
        <v>0</v>
      </c>
      <c r="K24" s="4">
        <f>IF(Vulnerabilidad!H25="x",1,0)</f>
        <v>0</v>
      </c>
      <c r="L24" s="4">
        <f>IF(Vulnerabilidad!L25="x",1,0)</f>
        <v>0</v>
      </c>
      <c r="M24" s="4">
        <f>IF(Vulnerabilidad!P25="x",1,0)</f>
        <v>0</v>
      </c>
      <c r="N24" s="4">
        <f>IF(Vulnerabilidad!V25="x",1,0)</f>
        <v>0</v>
      </c>
      <c r="O24" s="4">
        <f>IF(Vulnerabilidad!Z25="x",1,0)</f>
        <v>0</v>
      </c>
      <c r="P24" s="4">
        <f>IF(Vulnerabilidad!AE25="x",1,0)</f>
        <v>0</v>
      </c>
      <c r="Q24" s="4">
        <f>IF(Vulnerabilidad!AH25="x",1,0)</f>
        <v>0</v>
      </c>
      <c r="R24" s="4">
        <f>IF(Vulnerabilidad!AM25="x",1,0)</f>
        <v>0</v>
      </c>
      <c r="S24" s="4">
        <f>IF(Vulnerabilidad!AU25="x",1,0)</f>
        <v>0</v>
      </c>
      <c r="T24" s="4">
        <f>IF('Falta de Capacidad'!E25="x",1,0)</f>
        <v>0</v>
      </c>
      <c r="U24" s="4">
        <f>IF('Falta de Capacidad'!H25="x",1,0)</f>
        <v>0</v>
      </c>
      <c r="V24" s="4">
        <f>IF('Falta de Capacidad'!J25="x",1,0)</f>
        <v>0</v>
      </c>
      <c r="W24" s="4">
        <f>IF('Falta de Capacidad'!O25="x",1,0)</f>
        <v>0</v>
      </c>
      <c r="X24" s="4">
        <f>IF('Falta de Capacidad'!T25="x",1,0)</f>
        <v>0</v>
      </c>
      <c r="Y24" s="4">
        <f>IF('Falta de Capacidad'!AB25="x",1,0)</f>
        <v>0</v>
      </c>
      <c r="Z24" s="4">
        <f>IF('Falta de Capacidad'!AL25="x",1,0)</f>
        <v>0</v>
      </c>
      <c r="AA24" s="4">
        <f>IF('Falta de Capacidad'!AU25="x",1,0)</f>
        <v>0</v>
      </c>
      <c r="AB24" s="222">
        <f t="shared" si="0"/>
        <v>0</v>
      </c>
      <c r="AC24" s="223">
        <f t="shared" si="3"/>
        <v>0</v>
      </c>
      <c r="AD24" s="4">
        <f t="shared" si="1"/>
        <v>0</v>
      </c>
      <c r="AE24" s="4">
        <f t="shared" si="2"/>
        <v>0</v>
      </c>
      <c r="AF24" s="4">
        <f t="shared" si="4"/>
        <v>0</v>
      </c>
    </row>
    <row r="25" spans="1:32" x14ac:dyDescent="0.25">
      <c r="A25" s="3" t="str">
        <f>VLOOKUP(C25,Regiones!B$4:H$36,7,FALSE)</f>
        <v>South America</v>
      </c>
      <c r="B25" s="114" t="s">
        <v>437</v>
      </c>
      <c r="C25" s="97" t="s">
        <v>10</v>
      </c>
      <c r="D25" s="4">
        <f>IF('Peligro y Exposición'!AX26="x",1,0)</f>
        <v>0</v>
      </c>
      <c r="E25" s="4">
        <f>IF('Peligro y Exposición'!AZ26="x",1,0)</f>
        <v>0</v>
      </c>
      <c r="F25" s="4">
        <f>IF('Peligro y Exposición'!BA26="x",1,0)</f>
        <v>0</v>
      </c>
      <c r="G25" s="4">
        <f>IF('Peligro y Exposición'!BG26="x",1,0)</f>
        <v>0</v>
      </c>
      <c r="H25" s="4">
        <f>IF('Peligro y Exposición'!BO26="x",1,0)</f>
        <v>0</v>
      </c>
      <c r="I25" s="4">
        <f>IF('Peligro y Exposición'!BR26="x",1,0)</f>
        <v>0</v>
      </c>
      <c r="J25" s="4">
        <f>IF('Peligro y Exposición'!BV26="x",1,0)</f>
        <v>0</v>
      </c>
      <c r="K25" s="4">
        <f>IF(Vulnerabilidad!H26="x",1,0)</f>
        <v>0</v>
      </c>
      <c r="L25" s="4">
        <f>IF(Vulnerabilidad!L26="x",1,0)</f>
        <v>0</v>
      </c>
      <c r="M25" s="4">
        <f>IF(Vulnerabilidad!P26="x",1,0)</f>
        <v>0</v>
      </c>
      <c r="N25" s="4">
        <f>IF(Vulnerabilidad!V26="x",1,0)</f>
        <v>0</v>
      </c>
      <c r="O25" s="4">
        <f>IF(Vulnerabilidad!Z26="x",1,0)</f>
        <v>0</v>
      </c>
      <c r="P25" s="4">
        <f>IF(Vulnerabilidad!AE26="x",1,0)</f>
        <v>0</v>
      </c>
      <c r="Q25" s="4">
        <f>IF(Vulnerabilidad!AH26="x",1,0)</f>
        <v>0</v>
      </c>
      <c r="R25" s="4">
        <f>IF(Vulnerabilidad!AM26="x",1,0)</f>
        <v>0</v>
      </c>
      <c r="S25" s="4">
        <f>IF(Vulnerabilidad!AU26="x",1,0)</f>
        <v>0</v>
      </c>
      <c r="T25" s="4">
        <f>IF('Falta de Capacidad'!E26="x",1,0)</f>
        <v>0</v>
      </c>
      <c r="U25" s="4">
        <f>IF('Falta de Capacidad'!H26="x",1,0)</f>
        <v>0</v>
      </c>
      <c r="V25" s="4">
        <f>IF('Falta de Capacidad'!J26="x",1,0)</f>
        <v>0</v>
      </c>
      <c r="W25" s="4">
        <f>IF('Falta de Capacidad'!O26="x",1,0)</f>
        <v>0</v>
      </c>
      <c r="X25" s="4">
        <f>IF('Falta de Capacidad'!T26="x",1,0)</f>
        <v>0</v>
      </c>
      <c r="Y25" s="4">
        <f>IF('Falta de Capacidad'!AB26="x",1,0)</f>
        <v>0</v>
      </c>
      <c r="Z25" s="4">
        <f>IF('Falta de Capacidad'!AL26="x",1,0)</f>
        <v>0</v>
      </c>
      <c r="AA25" s="4">
        <f>IF('Falta de Capacidad'!AU26="x",1,0)</f>
        <v>0</v>
      </c>
      <c r="AB25" s="222">
        <f t="shared" si="0"/>
        <v>0</v>
      </c>
      <c r="AC25" s="223">
        <f t="shared" si="3"/>
        <v>0</v>
      </c>
      <c r="AD25" s="4">
        <f t="shared" si="1"/>
        <v>0</v>
      </c>
      <c r="AE25" s="4">
        <f t="shared" si="2"/>
        <v>0</v>
      </c>
      <c r="AF25" s="4">
        <f t="shared" si="4"/>
        <v>0</v>
      </c>
    </row>
    <row r="26" spans="1:32" x14ac:dyDescent="0.25">
      <c r="A26" s="3" t="str">
        <f>VLOOKUP(C26,Regiones!B$4:H$36,7,FALSE)</f>
        <v>South America</v>
      </c>
      <c r="B26" s="114" t="s">
        <v>12</v>
      </c>
      <c r="C26" s="97" t="s">
        <v>11</v>
      </c>
      <c r="D26" s="4">
        <f>IF('Peligro y Exposición'!AX27="x",1,0)</f>
        <v>0</v>
      </c>
      <c r="E26" s="4">
        <f>IF('Peligro y Exposición'!AZ27="x",1,0)</f>
        <v>0</v>
      </c>
      <c r="F26" s="4">
        <f>IF('Peligro y Exposición'!BA27="x",1,0)</f>
        <v>0</v>
      </c>
      <c r="G26" s="4">
        <f>IF('Peligro y Exposición'!BG27="x",1,0)</f>
        <v>0</v>
      </c>
      <c r="H26" s="4">
        <f>IF('Peligro y Exposición'!BO27="x",1,0)</f>
        <v>0</v>
      </c>
      <c r="I26" s="4">
        <f>IF('Peligro y Exposición'!BR27="x",1,0)</f>
        <v>0</v>
      </c>
      <c r="J26" s="4">
        <f>IF('Peligro y Exposición'!BV27="x",1,0)</f>
        <v>0</v>
      </c>
      <c r="K26" s="4">
        <f>IF(Vulnerabilidad!H27="x",1,0)</f>
        <v>0</v>
      </c>
      <c r="L26" s="4">
        <f>IF(Vulnerabilidad!L27="x",1,0)</f>
        <v>0</v>
      </c>
      <c r="M26" s="4">
        <f>IF(Vulnerabilidad!P27="x",1,0)</f>
        <v>0</v>
      </c>
      <c r="N26" s="4">
        <f>IF(Vulnerabilidad!V27="x",1,0)</f>
        <v>0</v>
      </c>
      <c r="O26" s="4">
        <f>IF(Vulnerabilidad!Z27="x",1,0)</f>
        <v>0</v>
      </c>
      <c r="P26" s="4">
        <f>IF(Vulnerabilidad!AE27="x",1,0)</f>
        <v>0</v>
      </c>
      <c r="Q26" s="4">
        <f>IF(Vulnerabilidad!AH27="x",1,0)</f>
        <v>0</v>
      </c>
      <c r="R26" s="4">
        <f>IF(Vulnerabilidad!AM27="x",1,0)</f>
        <v>0</v>
      </c>
      <c r="S26" s="4">
        <f>IF(Vulnerabilidad!AU27="x",1,0)</f>
        <v>0</v>
      </c>
      <c r="T26" s="4">
        <f>IF('Falta de Capacidad'!E27="x",1,0)</f>
        <v>0</v>
      </c>
      <c r="U26" s="4">
        <f>IF('Falta de Capacidad'!H27="x",1,0)</f>
        <v>0</v>
      </c>
      <c r="V26" s="4">
        <f>IF('Falta de Capacidad'!J27="x",1,0)</f>
        <v>0</v>
      </c>
      <c r="W26" s="4">
        <f>IF('Falta de Capacidad'!O27="x",1,0)</f>
        <v>0</v>
      </c>
      <c r="X26" s="4">
        <f>IF('Falta de Capacidad'!T27="x",1,0)</f>
        <v>0</v>
      </c>
      <c r="Y26" s="4">
        <f>IF('Falta de Capacidad'!AB27="x",1,0)</f>
        <v>0</v>
      </c>
      <c r="Z26" s="4">
        <f>IF('Falta de Capacidad'!AL27="x",1,0)</f>
        <v>0</v>
      </c>
      <c r="AA26" s="4">
        <f>IF('Falta de Capacidad'!AU27="x",1,0)</f>
        <v>0</v>
      </c>
      <c r="AB26" s="222">
        <f t="shared" si="0"/>
        <v>0</v>
      </c>
      <c r="AC26" s="223">
        <f t="shared" si="3"/>
        <v>0</v>
      </c>
      <c r="AD26" s="4">
        <f t="shared" si="1"/>
        <v>0</v>
      </c>
      <c r="AE26" s="4">
        <f t="shared" si="2"/>
        <v>0</v>
      </c>
      <c r="AF26" s="4">
        <f t="shared" si="4"/>
        <v>0</v>
      </c>
    </row>
    <row r="27" spans="1:32" x14ac:dyDescent="0.25">
      <c r="A27" s="3" t="str">
        <f>VLOOKUP(C27,Regiones!B$4:H$36,7,FALSE)</f>
        <v>South America</v>
      </c>
      <c r="B27" s="114" t="s">
        <v>14</v>
      </c>
      <c r="C27" s="97" t="s">
        <v>13</v>
      </c>
      <c r="D27" s="4">
        <f>IF('Peligro y Exposición'!AX28="x",1,0)</f>
        <v>0</v>
      </c>
      <c r="E27" s="4">
        <f>IF('Peligro y Exposición'!AZ28="x",1,0)</f>
        <v>0</v>
      </c>
      <c r="F27" s="4">
        <f>IF('Peligro y Exposición'!BA28="x",1,0)</f>
        <v>0</v>
      </c>
      <c r="G27" s="4">
        <f>IF('Peligro y Exposición'!BG28="x",1,0)</f>
        <v>0</v>
      </c>
      <c r="H27" s="4">
        <f>IF('Peligro y Exposición'!BO28="x",1,0)</f>
        <v>0</v>
      </c>
      <c r="I27" s="4">
        <f>IF('Peligro y Exposición'!BR28="x",1,0)</f>
        <v>0</v>
      </c>
      <c r="J27" s="4">
        <f>IF('Peligro y Exposición'!BV28="x",1,0)</f>
        <v>0</v>
      </c>
      <c r="K27" s="4">
        <f>IF(Vulnerabilidad!H28="x",1,0)</f>
        <v>0</v>
      </c>
      <c r="L27" s="4">
        <f>IF(Vulnerabilidad!L28="x",1,0)</f>
        <v>0</v>
      </c>
      <c r="M27" s="4">
        <f>IF(Vulnerabilidad!P28="x",1,0)</f>
        <v>0</v>
      </c>
      <c r="N27" s="4">
        <f>IF(Vulnerabilidad!V28="x",1,0)</f>
        <v>0</v>
      </c>
      <c r="O27" s="4">
        <f>IF(Vulnerabilidad!Z28="x",1,0)</f>
        <v>0</v>
      </c>
      <c r="P27" s="4">
        <f>IF(Vulnerabilidad!AE28="x",1,0)</f>
        <v>0</v>
      </c>
      <c r="Q27" s="4">
        <f>IF(Vulnerabilidad!AH28="x",1,0)</f>
        <v>0</v>
      </c>
      <c r="R27" s="4">
        <f>IF(Vulnerabilidad!AM28="x",1,0)</f>
        <v>0</v>
      </c>
      <c r="S27" s="4">
        <f>IF(Vulnerabilidad!AU28="x",1,0)</f>
        <v>0</v>
      </c>
      <c r="T27" s="4">
        <f>IF('Falta de Capacidad'!E28="x",1,0)</f>
        <v>0</v>
      </c>
      <c r="U27" s="4">
        <f>IF('Falta de Capacidad'!H28="x",1,0)</f>
        <v>0</v>
      </c>
      <c r="V27" s="4">
        <f>IF('Falta de Capacidad'!J28="x",1,0)</f>
        <v>0</v>
      </c>
      <c r="W27" s="4">
        <f>IF('Falta de Capacidad'!O28="x",1,0)</f>
        <v>0</v>
      </c>
      <c r="X27" s="4">
        <f>IF('Falta de Capacidad'!T28="x",1,0)</f>
        <v>0</v>
      </c>
      <c r="Y27" s="4">
        <f>IF('Falta de Capacidad'!AB28="x",1,0)</f>
        <v>0</v>
      </c>
      <c r="Z27" s="4">
        <f>IF('Falta de Capacidad'!AL28="x",1,0)</f>
        <v>0</v>
      </c>
      <c r="AA27" s="4">
        <f>IF('Falta de Capacidad'!AU28="x",1,0)</f>
        <v>0</v>
      </c>
      <c r="AB27" s="222">
        <f t="shared" si="0"/>
        <v>0</v>
      </c>
      <c r="AC27" s="223">
        <f t="shared" si="3"/>
        <v>0</v>
      </c>
      <c r="AD27" s="4">
        <f t="shared" si="1"/>
        <v>0</v>
      </c>
      <c r="AE27" s="4">
        <f t="shared" si="2"/>
        <v>0</v>
      </c>
      <c r="AF27" s="4">
        <f t="shared" si="4"/>
        <v>0</v>
      </c>
    </row>
    <row r="28" spans="1:32" x14ac:dyDescent="0.25">
      <c r="A28" s="3" t="str">
        <f>VLOOKUP(C28,Regiones!B$4:H$36,7,FALSE)</f>
        <v>South America</v>
      </c>
      <c r="B28" s="114" t="s">
        <v>16</v>
      </c>
      <c r="C28" s="97" t="s">
        <v>15</v>
      </c>
      <c r="D28" s="4">
        <f>IF('Peligro y Exposición'!AX29="x",1,0)</f>
        <v>0</v>
      </c>
      <c r="E28" s="4">
        <f>IF('Peligro y Exposición'!AZ29="x",1,0)</f>
        <v>0</v>
      </c>
      <c r="F28" s="4">
        <f>IF('Peligro y Exposición'!BA29="x",1,0)</f>
        <v>0</v>
      </c>
      <c r="G28" s="4">
        <f>IF('Peligro y Exposición'!BG29="x",1,0)</f>
        <v>0</v>
      </c>
      <c r="H28" s="4">
        <f>IF('Peligro y Exposición'!BO29="x",1,0)</f>
        <v>0</v>
      </c>
      <c r="I28" s="4">
        <f>IF('Peligro y Exposición'!BR29="x",1,0)</f>
        <v>0</v>
      </c>
      <c r="J28" s="4">
        <f>IF('Peligro y Exposición'!BV29="x",1,0)</f>
        <v>0</v>
      </c>
      <c r="K28" s="4">
        <f>IF(Vulnerabilidad!H29="x",1,0)</f>
        <v>0</v>
      </c>
      <c r="L28" s="4">
        <f>IF(Vulnerabilidad!L29="x",1,0)</f>
        <v>0</v>
      </c>
      <c r="M28" s="4">
        <f>IF(Vulnerabilidad!P29="x",1,0)</f>
        <v>0</v>
      </c>
      <c r="N28" s="4">
        <f>IF(Vulnerabilidad!V29="x",1,0)</f>
        <v>0</v>
      </c>
      <c r="O28" s="4">
        <f>IF(Vulnerabilidad!Z29="x",1,0)</f>
        <v>0</v>
      </c>
      <c r="P28" s="4">
        <f>IF(Vulnerabilidad!AE29="x",1,0)</f>
        <v>0</v>
      </c>
      <c r="Q28" s="4">
        <f>IF(Vulnerabilidad!AH29="x",1,0)</f>
        <v>0</v>
      </c>
      <c r="R28" s="4">
        <f>IF(Vulnerabilidad!AM29="x",1,0)</f>
        <v>0</v>
      </c>
      <c r="S28" s="4">
        <f>IF(Vulnerabilidad!AU29="x",1,0)</f>
        <v>0</v>
      </c>
      <c r="T28" s="4">
        <f>IF('Falta de Capacidad'!E29="x",1,0)</f>
        <v>0</v>
      </c>
      <c r="U28" s="4">
        <f>IF('Falta de Capacidad'!H29="x",1,0)</f>
        <v>0</v>
      </c>
      <c r="V28" s="4">
        <f>IF('Falta de Capacidad'!J29="x",1,0)</f>
        <v>0</v>
      </c>
      <c r="W28" s="4">
        <f>IF('Falta de Capacidad'!O29="x",1,0)</f>
        <v>0</v>
      </c>
      <c r="X28" s="4">
        <f>IF('Falta de Capacidad'!T29="x",1,0)</f>
        <v>0</v>
      </c>
      <c r="Y28" s="4">
        <f>IF('Falta de Capacidad'!AB29="x",1,0)</f>
        <v>0</v>
      </c>
      <c r="Z28" s="4">
        <f>IF('Falta de Capacidad'!AL29="x",1,0)</f>
        <v>0</v>
      </c>
      <c r="AA28" s="4">
        <f>IF('Falta de Capacidad'!AU29="x",1,0)</f>
        <v>0</v>
      </c>
      <c r="AB28" s="222">
        <f t="shared" si="0"/>
        <v>0</v>
      </c>
      <c r="AC28" s="223">
        <f t="shared" si="3"/>
        <v>0</v>
      </c>
      <c r="AD28" s="4">
        <f t="shared" si="1"/>
        <v>0</v>
      </c>
      <c r="AE28" s="4">
        <f t="shared" si="2"/>
        <v>0</v>
      </c>
      <c r="AF28" s="4">
        <f t="shared" si="4"/>
        <v>0</v>
      </c>
    </row>
    <row r="29" spans="1:32" x14ac:dyDescent="0.25">
      <c r="A29" s="3" t="str">
        <f>VLOOKUP(C29,Regiones!B$4:H$36,7,FALSE)</f>
        <v>South America</v>
      </c>
      <c r="B29" s="114" t="s">
        <v>26</v>
      </c>
      <c r="C29" s="97" t="s">
        <v>25</v>
      </c>
      <c r="D29" s="4">
        <f>IF('Peligro y Exposición'!AX30="x",1,0)</f>
        <v>0</v>
      </c>
      <c r="E29" s="4">
        <f>IF('Peligro y Exposición'!AZ30="x",1,0)</f>
        <v>0</v>
      </c>
      <c r="F29" s="4">
        <f>IF('Peligro y Exposición'!BA30="x",1,0)</f>
        <v>0</v>
      </c>
      <c r="G29" s="4">
        <f>IF('Peligro y Exposición'!BG30="x",1,0)</f>
        <v>0</v>
      </c>
      <c r="H29" s="4">
        <f>IF('Peligro y Exposición'!BO30="x",1,0)</f>
        <v>0</v>
      </c>
      <c r="I29" s="4">
        <f>IF('Peligro y Exposición'!BR30="x",1,0)</f>
        <v>0</v>
      </c>
      <c r="J29" s="4">
        <f>IF('Peligro y Exposición'!BV30="x",1,0)</f>
        <v>0</v>
      </c>
      <c r="K29" s="4">
        <f>IF(Vulnerabilidad!H30="x",1,0)</f>
        <v>0</v>
      </c>
      <c r="L29" s="4">
        <f>IF(Vulnerabilidad!L30="x",1,0)</f>
        <v>0</v>
      </c>
      <c r="M29" s="4">
        <f>IF(Vulnerabilidad!P30="x",1,0)</f>
        <v>0</v>
      </c>
      <c r="N29" s="4">
        <f>IF(Vulnerabilidad!V30="x",1,0)</f>
        <v>0</v>
      </c>
      <c r="O29" s="4">
        <f>IF(Vulnerabilidad!Z30="x",1,0)</f>
        <v>0</v>
      </c>
      <c r="P29" s="4">
        <f>IF(Vulnerabilidad!AE30="x",1,0)</f>
        <v>0</v>
      </c>
      <c r="Q29" s="4">
        <f>IF(Vulnerabilidad!AH30="x",1,0)</f>
        <v>0</v>
      </c>
      <c r="R29" s="4">
        <f>IF(Vulnerabilidad!AM30="x",1,0)</f>
        <v>0</v>
      </c>
      <c r="S29" s="4">
        <f>IF(Vulnerabilidad!AU30="x",1,0)</f>
        <v>0</v>
      </c>
      <c r="T29" s="4">
        <f>IF('Falta de Capacidad'!E30="x",1,0)</f>
        <v>0</v>
      </c>
      <c r="U29" s="4">
        <f>IF('Falta de Capacidad'!H30="x",1,0)</f>
        <v>0</v>
      </c>
      <c r="V29" s="4">
        <f>IF('Falta de Capacidad'!J30="x",1,0)</f>
        <v>0</v>
      </c>
      <c r="W29" s="4">
        <f>IF('Falta de Capacidad'!O30="x",1,0)</f>
        <v>0</v>
      </c>
      <c r="X29" s="4">
        <f>IF('Falta de Capacidad'!T30="x",1,0)</f>
        <v>0</v>
      </c>
      <c r="Y29" s="4">
        <f>IF('Falta de Capacidad'!AB30="x",1,0)</f>
        <v>0</v>
      </c>
      <c r="Z29" s="4">
        <f>IF('Falta de Capacidad'!AL30="x",1,0)</f>
        <v>0</v>
      </c>
      <c r="AA29" s="4">
        <f>IF('Falta de Capacidad'!AU30="x",1,0)</f>
        <v>0</v>
      </c>
      <c r="AB29" s="222">
        <f t="shared" si="0"/>
        <v>0</v>
      </c>
      <c r="AC29" s="223">
        <f t="shared" si="3"/>
        <v>0</v>
      </c>
      <c r="AD29" s="4">
        <f t="shared" si="1"/>
        <v>0</v>
      </c>
      <c r="AE29" s="4">
        <f t="shared" si="2"/>
        <v>0</v>
      </c>
      <c r="AF29" s="4">
        <f t="shared" si="4"/>
        <v>0</v>
      </c>
    </row>
    <row r="30" spans="1:32" x14ac:dyDescent="0.25">
      <c r="A30" s="3" t="str">
        <f>VLOOKUP(C30,Regiones!B$4:H$36,7,FALSE)</f>
        <v>South America</v>
      </c>
      <c r="B30" s="114" t="s">
        <v>34</v>
      </c>
      <c r="C30" s="97" t="s">
        <v>33</v>
      </c>
      <c r="D30" s="4">
        <f>IF('Peligro y Exposición'!AX31="x",1,0)</f>
        <v>0</v>
      </c>
      <c r="E30" s="4">
        <f>IF('Peligro y Exposición'!AZ31="x",1,0)</f>
        <v>0</v>
      </c>
      <c r="F30" s="4">
        <f>IF('Peligro y Exposición'!BA31="x",1,0)</f>
        <v>0</v>
      </c>
      <c r="G30" s="4">
        <f>IF('Peligro y Exposición'!BG31="x",1,0)</f>
        <v>0</v>
      </c>
      <c r="H30" s="4">
        <f>IF('Peligro y Exposición'!BO31="x",1,0)</f>
        <v>0</v>
      </c>
      <c r="I30" s="4">
        <f>IF('Peligro y Exposición'!BR31="x",1,0)</f>
        <v>0</v>
      </c>
      <c r="J30" s="4">
        <f>IF('Peligro y Exposición'!BV31="x",1,0)</f>
        <v>0</v>
      </c>
      <c r="K30" s="4">
        <f>IF(Vulnerabilidad!H31="x",1,0)</f>
        <v>0</v>
      </c>
      <c r="L30" s="4">
        <f>IF(Vulnerabilidad!L31="x",1,0)</f>
        <v>0</v>
      </c>
      <c r="M30" s="4">
        <f>IF(Vulnerabilidad!P31="x",1,0)</f>
        <v>0</v>
      </c>
      <c r="N30" s="4">
        <f>IF(Vulnerabilidad!V31="x",1,0)</f>
        <v>0</v>
      </c>
      <c r="O30" s="4">
        <f>IF(Vulnerabilidad!Z31="x",1,0)</f>
        <v>0</v>
      </c>
      <c r="P30" s="4">
        <f>IF(Vulnerabilidad!AE31="x",1,0)</f>
        <v>0</v>
      </c>
      <c r="Q30" s="4">
        <f>IF(Vulnerabilidad!AH31="x",1,0)</f>
        <v>0</v>
      </c>
      <c r="R30" s="4">
        <f>IF(Vulnerabilidad!AM31="x",1,0)</f>
        <v>0</v>
      </c>
      <c r="S30" s="4">
        <f>IF(Vulnerabilidad!AU31="x",1,0)</f>
        <v>0</v>
      </c>
      <c r="T30" s="4">
        <f>IF('Falta de Capacidad'!E31="x",1,0)</f>
        <v>1</v>
      </c>
      <c r="U30" s="4">
        <f>IF('Falta de Capacidad'!H31="x",1,0)</f>
        <v>0</v>
      </c>
      <c r="V30" s="4">
        <f>IF('Falta de Capacidad'!J31="x",1,0)</f>
        <v>1</v>
      </c>
      <c r="W30" s="4">
        <f>IF('Falta de Capacidad'!O31="x",1,0)</f>
        <v>0</v>
      </c>
      <c r="X30" s="4">
        <f>IF('Falta de Capacidad'!T31="x",1,0)</f>
        <v>0</v>
      </c>
      <c r="Y30" s="4">
        <f>IF('Falta de Capacidad'!AB31="x",1,0)</f>
        <v>0</v>
      </c>
      <c r="Z30" s="4">
        <f>IF('Falta de Capacidad'!AL31="x",1,0)</f>
        <v>0</v>
      </c>
      <c r="AA30" s="4">
        <f>IF('Falta de Capacidad'!AU31="x",1,0)</f>
        <v>0</v>
      </c>
      <c r="AB30" s="222">
        <f t="shared" si="0"/>
        <v>2</v>
      </c>
      <c r="AC30" s="223">
        <f t="shared" si="3"/>
        <v>0.08</v>
      </c>
      <c r="AD30" s="4">
        <f t="shared" si="1"/>
        <v>0</v>
      </c>
      <c r="AE30" s="4">
        <f t="shared" si="2"/>
        <v>0</v>
      </c>
      <c r="AF30" s="4">
        <f t="shared" si="4"/>
        <v>2</v>
      </c>
    </row>
    <row r="31" spans="1:32" x14ac:dyDescent="0.25">
      <c r="A31" s="3" t="str">
        <f>VLOOKUP(C31,Regiones!B$4:H$36,7,FALSE)</f>
        <v>South America</v>
      </c>
      <c r="B31" s="114" t="s">
        <v>48</v>
      </c>
      <c r="C31" s="97" t="s">
        <v>47</v>
      </c>
      <c r="D31" s="4">
        <f>IF('Peligro y Exposición'!AX32="x",1,0)</f>
        <v>0</v>
      </c>
      <c r="E31" s="4">
        <f>IF('Peligro y Exposición'!AZ32="x",1,0)</f>
        <v>0</v>
      </c>
      <c r="F31" s="4">
        <f>IF('Peligro y Exposición'!BA32="x",1,0)</f>
        <v>0</v>
      </c>
      <c r="G31" s="4">
        <f>IF('Peligro y Exposición'!BG32="x",1,0)</f>
        <v>0</v>
      </c>
      <c r="H31" s="4">
        <f>IF('Peligro y Exposición'!BO32="x",1,0)</f>
        <v>0</v>
      </c>
      <c r="I31" s="4">
        <f>IF('Peligro y Exposición'!BR32="x",1,0)</f>
        <v>0</v>
      </c>
      <c r="J31" s="4">
        <f>IF('Peligro y Exposición'!BV32="x",1,0)</f>
        <v>0</v>
      </c>
      <c r="K31" s="4">
        <f>IF(Vulnerabilidad!H32="x",1,0)</f>
        <v>0</v>
      </c>
      <c r="L31" s="4">
        <f>IF(Vulnerabilidad!L32="x",1,0)</f>
        <v>0</v>
      </c>
      <c r="M31" s="4">
        <f>IF(Vulnerabilidad!P32="x",1,0)</f>
        <v>0</v>
      </c>
      <c r="N31" s="4">
        <f>IF(Vulnerabilidad!V32="x",1,0)</f>
        <v>0</v>
      </c>
      <c r="O31" s="4">
        <f>IF(Vulnerabilidad!Z32="x",1,0)</f>
        <v>0</v>
      </c>
      <c r="P31" s="4">
        <f>IF(Vulnerabilidad!AE32="x",1,0)</f>
        <v>0</v>
      </c>
      <c r="Q31" s="4">
        <f>IF(Vulnerabilidad!AH32="x",1,0)</f>
        <v>0</v>
      </c>
      <c r="R31" s="4">
        <f>IF(Vulnerabilidad!AM32="x",1,0)</f>
        <v>0</v>
      </c>
      <c r="S31" s="4">
        <f>IF(Vulnerabilidad!AU32="x",1,0)</f>
        <v>0</v>
      </c>
      <c r="T31" s="4">
        <f>IF('Falta de Capacidad'!E32="x",1,0)</f>
        <v>0</v>
      </c>
      <c r="U31" s="4">
        <f>IF('Falta de Capacidad'!H32="x",1,0)</f>
        <v>0</v>
      </c>
      <c r="V31" s="4">
        <f>IF('Falta de Capacidad'!J32="x",1,0)</f>
        <v>0</v>
      </c>
      <c r="W31" s="4">
        <f>IF('Falta de Capacidad'!O32="x",1,0)</f>
        <v>0</v>
      </c>
      <c r="X31" s="4">
        <f>IF('Falta de Capacidad'!T32="x",1,0)</f>
        <v>0</v>
      </c>
      <c r="Y31" s="4">
        <f>IF('Falta de Capacidad'!AB32="x",1,0)</f>
        <v>0</v>
      </c>
      <c r="Z31" s="4">
        <f>IF('Falta de Capacidad'!AL32="x",1,0)</f>
        <v>0</v>
      </c>
      <c r="AA31" s="4">
        <f>IF('Falta de Capacidad'!AU32="x",1,0)</f>
        <v>0</v>
      </c>
      <c r="AB31" s="222">
        <f t="shared" si="0"/>
        <v>0</v>
      </c>
      <c r="AC31" s="223">
        <f t="shared" si="3"/>
        <v>0</v>
      </c>
      <c r="AD31" s="4">
        <f t="shared" si="1"/>
        <v>0</v>
      </c>
      <c r="AE31" s="4">
        <f t="shared" si="2"/>
        <v>0</v>
      </c>
      <c r="AF31" s="4">
        <f t="shared" si="4"/>
        <v>0</v>
      </c>
    </row>
    <row r="32" spans="1:32" x14ac:dyDescent="0.25">
      <c r="A32" s="3" t="str">
        <f>VLOOKUP(C32,Regiones!B$4:H$36,7,FALSE)</f>
        <v>South America</v>
      </c>
      <c r="B32" s="114" t="s">
        <v>50</v>
      </c>
      <c r="C32" s="97" t="s">
        <v>49</v>
      </c>
      <c r="D32" s="4">
        <f>IF('Peligro y Exposición'!AX33="x",1,0)</f>
        <v>0</v>
      </c>
      <c r="E32" s="4">
        <f>IF('Peligro y Exposición'!AZ33="x",1,0)</f>
        <v>0</v>
      </c>
      <c r="F32" s="4">
        <f>IF('Peligro y Exposición'!BA33="x",1,0)</f>
        <v>0</v>
      </c>
      <c r="G32" s="4">
        <f>IF('Peligro y Exposición'!BG33="x",1,0)</f>
        <v>0</v>
      </c>
      <c r="H32" s="4">
        <f>IF('Peligro y Exposición'!BO33="x",1,0)</f>
        <v>0</v>
      </c>
      <c r="I32" s="4">
        <f>IF('Peligro y Exposición'!BR33="x",1,0)</f>
        <v>0</v>
      </c>
      <c r="J32" s="4">
        <f>IF('Peligro y Exposición'!BV33="x",1,0)</f>
        <v>0</v>
      </c>
      <c r="K32" s="4">
        <f>IF(Vulnerabilidad!H33="x",1,0)</f>
        <v>0</v>
      </c>
      <c r="L32" s="4">
        <f>IF(Vulnerabilidad!L33="x",1,0)</f>
        <v>0</v>
      </c>
      <c r="M32" s="4">
        <f>IF(Vulnerabilidad!P33="x",1,0)</f>
        <v>0</v>
      </c>
      <c r="N32" s="4">
        <f>IF(Vulnerabilidad!V33="x",1,0)</f>
        <v>0</v>
      </c>
      <c r="O32" s="4">
        <f>IF(Vulnerabilidad!Z33="x",1,0)</f>
        <v>0</v>
      </c>
      <c r="P32" s="4">
        <f>IF(Vulnerabilidad!AE33="x",1,0)</f>
        <v>0</v>
      </c>
      <c r="Q32" s="4">
        <f>IF(Vulnerabilidad!AH33="x",1,0)</f>
        <v>0</v>
      </c>
      <c r="R32" s="4">
        <f>IF(Vulnerabilidad!AM33="x",1,0)</f>
        <v>0</v>
      </c>
      <c r="S32" s="4">
        <f>IF(Vulnerabilidad!AU33="x",1,0)</f>
        <v>0</v>
      </c>
      <c r="T32" s="4">
        <f>IF('Falta de Capacidad'!E33="x",1,0)</f>
        <v>0</v>
      </c>
      <c r="U32" s="4">
        <f>IF('Falta de Capacidad'!H33="x",1,0)</f>
        <v>0</v>
      </c>
      <c r="V32" s="4">
        <f>IF('Falta de Capacidad'!J33="x",1,0)</f>
        <v>0</v>
      </c>
      <c r="W32" s="4">
        <f>IF('Falta de Capacidad'!O33="x",1,0)</f>
        <v>0</v>
      </c>
      <c r="X32" s="4">
        <f>IF('Falta de Capacidad'!T33="x",1,0)</f>
        <v>0</v>
      </c>
      <c r="Y32" s="4">
        <f>IF('Falta de Capacidad'!AB33="x",1,0)</f>
        <v>0</v>
      </c>
      <c r="Z32" s="4">
        <f>IF('Falta de Capacidad'!AL33="x",1,0)</f>
        <v>0</v>
      </c>
      <c r="AA32" s="4">
        <f>IF('Falta de Capacidad'!AU33="x",1,0)</f>
        <v>0</v>
      </c>
      <c r="AB32" s="222">
        <f t="shared" si="0"/>
        <v>0</v>
      </c>
      <c r="AC32" s="223">
        <f t="shared" si="3"/>
        <v>0</v>
      </c>
      <c r="AD32" s="4">
        <f t="shared" si="1"/>
        <v>0</v>
      </c>
      <c r="AE32" s="4">
        <f t="shared" si="2"/>
        <v>0</v>
      </c>
      <c r="AF32" s="4">
        <f t="shared" si="4"/>
        <v>0</v>
      </c>
    </row>
    <row r="33" spans="1:32" x14ac:dyDescent="0.25">
      <c r="A33" s="3" t="str">
        <f>VLOOKUP(C33,Regiones!B$4:H$36,7,FALSE)</f>
        <v>South America</v>
      </c>
      <c r="B33" s="114" t="s">
        <v>58</v>
      </c>
      <c r="C33" s="97" t="s">
        <v>57</v>
      </c>
      <c r="D33" s="4">
        <f>IF('Peligro y Exposición'!AX34="x",1,0)</f>
        <v>0</v>
      </c>
      <c r="E33" s="4">
        <f>IF('Peligro y Exposición'!AZ34="x",1,0)</f>
        <v>0</v>
      </c>
      <c r="F33" s="4">
        <f>IF('Peligro y Exposición'!BA34="x",1,0)</f>
        <v>0</v>
      </c>
      <c r="G33" s="4">
        <f>IF('Peligro y Exposición'!BG34="x",1,0)</f>
        <v>0</v>
      </c>
      <c r="H33" s="4">
        <f>IF('Peligro y Exposición'!BO34="x",1,0)</f>
        <v>0</v>
      </c>
      <c r="I33" s="4">
        <f>IF('Peligro y Exposición'!BR34="x",1,0)</f>
        <v>0</v>
      </c>
      <c r="J33" s="4">
        <f>IF('Peligro y Exposición'!BV34="x",1,0)</f>
        <v>0</v>
      </c>
      <c r="K33" s="4">
        <f>IF(Vulnerabilidad!H34="x",1,0)</f>
        <v>0</v>
      </c>
      <c r="L33" s="4">
        <f>IF(Vulnerabilidad!L34="x",1,0)</f>
        <v>0</v>
      </c>
      <c r="M33" s="4">
        <f>IF(Vulnerabilidad!P34="x",1,0)</f>
        <v>0</v>
      </c>
      <c r="N33" s="4">
        <f>IF(Vulnerabilidad!V34="x",1,0)</f>
        <v>0</v>
      </c>
      <c r="O33" s="4">
        <f>IF(Vulnerabilidad!Z34="x",1,0)</f>
        <v>0</v>
      </c>
      <c r="P33" s="4">
        <f>IF(Vulnerabilidad!AE34="x",1,0)</f>
        <v>0</v>
      </c>
      <c r="Q33" s="4">
        <f>IF(Vulnerabilidad!AH34="x",1,0)</f>
        <v>0</v>
      </c>
      <c r="R33" s="4">
        <f>IF(Vulnerabilidad!AM34="x",1,0)</f>
        <v>0</v>
      </c>
      <c r="S33" s="4">
        <f>IF(Vulnerabilidad!AU34="x",1,0)</f>
        <v>0</v>
      </c>
      <c r="T33" s="4">
        <f>IF('Falta de Capacidad'!E34="x",1,0)</f>
        <v>1</v>
      </c>
      <c r="U33" s="4">
        <f>IF('Falta de Capacidad'!H34="x",1,0)</f>
        <v>0</v>
      </c>
      <c r="V33" s="4">
        <f>IF('Falta de Capacidad'!J34="x",1,0)</f>
        <v>1</v>
      </c>
      <c r="W33" s="4">
        <f>IF('Falta de Capacidad'!O34="x",1,0)</f>
        <v>1</v>
      </c>
      <c r="X33" s="4">
        <f>IF('Falta de Capacidad'!T34="x",1,0)</f>
        <v>0</v>
      </c>
      <c r="Y33" s="4">
        <f>IF('Falta de Capacidad'!AB34="x",1,0)</f>
        <v>0</v>
      </c>
      <c r="Z33" s="4">
        <f>IF('Falta de Capacidad'!AL34="x",1,0)</f>
        <v>0</v>
      </c>
      <c r="AA33" s="4">
        <f>IF('Falta de Capacidad'!AU34="x",1,0)</f>
        <v>0</v>
      </c>
      <c r="AB33" s="222">
        <f t="shared" si="0"/>
        <v>3</v>
      </c>
      <c r="AC33" s="223">
        <f t="shared" si="3"/>
        <v>0.12</v>
      </c>
      <c r="AD33" s="4">
        <f t="shared" si="1"/>
        <v>0</v>
      </c>
      <c r="AE33" s="4">
        <f t="shared" si="2"/>
        <v>0</v>
      </c>
      <c r="AF33" s="4">
        <f t="shared" si="4"/>
        <v>3</v>
      </c>
    </row>
    <row r="34" spans="1:32" x14ac:dyDescent="0.25">
      <c r="A34" s="3" t="str">
        <f>VLOOKUP(C34,Regiones!B$4:H$36,7,FALSE)</f>
        <v>South America</v>
      </c>
      <c r="B34" s="114" t="s">
        <v>62</v>
      </c>
      <c r="C34" s="97" t="s">
        <v>61</v>
      </c>
      <c r="D34" s="4">
        <f>IF('Peligro y Exposición'!AX35="x",1,0)</f>
        <v>0</v>
      </c>
      <c r="E34" s="4">
        <f>IF('Peligro y Exposición'!AZ35="x",1,0)</f>
        <v>0</v>
      </c>
      <c r="F34" s="4">
        <f>IF('Peligro y Exposición'!BA35="x",1,0)</f>
        <v>0</v>
      </c>
      <c r="G34" s="4">
        <f>IF('Peligro y Exposición'!BG35="x",1,0)</f>
        <v>0</v>
      </c>
      <c r="H34" s="4">
        <f>IF('Peligro y Exposición'!BO35="x",1,0)</f>
        <v>0</v>
      </c>
      <c r="I34" s="4">
        <f>IF('Peligro y Exposición'!BR35="x",1,0)</f>
        <v>0</v>
      </c>
      <c r="J34" s="4">
        <f>IF('Peligro y Exposición'!BV35="x",1,0)</f>
        <v>0</v>
      </c>
      <c r="K34" s="4">
        <f>IF(Vulnerabilidad!H35="x",1,0)</f>
        <v>0</v>
      </c>
      <c r="L34" s="4">
        <f>IF(Vulnerabilidad!L35="x",1,0)</f>
        <v>0</v>
      </c>
      <c r="M34" s="4">
        <f>IF(Vulnerabilidad!P35="x",1,0)</f>
        <v>0</v>
      </c>
      <c r="N34" s="4">
        <f>IF(Vulnerabilidad!V35="x",1,0)</f>
        <v>0</v>
      </c>
      <c r="O34" s="4">
        <f>IF(Vulnerabilidad!Z35="x",1,0)</f>
        <v>0</v>
      </c>
      <c r="P34" s="4">
        <f>IF(Vulnerabilidad!AE35="x",1,0)</f>
        <v>0</v>
      </c>
      <c r="Q34" s="4">
        <f>IF(Vulnerabilidad!AH35="x",1,0)</f>
        <v>0</v>
      </c>
      <c r="R34" s="4">
        <f>IF(Vulnerabilidad!AM35="x",1,0)</f>
        <v>0</v>
      </c>
      <c r="S34" s="4">
        <f>IF(Vulnerabilidad!AU35="x",1,0)</f>
        <v>0</v>
      </c>
      <c r="T34" s="4">
        <f>IF('Falta de Capacidad'!E35="x",1,0)</f>
        <v>0</v>
      </c>
      <c r="U34" s="4">
        <f>IF('Falta de Capacidad'!H35="x",1,0)</f>
        <v>0</v>
      </c>
      <c r="V34" s="4">
        <f>IF('Falta de Capacidad'!J35="x",1,0)</f>
        <v>0</v>
      </c>
      <c r="W34" s="4">
        <f>IF('Falta de Capacidad'!O35="x",1,0)</f>
        <v>0</v>
      </c>
      <c r="X34" s="4">
        <f>IF('Falta de Capacidad'!T35="x",1,0)</f>
        <v>0</v>
      </c>
      <c r="Y34" s="4">
        <f>IF('Falta de Capacidad'!AB35="x",1,0)</f>
        <v>0</v>
      </c>
      <c r="Z34" s="4">
        <f>IF('Falta de Capacidad'!AL35="x",1,0)</f>
        <v>0</v>
      </c>
      <c r="AA34" s="4">
        <f>IF('Falta de Capacidad'!AU35="x",1,0)</f>
        <v>0</v>
      </c>
      <c r="AB34" s="222">
        <f t="shared" si="0"/>
        <v>0</v>
      </c>
      <c r="AC34" s="223">
        <f t="shared" si="3"/>
        <v>0</v>
      </c>
      <c r="AD34" s="4">
        <f t="shared" si="1"/>
        <v>0</v>
      </c>
      <c r="AE34" s="4">
        <f t="shared" si="2"/>
        <v>0</v>
      </c>
      <c r="AF34" s="4">
        <f t="shared" si="4"/>
        <v>0</v>
      </c>
    </row>
    <row r="35" spans="1:32" x14ac:dyDescent="0.25">
      <c r="A35" s="3" t="str">
        <f>VLOOKUP(C35,Regiones!B$4:H$36,7,FALSE)</f>
        <v>South America</v>
      </c>
      <c r="B35" s="114" t="s">
        <v>438</v>
      </c>
      <c r="C35" s="97" t="s">
        <v>63</v>
      </c>
      <c r="D35" s="4">
        <f>IF('Peligro y Exposición'!AX36="x",1,0)</f>
        <v>0</v>
      </c>
      <c r="E35" s="4">
        <f>IF('Peligro y Exposición'!AZ36="x",1,0)</f>
        <v>0</v>
      </c>
      <c r="F35" s="4">
        <f>IF('Peligro y Exposición'!BA36="x",1,0)</f>
        <v>0</v>
      </c>
      <c r="G35" s="4">
        <f>IF('Peligro y Exposición'!BG36="x",1,0)</f>
        <v>0</v>
      </c>
      <c r="H35" s="4">
        <f>IF('Peligro y Exposición'!BO36="x",1,0)</f>
        <v>0</v>
      </c>
      <c r="I35" s="4">
        <f>IF('Peligro y Exposición'!BR36="x",1,0)</f>
        <v>0</v>
      </c>
      <c r="J35" s="4">
        <f>IF('Peligro y Exposición'!BV36="x",1,0)</f>
        <v>0</v>
      </c>
      <c r="K35" s="4">
        <f>IF(Vulnerabilidad!H36="x",1,0)</f>
        <v>0</v>
      </c>
      <c r="L35" s="4">
        <f>IF(Vulnerabilidad!L36="x",1,0)</f>
        <v>0</v>
      </c>
      <c r="M35" s="4">
        <f>IF(Vulnerabilidad!P36="x",1,0)</f>
        <v>0</v>
      </c>
      <c r="N35" s="4">
        <f>IF(Vulnerabilidad!V36="x",1,0)</f>
        <v>0</v>
      </c>
      <c r="O35" s="4">
        <f>IF(Vulnerabilidad!Z36="x",1,0)</f>
        <v>0</v>
      </c>
      <c r="P35" s="4">
        <f>IF(Vulnerabilidad!AE36="x",1,0)</f>
        <v>0</v>
      </c>
      <c r="Q35" s="4">
        <f>IF(Vulnerabilidad!AH36="x",1,0)</f>
        <v>0</v>
      </c>
      <c r="R35" s="4">
        <f>IF(Vulnerabilidad!AM36="x",1,0)</f>
        <v>0</v>
      </c>
      <c r="S35" s="4">
        <f>IF(Vulnerabilidad!AU36="x",1,0)</f>
        <v>0</v>
      </c>
      <c r="T35" s="4">
        <f>IF('Falta de Capacidad'!E36="x",1,0)</f>
        <v>0</v>
      </c>
      <c r="U35" s="4">
        <f>IF('Falta de Capacidad'!H36="x",1,0)</f>
        <v>0</v>
      </c>
      <c r="V35" s="4">
        <f>IF('Falta de Capacidad'!J36="x",1,0)</f>
        <v>1</v>
      </c>
      <c r="W35" s="4">
        <f>IF('Falta de Capacidad'!O36="x",1,0)</f>
        <v>0</v>
      </c>
      <c r="X35" s="4">
        <f>IF('Falta de Capacidad'!T36="x",1,0)</f>
        <v>0</v>
      </c>
      <c r="Y35" s="4">
        <f>IF('Falta de Capacidad'!AB36="x",1,0)</f>
        <v>0</v>
      </c>
      <c r="Z35" s="4">
        <f>IF('Falta de Capacidad'!AL36="x",1,0)</f>
        <v>0</v>
      </c>
      <c r="AA35" s="4">
        <f>IF('Falta de Capacidad'!AU36="x",1,0)</f>
        <v>0</v>
      </c>
      <c r="AB35" s="222">
        <f t="shared" si="0"/>
        <v>1</v>
      </c>
      <c r="AC35" s="223">
        <f t="shared" si="3"/>
        <v>0.04</v>
      </c>
      <c r="AD35" s="4">
        <f t="shared" si="1"/>
        <v>0</v>
      </c>
      <c r="AE35" s="4">
        <f t="shared" si="2"/>
        <v>0</v>
      </c>
      <c r="AF35" s="4">
        <f t="shared" si="4"/>
        <v>1</v>
      </c>
    </row>
    <row r="36" spans="1:32" x14ac:dyDescent="0.25">
      <c r="B36" s="224" t="s">
        <v>964</v>
      </c>
      <c r="C36" s="222"/>
      <c r="D36" s="222">
        <f>SUM(D3:D35)</f>
        <v>0</v>
      </c>
      <c r="E36" s="222">
        <f t="shared" ref="E36:AA36" si="5">SUM(E3:E35)</f>
        <v>0</v>
      </c>
      <c r="F36" s="222">
        <f t="shared" si="5"/>
        <v>0</v>
      </c>
      <c r="G36" s="222">
        <f t="shared" si="5"/>
        <v>0</v>
      </c>
      <c r="H36" s="222">
        <f t="shared" si="5"/>
        <v>0</v>
      </c>
      <c r="I36" s="222">
        <f t="shared" si="5"/>
        <v>0</v>
      </c>
      <c r="J36" s="222">
        <f t="shared" si="5"/>
        <v>1</v>
      </c>
      <c r="K36" s="222">
        <f t="shared" si="5"/>
        <v>0</v>
      </c>
      <c r="L36" s="222">
        <f t="shared" si="5"/>
        <v>0</v>
      </c>
      <c r="M36" s="222">
        <f t="shared" si="5"/>
        <v>0</v>
      </c>
      <c r="N36" s="222">
        <f t="shared" si="5"/>
        <v>0</v>
      </c>
      <c r="O36" s="222">
        <f t="shared" si="5"/>
        <v>0</v>
      </c>
      <c r="P36" s="222">
        <f t="shared" si="5"/>
        <v>0</v>
      </c>
      <c r="Q36" s="222">
        <f t="shared" si="5"/>
        <v>1</v>
      </c>
      <c r="R36" s="222">
        <f t="shared" si="5"/>
        <v>0</v>
      </c>
      <c r="S36" s="222">
        <f t="shared" si="5"/>
        <v>0</v>
      </c>
      <c r="T36" s="222">
        <f t="shared" si="5"/>
        <v>4</v>
      </c>
      <c r="U36" s="222">
        <f t="shared" si="5"/>
        <v>0</v>
      </c>
      <c r="V36" s="222">
        <f t="shared" si="5"/>
        <v>14</v>
      </c>
      <c r="W36" s="222">
        <f t="shared" si="5"/>
        <v>3</v>
      </c>
      <c r="X36" s="222">
        <f t="shared" si="5"/>
        <v>0</v>
      </c>
      <c r="Y36" s="222">
        <f t="shared" si="5"/>
        <v>0</v>
      </c>
      <c r="Z36" s="222">
        <f t="shared" si="5"/>
        <v>0</v>
      </c>
      <c r="AA36" s="222">
        <f t="shared" si="5"/>
        <v>0</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40"/>
  <sheetViews>
    <sheetView workbookViewId="0">
      <pane xSplit="1" ySplit="2" topLeftCell="B3" activePane="bottomRight" state="frozen"/>
      <selection activeCell="P7" sqref="P7"/>
      <selection pane="topRight" activeCell="P7" sqref="P7"/>
      <selection pane="bottomLeft" activeCell="P7" sqref="P7"/>
      <selection pane="bottomRight"/>
    </sheetView>
  </sheetViews>
  <sheetFormatPr defaultRowHeight="15" x14ac:dyDescent="0.25"/>
  <cols>
    <col min="1" max="1" width="23.28515625" style="4" bestFit="1" customWidth="1"/>
    <col min="2" max="5" width="6.42578125" style="4" customWidth="1"/>
    <col min="6" max="7" width="7" style="4" customWidth="1"/>
    <col min="8" max="8" width="6.7109375" style="4" customWidth="1"/>
    <col min="9" max="9" width="5" style="4" customWidth="1"/>
    <col min="10" max="10" width="6.140625" style="4" customWidth="1"/>
    <col min="11" max="13" width="7.5703125" style="4" customWidth="1"/>
    <col min="14" max="14" width="11.140625" style="4" bestFit="1" customWidth="1"/>
    <col min="15" max="16384" width="9.140625" style="4"/>
  </cols>
  <sheetData>
    <row r="1" spans="1:14" ht="171.75" customHeight="1" x14ac:dyDescent="0.25">
      <c r="A1" s="4" t="s">
        <v>904</v>
      </c>
      <c r="B1" s="202" t="s">
        <v>1271</v>
      </c>
      <c r="C1" s="202" t="s">
        <v>1272</v>
      </c>
      <c r="D1" s="203" t="s">
        <v>1273</v>
      </c>
      <c r="E1" s="202" t="s">
        <v>1274</v>
      </c>
      <c r="F1" s="204" t="s">
        <v>1275</v>
      </c>
      <c r="G1" s="204" t="s">
        <v>1276</v>
      </c>
      <c r="H1" s="207" t="s">
        <v>1277</v>
      </c>
      <c r="I1" s="205"/>
      <c r="J1" s="206" t="s">
        <v>1278</v>
      </c>
      <c r="K1" s="202" t="s">
        <v>1279</v>
      </c>
      <c r="L1" s="202" t="s">
        <v>1280</v>
      </c>
      <c r="M1" s="202" t="s">
        <v>1281</v>
      </c>
      <c r="N1" s="202" t="s">
        <v>1282</v>
      </c>
    </row>
    <row r="2" spans="1:14" ht="171" hidden="1" x14ac:dyDescent="0.25">
      <c r="A2" s="4" t="s">
        <v>904</v>
      </c>
      <c r="B2" s="202" t="s">
        <v>899</v>
      </c>
      <c r="C2" s="202" t="s">
        <v>962</v>
      </c>
      <c r="D2" s="203" t="s">
        <v>900</v>
      </c>
      <c r="E2" s="202" t="s">
        <v>901</v>
      </c>
      <c r="F2" s="204" t="s">
        <v>954</v>
      </c>
      <c r="G2" s="204" t="s">
        <v>955</v>
      </c>
      <c r="H2" s="207" t="s">
        <v>956</v>
      </c>
      <c r="I2" s="205"/>
      <c r="J2" s="206" t="s">
        <v>959</v>
      </c>
      <c r="K2" s="202" t="s">
        <v>963</v>
      </c>
      <c r="L2" s="202" t="s">
        <v>1283</v>
      </c>
      <c r="M2" s="202" t="s">
        <v>960</v>
      </c>
      <c r="N2" s="202" t="s">
        <v>961</v>
      </c>
    </row>
    <row r="3" spans="1:14" x14ac:dyDescent="0.25">
      <c r="A3" s="97" t="s">
        <v>0</v>
      </c>
      <c r="B3" s="4">
        <f>'Imputed and missing data hidden'!CG4</f>
        <v>21</v>
      </c>
      <c r="C3" s="198">
        <f>'Imputed and missing data hidden'!CH4</f>
        <v>0.25925925925925924</v>
      </c>
      <c r="D3" s="4">
        <f>IF(VLOOKUP(A3,'Peligro y Exposición'!B$4:BW$36,65,FALSE)&gt;0,1,0)</f>
        <v>0</v>
      </c>
      <c r="E3" s="149">
        <f>'Indicator Date hidden2'!CH4</f>
        <v>0.41975308641975306</v>
      </c>
      <c r="F3" s="199">
        <f t="shared" ref="F3:F35" si="0">IF(B3&gt;B$40,10,10-(B$40-B3)/(B$40-B$39)*10)</f>
        <v>10</v>
      </c>
      <c r="G3" s="199">
        <f t="shared" ref="G3:G35" si="1">IF(E3&gt;E$40,10,10-(E$40-E3)/(E$40-E$39)*10)</f>
        <v>5.5967078189300405</v>
      </c>
      <c r="H3" s="200">
        <f t="shared" ref="H3:H35" si="2">AVERAGE(F3,G3)</f>
        <v>7.7983539094650203</v>
      </c>
      <c r="J3" s="201">
        <f>'Missing component hidden'!AB3</f>
        <v>1</v>
      </c>
      <c r="K3" s="198">
        <f>'Missing component hidden'!AC3</f>
        <v>0.04</v>
      </c>
      <c r="L3" s="208">
        <f>'Missing component hidden'!AD3</f>
        <v>0</v>
      </c>
      <c r="M3" s="208">
        <f>'Missing component hidden'!AE3</f>
        <v>0</v>
      </c>
      <c r="N3" s="208">
        <f>'Missing component hidden'!AF3</f>
        <v>1</v>
      </c>
    </row>
    <row r="4" spans="1:14" x14ac:dyDescent="0.25">
      <c r="A4" s="97" t="s">
        <v>4</v>
      </c>
      <c r="B4" s="4">
        <f>'Imputed and missing data hidden'!CG5</f>
        <v>21</v>
      </c>
      <c r="C4" s="198">
        <f>'Imputed and missing data hidden'!CH5</f>
        <v>0.25925925925925924</v>
      </c>
      <c r="D4" s="4">
        <f>IF(VLOOKUP(A4,'Peligro y Exposición'!B$4:BW$36,65,FALSE)&gt;0,1,0)</f>
        <v>0</v>
      </c>
      <c r="E4" s="149">
        <f>'Indicator Date hidden2'!CH5</f>
        <v>0.32098765432098764</v>
      </c>
      <c r="F4" s="199">
        <f t="shared" si="0"/>
        <v>10</v>
      </c>
      <c r="G4" s="199">
        <f t="shared" si="1"/>
        <v>4.2798353909465012</v>
      </c>
      <c r="H4" s="200">
        <f t="shared" si="2"/>
        <v>7.1399176954732511</v>
      </c>
      <c r="J4" s="201">
        <f>'Missing component hidden'!AB4</f>
        <v>2</v>
      </c>
      <c r="K4" s="198">
        <f>'Missing component hidden'!AC4</f>
        <v>0.08</v>
      </c>
      <c r="L4" s="208">
        <f>'Missing component hidden'!AD4</f>
        <v>0</v>
      </c>
      <c r="M4" s="208">
        <f>'Missing component hidden'!AE4</f>
        <v>0</v>
      </c>
      <c r="N4" s="208">
        <f>'Missing component hidden'!AF4</f>
        <v>2</v>
      </c>
    </row>
    <row r="5" spans="1:14" x14ac:dyDescent="0.25">
      <c r="A5" s="97" t="s">
        <v>6</v>
      </c>
      <c r="B5" s="4">
        <f>'Imputed and missing data hidden'!CG6</f>
        <v>11</v>
      </c>
      <c r="C5" s="198">
        <f>'Imputed and missing data hidden'!CH6</f>
        <v>0.13580246913580246</v>
      </c>
      <c r="D5" s="4">
        <f>IF(VLOOKUP(A5,'Peligro y Exposición'!B$4:BW$36,65,FALSE)&gt;0,1,0)</f>
        <v>0</v>
      </c>
      <c r="E5" s="149">
        <f>'Indicator Date hidden2'!CH6</f>
        <v>0.48148148148148145</v>
      </c>
      <c r="F5" s="199">
        <f t="shared" si="0"/>
        <v>7.3333333333333339</v>
      </c>
      <c r="G5" s="199">
        <f t="shared" si="1"/>
        <v>6.4197530864197532</v>
      </c>
      <c r="H5" s="200">
        <f t="shared" si="2"/>
        <v>6.8765432098765435</v>
      </c>
      <c r="J5" s="201">
        <f>'Missing component hidden'!AB5</f>
        <v>2</v>
      </c>
      <c r="K5" s="198">
        <f>'Missing component hidden'!AC5</f>
        <v>0.08</v>
      </c>
      <c r="L5" s="208">
        <f>'Missing component hidden'!AD5</f>
        <v>0</v>
      </c>
      <c r="M5" s="208">
        <f>'Missing component hidden'!AE5</f>
        <v>0</v>
      </c>
      <c r="N5" s="208">
        <f>'Missing component hidden'!AF5</f>
        <v>2</v>
      </c>
    </row>
    <row r="6" spans="1:14" x14ac:dyDescent="0.25">
      <c r="A6" s="97" t="s">
        <v>19</v>
      </c>
      <c r="B6" s="4">
        <f>'Imputed and missing data hidden'!CG7</f>
        <v>14</v>
      </c>
      <c r="C6" s="198">
        <f>'Imputed and missing data hidden'!CH7</f>
        <v>0.1728395061728395</v>
      </c>
      <c r="D6" s="4">
        <f>IF(VLOOKUP(A6,'Peligro y Exposición'!B$4:BW$36,65,FALSE)&gt;0,1,0)</f>
        <v>0</v>
      </c>
      <c r="E6" s="149">
        <f>'Indicator Date hidden2'!CH7</f>
        <v>0.2839506172839506</v>
      </c>
      <c r="F6" s="199">
        <f t="shared" si="0"/>
        <v>9.3333333333333339</v>
      </c>
      <c r="G6" s="199">
        <f t="shared" si="1"/>
        <v>3.7860082304526745</v>
      </c>
      <c r="H6" s="200">
        <f t="shared" si="2"/>
        <v>6.5596707818930042</v>
      </c>
      <c r="J6" s="201">
        <f>'Missing component hidden'!AB6</f>
        <v>1</v>
      </c>
      <c r="K6" s="198">
        <f>'Missing component hidden'!AC6</f>
        <v>0.04</v>
      </c>
      <c r="L6" s="208">
        <f>'Missing component hidden'!AD6</f>
        <v>0</v>
      </c>
      <c r="M6" s="208">
        <f>'Missing component hidden'!AE6</f>
        <v>0</v>
      </c>
      <c r="N6" s="208">
        <f>'Missing component hidden'!AF6</f>
        <v>1</v>
      </c>
    </row>
    <row r="7" spans="1:14" x14ac:dyDescent="0.25">
      <c r="A7" s="97" t="s">
        <v>21</v>
      </c>
      <c r="B7" s="4">
        <f>'Imputed and missing data hidden'!CG8</f>
        <v>21</v>
      </c>
      <c r="C7" s="198">
        <f>'Imputed and missing data hidden'!CH8</f>
        <v>0.25925925925925924</v>
      </c>
      <c r="D7" s="4">
        <f>IF(VLOOKUP(A7,'Peligro y Exposición'!B$4:BW$36,65,FALSE)&gt;0,1,0)</f>
        <v>0</v>
      </c>
      <c r="E7" s="149">
        <f>'Indicator Date hidden2'!CH8</f>
        <v>0.51851851851851849</v>
      </c>
      <c r="F7" s="199">
        <f t="shared" si="0"/>
        <v>10</v>
      </c>
      <c r="G7" s="199">
        <f t="shared" si="1"/>
        <v>6.9135802469135799</v>
      </c>
      <c r="H7" s="200">
        <f t="shared" si="2"/>
        <v>8.4567901234567895</v>
      </c>
      <c r="J7" s="201">
        <f>'Missing component hidden'!AB7</f>
        <v>2</v>
      </c>
      <c r="K7" s="198">
        <f>'Missing component hidden'!AC7</f>
        <v>0.08</v>
      </c>
      <c r="L7" s="208">
        <f>'Missing component hidden'!AD7</f>
        <v>0</v>
      </c>
      <c r="M7" s="208">
        <f>'Missing component hidden'!AE7</f>
        <v>0</v>
      </c>
      <c r="N7" s="208">
        <f>'Missing component hidden'!AF7</f>
        <v>2</v>
      </c>
    </row>
    <row r="8" spans="1:14" x14ac:dyDescent="0.25">
      <c r="A8" s="97" t="s">
        <v>23</v>
      </c>
      <c r="B8" s="4">
        <f>'Imputed and missing data hidden'!CG9</f>
        <v>0</v>
      </c>
      <c r="C8" s="198">
        <f>'Imputed and missing data hidden'!CH9</f>
        <v>0</v>
      </c>
      <c r="D8" s="4">
        <f>IF(VLOOKUP(A8,'Peligro y Exposición'!B$4:BW$36,65,FALSE)&gt;0,1,0)</f>
        <v>0</v>
      </c>
      <c r="E8" s="149">
        <f>'Indicator Date hidden2'!CH9</f>
        <v>0.27160493827160492</v>
      </c>
      <c r="F8" s="199">
        <f t="shared" si="0"/>
        <v>0</v>
      </c>
      <c r="G8" s="199">
        <f t="shared" si="1"/>
        <v>3.6213991769547329</v>
      </c>
      <c r="H8" s="200">
        <f t="shared" si="2"/>
        <v>1.8106995884773665</v>
      </c>
      <c r="J8" s="201">
        <f>'Missing component hidden'!AB8</f>
        <v>0</v>
      </c>
      <c r="K8" s="198">
        <f>'Missing component hidden'!AC8</f>
        <v>0</v>
      </c>
      <c r="L8" s="208">
        <f>'Missing component hidden'!AD8</f>
        <v>0</v>
      </c>
      <c r="M8" s="208">
        <f>'Missing component hidden'!AE8</f>
        <v>0</v>
      </c>
      <c r="N8" s="208">
        <f>'Missing component hidden'!AF8</f>
        <v>0</v>
      </c>
    </row>
    <row r="9" spans="1:14" x14ac:dyDescent="0.25">
      <c r="A9" s="97" t="s">
        <v>29</v>
      </c>
      <c r="B9" s="4">
        <f>'Imputed and missing data hidden'!CG10</f>
        <v>21</v>
      </c>
      <c r="C9" s="198">
        <f>'Imputed and missing data hidden'!CH10</f>
        <v>0.25925925925925924</v>
      </c>
      <c r="D9" s="4">
        <f>IF(VLOOKUP(A9,'Peligro y Exposición'!B$4:BW$36,65,FALSE)&gt;0,1,0)</f>
        <v>0</v>
      </c>
      <c r="E9" s="149">
        <f>'Indicator Date hidden2'!CH10</f>
        <v>0.23456790123456789</v>
      </c>
      <c r="F9" s="199">
        <f t="shared" si="0"/>
        <v>10</v>
      </c>
      <c r="G9" s="199">
        <f t="shared" si="1"/>
        <v>3.1275720164609044</v>
      </c>
      <c r="H9" s="200">
        <f t="shared" si="2"/>
        <v>6.5637860082304522</v>
      </c>
      <c r="J9" s="201">
        <f>'Missing component hidden'!AB9</f>
        <v>1</v>
      </c>
      <c r="K9" s="198">
        <f>'Missing component hidden'!AC9</f>
        <v>0.04</v>
      </c>
      <c r="L9" s="208">
        <f>'Missing component hidden'!AD9</f>
        <v>0</v>
      </c>
      <c r="M9" s="208">
        <f>'Missing component hidden'!AE9</f>
        <v>0</v>
      </c>
      <c r="N9" s="208">
        <f>'Missing component hidden'!AF9</f>
        <v>1</v>
      </c>
    </row>
    <row r="10" spans="1:14" x14ac:dyDescent="0.25">
      <c r="A10" s="97" t="s">
        <v>35</v>
      </c>
      <c r="B10" s="4">
        <f>'Imputed and missing data hidden'!CG11</f>
        <v>5</v>
      </c>
      <c r="C10" s="198">
        <f>'Imputed and missing data hidden'!CH11</f>
        <v>6.1728395061728392E-2</v>
      </c>
      <c r="D10" s="4">
        <f>IF(VLOOKUP(A10,'Peligro y Exposición'!B$4:BW$36,65,FALSE)&gt;0,1,0)</f>
        <v>0</v>
      </c>
      <c r="E10" s="149">
        <f>'Indicator Date hidden2'!CH11</f>
        <v>0.39506172839506171</v>
      </c>
      <c r="F10" s="199">
        <f t="shared" si="0"/>
        <v>3.3333333333333339</v>
      </c>
      <c r="G10" s="199">
        <f t="shared" si="1"/>
        <v>5.2674897119341564</v>
      </c>
      <c r="H10" s="200">
        <f t="shared" si="2"/>
        <v>4.3004115226337447</v>
      </c>
      <c r="J10" s="201">
        <f>'Missing component hidden'!AB10</f>
        <v>1</v>
      </c>
      <c r="K10" s="198">
        <f>'Missing component hidden'!AC10</f>
        <v>0.04</v>
      </c>
      <c r="L10" s="208">
        <f>'Missing component hidden'!AD10</f>
        <v>0</v>
      </c>
      <c r="M10" s="208">
        <f>'Missing component hidden'!AE10</f>
        <v>0</v>
      </c>
      <c r="N10" s="208">
        <f>'Missing component hidden'!AF10</f>
        <v>1</v>
      </c>
    </row>
    <row r="11" spans="1:14" x14ac:dyDescent="0.25">
      <c r="A11" s="97" t="s">
        <v>39</v>
      </c>
      <c r="B11" s="4">
        <f>'Imputed and missing data hidden'!CG12</f>
        <v>4</v>
      </c>
      <c r="C11" s="198">
        <f>'Imputed and missing data hidden'!CH12</f>
        <v>4.9382716049382713E-2</v>
      </c>
      <c r="D11" s="4">
        <f>IF(VLOOKUP(A11,'Peligro y Exposición'!B$4:BW$36,65,FALSE)&gt;0,1,0)</f>
        <v>0</v>
      </c>
      <c r="E11" s="149">
        <f>'Indicator Date hidden2'!CH12</f>
        <v>0.61728395061728392</v>
      </c>
      <c r="F11" s="199">
        <f t="shared" si="0"/>
        <v>2.666666666666667</v>
      </c>
      <c r="G11" s="199">
        <f t="shared" si="1"/>
        <v>8.2304526748971192</v>
      </c>
      <c r="H11" s="200">
        <f t="shared" si="2"/>
        <v>5.4485596707818935</v>
      </c>
      <c r="J11" s="201">
        <f>'Missing component hidden'!AB11</f>
        <v>0</v>
      </c>
      <c r="K11" s="198">
        <f>'Missing component hidden'!AC11</f>
        <v>0</v>
      </c>
      <c r="L11" s="208">
        <f>'Missing component hidden'!AD11</f>
        <v>0</v>
      </c>
      <c r="M11" s="208">
        <f>'Missing component hidden'!AE11</f>
        <v>0</v>
      </c>
      <c r="N11" s="208">
        <f>'Missing component hidden'!AF11</f>
        <v>0</v>
      </c>
    </row>
    <row r="12" spans="1:14" x14ac:dyDescent="0.25">
      <c r="A12" s="97" t="s">
        <v>51</v>
      </c>
      <c r="B12" s="4">
        <f>'Imputed and missing data hidden'!CG13</f>
        <v>26</v>
      </c>
      <c r="C12" s="198">
        <f>'Imputed and missing data hidden'!CH13</f>
        <v>0.32098765432098764</v>
      </c>
      <c r="D12" s="4">
        <f>IF(VLOOKUP(A12,'Peligro y Exposición'!B$4:BW$36,65,FALSE)&gt;0,1,0)</f>
        <v>0</v>
      </c>
      <c r="E12" s="149">
        <f>'Indicator Date hidden2'!CH13</f>
        <v>0.35802469135802467</v>
      </c>
      <c r="F12" s="199">
        <f t="shared" si="0"/>
        <v>10</v>
      </c>
      <c r="G12" s="199">
        <f t="shared" si="1"/>
        <v>4.7736625514403288</v>
      </c>
      <c r="H12" s="200">
        <f t="shared" si="2"/>
        <v>7.386831275720164</v>
      </c>
      <c r="J12" s="201">
        <f>'Missing component hidden'!AB12</f>
        <v>3</v>
      </c>
      <c r="K12" s="198">
        <f>'Missing component hidden'!AC12</f>
        <v>0.12</v>
      </c>
      <c r="L12" s="208">
        <f>'Missing component hidden'!AD12</f>
        <v>1</v>
      </c>
      <c r="M12" s="208">
        <f>'Missing component hidden'!AE12</f>
        <v>1</v>
      </c>
      <c r="N12" s="208">
        <f>'Missing component hidden'!AF12</f>
        <v>1</v>
      </c>
    </row>
    <row r="13" spans="1:14" x14ac:dyDescent="0.25">
      <c r="A13" s="97" t="s">
        <v>53</v>
      </c>
      <c r="B13" s="4">
        <f>'Imputed and missing data hidden'!CG14</f>
        <v>12</v>
      </c>
      <c r="C13" s="198">
        <f>'Imputed and missing data hidden'!CH14</f>
        <v>0.14814814814814814</v>
      </c>
      <c r="D13" s="4">
        <f>IF(VLOOKUP(A13,'Peligro y Exposición'!B$4:BW$36,65,FALSE)&gt;0,1,0)</f>
        <v>0</v>
      </c>
      <c r="E13" s="149">
        <f>'Indicator Date hidden2'!CH14</f>
        <v>0.53086419753086422</v>
      </c>
      <c r="F13" s="199">
        <f t="shared" si="0"/>
        <v>8</v>
      </c>
      <c r="G13" s="199">
        <f t="shared" si="1"/>
        <v>7.0781893004115233</v>
      </c>
      <c r="H13" s="200">
        <f t="shared" si="2"/>
        <v>7.5390946502057616</v>
      </c>
      <c r="J13" s="201">
        <f>'Missing component hidden'!AB13</f>
        <v>1</v>
      </c>
      <c r="K13" s="198">
        <f>'Missing component hidden'!AC13</f>
        <v>0.04</v>
      </c>
      <c r="L13" s="208">
        <f>'Missing component hidden'!AD13</f>
        <v>0</v>
      </c>
      <c r="M13" s="208">
        <f>'Missing component hidden'!AE13</f>
        <v>0</v>
      </c>
      <c r="N13" s="208">
        <f>'Missing component hidden'!AF13</f>
        <v>1</v>
      </c>
    </row>
    <row r="14" spans="1:14" x14ac:dyDescent="0.25">
      <c r="A14" s="97" t="s">
        <v>55</v>
      </c>
      <c r="B14" s="4">
        <f>'Imputed and missing data hidden'!CG15</f>
        <v>16</v>
      </c>
      <c r="C14" s="198">
        <f>'Imputed and missing data hidden'!CH15</f>
        <v>0.19753086419753085</v>
      </c>
      <c r="D14" s="4">
        <f>IF(VLOOKUP(A14,'Peligro y Exposición'!B$4:BW$36,65,FALSE)&gt;0,1,0)</f>
        <v>0</v>
      </c>
      <c r="E14" s="149">
        <f>'Indicator Date hidden2'!CH15</f>
        <v>0.41975308641975306</v>
      </c>
      <c r="F14" s="199">
        <f t="shared" si="0"/>
        <v>10</v>
      </c>
      <c r="G14" s="199">
        <f t="shared" si="1"/>
        <v>5.5967078189300405</v>
      </c>
      <c r="H14" s="200">
        <f t="shared" si="2"/>
        <v>7.7983539094650203</v>
      </c>
      <c r="J14" s="201">
        <f>'Missing component hidden'!AB14</f>
        <v>2</v>
      </c>
      <c r="K14" s="198">
        <f>'Missing component hidden'!AC14</f>
        <v>0.08</v>
      </c>
      <c r="L14" s="208">
        <f>'Missing component hidden'!AD14</f>
        <v>0</v>
      </c>
      <c r="M14" s="208">
        <f>'Missing component hidden'!AE14</f>
        <v>0</v>
      </c>
      <c r="N14" s="208">
        <f>'Missing component hidden'!AF14</f>
        <v>2</v>
      </c>
    </row>
    <row r="15" spans="1:14" x14ac:dyDescent="0.25">
      <c r="A15" s="97" t="s">
        <v>59</v>
      </c>
      <c r="B15" s="4">
        <f>'Imputed and missing data hidden'!CG16</f>
        <v>8</v>
      </c>
      <c r="C15" s="198">
        <f>'Imputed and missing data hidden'!CH16</f>
        <v>9.8765432098765427E-2</v>
      </c>
      <c r="D15" s="4">
        <f>IF(VLOOKUP(A15,'Peligro y Exposición'!B$4:BW$36,65,FALSE)&gt;0,1,0)</f>
        <v>0</v>
      </c>
      <c r="E15" s="149">
        <f>'Indicator Date hidden2'!CH16</f>
        <v>0.72839506172839508</v>
      </c>
      <c r="F15" s="199">
        <f t="shared" si="0"/>
        <v>5.333333333333333</v>
      </c>
      <c r="G15" s="199">
        <f t="shared" si="1"/>
        <v>9.7119341563786001</v>
      </c>
      <c r="H15" s="200">
        <f t="shared" si="2"/>
        <v>7.5226337448559661</v>
      </c>
      <c r="J15" s="201">
        <f>'Missing component hidden'!AB15</f>
        <v>1</v>
      </c>
      <c r="K15" s="198">
        <f>'Missing component hidden'!AC15</f>
        <v>0.04</v>
      </c>
      <c r="L15" s="208">
        <f>'Missing component hidden'!AD15</f>
        <v>0</v>
      </c>
      <c r="M15" s="208">
        <f>'Missing component hidden'!AE15</f>
        <v>0</v>
      </c>
      <c r="N15" s="208">
        <f>'Missing component hidden'!AF15</f>
        <v>1</v>
      </c>
    </row>
    <row r="16" spans="1:14" x14ac:dyDescent="0.25">
      <c r="A16" s="97" t="s">
        <v>8</v>
      </c>
      <c r="B16" s="4">
        <f>'Imputed and missing data hidden'!CG17</f>
        <v>6</v>
      </c>
      <c r="C16" s="198">
        <f>'Imputed and missing data hidden'!CH17</f>
        <v>7.407407407407407E-2</v>
      </c>
      <c r="D16" s="4">
        <f>IF(VLOOKUP(A16,'Peligro y Exposición'!B$4:BW$36,65,FALSE)&gt;0,1,0)</f>
        <v>0</v>
      </c>
      <c r="E16" s="149">
        <f>'Indicator Date hidden2'!CH17</f>
        <v>0.54320987654320985</v>
      </c>
      <c r="F16" s="199">
        <f t="shared" si="0"/>
        <v>4</v>
      </c>
      <c r="G16" s="199">
        <f t="shared" si="1"/>
        <v>7.2427983539094649</v>
      </c>
      <c r="H16" s="200">
        <f t="shared" si="2"/>
        <v>5.621399176954732</v>
      </c>
      <c r="J16" s="201">
        <f>'Missing component hidden'!AB16</f>
        <v>0</v>
      </c>
      <c r="K16" s="198">
        <f>'Missing component hidden'!AC16</f>
        <v>0</v>
      </c>
      <c r="L16" s="208">
        <f>'Missing component hidden'!AD16</f>
        <v>0</v>
      </c>
      <c r="M16" s="208">
        <f>'Missing component hidden'!AE16</f>
        <v>0</v>
      </c>
      <c r="N16" s="208">
        <f>'Missing component hidden'!AF16</f>
        <v>0</v>
      </c>
    </row>
    <row r="17" spans="1:14" x14ac:dyDescent="0.25">
      <c r="A17" s="97" t="s">
        <v>17</v>
      </c>
      <c r="B17" s="4">
        <f>'Imputed and missing data hidden'!CG18</f>
        <v>2</v>
      </c>
      <c r="C17" s="198">
        <f>'Imputed and missing data hidden'!CH18</f>
        <v>2.4691358024691357E-2</v>
      </c>
      <c r="D17" s="4">
        <f>IF(VLOOKUP(A17,'Peligro y Exposición'!B$4:BW$36,65,FALSE)&gt;0,1,0)</f>
        <v>0</v>
      </c>
      <c r="E17" s="149">
        <f>'Indicator Date hidden2'!CH18</f>
        <v>0.20987654320987653</v>
      </c>
      <c r="F17" s="199">
        <f t="shared" si="0"/>
        <v>1.3333333333333321</v>
      </c>
      <c r="G17" s="199">
        <f t="shared" si="1"/>
        <v>2.7983539094650212</v>
      </c>
      <c r="H17" s="200">
        <f t="shared" si="2"/>
        <v>2.0658436213991767</v>
      </c>
      <c r="J17" s="201">
        <f>'Missing component hidden'!AB17</f>
        <v>0</v>
      </c>
      <c r="K17" s="198">
        <f>'Missing component hidden'!AC17</f>
        <v>0</v>
      </c>
      <c r="L17" s="208">
        <f>'Missing component hidden'!AD17</f>
        <v>0</v>
      </c>
      <c r="M17" s="208">
        <f>'Missing component hidden'!AE17</f>
        <v>0</v>
      </c>
      <c r="N17" s="208">
        <f>'Missing component hidden'!AF17</f>
        <v>0</v>
      </c>
    </row>
    <row r="18" spans="1:14" x14ac:dyDescent="0.25">
      <c r="A18" s="97" t="s">
        <v>27</v>
      </c>
      <c r="B18" s="4">
        <f>'Imputed and missing data hidden'!CG19</f>
        <v>4</v>
      </c>
      <c r="C18" s="198">
        <f>'Imputed and missing data hidden'!CH19</f>
        <v>4.9382716049382713E-2</v>
      </c>
      <c r="D18" s="4">
        <f>IF(VLOOKUP(A18,'Peligro y Exposición'!B$4:BW$36,65,FALSE)&gt;0,1,0)</f>
        <v>1</v>
      </c>
      <c r="E18" s="149">
        <f>'Indicator Date hidden2'!CH19</f>
        <v>0.32098765432098764</v>
      </c>
      <c r="F18" s="199">
        <f t="shared" si="0"/>
        <v>2.666666666666667</v>
      </c>
      <c r="G18" s="199">
        <f t="shared" si="1"/>
        <v>4.2798353909465012</v>
      </c>
      <c r="H18" s="200">
        <f t="shared" si="2"/>
        <v>3.4732510288065841</v>
      </c>
      <c r="J18" s="201">
        <f>'Missing component hidden'!AB18</f>
        <v>0</v>
      </c>
      <c r="K18" s="198">
        <f>'Missing component hidden'!AC18</f>
        <v>0</v>
      </c>
      <c r="L18" s="208">
        <f>'Missing component hidden'!AD18</f>
        <v>0</v>
      </c>
      <c r="M18" s="208">
        <f>'Missing component hidden'!AE18</f>
        <v>0</v>
      </c>
      <c r="N18" s="208">
        <f>'Missing component hidden'!AF18</f>
        <v>0</v>
      </c>
    </row>
    <row r="19" spans="1:14" x14ac:dyDescent="0.25">
      <c r="A19" s="97" t="s">
        <v>31</v>
      </c>
      <c r="B19" s="4">
        <f>'Imputed and missing data hidden'!CG20</f>
        <v>3</v>
      </c>
      <c r="C19" s="198">
        <f>'Imputed and missing data hidden'!CH20</f>
        <v>3.7037037037037035E-2</v>
      </c>
      <c r="D19" s="4">
        <f>IF(VLOOKUP(A19,'Peligro y Exposición'!B$4:BW$36,65,FALSE)&gt;0,1,0)</f>
        <v>0</v>
      </c>
      <c r="E19" s="149">
        <f>'Indicator Date hidden2'!CH20</f>
        <v>0.23456790123456789</v>
      </c>
      <c r="F19" s="199">
        <f t="shared" si="0"/>
        <v>2</v>
      </c>
      <c r="G19" s="199">
        <f t="shared" si="1"/>
        <v>3.1275720164609044</v>
      </c>
      <c r="H19" s="200">
        <f t="shared" si="2"/>
        <v>2.5637860082304522</v>
      </c>
      <c r="J19" s="201">
        <f>'Missing component hidden'!AB19</f>
        <v>0</v>
      </c>
      <c r="K19" s="198">
        <f>'Missing component hidden'!AC19</f>
        <v>0</v>
      </c>
      <c r="L19" s="208">
        <f>'Missing component hidden'!AD19</f>
        <v>0</v>
      </c>
      <c r="M19" s="208">
        <f>'Missing component hidden'!AE19</f>
        <v>0</v>
      </c>
      <c r="N19" s="208">
        <f>'Missing component hidden'!AF19</f>
        <v>0</v>
      </c>
    </row>
    <row r="20" spans="1:14" x14ac:dyDescent="0.25">
      <c r="A20" s="97" t="s">
        <v>37</v>
      </c>
      <c r="B20" s="4">
        <f>'Imputed and missing data hidden'!CG21</f>
        <v>3</v>
      </c>
      <c r="C20" s="198">
        <f>'Imputed and missing data hidden'!CH21</f>
        <v>3.7037037037037035E-2</v>
      </c>
      <c r="D20" s="4">
        <f>IF(VLOOKUP(A20,'Peligro y Exposición'!B$4:BW$36,65,FALSE)&gt;0,1,0)</f>
        <v>0</v>
      </c>
      <c r="E20" s="149">
        <f>'Indicator Date hidden2'!CH21</f>
        <v>0.27160493827160492</v>
      </c>
      <c r="F20" s="199">
        <f t="shared" si="0"/>
        <v>2</v>
      </c>
      <c r="G20" s="199">
        <f t="shared" si="1"/>
        <v>3.6213991769547329</v>
      </c>
      <c r="H20" s="200">
        <f t="shared" si="2"/>
        <v>2.8106995884773665</v>
      </c>
      <c r="J20" s="201">
        <f>'Missing component hidden'!AB20</f>
        <v>0</v>
      </c>
      <c r="K20" s="198">
        <f>'Missing component hidden'!AC20</f>
        <v>0</v>
      </c>
      <c r="L20" s="208">
        <f>'Missing component hidden'!AD20</f>
        <v>0</v>
      </c>
      <c r="M20" s="208">
        <f>'Missing component hidden'!AE20</f>
        <v>0</v>
      </c>
      <c r="N20" s="208">
        <f>'Missing component hidden'!AF20</f>
        <v>0</v>
      </c>
    </row>
    <row r="21" spans="1:14" x14ac:dyDescent="0.25">
      <c r="A21" s="97" t="s">
        <v>41</v>
      </c>
      <c r="B21" s="4">
        <f>'Imputed and missing data hidden'!CG22</f>
        <v>1</v>
      </c>
      <c r="C21" s="198">
        <f>'Imputed and missing data hidden'!CH22</f>
        <v>1.2345679012345678E-2</v>
      </c>
      <c r="D21" s="4">
        <f>IF(VLOOKUP(A21,'Peligro y Exposición'!B$4:BW$36,65,FALSE)&gt;0,1,0)</f>
        <v>1</v>
      </c>
      <c r="E21" s="149">
        <f>'Indicator Date hidden2'!CH22</f>
        <v>0.24691358024691357</v>
      </c>
      <c r="F21" s="199">
        <f t="shared" si="0"/>
        <v>0.66666666666666607</v>
      </c>
      <c r="G21" s="199">
        <f t="shared" si="1"/>
        <v>3.292181069958847</v>
      </c>
      <c r="H21" s="200">
        <f t="shared" si="2"/>
        <v>1.9794238683127565</v>
      </c>
      <c r="J21" s="201">
        <f>'Missing component hidden'!AB21</f>
        <v>0</v>
      </c>
      <c r="K21" s="198">
        <f>'Missing component hidden'!AC21</f>
        <v>0</v>
      </c>
      <c r="L21" s="208">
        <f>'Missing component hidden'!AD21</f>
        <v>0</v>
      </c>
      <c r="M21" s="208">
        <f>'Missing component hidden'!AE21</f>
        <v>0</v>
      </c>
      <c r="N21" s="208">
        <f>'Missing component hidden'!AF21</f>
        <v>0</v>
      </c>
    </row>
    <row r="22" spans="1:14" x14ac:dyDescent="0.25">
      <c r="A22" s="97" t="s">
        <v>43</v>
      </c>
      <c r="B22" s="4">
        <f>'Imputed and missing data hidden'!CG23</f>
        <v>4</v>
      </c>
      <c r="C22" s="198">
        <f>'Imputed and missing data hidden'!CH23</f>
        <v>4.9382716049382713E-2</v>
      </c>
      <c r="D22" s="4">
        <f>IF(VLOOKUP(A22,'Peligro y Exposición'!B$4:BW$36,65,FALSE)&gt;0,1,0)</f>
        <v>0</v>
      </c>
      <c r="E22" s="149">
        <f>'Indicator Date hidden2'!CH23</f>
        <v>0.59259259259259256</v>
      </c>
      <c r="F22" s="199">
        <f t="shared" si="0"/>
        <v>2.666666666666667</v>
      </c>
      <c r="G22" s="199">
        <f t="shared" si="1"/>
        <v>7.9012345679012341</v>
      </c>
      <c r="H22" s="200">
        <f t="shared" si="2"/>
        <v>5.283950617283951</v>
      </c>
      <c r="J22" s="201">
        <f>'Missing component hidden'!AB22</f>
        <v>0</v>
      </c>
      <c r="K22" s="198">
        <f>'Missing component hidden'!AC22</f>
        <v>0</v>
      </c>
      <c r="L22" s="208">
        <f>'Missing component hidden'!AD22</f>
        <v>0</v>
      </c>
      <c r="M22" s="208">
        <f>'Missing component hidden'!AE22</f>
        <v>0</v>
      </c>
      <c r="N22" s="208">
        <f>'Missing component hidden'!AF22</f>
        <v>0</v>
      </c>
    </row>
    <row r="23" spans="1:14" x14ac:dyDescent="0.25">
      <c r="A23" s="97" t="s">
        <v>45</v>
      </c>
      <c r="B23" s="4">
        <f>'Imputed and missing data hidden'!CG24</f>
        <v>2</v>
      </c>
      <c r="C23" s="198">
        <f>'Imputed and missing data hidden'!CH24</f>
        <v>2.4691358024691357E-2</v>
      </c>
      <c r="D23" s="4">
        <f>IF(VLOOKUP(A23,'Peligro y Exposición'!B$4:BW$36,65,FALSE)&gt;0,1,0)</f>
        <v>0</v>
      </c>
      <c r="E23" s="149">
        <f>'Indicator Date hidden2'!CH24</f>
        <v>0.40740740740740738</v>
      </c>
      <c r="F23" s="199">
        <f t="shared" si="0"/>
        <v>1.3333333333333321</v>
      </c>
      <c r="G23" s="199">
        <f t="shared" si="1"/>
        <v>5.432098765432098</v>
      </c>
      <c r="H23" s="200">
        <f t="shared" si="2"/>
        <v>3.3827160493827151</v>
      </c>
      <c r="J23" s="201">
        <f>'Missing component hidden'!AB23</f>
        <v>0</v>
      </c>
      <c r="K23" s="198">
        <f>'Missing component hidden'!AC23</f>
        <v>0</v>
      </c>
      <c r="L23" s="208">
        <f>'Missing component hidden'!AD23</f>
        <v>0</v>
      </c>
      <c r="M23" s="208">
        <f>'Missing component hidden'!AE23</f>
        <v>0</v>
      </c>
      <c r="N23" s="208">
        <f>'Missing component hidden'!AF23</f>
        <v>0</v>
      </c>
    </row>
    <row r="24" spans="1:14" x14ac:dyDescent="0.25">
      <c r="A24" s="97" t="s">
        <v>2</v>
      </c>
      <c r="B24" s="4">
        <f>'Imputed and missing data hidden'!CG25</f>
        <v>5</v>
      </c>
      <c r="C24" s="198">
        <f>'Imputed and missing data hidden'!CH25</f>
        <v>6.1728395061728392E-2</v>
      </c>
      <c r="D24" s="4">
        <f>IF(VLOOKUP(A24,'Peligro y Exposición'!B$4:BW$36,65,FALSE)&gt;0,1,0)</f>
        <v>0</v>
      </c>
      <c r="E24" s="149">
        <f>'Indicator Date hidden2'!CH25</f>
        <v>0.53086419753086422</v>
      </c>
      <c r="F24" s="199">
        <f t="shared" si="0"/>
        <v>3.3333333333333339</v>
      </c>
      <c r="G24" s="199">
        <f t="shared" si="1"/>
        <v>7.0781893004115233</v>
      </c>
      <c r="H24" s="200">
        <f t="shared" si="2"/>
        <v>5.2057613168724286</v>
      </c>
      <c r="J24" s="201">
        <f>'Missing component hidden'!AB24</f>
        <v>0</v>
      </c>
      <c r="K24" s="198">
        <f>'Missing component hidden'!AC24</f>
        <v>0</v>
      </c>
      <c r="L24" s="208">
        <f>'Missing component hidden'!AD24</f>
        <v>0</v>
      </c>
      <c r="M24" s="208">
        <f>'Missing component hidden'!AE24</f>
        <v>0</v>
      </c>
      <c r="N24" s="208">
        <f>'Missing component hidden'!AF24</f>
        <v>0</v>
      </c>
    </row>
    <row r="25" spans="1:14" x14ac:dyDescent="0.25">
      <c r="A25" s="97" t="s">
        <v>10</v>
      </c>
      <c r="B25" s="4">
        <f>'Imputed and missing data hidden'!CG26</f>
        <v>1</v>
      </c>
      <c r="C25" s="198">
        <f>'Imputed and missing data hidden'!CH26</f>
        <v>1.2345679012345678E-2</v>
      </c>
      <c r="D25" s="4">
        <f>IF(VLOOKUP(A25,'Peligro y Exposición'!B$4:BW$36,65,FALSE)&gt;0,1,0)</f>
        <v>0</v>
      </c>
      <c r="E25" s="149">
        <f>'Indicator Date hidden2'!CH26</f>
        <v>0.59259259259259256</v>
      </c>
      <c r="F25" s="199">
        <f t="shared" si="0"/>
        <v>0.66666666666666607</v>
      </c>
      <c r="G25" s="199">
        <f t="shared" si="1"/>
        <v>7.9012345679012341</v>
      </c>
      <c r="H25" s="200">
        <f t="shared" si="2"/>
        <v>4.2839506172839501</v>
      </c>
      <c r="J25" s="201">
        <f>'Missing component hidden'!AB25</f>
        <v>0</v>
      </c>
      <c r="K25" s="198">
        <f>'Missing component hidden'!AC25</f>
        <v>0</v>
      </c>
      <c r="L25" s="208">
        <f>'Missing component hidden'!AD25</f>
        <v>0</v>
      </c>
      <c r="M25" s="208">
        <f>'Missing component hidden'!AE25</f>
        <v>0</v>
      </c>
      <c r="N25" s="208">
        <f>'Missing component hidden'!AF25</f>
        <v>0</v>
      </c>
    </row>
    <row r="26" spans="1:14" x14ac:dyDescent="0.25">
      <c r="A26" s="97" t="s">
        <v>11</v>
      </c>
      <c r="B26" s="4">
        <f>'Imputed and missing data hidden'!CG27</f>
        <v>3</v>
      </c>
      <c r="C26" s="198">
        <f>'Imputed and missing data hidden'!CH27</f>
        <v>3.7037037037037035E-2</v>
      </c>
      <c r="D26" s="4">
        <f>IF(VLOOKUP(A26,'Peligro y Exposición'!B$4:BW$36,65,FALSE)&gt;0,1,0)</f>
        <v>0</v>
      </c>
      <c r="E26" s="149">
        <f>'Indicator Date hidden2'!CH27</f>
        <v>0.35802469135802467</v>
      </c>
      <c r="F26" s="199">
        <f t="shared" si="0"/>
        <v>2</v>
      </c>
      <c r="G26" s="199">
        <f t="shared" si="1"/>
        <v>4.7736625514403288</v>
      </c>
      <c r="H26" s="200">
        <f t="shared" si="2"/>
        <v>3.3868312757201644</v>
      </c>
      <c r="J26" s="201">
        <f>'Missing component hidden'!AB26</f>
        <v>0</v>
      </c>
      <c r="K26" s="198">
        <f>'Missing component hidden'!AC26</f>
        <v>0</v>
      </c>
      <c r="L26" s="208">
        <f>'Missing component hidden'!AD26</f>
        <v>0</v>
      </c>
      <c r="M26" s="208">
        <f>'Missing component hidden'!AE26</f>
        <v>0</v>
      </c>
      <c r="N26" s="208">
        <f>'Missing component hidden'!AF26</f>
        <v>0</v>
      </c>
    </row>
    <row r="27" spans="1:14" x14ac:dyDescent="0.25">
      <c r="A27" s="97" t="s">
        <v>13</v>
      </c>
      <c r="B27" s="4">
        <f>'Imputed and missing data hidden'!CG28</f>
        <v>5</v>
      </c>
      <c r="C27" s="198">
        <f>'Imputed and missing data hidden'!CH28</f>
        <v>6.1728395061728392E-2</v>
      </c>
      <c r="D27" s="4">
        <f>IF(VLOOKUP(A27,'Peligro y Exposición'!B$4:BW$36,65,FALSE)&gt;0,1,0)</f>
        <v>0</v>
      </c>
      <c r="E27" s="149">
        <f>'Indicator Date hidden2'!CH28</f>
        <v>0.20987654320987653</v>
      </c>
      <c r="F27" s="199">
        <f t="shared" si="0"/>
        <v>3.3333333333333339</v>
      </c>
      <c r="G27" s="199">
        <f t="shared" si="1"/>
        <v>2.7983539094650212</v>
      </c>
      <c r="H27" s="200">
        <f t="shared" si="2"/>
        <v>3.0658436213991775</v>
      </c>
      <c r="J27" s="201">
        <f>'Missing component hidden'!AB27</f>
        <v>0</v>
      </c>
      <c r="K27" s="198">
        <f>'Missing component hidden'!AC27</f>
        <v>0</v>
      </c>
      <c r="L27" s="208">
        <f>'Missing component hidden'!AD27</f>
        <v>0</v>
      </c>
      <c r="M27" s="208">
        <f>'Missing component hidden'!AE27</f>
        <v>0</v>
      </c>
      <c r="N27" s="208">
        <f>'Missing component hidden'!AF27</f>
        <v>0</v>
      </c>
    </row>
    <row r="28" spans="1:14" x14ac:dyDescent="0.25">
      <c r="A28" s="97" t="s">
        <v>15</v>
      </c>
      <c r="B28" s="4">
        <f>'Imputed and missing data hidden'!CG29</f>
        <v>0</v>
      </c>
      <c r="C28" s="198">
        <f>'Imputed and missing data hidden'!CH29</f>
        <v>0</v>
      </c>
      <c r="D28" s="4">
        <f>IF(VLOOKUP(A28,'Peligro y Exposición'!B$4:BW$36,65,FALSE)&gt;0,1,0)</f>
        <v>1</v>
      </c>
      <c r="E28" s="149">
        <f>'Indicator Date hidden2'!CH29</f>
        <v>0.35802469135802467</v>
      </c>
      <c r="F28" s="199">
        <f t="shared" si="0"/>
        <v>0</v>
      </c>
      <c r="G28" s="199">
        <f t="shared" si="1"/>
        <v>4.7736625514403288</v>
      </c>
      <c r="H28" s="200">
        <f t="shared" si="2"/>
        <v>2.3868312757201644</v>
      </c>
      <c r="J28" s="201">
        <f>'Missing component hidden'!AB28</f>
        <v>0</v>
      </c>
      <c r="K28" s="198">
        <f>'Missing component hidden'!AC28</f>
        <v>0</v>
      </c>
      <c r="L28" s="208">
        <f>'Missing component hidden'!AD28</f>
        <v>0</v>
      </c>
      <c r="M28" s="208">
        <f>'Missing component hidden'!AE28</f>
        <v>0</v>
      </c>
      <c r="N28" s="208">
        <f>'Missing component hidden'!AF28</f>
        <v>0</v>
      </c>
    </row>
    <row r="29" spans="1:14" x14ac:dyDescent="0.25">
      <c r="A29" s="97" t="s">
        <v>25</v>
      </c>
      <c r="B29" s="4">
        <f>'Imputed and missing data hidden'!CG30</f>
        <v>1</v>
      </c>
      <c r="C29" s="198">
        <f>'Imputed and missing data hidden'!CH30</f>
        <v>1.2345679012345678E-2</v>
      </c>
      <c r="D29" s="4">
        <f>IF(VLOOKUP(A29,'Peligro y Exposición'!B$4:BW$36,65,FALSE)&gt;0,1,0)</f>
        <v>0</v>
      </c>
      <c r="E29" s="149">
        <f>'Indicator Date hidden2'!CH30</f>
        <v>0.19753086419753085</v>
      </c>
      <c r="F29" s="199">
        <f t="shared" si="0"/>
        <v>0.66666666666666607</v>
      </c>
      <c r="G29" s="199">
        <f t="shared" si="1"/>
        <v>2.6337448559670786</v>
      </c>
      <c r="H29" s="200">
        <f t="shared" si="2"/>
        <v>1.6502057613168724</v>
      </c>
      <c r="J29" s="201">
        <f>'Missing component hidden'!AB29</f>
        <v>0</v>
      </c>
      <c r="K29" s="198">
        <f>'Missing component hidden'!AC29</f>
        <v>0</v>
      </c>
      <c r="L29" s="208">
        <f>'Missing component hidden'!AD29</f>
        <v>0</v>
      </c>
      <c r="M29" s="208">
        <f>'Missing component hidden'!AE29</f>
        <v>0</v>
      </c>
      <c r="N29" s="208">
        <f>'Missing component hidden'!AF29</f>
        <v>0</v>
      </c>
    </row>
    <row r="30" spans="1:14" x14ac:dyDescent="0.25">
      <c r="A30" s="97" t="s">
        <v>33</v>
      </c>
      <c r="B30" s="4">
        <f>'Imputed and missing data hidden'!CG31</f>
        <v>8</v>
      </c>
      <c r="C30" s="198">
        <f>'Imputed and missing data hidden'!CH31</f>
        <v>9.8765432098765427E-2</v>
      </c>
      <c r="D30" s="4">
        <f>IF(VLOOKUP(A30,'Peligro y Exposición'!B$4:BW$36,65,FALSE)&gt;0,1,0)</f>
        <v>0</v>
      </c>
      <c r="E30" s="149">
        <f>'Indicator Date hidden2'!CH31</f>
        <v>0.64197530864197527</v>
      </c>
      <c r="F30" s="199">
        <f t="shared" si="0"/>
        <v>5.333333333333333</v>
      </c>
      <c r="G30" s="199">
        <f t="shared" si="1"/>
        <v>8.5596707818930042</v>
      </c>
      <c r="H30" s="200">
        <f t="shared" si="2"/>
        <v>6.9465020576131682</v>
      </c>
      <c r="J30" s="201">
        <f>'Missing component hidden'!AB30</f>
        <v>2</v>
      </c>
      <c r="K30" s="198">
        <f>'Missing component hidden'!AC30</f>
        <v>0.08</v>
      </c>
      <c r="L30" s="208">
        <f>'Missing component hidden'!AD30</f>
        <v>0</v>
      </c>
      <c r="M30" s="208">
        <f>'Missing component hidden'!AE30</f>
        <v>0</v>
      </c>
      <c r="N30" s="208">
        <f>'Missing component hidden'!AF30</f>
        <v>2</v>
      </c>
    </row>
    <row r="31" spans="1:14" x14ac:dyDescent="0.25">
      <c r="A31" s="97" t="s">
        <v>47</v>
      </c>
      <c r="B31" s="4">
        <f>'Imputed and missing data hidden'!CG32</f>
        <v>3</v>
      </c>
      <c r="C31" s="198">
        <f>'Imputed and missing data hidden'!CH32</f>
        <v>3.7037037037037035E-2</v>
      </c>
      <c r="D31" s="4">
        <f>IF(VLOOKUP(A31,'Peligro y Exposición'!B$4:BW$36,65,FALSE)&gt;0,1,0)</f>
        <v>0</v>
      </c>
      <c r="E31" s="149">
        <f>'Indicator Date hidden2'!CH32</f>
        <v>0.41975308641975306</v>
      </c>
      <c r="F31" s="199">
        <f t="shared" si="0"/>
        <v>2</v>
      </c>
      <c r="G31" s="199">
        <f t="shared" si="1"/>
        <v>5.5967078189300405</v>
      </c>
      <c r="H31" s="200">
        <f t="shared" si="2"/>
        <v>3.7983539094650203</v>
      </c>
      <c r="J31" s="201">
        <f>'Missing component hidden'!AB31</f>
        <v>0</v>
      </c>
      <c r="K31" s="198">
        <f>'Missing component hidden'!AC31</f>
        <v>0</v>
      </c>
      <c r="L31" s="208">
        <f>'Missing component hidden'!AD31</f>
        <v>0</v>
      </c>
      <c r="M31" s="208">
        <f>'Missing component hidden'!AE31</f>
        <v>0</v>
      </c>
      <c r="N31" s="208">
        <f>'Missing component hidden'!AF31</f>
        <v>0</v>
      </c>
    </row>
    <row r="32" spans="1:14" x14ac:dyDescent="0.25">
      <c r="A32" s="97" t="s">
        <v>49</v>
      </c>
      <c r="B32" s="4">
        <f>'Imputed and missing data hidden'!CG33</f>
        <v>0</v>
      </c>
      <c r="C32" s="198">
        <f>'Imputed and missing data hidden'!CH33</f>
        <v>0</v>
      </c>
      <c r="D32" s="4">
        <f>IF(VLOOKUP(A32,'Peligro y Exposición'!B$4:BW$36,65,FALSE)&gt;0,1,0)</f>
        <v>0</v>
      </c>
      <c r="E32" s="149">
        <f>'Indicator Date hidden2'!CH33</f>
        <v>0.27160493827160492</v>
      </c>
      <c r="F32" s="199">
        <f t="shared" si="0"/>
        <v>0</v>
      </c>
      <c r="G32" s="199">
        <f t="shared" si="1"/>
        <v>3.6213991769547329</v>
      </c>
      <c r="H32" s="200">
        <f t="shared" si="2"/>
        <v>1.8106995884773665</v>
      </c>
      <c r="J32" s="201">
        <f>'Missing component hidden'!AB32</f>
        <v>0</v>
      </c>
      <c r="K32" s="198">
        <f>'Missing component hidden'!AC32</f>
        <v>0</v>
      </c>
      <c r="L32" s="208">
        <f>'Missing component hidden'!AD32</f>
        <v>0</v>
      </c>
      <c r="M32" s="208">
        <f>'Missing component hidden'!AE32</f>
        <v>0</v>
      </c>
      <c r="N32" s="208">
        <f>'Missing component hidden'!AF32</f>
        <v>0</v>
      </c>
    </row>
    <row r="33" spans="1:14" x14ac:dyDescent="0.25">
      <c r="A33" s="97" t="s">
        <v>57</v>
      </c>
      <c r="B33" s="4">
        <f>'Imputed and missing data hidden'!CG34</f>
        <v>8</v>
      </c>
      <c r="C33" s="198">
        <f>'Imputed and missing data hidden'!CH34</f>
        <v>9.8765432098765427E-2</v>
      </c>
      <c r="D33" s="4">
        <f>IF(VLOOKUP(A33,'Peligro y Exposición'!B$4:BW$36,65,FALSE)&gt;0,1,0)</f>
        <v>0</v>
      </c>
      <c r="E33" s="149">
        <f>'Indicator Date hidden2'!CH34</f>
        <v>0.39506172839506171</v>
      </c>
      <c r="F33" s="199">
        <f t="shared" si="0"/>
        <v>5.333333333333333</v>
      </c>
      <c r="G33" s="199">
        <f t="shared" si="1"/>
        <v>5.2674897119341564</v>
      </c>
      <c r="H33" s="200">
        <f t="shared" si="2"/>
        <v>5.3004115226337447</v>
      </c>
      <c r="J33" s="201">
        <f>'Missing component hidden'!AB33</f>
        <v>3</v>
      </c>
      <c r="K33" s="198">
        <f>'Missing component hidden'!AC33</f>
        <v>0.12</v>
      </c>
      <c r="L33" s="208">
        <f>'Missing component hidden'!AD33</f>
        <v>0</v>
      </c>
      <c r="M33" s="208">
        <f>'Missing component hidden'!AE33</f>
        <v>0</v>
      </c>
      <c r="N33" s="208">
        <f>'Missing component hidden'!AF33</f>
        <v>3</v>
      </c>
    </row>
    <row r="34" spans="1:14" x14ac:dyDescent="0.25">
      <c r="A34" s="97" t="s">
        <v>61</v>
      </c>
      <c r="B34" s="4">
        <f>'Imputed and missing data hidden'!CG35</f>
        <v>5</v>
      </c>
      <c r="C34" s="198">
        <f>'Imputed and missing data hidden'!CH35</f>
        <v>6.1728395061728392E-2</v>
      </c>
      <c r="D34" s="4">
        <f>IF(VLOOKUP(A34,'Peligro y Exposición'!B$4:BW$36,65,FALSE)&gt;0,1,0)</f>
        <v>0</v>
      </c>
      <c r="E34" s="149">
        <f>'Indicator Date hidden2'!CH35</f>
        <v>0.35802469135802467</v>
      </c>
      <c r="F34" s="199">
        <f t="shared" si="0"/>
        <v>3.3333333333333339</v>
      </c>
      <c r="G34" s="199">
        <f t="shared" si="1"/>
        <v>4.7736625514403288</v>
      </c>
      <c r="H34" s="200">
        <f t="shared" si="2"/>
        <v>4.0534979423868318</v>
      </c>
      <c r="J34" s="201">
        <f>'Missing component hidden'!AB34</f>
        <v>0</v>
      </c>
      <c r="K34" s="198">
        <f>'Missing component hidden'!AC34</f>
        <v>0</v>
      </c>
      <c r="L34" s="208">
        <f>'Missing component hidden'!AD34</f>
        <v>0</v>
      </c>
      <c r="M34" s="208">
        <f>'Missing component hidden'!AE34</f>
        <v>0</v>
      </c>
      <c r="N34" s="208">
        <f>'Missing component hidden'!AF34</f>
        <v>0</v>
      </c>
    </row>
    <row r="35" spans="1:14" x14ac:dyDescent="0.25">
      <c r="A35" s="97" t="s">
        <v>63</v>
      </c>
      <c r="B35" s="4">
        <f>'Imputed and missing data hidden'!CG36</f>
        <v>5</v>
      </c>
      <c r="C35" s="198">
        <f>'Imputed and missing data hidden'!CH36</f>
        <v>6.1728395061728392E-2</v>
      </c>
      <c r="D35" s="4">
        <f>IF(VLOOKUP(A35,'Peligro y Exposición'!B$4:BW$36,65,FALSE)&gt;0,1,0)</f>
        <v>0</v>
      </c>
      <c r="E35" s="149">
        <f>'Indicator Date hidden2'!CH36</f>
        <v>0.43209876543209874</v>
      </c>
      <c r="F35" s="199">
        <f t="shared" si="0"/>
        <v>3.3333333333333339</v>
      </c>
      <c r="G35" s="199">
        <f t="shared" si="1"/>
        <v>5.7613168724279831</v>
      </c>
      <c r="H35" s="200">
        <f t="shared" si="2"/>
        <v>4.5473251028806585</v>
      </c>
      <c r="J35" s="201">
        <f>'Missing component hidden'!AB35</f>
        <v>1</v>
      </c>
      <c r="K35" s="198">
        <f>'Missing component hidden'!AC35</f>
        <v>0.04</v>
      </c>
      <c r="L35" s="208">
        <f>'Missing component hidden'!AD35</f>
        <v>0</v>
      </c>
      <c r="M35" s="208">
        <f>'Missing component hidden'!AE35</f>
        <v>0</v>
      </c>
      <c r="N35" s="208">
        <f>'Missing component hidden'!AF35</f>
        <v>1</v>
      </c>
    </row>
    <row r="37" spans="1:14" x14ac:dyDescent="0.25">
      <c r="A37" s="4" t="s">
        <v>84</v>
      </c>
      <c r="B37" s="4">
        <f>MIN(B3:B35)</f>
        <v>0</v>
      </c>
      <c r="D37" s="4">
        <f>MIN(D3:D35)</f>
        <v>0</v>
      </c>
      <c r="E37" s="148">
        <f>MIN(E3:E35)</f>
        <v>0.19753086419753085</v>
      </c>
    </row>
    <row r="38" spans="1:14" x14ac:dyDescent="0.25">
      <c r="A38" s="4" t="s">
        <v>85</v>
      </c>
      <c r="B38" s="4">
        <f>MAX(B3:B35)</f>
        <v>26</v>
      </c>
      <c r="D38" s="4">
        <f>MAX(D3:D35)</f>
        <v>1</v>
      </c>
      <c r="E38" s="148">
        <f>MAX(E3:E35)</f>
        <v>0.72839506172839508</v>
      </c>
    </row>
    <row r="39" spans="1:14" x14ac:dyDescent="0.25">
      <c r="A39" s="4" t="s">
        <v>84</v>
      </c>
      <c r="B39" s="4">
        <v>0</v>
      </c>
      <c r="D39" s="4">
        <v>0</v>
      </c>
      <c r="E39" s="4">
        <v>0</v>
      </c>
    </row>
    <row r="40" spans="1:14" x14ac:dyDescent="0.25">
      <c r="A40" s="4" t="s">
        <v>85</v>
      </c>
      <c r="B40" s="4">
        <v>15</v>
      </c>
      <c r="D40" s="4">
        <v>1</v>
      </c>
      <c r="E40" s="4">
        <v>0.75</v>
      </c>
    </row>
  </sheetData>
  <autoFilter ref="A1:N1"/>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3"/>
  <sheetViews>
    <sheetView zoomScale="74" zoomScaleNormal="74" workbookViewId="0">
      <pane ySplit="2" topLeftCell="A3" activePane="bottomLeft" state="frozen"/>
      <selection pane="bottomLeft" activeCell="D6" sqref="D6"/>
    </sheetView>
  </sheetViews>
  <sheetFormatPr defaultColWidth="9.140625" defaultRowHeight="15" x14ac:dyDescent="0.25"/>
  <cols>
    <col min="1" max="1" width="16.7109375" style="195" customWidth="1"/>
    <col min="2" max="2" width="13.140625" style="18" customWidth="1"/>
    <col min="3" max="3" width="15.42578125" style="18" customWidth="1"/>
    <col min="4" max="4" width="23.42578125" style="18" customWidth="1"/>
    <col min="5" max="5" width="17.7109375" style="18" bestFit="1" customWidth="1"/>
    <col min="6" max="6" width="22" style="18" customWidth="1"/>
    <col min="7" max="7" width="24" style="18" customWidth="1"/>
    <col min="8" max="11" width="57.140625" style="18" customWidth="1"/>
    <col min="12" max="12" width="33.7109375" style="18" customWidth="1"/>
    <col min="13" max="13" width="64.7109375" style="18" customWidth="1"/>
    <col min="14" max="14" width="25.140625" style="18" customWidth="1"/>
    <col min="15" max="16384" width="9.140625" style="18"/>
  </cols>
  <sheetData>
    <row r="1" spans="1:13" s="3" customFormat="1" x14ac:dyDescent="0.25">
      <c r="A1" s="283"/>
      <c r="B1" s="283"/>
      <c r="C1" s="283"/>
      <c r="D1" s="283"/>
      <c r="E1" s="283"/>
      <c r="F1" s="283"/>
      <c r="G1" s="283"/>
      <c r="H1" s="283"/>
      <c r="I1" s="283"/>
      <c r="J1" s="283"/>
      <c r="K1" s="283"/>
      <c r="L1" s="283"/>
      <c r="M1" s="283"/>
    </row>
    <row r="2" spans="1:13" ht="15.75" thickBot="1" x14ac:dyDescent="0.3">
      <c r="A2" s="99" t="s">
        <v>948</v>
      </c>
      <c r="B2" s="99" t="s">
        <v>168</v>
      </c>
      <c r="C2" s="99" t="s">
        <v>169</v>
      </c>
      <c r="D2" s="99" t="s">
        <v>170</v>
      </c>
      <c r="E2" s="99" t="s">
        <v>171</v>
      </c>
      <c r="F2" s="99" t="s">
        <v>524</v>
      </c>
      <c r="G2" s="99" t="s">
        <v>172</v>
      </c>
      <c r="H2" s="99" t="s">
        <v>173</v>
      </c>
      <c r="I2" s="99" t="s">
        <v>359</v>
      </c>
      <c r="J2" s="99" t="s">
        <v>360</v>
      </c>
      <c r="K2" s="99" t="s">
        <v>361</v>
      </c>
      <c r="L2" s="99" t="s">
        <v>239</v>
      </c>
      <c r="M2" s="99" t="s">
        <v>240</v>
      </c>
    </row>
    <row r="3" spans="1:13" ht="91.5" customHeight="1" x14ac:dyDescent="0.25">
      <c r="A3" s="118" t="s">
        <v>949</v>
      </c>
      <c r="B3" s="117" t="s">
        <v>174</v>
      </c>
      <c r="C3" s="118" t="s">
        <v>70</v>
      </c>
      <c r="D3" s="118" t="s">
        <v>175</v>
      </c>
      <c r="E3" s="118" t="s">
        <v>460</v>
      </c>
      <c r="F3" s="120" t="s">
        <v>472</v>
      </c>
      <c r="G3" s="118" t="s">
        <v>465</v>
      </c>
      <c r="H3" s="118" t="s">
        <v>509</v>
      </c>
      <c r="I3" s="118" t="s">
        <v>289</v>
      </c>
      <c r="J3" s="118" t="s">
        <v>497</v>
      </c>
      <c r="K3" s="118" t="s">
        <v>498</v>
      </c>
      <c r="L3" s="118" t="s">
        <v>499</v>
      </c>
      <c r="M3" s="120" t="s">
        <v>500</v>
      </c>
    </row>
    <row r="4" spans="1:13" ht="76.5" x14ac:dyDescent="0.25">
      <c r="A4" s="118" t="s">
        <v>949</v>
      </c>
      <c r="B4" s="119" t="s">
        <v>174</v>
      </c>
      <c r="C4" s="120" t="s">
        <v>70</v>
      </c>
      <c r="D4" s="120" t="s">
        <v>175</v>
      </c>
      <c r="E4" s="118" t="s">
        <v>461</v>
      </c>
      <c r="F4" s="120" t="s">
        <v>473</v>
      </c>
      <c r="G4" s="120" t="s">
        <v>466</v>
      </c>
      <c r="H4" s="120" t="s">
        <v>510</v>
      </c>
      <c r="I4" s="120" t="s">
        <v>290</v>
      </c>
      <c r="J4" s="120" t="s">
        <v>497</v>
      </c>
      <c r="K4" s="118" t="s">
        <v>501</v>
      </c>
      <c r="L4" s="118" t="s">
        <v>502</v>
      </c>
      <c r="M4" s="120" t="s">
        <v>500</v>
      </c>
    </row>
    <row r="5" spans="1:13" ht="76.5" x14ac:dyDescent="0.25">
      <c r="A5" s="118" t="s">
        <v>949</v>
      </c>
      <c r="B5" s="119" t="s">
        <v>174</v>
      </c>
      <c r="C5" s="120" t="s">
        <v>70</v>
      </c>
      <c r="D5" s="120" t="s">
        <v>175</v>
      </c>
      <c r="E5" s="120" t="s">
        <v>462</v>
      </c>
      <c r="F5" s="120" t="s">
        <v>470</v>
      </c>
      <c r="G5" s="120" t="s">
        <v>467</v>
      </c>
      <c r="H5" s="118" t="s">
        <v>511</v>
      </c>
      <c r="I5" s="120" t="s">
        <v>291</v>
      </c>
      <c r="J5" s="120" t="s">
        <v>503</v>
      </c>
      <c r="K5" s="118" t="s">
        <v>498</v>
      </c>
      <c r="L5" s="118" t="s">
        <v>499</v>
      </c>
      <c r="M5" s="120" t="s">
        <v>500</v>
      </c>
    </row>
    <row r="6" spans="1:13" ht="76.5" x14ac:dyDescent="0.25">
      <c r="A6" s="118" t="s">
        <v>949</v>
      </c>
      <c r="B6" s="119" t="s">
        <v>174</v>
      </c>
      <c r="C6" s="120" t="s">
        <v>70</v>
      </c>
      <c r="D6" s="120" t="s">
        <v>175</v>
      </c>
      <c r="E6" s="120" t="s">
        <v>463</v>
      </c>
      <c r="F6" s="120" t="s">
        <v>471</v>
      </c>
      <c r="G6" s="120" t="s">
        <v>468</v>
      </c>
      <c r="H6" s="120" t="s">
        <v>512</v>
      </c>
      <c r="I6" s="120" t="s">
        <v>292</v>
      </c>
      <c r="J6" s="120" t="s">
        <v>503</v>
      </c>
      <c r="K6" s="118" t="s">
        <v>498</v>
      </c>
      <c r="L6" s="118" t="s">
        <v>502</v>
      </c>
      <c r="M6" s="120" t="s">
        <v>500</v>
      </c>
    </row>
    <row r="7" spans="1:13" ht="76.5" x14ac:dyDescent="0.25">
      <c r="A7" s="118" t="s">
        <v>949</v>
      </c>
      <c r="B7" s="119" t="s">
        <v>174</v>
      </c>
      <c r="C7" s="120" t="s">
        <v>70</v>
      </c>
      <c r="D7" s="120" t="s">
        <v>176</v>
      </c>
      <c r="E7" s="120" t="s">
        <v>516</v>
      </c>
      <c r="F7" s="120" t="s">
        <v>177</v>
      </c>
      <c r="G7" s="120" t="s">
        <v>178</v>
      </c>
      <c r="H7" s="120" t="s">
        <v>243</v>
      </c>
      <c r="I7" s="120" t="s">
        <v>293</v>
      </c>
      <c r="J7" s="120" t="s">
        <v>294</v>
      </c>
      <c r="K7" s="118" t="s">
        <v>469</v>
      </c>
      <c r="L7" s="118" t="s">
        <v>459</v>
      </c>
      <c r="M7" s="120" t="s">
        <v>464</v>
      </c>
    </row>
    <row r="8" spans="1:13" ht="76.5" x14ac:dyDescent="0.25">
      <c r="A8" s="118" t="s">
        <v>949</v>
      </c>
      <c r="B8" s="119" t="s">
        <v>174</v>
      </c>
      <c r="C8" s="120" t="s">
        <v>70</v>
      </c>
      <c r="D8" s="120" t="s">
        <v>176</v>
      </c>
      <c r="E8" s="120" t="s">
        <v>517</v>
      </c>
      <c r="F8" s="120" t="s">
        <v>179</v>
      </c>
      <c r="G8" s="120" t="s">
        <v>180</v>
      </c>
      <c r="H8" s="120" t="s">
        <v>244</v>
      </c>
      <c r="I8" s="120" t="s">
        <v>295</v>
      </c>
      <c r="J8" s="120" t="s">
        <v>294</v>
      </c>
      <c r="K8" s="118" t="s">
        <v>469</v>
      </c>
      <c r="L8" s="118" t="s">
        <v>523</v>
      </c>
      <c r="M8" s="120" t="s">
        <v>464</v>
      </c>
    </row>
    <row r="9" spans="1:13" ht="76.5" x14ac:dyDescent="0.25">
      <c r="A9" s="118" t="s">
        <v>949</v>
      </c>
      <c r="B9" s="119" t="s">
        <v>174</v>
      </c>
      <c r="C9" s="120" t="s">
        <v>70</v>
      </c>
      <c r="D9" s="120" t="s">
        <v>181</v>
      </c>
      <c r="E9" s="120" t="s">
        <v>518</v>
      </c>
      <c r="F9" s="120" t="s">
        <v>182</v>
      </c>
      <c r="G9" s="120" t="s">
        <v>127</v>
      </c>
      <c r="H9" s="120" t="s">
        <v>245</v>
      </c>
      <c r="I9" s="120" t="s">
        <v>296</v>
      </c>
      <c r="J9" s="120" t="s">
        <v>297</v>
      </c>
      <c r="K9" s="118" t="s">
        <v>469</v>
      </c>
      <c r="L9" s="118" t="s">
        <v>459</v>
      </c>
      <c r="M9" s="120" t="s">
        <v>464</v>
      </c>
    </row>
    <row r="10" spans="1:13" ht="76.5" x14ac:dyDescent="0.25">
      <c r="A10" s="118" t="s">
        <v>949</v>
      </c>
      <c r="B10" s="119" t="s">
        <v>174</v>
      </c>
      <c r="C10" s="120" t="s">
        <v>70</v>
      </c>
      <c r="D10" s="120" t="s">
        <v>181</v>
      </c>
      <c r="E10" s="120" t="s">
        <v>519</v>
      </c>
      <c r="F10" s="120" t="s">
        <v>183</v>
      </c>
      <c r="G10" s="120" t="s">
        <v>129</v>
      </c>
      <c r="H10" s="120" t="s">
        <v>246</v>
      </c>
      <c r="I10" s="120" t="s">
        <v>298</v>
      </c>
      <c r="J10" s="120" t="s">
        <v>297</v>
      </c>
      <c r="K10" s="118" t="s">
        <v>469</v>
      </c>
      <c r="L10" s="118" t="s">
        <v>523</v>
      </c>
      <c r="M10" s="120" t="s">
        <v>464</v>
      </c>
    </row>
    <row r="11" spans="1:13" ht="76.5" x14ac:dyDescent="0.25">
      <c r="A11" s="118" t="s">
        <v>949</v>
      </c>
      <c r="B11" s="119" t="s">
        <v>174</v>
      </c>
      <c r="C11" s="120" t="s">
        <v>70</v>
      </c>
      <c r="D11" s="120" t="s">
        <v>184</v>
      </c>
      <c r="E11" s="120" t="s">
        <v>185</v>
      </c>
      <c r="F11" s="120" t="s">
        <v>186</v>
      </c>
      <c r="G11" s="120" t="s">
        <v>247</v>
      </c>
      <c r="H11" s="120" t="s">
        <v>248</v>
      </c>
      <c r="I11" s="120" t="s">
        <v>299</v>
      </c>
      <c r="J11" s="120" t="s">
        <v>300</v>
      </c>
      <c r="K11" s="118" t="s">
        <v>469</v>
      </c>
      <c r="L11" s="118" t="s">
        <v>459</v>
      </c>
      <c r="M11" s="120" t="s">
        <v>464</v>
      </c>
    </row>
    <row r="12" spans="1:13" ht="76.5" x14ac:dyDescent="0.25">
      <c r="A12" s="118" t="s">
        <v>949</v>
      </c>
      <c r="B12" s="119" t="s">
        <v>174</v>
      </c>
      <c r="C12" s="120" t="s">
        <v>70</v>
      </c>
      <c r="D12" s="120" t="s">
        <v>184</v>
      </c>
      <c r="E12" s="120" t="s">
        <v>187</v>
      </c>
      <c r="F12" s="120" t="s">
        <v>188</v>
      </c>
      <c r="G12" s="120" t="s">
        <v>249</v>
      </c>
      <c r="H12" s="120" t="s">
        <v>250</v>
      </c>
      <c r="I12" s="120" t="s">
        <v>301</v>
      </c>
      <c r="J12" s="120" t="s">
        <v>300</v>
      </c>
      <c r="K12" s="118" t="s">
        <v>469</v>
      </c>
      <c r="L12" s="118" t="s">
        <v>523</v>
      </c>
      <c r="M12" s="120" t="s">
        <v>464</v>
      </c>
    </row>
    <row r="13" spans="1:13" ht="76.5" x14ac:dyDescent="0.25">
      <c r="A13" s="118" t="s">
        <v>949</v>
      </c>
      <c r="B13" s="119" t="s">
        <v>174</v>
      </c>
      <c r="C13" s="120" t="s">
        <v>70</v>
      </c>
      <c r="D13" s="120" t="s">
        <v>184</v>
      </c>
      <c r="E13" s="120" t="s">
        <v>514</v>
      </c>
      <c r="F13" s="120" t="s">
        <v>474</v>
      </c>
      <c r="G13" s="120" t="s">
        <v>478</v>
      </c>
      <c r="H13" s="120" t="s">
        <v>251</v>
      </c>
      <c r="I13" s="120" t="s">
        <v>302</v>
      </c>
      <c r="J13" s="120" t="s">
        <v>303</v>
      </c>
      <c r="K13" s="118" t="s">
        <v>469</v>
      </c>
      <c r="L13" s="118" t="s">
        <v>459</v>
      </c>
      <c r="M13" s="120" t="s">
        <v>464</v>
      </c>
    </row>
    <row r="14" spans="1:13" ht="76.5" x14ac:dyDescent="0.25">
      <c r="A14" s="118" t="s">
        <v>949</v>
      </c>
      <c r="B14" s="119" t="s">
        <v>174</v>
      </c>
      <c r="C14" s="120" t="s">
        <v>70</v>
      </c>
      <c r="D14" s="120" t="s">
        <v>184</v>
      </c>
      <c r="E14" s="120" t="s">
        <v>513</v>
      </c>
      <c r="F14" s="120" t="s">
        <v>475</v>
      </c>
      <c r="G14" s="120" t="s">
        <v>479</v>
      </c>
      <c r="H14" s="120" t="s">
        <v>252</v>
      </c>
      <c r="I14" s="120" t="s">
        <v>304</v>
      </c>
      <c r="J14" s="120" t="s">
        <v>303</v>
      </c>
      <c r="K14" s="118" t="s">
        <v>469</v>
      </c>
      <c r="L14" s="118" t="s">
        <v>523</v>
      </c>
      <c r="M14" s="120" t="s">
        <v>464</v>
      </c>
    </row>
    <row r="15" spans="1:13" ht="76.5" x14ac:dyDescent="0.25">
      <c r="A15" s="118" t="s">
        <v>949</v>
      </c>
      <c r="B15" s="119" t="s">
        <v>174</v>
      </c>
      <c r="C15" s="120" t="s">
        <v>70</v>
      </c>
      <c r="D15" s="120" t="s">
        <v>184</v>
      </c>
      <c r="E15" s="120" t="s">
        <v>514</v>
      </c>
      <c r="F15" s="120" t="s">
        <v>476</v>
      </c>
      <c r="G15" s="120" t="s">
        <v>480</v>
      </c>
      <c r="H15" s="120" t="s">
        <v>253</v>
      </c>
      <c r="I15" s="120" t="s">
        <v>305</v>
      </c>
      <c r="J15" s="120" t="s">
        <v>306</v>
      </c>
      <c r="K15" s="118" t="s">
        <v>469</v>
      </c>
      <c r="L15" s="118" t="s">
        <v>459</v>
      </c>
      <c r="M15" s="120" t="s">
        <v>464</v>
      </c>
    </row>
    <row r="16" spans="1:13" ht="76.5" x14ac:dyDescent="0.25">
      <c r="A16" s="118" t="s">
        <v>949</v>
      </c>
      <c r="B16" s="119" t="s">
        <v>174</v>
      </c>
      <c r="C16" s="120" t="s">
        <v>70</v>
      </c>
      <c r="D16" s="120" t="s">
        <v>184</v>
      </c>
      <c r="E16" s="120" t="s">
        <v>515</v>
      </c>
      <c r="F16" s="120" t="s">
        <v>477</v>
      </c>
      <c r="G16" s="120" t="s">
        <v>481</v>
      </c>
      <c r="H16" s="120" t="s">
        <v>254</v>
      </c>
      <c r="I16" s="120" t="s">
        <v>307</v>
      </c>
      <c r="J16" s="120" t="s">
        <v>306</v>
      </c>
      <c r="K16" s="118" t="s">
        <v>469</v>
      </c>
      <c r="L16" s="118" t="s">
        <v>523</v>
      </c>
      <c r="M16" s="120" t="s">
        <v>464</v>
      </c>
    </row>
    <row r="17" spans="1:13" ht="63.75" x14ac:dyDescent="0.25">
      <c r="A17" s="118" t="s">
        <v>949</v>
      </c>
      <c r="B17" s="119" t="s">
        <v>174</v>
      </c>
      <c r="C17" s="120" t="s">
        <v>70</v>
      </c>
      <c r="D17" s="120" t="s">
        <v>189</v>
      </c>
      <c r="E17" s="120" t="s">
        <v>520</v>
      </c>
      <c r="F17" s="120" t="s">
        <v>421</v>
      </c>
      <c r="G17" s="120" t="s">
        <v>111</v>
      </c>
      <c r="H17" s="120" t="s">
        <v>422</v>
      </c>
      <c r="I17" s="120" t="s">
        <v>423</v>
      </c>
      <c r="J17" s="120" t="s">
        <v>308</v>
      </c>
      <c r="K17" s="120" t="s">
        <v>424</v>
      </c>
      <c r="L17" s="120" t="s">
        <v>457</v>
      </c>
      <c r="M17" s="120" t="s">
        <v>191</v>
      </c>
    </row>
    <row r="18" spans="1:13" ht="63.75" x14ac:dyDescent="0.25">
      <c r="A18" s="118" t="s">
        <v>949</v>
      </c>
      <c r="B18" s="119" t="s">
        <v>174</v>
      </c>
      <c r="C18" s="120" t="s">
        <v>70</v>
      </c>
      <c r="D18" s="120" t="s">
        <v>189</v>
      </c>
      <c r="E18" s="120" t="s">
        <v>521</v>
      </c>
      <c r="F18" s="120" t="s">
        <v>425</v>
      </c>
      <c r="G18" s="120" t="s">
        <v>112</v>
      </c>
      <c r="H18" s="120" t="s">
        <v>426</v>
      </c>
      <c r="I18" s="120" t="s">
        <v>427</v>
      </c>
      <c r="J18" s="120" t="s">
        <v>308</v>
      </c>
      <c r="K18" s="120" t="s">
        <v>424</v>
      </c>
      <c r="L18" s="120" t="s">
        <v>457</v>
      </c>
      <c r="M18" s="120" t="s">
        <v>191</v>
      </c>
    </row>
    <row r="19" spans="1:13" ht="63.75" x14ac:dyDescent="0.25">
      <c r="A19" s="118" t="s">
        <v>949</v>
      </c>
      <c r="B19" s="119" t="s">
        <v>174</v>
      </c>
      <c r="C19" s="120" t="s">
        <v>70</v>
      </c>
      <c r="D19" s="120" t="s">
        <v>189</v>
      </c>
      <c r="E19" s="120" t="s">
        <v>522</v>
      </c>
      <c r="F19" s="120" t="s">
        <v>432</v>
      </c>
      <c r="G19" s="120" t="s">
        <v>433</v>
      </c>
      <c r="H19" s="120" t="s">
        <v>433</v>
      </c>
      <c r="I19" s="120" t="s">
        <v>434</v>
      </c>
      <c r="J19" s="120" t="s">
        <v>308</v>
      </c>
      <c r="K19" s="120" t="s">
        <v>424</v>
      </c>
      <c r="L19" s="120" t="s">
        <v>457</v>
      </c>
      <c r="M19" s="120" t="s">
        <v>191</v>
      </c>
    </row>
    <row r="20" spans="1:13" ht="38.25" x14ac:dyDescent="0.25">
      <c r="A20" s="118" t="s">
        <v>949</v>
      </c>
      <c r="B20" s="119" t="s">
        <v>174</v>
      </c>
      <c r="C20" s="120" t="s">
        <v>71</v>
      </c>
      <c r="D20" s="120" t="s">
        <v>388</v>
      </c>
      <c r="E20" s="120" t="s">
        <v>401</v>
      </c>
      <c r="F20" s="120" t="s">
        <v>430</v>
      </c>
      <c r="G20" s="120" t="s">
        <v>431</v>
      </c>
      <c r="H20" s="120" t="s">
        <v>431</v>
      </c>
      <c r="I20" s="120" t="s">
        <v>410</v>
      </c>
      <c r="J20" s="120" t="s">
        <v>394</v>
      </c>
      <c r="K20" s="120"/>
      <c r="L20" s="120" t="s">
        <v>411</v>
      </c>
      <c r="M20" s="120" t="s">
        <v>412</v>
      </c>
    </row>
    <row r="21" spans="1:13" ht="38.25" x14ac:dyDescent="0.25">
      <c r="A21" s="118" t="s">
        <v>949</v>
      </c>
      <c r="B21" s="119" t="s">
        <v>174</v>
      </c>
      <c r="C21" s="120" t="s">
        <v>71</v>
      </c>
      <c r="D21" s="120" t="s">
        <v>388</v>
      </c>
      <c r="E21" s="120" t="s">
        <v>401</v>
      </c>
      <c r="F21" s="120" t="s">
        <v>428</v>
      </c>
      <c r="G21" s="120" t="s">
        <v>429</v>
      </c>
      <c r="H21" s="120" t="s">
        <v>429</v>
      </c>
      <c r="I21" s="120" t="s">
        <v>410</v>
      </c>
      <c r="J21" s="120" t="s">
        <v>394</v>
      </c>
      <c r="K21" s="120"/>
      <c r="L21" s="120" t="s">
        <v>411</v>
      </c>
      <c r="M21" s="120" t="s">
        <v>412</v>
      </c>
    </row>
    <row r="22" spans="1:13" ht="25.5" x14ac:dyDescent="0.25">
      <c r="A22" s="118" t="s">
        <v>949</v>
      </c>
      <c r="B22" s="119" t="s">
        <v>174</v>
      </c>
      <c r="C22" s="120" t="s">
        <v>71</v>
      </c>
      <c r="D22" s="120" t="s">
        <v>388</v>
      </c>
      <c r="E22" s="120" t="s">
        <v>409</v>
      </c>
      <c r="F22" s="120" t="s">
        <v>415</v>
      </c>
      <c r="G22" s="120" t="s">
        <v>399</v>
      </c>
      <c r="H22" s="120" t="s">
        <v>399</v>
      </c>
      <c r="I22" s="120" t="s">
        <v>408</v>
      </c>
      <c r="J22" s="120" t="s">
        <v>394</v>
      </c>
      <c r="K22" s="120"/>
      <c r="L22" s="120" t="s">
        <v>413</v>
      </c>
      <c r="M22" s="120" t="s">
        <v>414</v>
      </c>
    </row>
    <row r="23" spans="1:13" ht="38.25" x14ac:dyDescent="0.25">
      <c r="A23" s="118" t="s">
        <v>949</v>
      </c>
      <c r="B23" s="119" t="s">
        <v>174</v>
      </c>
      <c r="C23" s="120" t="s">
        <v>71</v>
      </c>
      <c r="D23" s="120" t="s">
        <v>388</v>
      </c>
      <c r="E23" s="120" t="s">
        <v>409</v>
      </c>
      <c r="F23" s="120" t="s">
        <v>416</v>
      </c>
      <c r="G23" s="120" t="s">
        <v>400</v>
      </c>
      <c r="H23" s="120" t="s">
        <v>400</v>
      </c>
      <c r="I23" s="120" t="s">
        <v>408</v>
      </c>
      <c r="J23" s="120" t="s">
        <v>394</v>
      </c>
      <c r="K23" s="120"/>
      <c r="L23" s="120" t="s">
        <v>413</v>
      </c>
      <c r="M23" s="120" t="s">
        <v>414</v>
      </c>
    </row>
    <row r="24" spans="1:13" ht="38.25" x14ac:dyDescent="0.25">
      <c r="A24" s="118" t="s">
        <v>949</v>
      </c>
      <c r="B24" s="121" t="s">
        <v>78</v>
      </c>
      <c r="C24" s="120" t="s">
        <v>194</v>
      </c>
      <c r="D24" s="120" t="s">
        <v>195</v>
      </c>
      <c r="E24" s="120"/>
      <c r="F24" s="120" t="s">
        <v>196</v>
      </c>
      <c r="G24" s="120" t="s">
        <v>81</v>
      </c>
      <c r="H24" s="120" t="s">
        <v>81</v>
      </c>
      <c r="I24" s="120" t="s">
        <v>393</v>
      </c>
      <c r="J24" s="120" t="s">
        <v>309</v>
      </c>
      <c r="K24" s="120"/>
      <c r="L24" s="120" t="s">
        <v>197</v>
      </c>
      <c r="M24" s="120" t="s">
        <v>198</v>
      </c>
    </row>
    <row r="25" spans="1:13" ht="89.25" x14ac:dyDescent="0.25">
      <c r="A25" s="118" t="s">
        <v>949</v>
      </c>
      <c r="B25" s="121" t="s">
        <v>78</v>
      </c>
      <c r="C25" s="120" t="s">
        <v>194</v>
      </c>
      <c r="D25" s="120" t="s">
        <v>89</v>
      </c>
      <c r="E25" s="120"/>
      <c r="F25" s="120" t="s">
        <v>199</v>
      </c>
      <c r="G25" s="120" t="s">
        <v>80</v>
      </c>
      <c r="H25" s="120" t="s">
        <v>80</v>
      </c>
      <c r="I25" s="120" t="s">
        <v>310</v>
      </c>
      <c r="J25" s="120" t="s">
        <v>311</v>
      </c>
      <c r="K25" s="120"/>
      <c r="L25" s="120" t="s">
        <v>944</v>
      </c>
      <c r="M25" s="120" t="s">
        <v>946</v>
      </c>
    </row>
    <row r="26" spans="1:13" ht="114.75" x14ac:dyDescent="0.25">
      <c r="A26" s="117" t="s">
        <v>950</v>
      </c>
      <c r="B26" s="121" t="s">
        <v>78</v>
      </c>
      <c r="C26" s="120" t="s">
        <v>194</v>
      </c>
      <c r="D26" s="120" t="s">
        <v>89</v>
      </c>
      <c r="E26" s="120"/>
      <c r="F26" s="120" t="s">
        <v>200</v>
      </c>
      <c r="G26" s="120" t="s">
        <v>201</v>
      </c>
      <c r="H26" s="120" t="s">
        <v>201</v>
      </c>
      <c r="I26" s="120" t="s">
        <v>312</v>
      </c>
      <c r="J26" s="120" t="s">
        <v>313</v>
      </c>
      <c r="K26" s="120"/>
      <c r="L26" s="120" t="s">
        <v>945</v>
      </c>
      <c r="M26" s="120" t="s">
        <v>947</v>
      </c>
    </row>
    <row r="27" spans="1:13" ht="76.5" x14ac:dyDescent="0.25">
      <c r="A27" s="118" t="s">
        <v>949</v>
      </c>
      <c r="B27" s="121" t="s">
        <v>78</v>
      </c>
      <c r="C27" s="120" t="s">
        <v>98</v>
      </c>
      <c r="D27" s="120" t="s">
        <v>88</v>
      </c>
      <c r="E27" s="120"/>
      <c r="F27" s="120" t="s">
        <v>204</v>
      </c>
      <c r="G27" s="120" t="s">
        <v>164</v>
      </c>
      <c r="H27" s="120" t="s">
        <v>164</v>
      </c>
      <c r="I27" s="120" t="s">
        <v>314</v>
      </c>
      <c r="J27" s="120" t="s">
        <v>315</v>
      </c>
      <c r="K27" s="120" t="s">
        <v>316</v>
      </c>
      <c r="L27" s="120" t="s">
        <v>205</v>
      </c>
      <c r="M27" s="120" t="s">
        <v>206</v>
      </c>
    </row>
    <row r="28" spans="1:13" ht="76.5" x14ac:dyDescent="0.25">
      <c r="A28" s="118" t="s">
        <v>949</v>
      </c>
      <c r="B28" s="121" t="s">
        <v>78</v>
      </c>
      <c r="C28" s="120" t="s">
        <v>98</v>
      </c>
      <c r="D28" s="120" t="s">
        <v>88</v>
      </c>
      <c r="E28" s="120"/>
      <c r="F28" s="120" t="s">
        <v>207</v>
      </c>
      <c r="G28" s="120" t="s">
        <v>163</v>
      </c>
      <c r="H28" s="120" t="s">
        <v>163</v>
      </c>
      <c r="I28" s="120" t="s">
        <v>314</v>
      </c>
      <c r="J28" s="120" t="s">
        <v>315</v>
      </c>
      <c r="K28" s="120" t="s">
        <v>316</v>
      </c>
      <c r="L28" s="120" t="s">
        <v>208</v>
      </c>
      <c r="M28" s="120" t="s">
        <v>209</v>
      </c>
    </row>
    <row r="29" spans="1:13" ht="76.5" x14ac:dyDescent="0.25">
      <c r="A29" s="118" t="s">
        <v>949</v>
      </c>
      <c r="B29" s="121" t="s">
        <v>78</v>
      </c>
      <c r="C29" s="120" t="s">
        <v>98</v>
      </c>
      <c r="D29" s="120" t="s">
        <v>88</v>
      </c>
      <c r="E29" s="120"/>
      <c r="F29" s="120" t="s">
        <v>255</v>
      </c>
      <c r="G29" s="120" t="s">
        <v>210</v>
      </c>
      <c r="H29" s="120" t="s">
        <v>210</v>
      </c>
      <c r="I29" s="120" t="s">
        <v>314</v>
      </c>
      <c r="J29" s="120" t="s">
        <v>315</v>
      </c>
      <c r="K29" s="120" t="s">
        <v>316</v>
      </c>
      <c r="L29" s="120" t="s">
        <v>205</v>
      </c>
      <c r="M29" s="120" t="s">
        <v>206</v>
      </c>
    </row>
    <row r="30" spans="1:13" ht="51" x14ac:dyDescent="0.25">
      <c r="A30" s="118" t="s">
        <v>949</v>
      </c>
      <c r="B30" s="121" t="s">
        <v>78</v>
      </c>
      <c r="C30" s="120" t="s">
        <v>98</v>
      </c>
      <c r="D30" s="120" t="s">
        <v>108</v>
      </c>
      <c r="E30" s="120" t="s">
        <v>241</v>
      </c>
      <c r="F30" s="120" t="s">
        <v>256</v>
      </c>
      <c r="G30" s="120" t="s">
        <v>257</v>
      </c>
      <c r="H30" s="120" t="s">
        <v>258</v>
      </c>
      <c r="I30" s="120" t="s">
        <v>317</v>
      </c>
      <c r="J30" s="120" t="s">
        <v>318</v>
      </c>
      <c r="K30" s="120" t="s">
        <v>319</v>
      </c>
      <c r="L30" s="120" t="s">
        <v>211</v>
      </c>
      <c r="M30" s="120" t="s">
        <v>212</v>
      </c>
    </row>
    <row r="31" spans="1:13" ht="51" x14ac:dyDescent="0.25">
      <c r="A31" s="118" t="s">
        <v>949</v>
      </c>
      <c r="B31" s="121" t="s">
        <v>78</v>
      </c>
      <c r="C31" s="120" t="s">
        <v>98</v>
      </c>
      <c r="D31" s="120" t="s">
        <v>108</v>
      </c>
      <c r="E31" s="120" t="s">
        <v>241</v>
      </c>
      <c r="F31" s="120" t="s">
        <v>259</v>
      </c>
      <c r="G31" s="120" t="s">
        <v>492</v>
      </c>
      <c r="H31" s="120" t="s">
        <v>493</v>
      </c>
      <c r="I31" s="120" t="s">
        <v>494</v>
      </c>
      <c r="J31" s="120" t="s">
        <v>320</v>
      </c>
      <c r="K31" s="120" t="s">
        <v>321</v>
      </c>
      <c r="L31" s="120" t="s">
        <v>211</v>
      </c>
      <c r="M31" s="120" t="s">
        <v>212</v>
      </c>
    </row>
    <row r="32" spans="1:13" ht="127.5" x14ac:dyDescent="0.25">
      <c r="A32" s="118" t="s">
        <v>949</v>
      </c>
      <c r="B32" s="121" t="s">
        <v>78</v>
      </c>
      <c r="C32" s="120" t="s">
        <v>98</v>
      </c>
      <c r="D32" s="120" t="s">
        <v>108</v>
      </c>
      <c r="E32" s="120" t="s">
        <v>202</v>
      </c>
      <c r="F32" s="120" t="s">
        <v>260</v>
      </c>
      <c r="G32" s="120" t="s">
        <v>65</v>
      </c>
      <c r="H32" s="120" t="s">
        <v>203</v>
      </c>
      <c r="I32" s="120" t="s">
        <v>322</v>
      </c>
      <c r="J32" s="120" t="s">
        <v>323</v>
      </c>
      <c r="K32" s="120" t="s">
        <v>538</v>
      </c>
      <c r="L32" s="120" t="s">
        <v>539</v>
      </c>
      <c r="M32" s="120" t="s">
        <v>540</v>
      </c>
    </row>
    <row r="33" spans="1:13" ht="89.25" x14ac:dyDescent="0.25">
      <c r="A33" s="118" t="s">
        <v>949</v>
      </c>
      <c r="B33" s="121" t="s">
        <v>78</v>
      </c>
      <c r="C33" s="120" t="s">
        <v>98</v>
      </c>
      <c r="D33" s="120" t="s">
        <v>108</v>
      </c>
      <c r="E33" s="120" t="s">
        <v>213</v>
      </c>
      <c r="F33" s="120" t="s">
        <v>261</v>
      </c>
      <c r="G33" s="120" t="s">
        <v>262</v>
      </c>
      <c r="H33" s="120" t="s">
        <v>263</v>
      </c>
      <c r="I33" s="120" t="s">
        <v>324</v>
      </c>
      <c r="J33" s="120" t="s">
        <v>325</v>
      </c>
      <c r="K33" s="120" t="s">
        <v>326</v>
      </c>
      <c r="L33" s="120" t="s">
        <v>190</v>
      </c>
      <c r="M33" s="120" t="s">
        <v>191</v>
      </c>
    </row>
    <row r="34" spans="1:13" ht="51" x14ac:dyDescent="0.25">
      <c r="A34" s="118" t="s">
        <v>949</v>
      </c>
      <c r="B34" s="121" t="s">
        <v>78</v>
      </c>
      <c r="C34" s="120" t="s">
        <v>98</v>
      </c>
      <c r="D34" s="120" t="s">
        <v>108</v>
      </c>
      <c r="E34" s="120" t="s">
        <v>402</v>
      </c>
      <c r="F34" s="120" t="s">
        <v>264</v>
      </c>
      <c r="G34" s="120" t="s">
        <v>214</v>
      </c>
      <c r="H34" s="120" t="s">
        <v>214</v>
      </c>
      <c r="I34" s="120" t="s">
        <v>327</v>
      </c>
      <c r="J34" s="120" t="s">
        <v>404</v>
      </c>
      <c r="K34" s="120" t="s">
        <v>328</v>
      </c>
      <c r="L34" s="120" t="s">
        <v>215</v>
      </c>
      <c r="M34" s="120" t="s">
        <v>216</v>
      </c>
    </row>
    <row r="35" spans="1:13" ht="71.25" customHeight="1" x14ac:dyDescent="0.25">
      <c r="A35" s="118" t="s">
        <v>949</v>
      </c>
      <c r="B35" s="121" t="s">
        <v>78</v>
      </c>
      <c r="C35" s="120" t="s">
        <v>98</v>
      </c>
      <c r="D35" s="120" t="s">
        <v>108</v>
      </c>
      <c r="E35" s="120" t="s">
        <v>403</v>
      </c>
      <c r="F35" s="120" t="s">
        <v>265</v>
      </c>
      <c r="G35" s="120" t="s">
        <v>217</v>
      </c>
      <c r="H35" s="120" t="s">
        <v>266</v>
      </c>
      <c r="I35" s="120" t="s">
        <v>329</v>
      </c>
      <c r="J35" s="120" t="s">
        <v>405</v>
      </c>
      <c r="K35" s="120" t="s">
        <v>330</v>
      </c>
      <c r="L35" s="120" t="s">
        <v>215</v>
      </c>
      <c r="M35" s="120" t="s">
        <v>216</v>
      </c>
    </row>
    <row r="36" spans="1:13" ht="25.5" x14ac:dyDescent="0.25">
      <c r="A36" s="118" t="s">
        <v>949</v>
      </c>
      <c r="B36" s="121" t="s">
        <v>78</v>
      </c>
      <c r="C36" s="120" t="s">
        <v>98</v>
      </c>
      <c r="D36" s="120" t="s">
        <v>108</v>
      </c>
      <c r="E36" s="120" t="s">
        <v>242</v>
      </c>
      <c r="F36" s="120" t="s">
        <v>267</v>
      </c>
      <c r="G36" s="120" t="s">
        <v>105</v>
      </c>
      <c r="H36" s="120" t="s">
        <v>105</v>
      </c>
      <c r="I36" s="120" t="s">
        <v>331</v>
      </c>
      <c r="J36" s="120" t="s">
        <v>332</v>
      </c>
      <c r="K36" s="120" t="s">
        <v>333</v>
      </c>
      <c r="L36" s="120" t="s">
        <v>215</v>
      </c>
      <c r="M36" s="120" t="s">
        <v>216</v>
      </c>
    </row>
    <row r="37" spans="1:13" ht="25.5" x14ac:dyDescent="0.25">
      <c r="A37" s="118" t="s">
        <v>949</v>
      </c>
      <c r="B37" s="121" t="s">
        <v>78</v>
      </c>
      <c r="C37" s="120" t="s">
        <v>98</v>
      </c>
      <c r="D37" s="120" t="s">
        <v>108</v>
      </c>
      <c r="E37" s="120" t="s">
        <v>242</v>
      </c>
      <c r="F37" s="120" t="s">
        <v>268</v>
      </c>
      <c r="G37" s="120" t="s">
        <v>218</v>
      </c>
      <c r="H37" s="120" t="s">
        <v>218</v>
      </c>
      <c r="I37" s="120" t="s">
        <v>334</v>
      </c>
      <c r="J37" s="120" t="s">
        <v>335</v>
      </c>
      <c r="K37" s="120"/>
      <c r="L37" s="120" t="s">
        <v>215</v>
      </c>
      <c r="M37" s="120" t="s">
        <v>216</v>
      </c>
    </row>
    <row r="38" spans="1:13" ht="63.75" x14ac:dyDescent="0.25">
      <c r="A38" s="118" t="s">
        <v>949</v>
      </c>
      <c r="B38" s="122" t="s">
        <v>219</v>
      </c>
      <c r="C38" s="120" t="s">
        <v>72</v>
      </c>
      <c r="D38" s="120" t="s">
        <v>100</v>
      </c>
      <c r="E38" s="120"/>
      <c r="F38" s="120" t="s">
        <v>269</v>
      </c>
      <c r="G38" s="120" t="s">
        <v>220</v>
      </c>
      <c r="H38" s="120" t="s">
        <v>220</v>
      </c>
      <c r="I38" s="120" t="s">
        <v>336</v>
      </c>
      <c r="J38" s="120" t="s">
        <v>337</v>
      </c>
      <c r="K38" s="120"/>
      <c r="L38" s="120" t="s">
        <v>192</v>
      </c>
      <c r="M38" s="120" t="s">
        <v>193</v>
      </c>
    </row>
    <row r="39" spans="1:13" ht="51" x14ac:dyDescent="0.25">
      <c r="A39" s="118" t="s">
        <v>949</v>
      </c>
      <c r="B39" s="122" t="s">
        <v>219</v>
      </c>
      <c r="C39" s="120" t="s">
        <v>72</v>
      </c>
      <c r="D39" s="120" t="s">
        <v>100</v>
      </c>
      <c r="E39" s="120"/>
      <c r="F39" s="120" t="s">
        <v>270</v>
      </c>
      <c r="G39" s="120" t="s">
        <v>94</v>
      </c>
      <c r="H39" s="120" t="s">
        <v>271</v>
      </c>
      <c r="I39" s="120" t="s">
        <v>338</v>
      </c>
      <c r="J39" s="120" t="s">
        <v>339</v>
      </c>
      <c r="K39" s="120"/>
      <c r="L39" s="120" t="s">
        <v>221</v>
      </c>
      <c r="M39" s="120" t="s">
        <v>222</v>
      </c>
    </row>
    <row r="40" spans="1:13" ht="89.25" x14ac:dyDescent="0.25">
      <c r="A40" s="118" t="s">
        <v>949</v>
      </c>
      <c r="B40" s="122" t="s">
        <v>219</v>
      </c>
      <c r="C40" s="120" t="s">
        <v>72</v>
      </c>
      <c r="D40" s="120" t="s">
        <v>223</v>
      </c>
      <c r="E40" s="120"/>
      <c r="F40" s="120" t="s">
        <v>272</v>
      </c>
      <c r="G40" s="120" t="s">
        <v>224</v>
      </c>
      <c r="H40" s="120" t="s">
        <v>273</v>
      </c>
      <c r="I40" s="120" t="s">
        <v>340</v>
      </c>
      <c r="J40" s="120" t="s">
        <v>341</v>
      </c>
      <c r="K40" s="120" t="s">
        <v>342</v>
      </c>
      <c r="L40" s="120" t="s">
        <v>225</v>
      </c>
      <c r="M40" s="120" t="s">
        <v>226</v>
      </c>
    </row>
    <row r="41" spans="1:13" ht="76.5" x14ac:dyDescent="0.25">
      <c r="A41" s="118" t="s">
        <v>949</v>
      </c>
      <c r="B41" s="122" t="s">
        <v>219</v>
      </c>
      <c r="C41" s="120" t="s">
        <v>73</v>
      </c>
      <c r="D41" s="120" t="s">
        <v>76</v>
      </c>
      <c r="E41" s="120"/>
      <c r="F41" s="120" t="s">
        <v>274</v>
      </c>
      <c r="G41" s="120" t="s">
        <v>67</v>
      </c>
      <c r="H41" s="120" t="s">
        <v>228</v>
      </c>
      <c r="I41" s="120" t="s">
        <v>344</v>
      </c>
      <c r="J41" s="120" t="s">
        <v>343</v>
      </c>
      <c r="K41" s="120"/>
      <c r="L41" s="120" t="s">
        <v>229</v>
      </c>
      <c r="M41" s="120" t="s">
        <v>230</v>
      </c>
    </row>
    <row r="42" spans="1:13" ht="76.5" x14ac:dyDescent="0.25">
      <c r="A42" s="118" t="s">
        <v>949</v>
      </c>
      <c r="B42" s="122" t="s">
        <v>219</v>
      </c>
      <c r="C42" s="120" t="s">
        <v>73</v>
      </c>
      <c r="D42" s="120" t="s">
        <v>76</v>
      </c>
      <c r="E42" s="120"/>
      <c r="F42" s="120" t="s">
        <v>275</v>
      </c>
      <c r="G42" s="120" t="s">
        <v>276</v>
      </c>
      <c r="H42" s="120" t="s">
        <v>231</v>
      </c>
      <c r="I42" s="120" t="s">
        <v>345</v>
      </c>
      <c r="J42" s="120" t="s">
        <v>343</v>
      </c>
      <c r="K42" s="120"/>
      <c r="L42" s="120" t="s">
        <v>229</v>
      </c>
      <c r="M42" s="120" t="s">
        <v>232</v>
      </c>
    </row>
    <row r="43" spans="1:13" ht="76.5" x14ac:dyDescent="0.25">
      <c r="A43" s="118" t="s">
        <v>949</v>
      </c>
      <c r="B43" s="122" t="s">
        <v>219</v>
      </c>
      <c r="C43" s="120" t="s">
        <v>73</v>
      </c>
      <c r="D43" s="120" t="s">
        <v>76</v>
      </c>
      <c r="E43" s="120"/>
      <c r="F43" s="120" t="s">
        <v>277</v>
      </c>
      <c r="G43" s="120" t="s">
        <v>278</v>
      </c>
      <c r="H43" s="120" t="s">
        <v>233</v>
      </c>
      <c r="I43" s="120" t="s">
        <v>346</v>
      </c>
      <c r="J43" s="120" t="s">
        <v>343</v>
      </c>
      <c r="K43" s="120"/>
      <c r="L43" s="120" t="s">
        <v>229</v>
      </c>
      <c r="M43" s="120" t="s">
        <v>234</v>
      </c>
    </row>
    <row r="44" spans="1:13" ht="102" x14ac:dyDescent="0.25">
      <c r="A44" s="118" t="s">
        <v>949</v>
      </c>
      <c r="B44" s="122" t="s">
        <v>219</v>
      </c>
      <c r="C44" s="120" t="s">
        <v>73</v>
      </c>
      <c r="D44" s="120" t="s">
        <v>77</v>
      </c>
      <c r="E44" s="120"/>
      <c r="F44" s="120" t="s">
        <v>279</v>
      </c>
      <c r="G44" s="120" t="s">
        <v>280</v>
      </c>
      <c r="H44" s="120" t="s">
        <v>83</v>
      </c>
      <c r="I44" s="120" t="s">
        <v>347</v>
      </c>
      <c r="J44" s="120" t="s">
        <v>348</v>
      </c>
      <c r="K44" s="120" t="s">
        <v>349</v>
      </c>
      <c r="L44" s="120" t="s">
        <v>496</v>
      </c>
      <c r="M44" s="129" t="s">
        <v>495</v>
      </c>
    </row>
    <row r="45" spans="1:13" ht="140.25" x14ac:dyDescent="0.25">
      <c r="A45" s="118" t="s">
        <v>949</v>
      </c>
      <c r="B45" s="122" t="s">
        <v>219</v>
      </c>
      <c r="C45" s="120" t="s">
        <v>73</v>
      </c>
      <c r="D45" s="120" t="s">
        <v>77</v>
      </c>
      <c r="E45" s="120"/>
      <c r="F45" s="120" t="s">
        <v>281</v>
      </c>
      <c r="G45" s="120" t="s">
        <v>282</v>
      </c>
      <c r="H45" s="120" t="s">
        <v>82</v>
      </c>
      <c r="I45" s="120" t="s">
        <v>350</v>
      </c>
      <c r="J45" s="120" t="s">
        <v>351</v>
      </c>
      <c r="K45" s="120" t="s">
        <v>352</v>
      </c>
      <c r="L45" s="120" t="s">
        <v>496</v>
      </c>
      <c r="M45" s="120" t="s">
        <v>495</v>
      </c>
    </row>
    <row r="46" spans="1:13" s="19" customFormat="1" ht="63.75" x14ac:dyDescent="0.25">
      <c r="A46" s="118" t="s">
        <v>949</v>
      </c>
      <c r="B46" s="122" t="s">
        <v>219</v>
      </c>
      <c r="C46" s="120" t="s">
        <v>73</v>
      </c>
      <c r="D46" s="120" t="s">
        <v>77</v>
      </c>
      <c r="E46" s="120"/>
      <c r="F46" s="120" t="s">
        <v>283</v>
      </c>
      <c r="G46" s="120" t="s">
        <v>113</v>
      </c>
      <c r="H46" s="120" t="s">
        <v>235</v>
      </c>
      <c r="I46" s="120" t="s">
        <v>353</v>
      </c>
      <c r="J46" s="120" t="s">
        <v>354</v>
      </c>
      <c r="K46" s="120"/>
      <c r="L46" s="120" t="s">
        <v>482</v>
      </c>
      <c r="M46" s="120" t="s">
        <v>483</v>
      </c>
    </row>
    <row r="47" spans="1:13" ht="38.25" x14ac:dyDescent="0.25">
      <c r="A47" s="118" t="s">
        <v>949</v>
      </c>
      <c r="B47" s="122" t="s">
        <v>219</v>
      </c>
      <c r="C47" s="120" t="s">
        <v>73</v>
      </c>
      <c r="D47" s="120" t="s">
        <v>102</v>
      </c>
      <c r="E47" s="120"/>
      <c r="F47" s="120" t="s">
        <v>284</v>
      </c>
      <c r="G47" s="120" t="s">
        <v>159</v>
      </c>
      <c r="H47" s="120" t="s">
        <v>533</v>
      </c>
      <c r="I47" s="120" t="s">
        <v>355</v>
      </c>
      <c r="J47" s="120" t="s">
        <v>354</v>
      </c>
      <c r="K47" s="120"/>
      <c r="L47" s="120" t="s">
        <v>211</v>
      </c>
      <c r="M47" s="120" t="s">
        <v>212</v>
      </c>
    </row>
    <row r="48" spans="1:13" ht="76.5" x14ac:dyDescent="0.25">
      <c r="A48" s="118" t="s">
        <v>949</v>
      </c>
      <c r="B48" s="122" t="s">
        <v>219</v>
      </c>
      <c r="C48" s="120" t="s">
        <v>73</v>
      </c>
      <c r="D48" s="120" t="s">
        <v>102</v>
      </c>
      <c r="E48" s="120"/>
      <c r="F48" s="120" t="s">
        <v>285</v>
      </c>
      <c r="G48" s="120" t="s">
        <v>286</v>
      </c>
      <c r="H48" s="120" t="s">
        <v>287</v>
      </c>
      <c r="I48" s="120" t="s">
        <v>356</v>
      </c>
      <c r="J48" s="120" t="s">
        <v>357</v>
      </c>
      <c r="K48" s="120"/>
      <c r="L48" s="120" t="s">
        <v>211</v>
      </c>
      <c r="M48" s="120" t="s">
        <v>212</v>
      </c>
    </row>
    <row r="49" spans="1:13" ht="76.5" x14ac:dyDescent="0.25">
      <c r="A49" s="118" t="s">
        <v>949</v>
      </c>
      <c r="B49" s="122" t="s">
        <v>219</v>
      </c>
      <c r="C49" s="120" t="s">
        <v>73</v>
      </c>
      <c r="D49" s="120" t="s">
        <v>102</v>
      </c>
      <c r="E49" s="120"/>
      <c r="F49" s="120" t="s">
        <v>288</v>
      </c>
      <c r="G49" s="120" t="s">
        <v>236</v>
      </c>
      <c r="H49" s="120" t="s">
        <v>487</v>
      </c>
      <c r="I49" s="120" t="s">
        <v>489</v>
      </c>
      <c r="J49" s="120" t="s">
        <v>358</v>
      </c>
      <c r="K49" s="120"/>
      <c r="L49" s="120" t="s">
        <v>229</v>
      </c>
      <c r="M49" s="120" t="s">
        <v>488</v>
      </c>
    </row>
    <row r="50" spans="1:13" ht="89.25" x14ac:dyDescent="0.25">
      <c r="A50" s="118" t="s">
        <v>949</v>
      </c>
      <c r="B50" s="122" t="s">
        <v>219</v>
      </c>
      <c r="C50" s="120" t="s">
        <v>73</v>
      </c>
      <c r="D50" s="120" t="s">
        <v>102</v>
      </c>
      <c r="E50" s="120"/>
      <c r="F50" s="120" t="s">
        <v>544</v>
      </c>
      <c r="G50" s="120" t="s">
        <v>545</v>
      </c>
      <c r="H50" s="120" t="s">
        <v>546</v>
      </c>
      <c r="I50" s="120" t="s">
        <v>547</v>
      </c>
      <c r="J50" s="120" t="s">
        <v>548</v>
      </c>
      <c r="K50" s="120" t="s">
        <v>549</v>
      </c>
      <c r="L50" s="120" t="s">
        <v>550</v>
      </c>
      <c r="M50" s="120" t="s">
        <v>551</v>
      </c>
    </row>
    <row r="51" spans="1:13" ht="25.5" x14ac:dyDescent="0.25">
      <c r="A51" s="118" t="s">
        <v>949</v>
      </c>
      <c r="B51" s="122" t="s">
        <v>237</v>
      </c>
      <c r="C51" s="120"/>
      <c r="D51" s="120"/>
      <c r="E51" s="120"/>
      <c r="F51" s="120"/>
      <c r="G51" s="120" t="s">
        <v>580</v>
      </c>
      <c r="H51" s="120" t="s">
        <v>581</v>
      </c>
      <c r="I51" s="120"/>
      <c r="J51" s="120"/>
      <c r="K51" s="120"/>
      <c r="L51" s="120" t="s">
        <v>582</v>
      </c>
      <c r="M51" s="120" t="s">
        <v>583</v>
      </c>
    </row>
    <row r="52" spans="1:13" x14ac:dyDescent="0.25">
      <c r="A52" s="118" t="s">
        <v>949</v>
      </c>
      <c r="B52" s="123" t="s">
        <v>237</v>
      </c>
      <c r="C52" s="120"/>
      <c r="D52" s="120"/>
      <c r="E52" s="120"/>
      <c r="F52" s="120"/>
      <c r="G52" s="120" t="s">
        <v>238</v>
      </c>
      <c r="H52" s="120"/>
      <c r="I52" s="120"/>
      <c r="J52" s="120"/>
      <c r="K52" s="120"/>
      <c r="L52" s="120" t="s">
        <v>229</v>
      </c>
      <c r="M52" s="120" t="s">
        <v>383</v>
      </c>
    </row>
    <row r="53" spans="1:13" ht="63.75" x14ac:dyDescent="0.25">
      <c r="A53" s="118" t="s">
        <v>949</v>
      </c>
      <c r="B53" s="123" t="s">
        <v>237</v>
      </c>
      <c r="C53" s="120"/>
      <c r="D53" s="120"/>
      <c r="E53" s="120"/>
      <c r="F53" s="120"/>
      <c r="G53" s="120" t="s">
        <v>384</v>
      </c>
      <c r="H53" s="120" t="s">
        <v>385</v>
      </c>
      <c r="I53" s="120" t="s">
        <v>386</v>
      </c>
      <c r="J53" s="120" t="s">
        <v>387</v>
      </c>
      <c r="K53" s="120"/>
      <c r="L53" s="120" t="s">
        <v>229</v>
      </c>
      <c r="M53" s="120" t="s">
        <v>579</v>
      </c>
    </row>
  </sheetData>
  <mergeCells count="1">
    <mergeCell ref="A1:M1"/>
  </mergeCells>
  <hyperlinks>
    <hyperlink ref="M24" r:id="rId1"/>
    <hyperlink ref="M38" r:id="rId2"/>
    <hyperlink ref="M31" r:id="rId3"/>
    <hyperlink ref="M48" r:id="rId4"/>
    <hyperlink ref="M39" r:id="rId5"/>
    <hyperlink ref="M40" r:id="rId6"/>
    <hyperlink ref="M33" r:id="rId7"/>
    <hyperlink ref="M34" r:id="rId8"/>
    <hyperlink ref="M35" r:id="rId9"/>
    <hyperlink ref="M36" r:id="rId10"/>
    <hyperlink ref="M37" r:id="rId11"/>
    <hyperlink ref="M42" r:id="rId12"/>
    <hyperlink ref="M43" r:id="rId13"/>
    <hyperlink ref="M41" r:id="rId14"/>
    <hyperlink ref="M47" r:id="rId15"/>
    <hyperlink ref="M27" r:id="rId16" display="http://info.worldbank.org/governance/wgi/index.asp"/>
    <hyperlink ref="M28" r:id="rId17" display="http://stats.uis.unesco.org/unesco"/>
    <hyperlink ref="M30" r:id="rId18" display="http://preview.grid.unep.ch/"/>
    <hyperlink ref="M29" r:id="rId19" display="http://preview.grid.unep.ch/"/>
    <hyperlink ref="M26" r:id="rId20" display="http://data.worldbank.org/indicator/SI.POV.GINI"/>
    <hyperlink ref="M52" r:id="rId21"/>
    <hyperlink ref="M18" r:id="rId22"/>
    <hyperlink ref="M17" r:id="rId23"/>
    <hyperlink ref="M19" r:id="rId24"/>
    <hyperlink ref="M3" r:id="rId25" display="http://risk.preventionweb.net/capraviewer/download.jsp"/>
    <hyperlink ref="M4:M16" r:id="rId26" display="http://risk.preventionweb.net/capraviewer/download.jsp"/>
    <hyperlink ref="M46" r:id="rId27"/>
    <hyperlink ref="M49" r:id="rId28"/>
    <hyperlink ref="M25" r:id="rId29"/>
  </hyperlinks>
  <pageMargins left="0.7" right="0.7" top="0.75" bottom="0.75" header="0.3" footer="0.3"/>
  <pageSetup paperSize="9" orientation="portrait" r:id="rId3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0"/>
  <sheetViews>
    <sheetView topLeftCell="C1" zoomScale="75" zoomScaleNormal="75" workbookViewId="0">
      <pane ySplit="2" topLeftCell="A12" activePane="bottomLeft" state="frozen"/>
      <selection pane="bottomLeft" activeCell="D13" sqref="D13"/>
    </sheetView>
  </sheetViews>
  <sheetFormatPr defaultColWidth="38.28515625" defaultRowHeight="15" x14ac:dyDescent="0.25"/>
  <cols>
    <col min="1" max="1" width="13" style="4" bestFit="1" customWidth="1"/>
    <col min="2" max="2" width="14.85546875" style="4" customWidth="1"/>
    <col min="3" max="3" width="16.140625" style="4" customWidth="1"/>
    <col min="4" max="4" width="27" style="4" customWidth="1"/>
    <col min="5" max="5" width="32" style="4" customWidth="1"/>
    <col min="6" max="6" width="22.42578125" style="4" customWidth="1"/>
    <col min="7" max="7" width="34.42578125" style="4" customWidth="1"/>
    <col min="8" max="8" width="38.28515625" style="4"/>
    <col min="9" max="9" width="77.5703125" style="4" customWidth="1"/>
    <col min="10" max="10" width="88.85546875" style="4" customWidth="1"/>
    <col min="11" max="11" width="80.42578125" style="4" customWidth="1"/>
    <col min="12" max="12" width="54.7109375" style="4" customWidth="1"/>
    <col min="13" max="16384" width="38.28515625" style="4"/>
  </cols>
  <sheetData>
    <row r="1" spans="1:13" x14ac:dyDescent="0.25">
      <c r="A1" s="153"/>
      <c r="B1" s="153"/>
      <c r="C1" s="153"/>
      <c r="D1" s="153"/>
      <c r="E1" s="153"/>
      <c r="F1" s="153"/>
      <c r="G1" s="153"/>
      <c r="H1" s="153"/>
      <c r="I1" s="153"/>
      <c r="J1" s="153"/>
      <c r="K1" s="153"/>
      <c r="L1" s="153"/>
      <c r="M1" s="153"/>
    </row>
    <row r="2" spans="1:13" s="167" customFormat="1" ht="15.75" thickBot="1" x14ac:dyDescent="0.3">
      <c r="A2" s="99" t="s">
        <v>948</v>
      </c>
      <c r="B2" s="166" t="s">
        <v>168</v>
      </c>
      <c r="C2" s="99" t="s">
        <v>169</v>
      </c>
      <c r="D2" s="99" t="s">
        <v>170</v>
      </c>
      <c r="E2" s="99" t="s">
        <v>171</v>
      </c>
      <c r="F2" s="99" t="s">
        <v>524</v>
      </c>
      <c r="G2" s="99" t="s">
        <v>172</v>
      </c>
      <c r="H2" s="99" t="s">
        <v>173</v>
      </c>
      <c r="I2" s="99" t="s">
        <v>359</v>
      </c>
      <c r="J2" s="99" t="s">
        <v>360</v>
      </c>
      <c r="K2" s="99" t="s">
        <v>361</v>
      </c>
      <c r="L2" s="99" t="s">
        <v>239</v>
      </c>
      <c r="M2" s="99" t="s">
        <v>240</v>
      </c>
    </row>
    <row r="3" spans="1:13" ht="224.25" customHeight="1" x14ac:dyDescent="0.25">
      <c r="A3" s="226" t="s">
        <v>1004</v>
      </c>
      <c r="B3" s="227" t="s">
        <v>174</v>
      </c>
      <c r="C3" s="226" t="s">
        <v>707</v>
      </c>
      <c r="D3" s="226" t="s">
        <v>667</v>
      </c>
      <c r="E3" s="226" t="s">
        <v>708</v>
      </c>
      <c r="F3" s="226" t="s">
        <v>709</v>
      </c>
      <c r="G3" s="226" t="s">
        <v>710</v>
      </c>
      <c r="H3" s="226" t="s">
        <v>711</v>
      </c>
      <c r="I3" s="226" t="s">
        <v>911</v>
      </c>
      <c r="J3" s="226" t="s">
        <v>913</v>
      </c>
      <c r="K3" s="226" t="s">
        <v>912</v>
      </c>
      <c r="L3" s="226" t="s">
        <v>712</v>
      </c>
      <c r="M3" s="226" t="s">
        <v>713</v>
      </c>
    </row>
    <row r="4" spans="1:13" ht="38.25" x14ac:dyDescent="0.25">
      <c r="A4" s="226" t="s">
        <v>1004</v>
      </c>
      <c r="B4" s="227" t="s">
        <v>174</v>
      </c>
      <c r="C4" s="226" t="s">
        <v>707</v>
      </c>
      <c r="D4" s="226" t="s">
        <v>667</v>
      </c>
      <c r="E4" s="226" t="s">
        <v>714</v>
      </c>
      <c r="F4" s="226" t="s">
        <v>715</v>
      </c>
      <c r="G4" s="226" t="s">
        <v>716</v>
      </c>
      <c r="H4" s="226" t="s">
        <v>717</v>
      </c>
      <c r="I4" s="226" t="s">
        <v>718</v>
      </c>
      <c r="J4" s="226" t="s">
        <v>718</v>
      </c>
      <c r="K4" s="226" t="s">
        <v>718</v>
      </c>
      <c r="L4" s="226" t="s">
        <v>712</v>
      </c>
      <c r="M4" s="226" t="s">
        <v>713</v>
      </c>
    </row>
    <row r="5" spans="1:13" ht="38.25" x14ac:dyDescent="0.25">
      <c r="A5" s="226" t="s">
        <v>1004</v>
      </c>
      <c r="B5" s="227" t="s">
        <v>174</v>
      </c>
      <c r="C5" s="226" t="s">
        <v>707</v>
      </c>
      <c r="D5" s="226" t="s">
        <v>667</v>
      </c>
      <c r="E5" s="226" t="s">
        <v>719</v>
      </c>
      <c r="F5" s="226" t="s">
        <v>720</v>
      </c>
      <c r="G5" s="226" t="s">
        <v>721</v>
      </c>
      <c r="H5" s="226" t="s">
        <v>722</v>
      </c>
      <c r="I5" s="226" t="s">
        <v>718</v>
      </c>
      <c r="J5" s="226" t="s">
        <v>718</v>
      </c>
      <c r="K5" s="226" t="s">
        <v>718</v>
      </c>
      <c r="L5" s="226" t="s">
        <v>712</v>
      </c>
      <c r="M5" s="226" t="s">
        <v>713</v>
      </c>
    </row>
    <row r="6" spans="1:13" ht="38.25" x14ac:dyDescent="0.25">
      <c r="A6" s="226" t="s">
        <v>1004</v>
      </c>
      <c r="B6" s="227" t="s">
        <v>174</v>
      </c>
      <c r="C6" s="226" t="s">
        <v>707</v>
      </c>
      <c r="D6" s="226" t="s">
        <v>667</v>
      </c>
      <c r="E6" s="226" t="s">
        <v>723</v>
      </c>
      <c r="F6" s="226" t="s">
        <v>720</v>
      </c>
      <c r="G6" s="226" t="s">
        <v>724</v>
      </c>
      <c r="H6" s="226" t="s">
        <v>725</v>
      </c>
      <c r="I6" s="226" t="s">
        <v>718</v>
      </c>
      <c r="J6" s="226" t="s">
        <v>718</v>
      </c>
      <c r="K6" s="226" t="s">
        <v>718</v>
      </c>
      <c r="L6" s="226" t="s">
        <v>712</v>
      </c>
      <c r="M6" s="226" t="s">
        <v>713</v>
      </c>
    </row>
    <row r="7" spans="1:13" ht="81.75" customHeight="1" x14ac:dyDescent="0.25">
      <c r="A7" s="226" t="s">
        <v>1004</v>
      </c>
      <c r="B7" s="227" t="s">
        <v>174</v>
      </c>
      <c r="C7" s="226" t="s">
        <v>707</v>
      </c>
      <c r="D7" s="226" t="s">
        <v>667</v>
      </c>
      <c r="E7" s="226" t="s">
        <v>726</v>
      </c>
      <c r="F7" s="226" t="s">
        <v>727</v>
      </c>
      <c r="G7" s="226" t="s">
        <v>728</v>
      </c>
      <c r="H7" s="226" t="s">
        <v>729</v>
      </c>
      <c r="I7" s="226" t="s">
        <v>730</v>
      </c>
      <c r="J7" s="226" t="s">
        <v>731</v>
      </c>
      <c r="K7" s="226" t="s">
        <v>732</v>
      </c>
      <c r="L7" s="226" t="s">
        <v>733</v>
      </c>
      <c r="M7" s="226" t="s">
        <v>734</v>
      </c>
    </row>
    <row r="8" spans="1:13" ht="51" x14ac:dyDescent="0.25">
      <c r="A8" s="226" t="s">
        <v>1004</v>
      </c>
      <c r="B8" s="227" t="s">
        <v>174</v>
      </c>
      <c r="C8" s="228" t="s">
        <v>707</v>
      </c>
      <c r="D8" s="226" t="s">
        <v>667</v>
      </c>
      <c r="E8" s="228" t="s">
        <v>735</v>
      </c>
      <c r="F8" s="228" t="s">
        <v>736</v>
      </c>
      <c r="G8" s="228" t="s">
        <v>598</v>
      </c>
      <c r="H8" s="229" t="s">
        <v>737</v>
      </c>
      <c r="I8" s="226" t="s">
        <v>738</v>
      </c>
      <c r="J8" s="226" t="s">
        <v>739</v>
      </c>
      <c r="K8" s="226" t="s">
        <v>740</v>
      </c>
      <c r="L8" s="226" t="s">
        <v>741</v>
      </c>
      <c r="M8" s="226" t="s">
        <v>742</v>
      </c>
    </row>
    <row r="9" spans="1:13" ht="140.25" x14ac:dyDescent="0.25">
      <c r="A9" s="226" t="s">
        <v>1004</v>
      </c>
      <c r="B9" s="227" t="s">
        <v>174</v>
      </c>
      <c r="C9" s="226" t="s">
        <v>743</v>
      </c>
      <c r="D9" s="226" t="s">
        <v>663</v>
      </c>
      <c r="E9" s="226" t="s">
        <v>744</v>
      </c>
      <c r="F9" s="226" t="s">
        <v>745</v>
      </c>
      <c r="G9" s="226" t="s">
        <v>746</v>
      </c>
      <c r="H9" s="226" t="s">
        <v>747</v>
      </c>
      <c r="I9" s="226" t="s">
        <v>748</v>
      </c>
      <c r="J9" s="226" t="s">
        <v>905</v>
      </c>
      <c r="K9" s="226" t="s">
        <v>749</v>
      </c>
      <c r="L9" s="226" t="s">
        <v>750</v>
      </c>
      <c r="M9" s="226" t="s">
        <v>751</v>
      </c>
    </row>
    <row r="10" spans="1:13" ht="25.5" x14ac:dyDescent="0.25">
      <c r="A10" s="226" t="s">
        <v>1004</v>
      </c>
      <c r="B10" s="227" t="s">
        <v>174</v>
      </c>
      <c r="C10" s="226" t="s">
        <v>743</v>
      </c>
      <c r="D10" s="226" t="s">
        <v>663</v>
      </c>
      <c r="E10" s="226" t="s">
        <v>752</v>
      </c>
      <c r="F10" s="226" t="s">
        <v>753</v>
      </c>
      <c r="G10" s="226" t="s">
        <v>754</v>
      </c>
      <c r="H10" s="226" t="s">
        <v>755</v>
      </c>
      <c r="I10" s="226" t="s">
        <v>718</v>
      </c>
      <c r="J10" s="226" t="s">
        <v>718</v>
      </c>
      <c r="K10" s="226" t="s">
        <v>718</v>
      </c>
      <c r="L10" s="226" t="s">
        <v>750</v>
      </c>
      <c r="M10" s="226" t="s">
        <v>751</v>
      </c>
    </row>
    <row r="11" spans="1:13" ht="114.75" x14ac:dyDescent="0.25">
      <c r="A11" s="226" t="s">
        <v>1004</v>
      </c>
      <c r="B11" s="227" t="s">
        <v>174</v>
      </c>
      <c r="C11" s="226" t="s">
        <v>743</v>
      </c>
      <c r="D11" s="226" t="s">
        <v>756</v>
      </c>
      <c r="E11" s="226" t="s">
        <v>757</v>
      </c>
      <c r="F11" s="226" t="s">
        <v>758</v>
      </c>
      <c r="G11" s="226" t="s">
        <v>906</v>
      </c>
      <c r="H11" s="226" t="s">
        <v>907</v>
      </c>
      <c r="I11" s="226" t="s">
        <v>1009</v>
      </c>
      <c r="J11" s="226" t="s">
        <v>910</v>
      </c>
      <c r="K11" s="226" t="s">
        <v>909</v>
      </c>
      <c r="L11" s="226" t="s">
        <v>557</v>
      </c>
      <c r="M11" s="226" t="s">
        <v>759</v>
      </c>
    </row>
    <row r="12" spans="1:13" ht="76.5" x14ac:dyDescent="0.25">
      <c r="A12" s="226" t="s">
        <v>1004</v>
      </c>
      <c r="B12" s="227" t="s">
        <v>174</v>
      </c>
      <c r="C12" s="226" t="s">
        <v>743</v>
      </c>
      <c r="D12" s="226" t="s">
        <v>756</v>
      </c>
      <c r="E12" s="226" t="s">
        <v>760</v>
      </c>
      <c r="F12" s="226" t="s">
        <v>758</v>
      </c>
      <c r="G12" s="226" t="s">
        <v>761</v>
      </c>
      <c r="H12" s="226" t="s">
        <v>908</v>
      </c>
      <c r="I12" s="226" t="s">
        <v>1010</v>
      </c>
      <c r="J12" s="226" t="s">
        <v>718</v>
      </c>
      <c r="K12" s="226" t="s">
        <v>718</v>
      </c>
      <c r="L12" s="226" t="s">
        <v>557</v>
      </c>
      <c r="M12" s="230" t="s">
        <v>759</v>
      </c>
    </row>
    <row r="13" spans="1:13" ht="89.25" x14ac:dyDescent="0.25">
      <c r="A13" s="226" t="s">
        <v>1004</v>
      </c>
      <c r="B13" s="231" t="s">
        <v>78</v>
      </c>
      <c r="C13" s="226" t="s">
        <v>762</v>
      </c>
      <c r="D13" s="226" t="s">
        <v>763</v>
      </c>
      <c r="E13" s="226" t="s">
        <v>933</v>
      </c>
      <c r="F13" s="226" t="s">
        <v>934</v>
      </c>
      <c r="G13" s="226" t="s">
        <v>977</v>
      </c>
      <c r="H13" s="226" t="s">
        <v>971</v>
      </c>
      <c r="I13" s="226" t="s">
        <v>972</v>
      </c>
      <c r="J13" s="226" t="s">
        <v>974</v>
      </c>
      <c r="K13" s="226"/>
      <c r="L13" s="226" t="s">
        <v>559</v>
      </c>
      <c r="M13" s="226" t="s">
        <v>973</v>
      </c>
    </row>
    <row r="14" spans="1:13" ht="63.75" x14ac:dyDescent="0.25">
      <c r="A14" s="226" t="s">
        <v>1004</v>
      </c>
      <c r="B14" s="231" t="s">
        <v>78</v>
      </c>
      <c r="C14" s="226" t="s">
        <v>762</v>
      </c>
      <c r="D14" s="226" t="s">
        <v>763</v>
      </c>
      <c r="E14" s="226" t="s">
        <v>933</v>
      </c>
      <c r="F14" s="226" t="s">
        <v>935</v>
      </c>
      <c r="G14" s="226" t="s">
        <v>978</v>
      </c>
      <c r="H14" s="226" t="s">
        <v>979</v>
      </c>
      <c r="I14" s="226" t="s">
        <v>976</v>
      </c>
      <c r="J14" s="226" t="s">
        <v>975</v>
      </c>
      <c r="K14" s="226"/>
      <c r="L14" s="226" t="s">
        <v>559</v>
      </c>
      <c r="M14" s="226" t="s">
        <v>980</v>
      </c>
    </row>
    <row r="15" spans="1:13" ht="127.5" x14ac:dyDescent="0.25">
      <c r="A15" s="226" t="s">
        <v>1004</v>
      </c>
      <c r="B15" s="231" t="s">
        <v>78</v>
      </c>
      <c r="C15" s="226" t="s">
        <v>762</v>
      </c>
      <c r="D15" s="226" t="s">
        <v>763</v>
      </c>
      <c r="E15" s="226"/>
      <c r="F15" s="226" t="s">
        <v>764</v>
      </c>
      <c r="G15" s="226" t="s">
        <v>606</v>
      </c>
      <c r="H15" s="226" t="s">
        <v>765</v>
      </c>
      <c r="I15" s="226" t="s">
        <v>766</v>
      </c>
      <c r="J15" s="226" t="s">
        <v>914</v>
      </c>
      <c r="K15" s="226" t="s">
        <v>941</v>
      </c>
      <c r="L15" s="226" t="s">
        <v>942</v>
      </c>
      <c r="M15" s="226" t="s">
        <v>915</v>
      </c>
    </row>
    <row r="16" spans="1:13" ht="191.25" customHeight="1" x14ac:dyDescent="0.25">
      <c r="A16" s="226" t="s">
        <v>1004</v>
      </c>
      <c r="B16" s="231" t="s">
        <v>78</v>
      </c>
      <c r="C16" s="226" t="s">
        <v>762</v>
      </c>
      <c r="D16" s="226" t="s">
        <v>89</v>
      </c>
      <c r="E16" s="226"/>
      <c r="F16" s="226" t="s">
        <v>767</v>
      </c>
      <c r="G16" s="226" t="s">
        <v>768</v>
      </c>
      <c r="H16" s="226" t="s">
        <v>769</v>
      </c>
      <c r="I16" s="226" t="s">
        <v>770</v>
      </c>
      <c r="J16" s="226" t="s">
        <v>771</v>
      </c>
      <c r="K16" s="226" t="s">
        <v>916</v>
      </c>
      <c r="L16" s="226" t="s">
        <v>772</v>
      </c>
      <c r="M16" s="226" t="s">
        <v>773</v>
      </c>
    </row>
    <row r="17" spans="1:13" ht="220.5" customHeight="1" x14ac:dyDescent="0.25">
      <c r="A17" s="226" t="s">
        <v>1004</v>
      </c>
      <c r="B17" s="231" t="s">
        <v>78</v>
      </c>
      <c r="C17" s="226" t="s">
        <v>762</v>
      </c>
      <c r="D17" s="226" t="s">
        <v>668</v>
      </c>
      <c r="E17" s="226"/>
      <c r="F17" s="226" t="s">
        <v>774</v>
      </c>
      <c r="G17" s="226" t="s">
        <v>775</v>
      </c>
      <c r="H17" s="226" t="s">
        <v>776</v>
      </c>
      <c r="I17" s="226" t="s">
        <v>777</v>
      </c>
      <c r="J17" s="226" t="s">
        <v>923</v>
      </c>
      <c r="K17" s="226"/>
      <c r="L17" s="226" t="s">
        <v>778</v>
      </c>
      <c r="M17" s="226" t="s">
        <v>779</v>
      </c>
    </row>
    <row r="18" spans="1:13" ht="102" x14ac:dyDescent="0.25">
      <c r="A18" s="226" t="s">
        <v>1004</v>
      </c>
      <c r="B18" s="231" t="s">
        <v>78</v>
      </c>
      <c r="C18" s="226" t="s">
        <v>762</v>
      </c>
      <c r="D18" s="226" t="s">
        <v>668</v>
      </c>
      <c r="E18" s="226"/>
      <c r="F18" s="226" t="s">
        <v>780</v>
      </c>
      <c r="G18" s="226" t="s">
        <v>611</v>
      </c>
      <c r="H18" s="226" t="s">
        <v>781</v>
      </c>
      <c r="I18" s="226" t="s">
        <v>782</v>
      </c>
      <c r="J18" s="226" t="s">
        <v>917</v>
      </c>
      <c r="K18" s="226"/>
      <c r="L18" s="226" t="s">
        <v>783</v>
      </c>
      <c r="M18" s="226" t="s">
        <v>784</v>
      </c>
    </row>
    <row r="19" spans="1:13" ht="242.25" x14ac:dyDescent="0.25">
      <c r="A19" s="226" t="s">
        <v>1004</v>
      </c>
      <c r="B19" s="231" t="s">
        <v>78</v>
      </c>
      <c r="C19" s="226" t="s">
        <v>762</v>
      </c>
      <c r="D19" s="226" t="s">
        <v>668</v>
      </c>
      <c r="E19" s="226"/>
      <c r="F19" s="226" t="s">
        <v>785</v>
      </c>
      <c r="G19" s="226" t="s">
        <v>614</v>
      </c>
      <c r="H19" s="226" t="s">
        <v>786</v>
      </c>
      <c r="I19" s="226" t="s">
        <v>787</v>
      </c>
      <c r="J19" s="226" t="s">
        <v>924</v>
      </c>
      <c r="K19" s="226" t="s">
        <v>925</v>
      </c>
      <c r="L19" s="226" t="s">
        <v>1011</v>
      </c>
      <c r="M19" s="226" t="s">
        <v>788</v>
      </c>
    </row>
    <row r="20" spans="1:13" ht="90.75" customHeight="1" x14ac:dyDescent="0.25">
      <c r="A20" s="226" t="s">
        <v>1004</v>
      </c>
      <c r="B20" s="231" t="s">
        <v>78</v>
      </c>
      <c r="C20" s="226" t="s">
        <v>789</v>
      </c>
      <c r="D20" s="226" t="s">
        <v>108</v>
      </c>
      <c r="E20" s="226" t="s">
        <v>790</v>
      </c>
      <c r="F20" s="226" t="s">
        <v>791</v>
      </c>
      <c r="G20" s="226" t="s">
        <v>617</v>
      </c>
      <c r="H20" s="226" t="s">
        <v>792</v>
      </c>
      <c r="I20" s="226" t="s">
        <v>1012</v>
      </c>
      <c r="J20" s="226" t="s">
        <v>927</v>
      </c>
      <c r="K20" s="226" t="s">
        <v>926</v>
      </c>
      <c r="L20" s="226" t="s">
        <v>793</v>
      </c>
      <c r="M20" s="226" t="s">
        <v>794</v>
      </c>
    </row>
    <row r="21" spans="1:13" ht="102" x14ac:dyDescent="0.25">
      <c r="A21" s="226" t="s">
        <v>1004</v>
      </c>
      <c r="B21" s="231" t="s">
        <v>78</v>
      </c>
      <c r="C21" s="226" t="s">
        <v>789</v>
      </c>
      <c r="D21" s="226" t="s">
        <v>108</v>
      </c>
      <c r="E21" s="226" t="s">
        <v>795</v>
      </c>
      <c r="F21" s="226" t="s">
        <v>796</v>
      </c>
      <c r="G21" s="226" t="s">
        <v>622</v>
      </c>
      <c r="H21" s="226" t="s">
        <v>1008</v>
      </c>
      <c r="I21" s="226" t="s">
        <v>797</v>
      </c>
      <c r="J21" s="226" t="s">
        <v>982</v>
      </c>
      <c r="K21" s="226"/>
      <c r="L21" s="226" t="s">
        <v>798</v>
      </c>
      <c r="M21" s="226" t="s">
        <v>981</v>
      </c>
    </row>
    <row r="22" spans="1:13" ht="102" x14ac:dyDescent="0.25">
      <c r="A22" s="226" t="s">
        <v>1004</v>
      </c>
      <c r="B22" s="231" t="s">
        <v>78</v>
      </c>
      <c r="C22" s="226" t="s">
        <v>789</v>
      </c>
      <c r="D22" s="226" t="s">
        <v>108</v>
      </c>
      <c r="E22" s="226" t="s">
        <v>795</v>
      </c>
      <c r="F22" s="226" t="s">
        <v>799</v>
      </c>
      <c r="G22" s="226" t="s">
        <v>624</v>
      </c>
      <c r="H22" s="226" t="s">
        <v>800</v>
      </c>
      <c r="I22" s="226" t="s">
        <v>800</v>
      </c>
      <c r="J22" s="226" t="s">
        <v>801</v>
      </c>
      <c r="K22" s="226" t="s">
        <v>984</v>
      </c>
      <c r="L22" s="226" t="s">
        <v>802</v>
      </c>
      <c r="M22" s="226" t="s">
        <v>983</v>
      </c>
    </row>
    <row r="23" spans="1:13" s="168" customFormat="1" ht="195" customHeight="1" x14ac:dyDescent="0.25">
      <c r="A23" s="226" t="s">
        <v>1004</v>
      </c>
      <c r="B23" s="231" t="s">
        <v>78</v>
      </c>
      <c r="C23" s="226" t="s">
        <v>789</v>
      </c>
      <c r="D23" s="226" t="s">
        <v>108</v>
      </c>
      <c r="E23" s="226" t="s">
        <v>632</v>
      </c>
      <c r="F23" s="226" t="s">
        <v>803</v>
      </c>
      <c r="G23" s="226" t="s">
        <v>627</v>
      </c>
      <c r="H23" s="226" t="s">
        <v>804</v>
      </c>
      <c r="I23" s="226" t="s">
        <v>805</v>
      </c>
      <c r="J23" s="226" t="s">
        <v>985</v>
      </c>
      <c r="K23" s="226" t="s">
        <v>806</v>
      </c>
      <c r="L23" s="226" t="s">
        <v>807</v>
      </c>
      <c r="M23" s="226" t="s">
        <v>808</v>
      </c>
    </row>
    <row r="24" spans="1:13" s="168" customFormat="1" ht="153" x14ac:dyDescent="0.25">
      <c r="A24" s="226" t="s">
        <v>1004</v>
      </c>
      <c r="B24" s="231" t="s">
        <v>78</v>
      </c>
      <c r="C24" s="226" t="s">
        <v>789</v>
      </c>
      <c r="D24" s="226" t="s">
        <v>108</v>
      </c>
      <c r="E24" s="226" t="s">
        <v>632</v>
      </c>
      <c r="F24" s="226" t="s">
        <v>809</v>
      </c>
      <c r="G24" s="226" t="s">
        <v>810</v>
      </c>
      <c r="H24" s="226" t="s">
        <v>811</v>
      </c>
      <c r="I24" s="226" t="s">
        <v>812</v>
      </c>
      <c r="J24" s="226" t="s">
        <v>986</v>
      </c>
      <c r="K24" s="226"/>
      <c r="L24" s="226" t="s">
        <v>813</v>
      </c>
      <c r="M24" s="226" t="s">
        <v>814</v>
      </c>
    </row>
    <row r="25" spans="1:13" ht="103.5" customHeight="1" x14ac:dyDescent="0.25">
      <c r="A25" s="226" t="s">
        <v>1004</v>
      </c>
      <c r="B25" s="231" t="s">
        <v>78</v>
      </c>
      <c r="C25" s="226" t="s">
        <v>98</v>
      </c>
      <c r="D25" s="226" t="s">
        <v>108</v>
      </c>
      <c r="E25" s="226" t="s">
        <v>403</v>
      </c>
      <c r="F25" s="226" t="s">
        <v>815</v>
      </c>
      <c r="G25" s="226" t="s">
        <v>816</v>
      </c>
      <c r="H25" s="226" t="s">
        <v>1005</v>
      </c>
      <c r="I25" s="226" t="s">
        <v>817</v>
      </c>
      <c r="J25" s="226" t="s">
        <v>818</v>
      </c>
      <c r="K25" s="226" t="s">
        <v>1013</v>
      </c>
      <c r="L25" s="226" t="s">
        <v>215</v>
      </c>
      <c r="M25" s="226" t="s">
        <v>819</v>
      </c>
    </row>
    <row r="26" spans="1:13" ht="153" x14ac:dyDescent="0.25">
      <c r="A26" s="226" t="s">
        <v>1004</v>
      </c>
      <c r="B26" s="232" t="s">
        <v>150</v>
      </c>
      <c r="C26" s="226" t="s">
        <v>72</v>
      </c>
      <c r="D26" s="226" t="s">
        <v>820</v>
      </c>
      <c r="E26" s="226"/>
      <c r="F26" s="226" t="s">
        <v>821</v>
      </c>
      <c r="G26" s="226" t="s">
        <v>633</v>
      </c>
      <c r="H26" s="226" t="s">
        <v>822</v>
      </c>
      <c r="I26" s="226" t="s">
        <v>1014</v>
      </c>
      <c r="J26" s="226" t="s">
        <v>823</v>
      </c>
      <c r="K26" s="226" t="s">
        <v>824</v>
      </c>
      <c r="L26" s="226" t="s">
        <v>634</v>
      </c>
      <c r="M26" s="230" t="s">
        <v>825</v>
      </c>
    </row>
    <row r="27" spans="1:13" ht="220.5" customHeight="1" x14ac:dyDescent="0.25">
      <c r="A27" s="226" t="s">
        <v>1004</v>
      </c>
      <c r="B27" s="232" t="s">
        <v>150</v>
      </c>
      <c r="C27" s="226" t="s">
        <v>72</v>
      </c>
      <c r="D27" s="226" t="s">
        <v>664</v>
      </c>
      <c r="E27" s="226"/>
      <c r="F27" s="226" t="s">
        <v>826</v>
      </c>
      <c r="G27" s="226" t="s">
        <v>640</v>
      </c>
      <c r="H27" s="226" t="s">
        <v>827</v>
      </c>
      <c r="I27" s="226" t="s">
        <v>918</v>
      </c>
      <c r="J27" s="226" t="s">
        <v>921</v>
      </c>
      <c r="K27" s="226" t="s">
        <v>920</v>
      </c>
      <c r="L27" s="226" t="s">
        <v>919</v>
      </c>
      <c r="M27" s="226" t="s">
        <v>828</v>
      </c>
    </row>
    <row r="28" spans="1:13" ht="51" x14ac:dyDescent="0.25">
      <c r="A28" s="226" t="s">
        <v>1004</v>
      </c>
      <c r="B28" s="232" t="s">
        <v>150</v>
      </c>
      <c r="C28" s="226" t="s">
        <v>72</v>
      </c>
      <c r="D28" s="226" t="s">
        <v>644</v>
      </c>
      <c r="E28" s="226" t="s">
        <v>829</v>
      </c>
      <c r="F28" s="226" t="s">
        <v>830</v>
      </c>
      <c r="G28" s="226" t="s">
        <v>645</v>
      </c>
      <c r="H28" s="226" t="s">
        <v>831</v>
      </c>
      <c r="I28" s="226" t="s">
        <v>1015</v>
      </c>
      <c r="J28" s="226" t="s">
        <v>1016</v>
      </c>
      <c r="K28" s="226" t="s">
        <v>990</v>
      </c>
      <c r="L28" s="226" t="s">
        <v>649</v>
      </c>
      <c r="M28" s="226" t="s">
        <v>832</v>
      </c>
    </row>
    <row r="29" spans="1:13" ht="140.25" customHeight="1" x14ac:dyDescent="0.25">
      <c r="A29" s="226" t="s">
        <v>1004</v>
      </c>
      <c r="B29" s="232" t="s">
        <v>150</v>
      </c>
      <c r="C29" s="226" t="s">
        <v>72</v>
      </c>
      <c r="D29" s="226" t="s">
        <v>644</v>
      </c>
      <c r="E29" s="226" t="s">
        <v>829</v>
      </c>
      <c r="F29" s="226" t="s">
        <v>833</v>
      </c>
      <c r="G29" s="226" t="s">
        <v>834</v>
      </c>
      <c r="H29" s="226" t="s">
        <v>835</v>
      </c>
      <c r="I29" s="226" t="s">
        <v>987</v>
      </c>
      <c r="J29" s="226" t="s">
        <v>988</v>
      </c>
      <c r="K29" s="226" t="s">
        <v>989</v>
      </c>
      <c r="L29" s="226" t="s">
        <v>836</v>
      </c>
      <c r="M29" s="226" t="s">
        <v>837</v>
      </c>
    </row>
    <row r="30" spans="1:13" ht="140.25" x14ac:dyDescent="0.25">
      <c r="A30" s="226" t="s">
        <v>1004</v>
      </c>
      <c r="B30" s="232" t="s">
        <v>150</v>
      </c>
      <c r="C30" s="226" t="s">
        <v>72</v>
      </c>
      <c r="D30" s="226" t="s">
        <v>644</v>
      </c>
      <c r="E30" s="226" t="s">
        <v>648</v>
      </c>
      <c r="F30" s="226" t="s">
        <v>838</v>
      </c>
      <c r="G30" s="226" t="s">
        <v>839</v>
      </c>
      <c r="H30" s="226" t="s">
        <v>840</v>
      </c>
      <c r="I30" s="226" t="s">
        <v>1020</v>
      </c>
      <c r="J30" s="226" t="s">
        <v>841</v>
      </c>
      <c r="K30" s="226" t="s">
        <v>842</v>
      </c>
      <c r="L30" s="226" t="s">
        <v>843</v>
      </c>
      <c r="M30" s="226" t="s">
        <v>844</v>
      </c>
    </row>
    <row r="31" spans="1:13" ht="114.75" x14ac:dyDescent="0.25">
      <c r="A31" s="226" t="s">
        <v>1004</v>
      </c>
      <c r="B31" s="232" t="s">
        <v>150</v>
      </c>
      <c r="C31" s="226" t="s">
        <v>73</v>
      </c>
      <c r="D31" s="226" t="s">
        <v>845</v>
      </c>
      <c r="E31" s="226" t="s">
        <v>846</v>
      </c>
      <c r="F31" s="226" t="s">
        <v>847</v>
      </c>
      <c r="G31" s="226" t="s">
        <v>848</v>
      </c>
      <c r="H31" s="226" t="s">
        <v>849</v>
      </c>
      <c r="I31" s="226" t="s">
        <v>850</v>
      </c>
      <c r="J31" s="226" t="s">
        <v>851</v>
      </c>
      <c r="K31" s="226" t="s">
        <v>852</v>
      </c>
      <c r="L31" s="226" t="s">
        <v>922</v>
      </c>
      <c r="M31" s="226" t="s">
        <v>853</v>
      </c>
    </row>
    <row r="32" spans="1:13" ht="38.25" x14ac:dyDescent="0.25">
      <c r="A32" s="226" t="s">
        <v>1004</v>
      </c>
      <c r="B32" s="232" t="s">
        <v>150</v>
      </c>
      <c r="C32" s="226" t="s">
        <v>73</v>
      </c>
      <c r="D32" s="226" t="s">
        <v>845</v>
      </c>
      <c r="E32" s="226" t="s">
        <v>846</v>
      </c>
      <c r="F32" s="226" t="s">
        <v>854</v>
      </c>
      <c r="G32" s="226" t="s">
        <v>855</v>
      </c>
      <c r="H32" s="226" t="s">
        <v>856</v>
      </c>
      <c r="I32" s="226" t="s">
        <v>857</v>
      </c>
      <c r="J32" s="226" t="s">
        <v>718</v>
      </c>
      <c r="K32" s="226" t="s">
        <v>718</v>
      </c>
      <c r="L32" s="226" t="s">
        <v>922</v>
      </c>
      <c r="M32" s="226" t="s">
        <v>853</v>
      </c>
    </row>
    <row r="33" spans="1:13" ht="88.5" customHeight="1" x14ac:dyDescent="0.25">
      <c r="A33" s="226" t="s">
        <v>1004</v>
      </c>
      <c r="B33" s="232" t="s">
        <v>150</v>
      </c>
      <c r="C33" s="226" t="s">
        <v>73</v>
      </c>
      <c r="D33" s="226" t="s">
        <v>102</v>
      </c>
      <c r="E33" s="226" t="s">
        <v>658</v>
      </c>
      <c r="F33" s="226" t="s">
        <v>858</v>
      </c>
      <c r="G33" s="226" t="s">
        <v>659</v>
      </c>
      <c r="H33" s="226" t="s">
        <v>859</v>
      </c>
      <c r="I33" s="226" t="s">
        <v>991</v>
      </c>
      <c r="J33" s="226" t="s">
        <v>992</v>
      </c>
      <c r="K33" s="226"/>
      <c r="L33" s="226" t="s">
        <v>657</v>
      </c>
      <c r="M33" s="226" t="s">
        <v>860</v>
      </c>
    </row>
    <row r="34" spans="1:13" ht="89.25" x14ac:dyDescent="0.25">
      <c r="A34" s="226" t="s">
        <v>1004</v>
      </c>
      <c r="B34" s="232" t="s">
        <v>150</v>
      </c>
      <c r="C34" s="226" t="s">
        <v>73</v>
      </c>
      <c r="D34" s="226" t="s">
        <v>102</v>
      </c>
      <c r="E34" s="226" t="s">
        <v>861</v>
      </c>
      <c r="F34" s="226" t="s">
        <v>862</v>
      </c>
      <c r="G34" s="226" t="s">
        <v>661</v>
      </c>
      <c r="H34" s="226" t="s">
        <v>863</v>
      </c>
      <c r="I34" s="226" t="s">
        <v>864</v>
      </c>
      <c r="J34" s="226" t="s">
        <v>1021</v>
      </c>
      <c r="K34" s="226"/>
      <c r="L34" s="226" t="s">
        <v>657</v>
      </c>
      <c r="M34" s="226" t="s">
        <v>865</v>
      </c>
    </row>
    <row r="35" spans="1:13" ht="102" x14ac:dyDescent="0.25">
      <c r="A35" s="226" t="s">
        <v>1004</v>
      </c>
      <c r="B35" s="232" t="s">
        <v>150</v>
      </c>
      <c r="C35" s="226" t="s">
        <v>73</v>
      </c>
      <c r="D35" s="226" t="s">
        <v>102</v>
      </c>
      <c r="E35" s="226" t="s">
        <v>861</v>
      </c>
      <c r="F35" s="226" t="s">
        <v>866</v>
      </c>
      <c r="G35" s="226" t="s">
        <v>660</v>
      </c>
      <c r="H35" s="226" t="s">
        <v>867</v>
      </c>
      <c r="I35" s="226" t="s">
        <v>1017</v>
      </c>
      <c r="J35" s="226" t="s">
        <v>1018</v>
      </c>
      <c r="K35" s="226"/>
      <c r="L35" s="226" t="s">
        <v>657</v>
      </c>
      <c r="M35" s="226" t="s">
        <v>865</v>
      </c>
    </row>
    <row r="36" spans="1:13" ht="114.75" x14ac:dyDescent="0.25">
      <c r="A36" s="226" t="s">
        <v>1004</v>
      </c>
      <c r="B36" s="232" t="s">
        <v>150</v>
      </c>
      <c r="C36" s="226" t="s">
        <v>73</v>
      </c>
      <c r="D36" s="226" t="s">
        <v>686</v>
      </c>
      <c r="E36" s="226" t="s">
        <v>677</v>
      </c>
      <c r="F36" s="226" t="s">
        <v>868</v>
      </c>
      <c r="G36" s="226" t="s">
        <v>869</v>
      </c>
      <c r="H36" s="226" t="s">
        <v>870</v>
      </c>
      <c r="I36" s="226" t="s">
        <v>871</v>
      </c>
      <c r="J36" s="226" t="s">
        <v>996</v>
      </c>
      <c r="K36" s="226" t="s">
        <v>872</v>
      </c>
      <c r="L36" s="233" t="s">
        <v>995</v>
      </c>
      <c r="M36" s="226" t="s">
        <v>873</v>
      </c>
    </row>
    <row r="37" spans="1:13" ht="216.75" x14ac:dyDescent="0.25">
      <c r="A37" s="226" t="s">
        <v>1004</v>
      </c>
      <c r="B37" s="232" t="s">
        <v>150</v>
      </c>
      <c r="C37" s="226" t="s">
        <v>73</v>
      </c>
      <c r="D37" s="226" t="s">
        <v>686</v>
      </c>
      <c r="E37" s="226" t="s">
        <v>677</v>
      </c>
      <c r="F37" s="226" t="s">
        <v>874</v>
      </c>
      <c r="G37" s="226" t="s">
        <v>875</v>
      </c>
      <c r="H37" s="226" t="s">
        <v>876</v>
      </c>
      <c r="I37" s="226" t="s">
        <v>877</v>
      </c>
      <c r="J37" s="226" t="s">
        <v>997</v>
      </c>
      <c r="K37" s="226" t="s">
        <v>718</v>
      </c>
      <c r="L37" s="226" t="s">
        <v>227</v>
      </c>
      <c r="M37" s="226" t="s">
        <v>878</v>
      </c>
    </row>
    <row r="38" spans="1:13" ht="105" customHeight="1" x14ac:dyDescent="0.25">
      <c r="A38" s="226" t="s">
        <v>1004</v>
      </c>
      <c r="B38" s="232" t="s">
        <v>150</v>
      </c>
      <c r="C38" s="226" t="s">
        <v>73</v>
      </c>
      <c r="D38" s="226" t="s">
        <v>686</v>
      </c>
      <c r="E38" s="226" t="s">
        <v>677</v>
      </c>
      <c r="F38" s="226" t="s">
        <v>879</v>
      </c>
      <c r="G38" s="226" t="s">
        <v>880</v>
      </c>
      <c r="H38" s="226" t="s">
        <v>881</v>
      </c>
      <c r="I38" s="226" t="s">
        <v>1019</v>
      </c>
      <c r="J38" s="226" t="s">
        <v>998</v>
      </c>
      <c r="K38" s="226"/>
      <c r="L38" s="226" t="s">
        <v>993</v>
      </c>
      <c r="M38" s="226" t="s">
        <v>882</v>
      </c>
    </row>
    <row r="39" spans="1:13" ht="76.5" x14ac:dyDescent="0.25">
      <c r="A39" s="226" t="s">
        <v>1004</v>
      </c>
      <c r="B39" s="232" t="s">
        <v>150</v>
      </c>
      <c r="C39" s="226" t="s">
        <v>73</v>
      </c>
      <c r="D39" s="226" t="s">
        <v>686</v>
      </c>
      <c r="E39" s="226" t="s">
        <v>883</v>
      </c>
      <c r="F39" s="226" t="s">
        <v>884</v>
      </c>
      <c r="G39" s="226" t="s">
        <v>672</v>
      </c>
      <c r="H39" s="226" t="s">
        <v>885</v>
      </c>
      <c r="I39" s="226" t="s">
        <v>886</v>
      </c>
      <c r="J39" s="226" t="s">
        <v>1000</v>
      </c>
      <c r="K39" s="226" t="s">
        <v>999</v>
      </c>
      <c r="L39" s="226" t="s">
        <v>887</v>
      </c>
      <c r="M39" s="226" t="s">
        <v>888</v>
      </c>
    </row>
    <row r="40" spans="1:13" ht="67.5" customHeight="1" x14ac:dyDescent="0.25">
      <c r="A40" s="226" t="s">
        <v>1004</v>
      </c>
      <c r="B40" s="232" t="s">
        <v>150</v>
      </c>
      <c r="C40" s="226" t="s">
        <v>73</v>
      </c>
      <c r="D40" s="226" t="s">
        <v>686</v>
      </c>
      <c r="E40" s="226" t="s">
        <v>883</v>
      </c>
      <c r="F40" s="226" t="s">
        <v>889</v>
      </c>
      <c r="G40" s="226" t="s">
        <v>890</v>
      </c>
      <c r="H40" s="226" t="s">
        <v>671</v>
      </c>
      <c r="I40" s="226" t="s">
        <v>891</v>
      </c>
      <c r="J40" s="226" t="s">
        <v>892</v>
      </c>
      <c r="K40" s="226" t="s">
        <v>893</v>
      </c>
      <c r="L40" s="226" t="s">
        <v>994</v>
      </c>
      <c r="M40" s="226" t="s">
        <v>894</v>
      </c>
    </row>
  </sheetData>
  <hyperlinks>
    <hyperlink ref="M25" r:id="rId1"/>
    <hyperlink ref="M7" r:id="rId2"/>
    <hyperlink ref="M20" r:id="rId3"/>
    <hyperlink ref="J16" display="Cities in the region are deeply divided socially and spatially and inequality is persistent. Although unsystematic, there is a strong correlation between income inequality and spatial fragmentation; they are mutually reinforcing and represent a challenge "/>
    <hyperlink ref="M17" r:id="rId4"/>
    <hyperlink ref="M26" r:id="rId5"/>
    <hyperlink ref="M16" r:id="rId6"/>
    <hyperlink ref="M27" r:id="rId7"/>
    <hyperlink ref="M29" r:id="rId8"/>
    <hyperlink ref="M31" r:id="rId9"/>
    <hyperlink ref="M34" r:id="rId10"/>
    <hyperlink ref="M35" r:id="rId11"/>
    <hyperlink ref="M40" r:id="rId12" display="http://data.uis.unesco.org/"/>
    <hyperlink ref="M3" r:id="rId13"/>
    <hyperlink ref="M4" r:id="rId14"/>
    <hyperlink ref="M5" r:id="rId15"/>
    <hyperlink ref="M6" r:id="rId16"/>
    <hyperlink ref="M8" r:id="rId17" display="http://www.fao.org/nr/water/aquastat/data/query/results.html"/>
    <hyperlink ref="M9" r:id="rId18" location="state:0"/>
    <hyperlink ref="M10" r:id="rId19" location="state:0"/>
    <hyperlink ref="M32" r:id="rId20"/>
    <hyperlink ref="M37" r:id="rId21"/>
    <hyperlink ref="M38" r:id="rId22" display="http://data.uis.unesco.org/"/>
    <hyperlink ref="M36" r:id="rId23" display="http://data.uis.unesco.org/"/>
    <hyperlink ref="M39" r:id="rId24"/>
    <hyperlink ref="M12" r:id="rId25"/>
    <hyperlink ref="M15" r:id="rId26" display="http://data.worldbank.org/indicator/SI.POV.NAHC, VU_SEV_PD_PHC_PovertyIndicators_CAR_2016"/>
    <hyperlink ref="M18" r:id="rId27"/>
    <hyperlink ref="M19" r:id="rId28"/>
    <hyperlink ref="M13" r:id="rId29"/>
    <hyperlink ref="M21" r:id="rId30"/>
    <hyperlink ref="M22" r:id="rId31"/>
  </hyperlinks>
  <pageMargins left="0.7" right="0.7" top="0.75" bottom="0.75" header="0.3" footer="0.3"/>
  <pageSetup orientation="portrait" horizontalDpi="4294967293" verticalDpi="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zoomScale="95" zoomScaleNormal="95" workbookViewId="0">
      <selection activeCell="G9" sqref="G9"/>
    </sheetView>
  </sheetViews>
  <sheetFormatPr defaultColWidth="9.140625" defaultRowHeight="15" x14ac:dyDescent="0.25"/>
  <cols>
    <col min="1" max="1" width="101.5703125" style="3" customWidth="1"/>
    <col min="2" max="16384" width="9.140625" style="3"/>
  </cols>
  <sheetData>
    <row r="1" spans="1:1" ht="36" x14ac:dyDescent="0.25">
      <c r="A1" s="247" t="s">
        <v>1210</v>
      </c>
    </row>
    <row r="2" spans="1:1" x14ac:dyDescent="0.25">
      <c r="A2" s="21" t="s">
        <v>1038</v>
      </c>
    </row>
    <row r="3" spans="1:1" x14ac:dyDescent="0.25">
      <c r="A3" s="6"/>
    </row>
    <row r="4" spans="1:1" ht="24.75" customHeight="1" x14ac:dyDescent="0.25">
      <c r="A4" s="16"/>
    </row>
    <row r="5" spans="1:1" x14ac:dyDescent="0.25">
      <c r="A5" s="105" t="s">
        <v>1041</v>
      </c>
    </row>
    <row r="6" spans="1:1" x14ac:dyDescent="0.25">
      <c r="A6" s="104" t="s">
        <v>1025</v>
      </c>
    </row>
    <row r="7" spans="1:1" ht="178.5" customHeight="1" x14ac:dyDescent="0.25">
      <c r="A7" s="264" t="s">
        <v>1284</v>
      </c>
    </row>
    <row r="8" spans="1:1" x14ac:dyDescent="0.25">
      <c r="A8" s="103"/>
    </row>
    <row r="9" spans="1:1" ht="290.25" customHeight="1" x14ac:dyDescent="0.25">
      <c r="A9" s="103"/>
    </row>
    <row r="10" spans="1:1" x14ac:dyDescent="0.25">
      <c r="A10" s="5"/>
    </row>
    <row r="11" spans="1:1" ht="51.75" x14ac:dyDescent="0.25">
      <c r="A11" s="244" t="s">
        <v>1026</v>
      </c>
    </row>
    <row r="12" spans="1:1" x14ac:dyDescent="0.25">
      <c r="A12" s="107" t="s">
        <v>1027</v>
      </c>
    </row>
    <row r="13" spans="1:1" x14ac:dyDescent="0.25">
      <c r="A13" s="130" t="s">
        <v>1022</v>
      </c>
    </row>
  </sheetData>
  <hyperlinks>
    <hyperlink ref="A5" location="Contenidas!A1" display="(Tabla de Contenidos)"/>
    <hyperlink ref="A13" r:id="rId1"/>
  </hyperlinks>
  <pageMargins left="0.7" right="0.7" top="0.75" bottom="0.75" header="0.3" footer="0.3"/>
  <pageSetup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5"/>
  <sheetViews>
    <sheetView zoomScale="96" zoomScaleNormal="96" workbookViewId="0">
      <pane ySplit="2" topLeftCell="A3" activePane="bottomLeft" state="frozen"/>
      <selection activeCell="G6" sqref="G6"/>
      <selection pane="bottomLeft" activeCell="A3" sqref="A3"/>
    </sheetView>
  </sheetViews>
  <sheetFormatPr defaultColWidth="9.140625" defaultRowHeight="15" x14ac:dyDescent="0.25"/>
  <cols>
    <col min="1" max="1" width="16.7109375" style="195" customWidth="1"/>
    <col min="2" max="2" width="15.42578125" style="18" customWidth="1"/>
    <col min="3" max="3" width="18.28515625" style="18" customWidth="1"/>
    <col min="4" max="4" width="23.42578125" style="18" customWidth="1"/>
    <col min="5" max="5" width="17.7109375" style="18" bestFit="1" customWidth="1"/>
    <col min="6" max="6" width="22" style="18" customWidth="1"/>
    <col min="7" max="7" width="28.7109375" style="18" customWidth="1"/>
    <col min="8" max="11" width="57.140625" style="18" customWidth="1"/>
    <col min="12" max="12" width="33.7109375" style="18" customWidth="1"/>
    <col min="13" max="13" width="64.7109375" style="18" customWidth="1"/>
    <col min="14" max="14" width="25.140625" style="18" customWidth="1"/>
    <col min="15" max="16384" width="9.140625" style="18"/>
  </cols>
  <sheetData>
    <row r="1" spans="1:13" s="3" customFormat="1" x14ac:dyDescent="0.25">
      <c r="A1" s="284"/>
      <c r="B1" s="284"/>
      <c r="C1" s="284"/>
      <c r="D1" s="284"/>
      <c r="E1" s="284"/>
      <c r="F1" s="284"/>
      <c r="G1" s="284"/>
      <c r="H1" s="284"/>
      <c r="I1" s="284"/>
      <c r="J1" s="284"/>
      <c r="K1" s="284"/>
      <c r="L1" s="284"/>
      <c r="M1" s="284"/>
    </row>
    <row r="2" spans="1:13" ht="15.75" thickBot="1" x14ac:dyDescent="0.3">
      <c r="A2" s="99" t="s">
        <v>1297</v>
      </c>
      <c r="B2" s="166" t="s">
        <v>1298</v>
      </c>
      <c r="C2" s="99" t="s">
        <v>1299</v>
      </c>
      <c r="D2" s="99" t="s">
        <v>1300</v>
      </c>
      <c r="E2" s="99" t="s">
        <v>1301</v>
      </c>
      <c r="F2" s="99" t="s">
        <v>524</v>
      </c>
      <c r="G2" s="99" t="s">
        <v>1302</v>
      </c>
      <c r="H2" s="99" t="s">
        <v>1303</v>
      </c>
      <c r="I2" s="99" t="s">
        <v>1304</v>
      </c>
      <c r="J2" s="99" t="s">
        <v>1305</v>
      </c>
      <c r="K2" s="99" t="s">
        <v>1306</v>
      </c>
      <c r="L2" s="273" t="s">
        <v>1307</v>
      </c>
      <c r="M2" s="99" t="s">
        <v>240</v>
      </c>
    </row>
    <row r="3" spans="1:13" ht="91.5" customHeight="1" x14ac:dyDescent="0.25">
      <c r="A3" s="266" t="s">
        <v>949</v>
      </c>
      <c r="B3" s="265" t="s">
        <v>1308</v>
      </c>
      <c r="C3" s="266" t="s">
        <v>70</v>
      </c>
      <c r="D3" s="266" t="s">
        <v>1309</v>
      </c>
      <c r="E3" s="266" t="s">
        <v>1310</v>
      </c>
      <c r="F3" s="120" t="s">
        <v>472</v>
      </c>
      <c r="G3" s="266" t="s">
        <v>1311</v>
      </c>
      <c r="H3" s="266" t="s">
        <v>1312</v>
      </c>
      <c r="I3" s="266" t="s">
        <v>1313</v>
      </c>
      <c r="J3" s="266" t="s">
        <v>1314</v>
      </c>
      <c r="K3" s="266" t="s">
        <v>1315</v>
      </c>
      <c r="L3" s="274" t="s">
        <v>499</v>
      </c>
      <c r="M3" s="120" t="s">
        <v>500</v>
      </c>
    </row>
    <row r="4" spans="1:13" ht="76.5" x14ac:dyDescent="0.25">
      <c r="A4" s="266" t="s">
        <v>949</v>
      </c>
      <c r="B4" s="265" t="s">
        <v>1308</v>
      </c>
      <c r="C4" s="120" t="s">
        <v>70</v>
      </c>
      <c r="D4" s="266" t="s">
        <v>1309</v>
      </c>
      <c r="E4" s="266" t="s">
        <v>1316</v>
      </c>
      <c r="F4" s="120" t="s">
        <v>473</v>
      </c>
      <c r="G4" s="120" t="s">
        <v>1317</v>
      </c>
      <c r="H4" s="120" t="s">
        <v>1318</v>
      </c>
      <c r="I4" s="120" t="s">
        <v>1319</v>
      </c>
      <c r="J4" s="120" t="s">
        <v>1314</v>
      </c>
      <c r="K4" s="266" t="s">
        <v>1315</v>
      </c>
      <c r="L4" s="274" t="s">
        <v>502</v>
      </c>
      <c r="M4" s="120" t="s">
        <v>500</v>
      </c>
    </row>
    <row r="5" spans="1:13" ht="76.5" x14ac:dyDescent="0.25">
      <c r="A5" s="266" t="s">
        <v>949</v>
      </c>
      <c r="B5" s="265" t="s">
        <v>1308</v>
      </c>
      <c r="C5" s="120" t="s">
        <v>70</v>
      </c>
      <c r="D5" s="266" t="s">
        <v>1309</v>
      </c>
      <c r="E5" s="266" t="s">
        <v>1320</v>
      </c>
      <c r="F5" s="120" t="s">
        <v>470</v>
      </c>
      <c r="G5" s="120" t="s">
        <v>1321</v>
      </c>
      <c r="H5" s="266" t="s">
        <v>1322</v>
      </c>
      <c r="I5" s="120" t="s">
        <v>1323</v>
      </c>
      <c r="J5" s="120" t="s">
        <v>1324</v>
      </c>
      <c r="K5" s="266" t="s">
        <v>1315</v>
      </c>
      <c r="L5" s="274" t="s">
        <v>499</v>
      </c>
      <c r="M5" s="120" t="s">
        <v>500</v>
      </c>
    </row>
    <row r="6" spans="1:13" ht="76.5" x14ac:dyDescent="0.25">
      <c r="A6" s="266" t="s">
        <v>949</v>
      </c>
      <c r="B6" s="265" t="s">
        <v>1308</v>
      </c>
      <c r="C6" s="120" t="s">
        <v>70</v>
      </c>
      <c r="D6" s="266" t="s">
        <v>1309</v>
      </c>
      <c r="E6" s="120" t="s">
        <v>1325</v>
      </c>
      <c r="F6" s="120" t="s">
        <v>471</v>
      </c>
      <c r="G6" s="120" t="s">
        <v>1326</v>
      </c>
      <c r="H6" s="120" t="s">
        <v>1327</v>
      </c>
      <c r="I6" s="120" t="s">
        <v>1328</v>
      </c>
      <c r="J6" s="120" t="s">
        <v>1324</v>
      </c>
      <c r="K6" s="266" t="s">
        <v>1315</v>
      </c>
      <c r="L6" s="274" t="s">
        <v>502</v>
      </c>
      <c r="M6" s="120" t="s">
        <v>500</v>
      </c>
    </row>
    <row r="7" spans="1:13" ht="89.25" x14ac:dyDescent="0.25">
      <c r="A7" s="266" t="s">
        <v>949</v>
      </c>
      <c r="B7" s="265" t="s">
        <v>1308</v>
      </c>
      <c r="C7" s="120" t="s">
        <v>70</v>
      </c>
      <c r="D7" s="120" t="s">
        <v>176</v>
      </c>
      <c r="E7" s="120" t="s">
        <v>516</v>
      </c>
      <c r="F7" s="120" t="s">
        <v>177</v>
      </c>
      <c r="G7" s="120" t="s">
        <v>1329</v>
      </c>
      <c r="H7" s="120" t="s">
        <v>1330</v>
      </c>
      <c r="I7" s="120" t="s">
        <v>1331</v>
      </c>
      <c r="J7" s="120" t="s">
        <v>1332</v>
      </c>
      <c r="K7" s="266" t="s">
        <v>1333</v>
      </c>
      <c r="L7" s="274" t="s">
        <v>1334</v>
      </c>
      <c r="M7" s="120" t="s">
        <v>464</v>
      </c>
    </row>
    <row r="8" spans="1:13" ht="89.25" x14ac:dyDescent="0.25">
      <c r="A8" s="266" t="s">
        <v>949</v>
      </c>
      <c r="B8" s="265" t="s">
        <v>1308</v>
      </c>
      <c r="C8" s="120" t="s">
        <v>70</v>
      </c>
      <c r="D8" s="120" t="s">
        <v>176</v>
      </c>
      <c r="E8" s="120" t="s">
        <v>517</v>
      </c>
      <c r="F8" s="120" t="s">
        <v>179</v>
      </c>
      <c r="G8" s="120" t="s">
        <v>1335</v>
      </c>
      <c r="H8" s="120" t="s">
        <v>1336</v>
      </c>
      <c r="I8" s="120" t="s">
        <v>1337</v>
      </c>
      <c r="J8" s="120" t="s">
        <v>1332</v>
      </c>
      <c r="K8" s="266" t="s">
        <v>1333</v>
      </c>
      <c r="L8" s="274" t="s">
        <v>1338</v>
      </c>
      <c r="M8" s="120" t="s">
        <v>464</v>
      </c>
    </row>
    <row r="9" spans="1:13" ht="89.25" x14ac:dyDescent="0.25">
      <c r="A9" s="266" t="s">
        <v>949</v>
      </c>
      <c r="B9" s="265" t="s">
        <v>1308</v>
      </c>
      <c r="C9" s="120" t="s">
        <v>70</v>
      </c>
      <c r="D9" s="120" t="s">
        <v>1043</v>
      </c>
      <c r="E9" s="120" t="s">
        <v>1339</v>
      </c>
      <c r="F9" s="120" t="s">
        <v>182</v>
      </c>
      <c r="G9" s="120" t="s">
        <v>1340</v>
      </c>
      <c r="H9" s="120" t="s">
        <v>1341</v>
      </c>
      <c r="I9" s="120" t="s">
        <v>1342</v>
      </c>
      <c r="J9" s="120" t="s">
        <v>1343</v>
      </c>
      <c r="K9" s="266" t="s">
        <v>1344</v>
      </c>
      <c r="L9" s="274" t="s">
        <v>1338</v>
      </c>
      <c r="M9" s="120" t="s">
        <v>464</v>
      </c>
    </row>
    <row r="10" spans="1:13" ht="63.75" customHeight="1" x14ac:dyDescent="0.25">
      <c r="A10" s="266" t="s">
        <v>949</v>
      </c>
      <c r="B10" s="265" t="s">
        <v>1308</v>
      </c>
      <c r="C10" s="120" t="s">
        <v>70</v>
      </c>
      <c r="D10" s="120" t="s">
        <v>1043</v>
      </c>
      <c r="E10" s="120" t="s">
        <v>1345</v>
      </c>
      <c r="F10" s="120" t="s">
        <v>183</v>
      </c>
      <c r="G10" s="120" t="s">
        <v>1096</v>
      </c>
      <c r="H10" s="120" t="s">
        <v>1346</v>
      </c>
      <c r="I10" s="120" t="s">
        <v>1347</v>
      </c>
      <c r="J10" s="120" t="s">
        <v>1343</v>
      </c>
      <c r="K10" s="266" t="s">
        <v>1333</v>
      </c>
      <c r="L10" s="274" t="s">
        <v>1338</v>
      </c>
      <c r="M10" s="120" t="s">
        <v>464</v>
      </c>
    </row>
    <row r="11" spans="1:13" ht="89.25" x14ac:dyDescent="0.25">
      <c r="A11" s="266" t="s">
        <v>949</v>
      </c>
      <c r="B11" s="265" t="s">
        <v>1308</v>
      </c>
      <c r="C11" s="120" t="s">
        <v>70</v>
      </c>
      <c r="D11" s="120" t="s">
        <v>1044</v>
      </c>
      <c r="E11" s="120" t="s">
        <v>1348</v>
      </c>
      <c r="F11" s="120" t="s">
        <v>186</v>
      </c>
      <c r="G11" s="120" t="s">
        <v>1349</v>
      </c>
      <c r="H11" s="120" t="s">
        <v>1350</v>
      </c>
      <c r="I11" s="120" t="s">
        <v>1351</v>
      </c>
      <c r="J11" s="120" t="s">
        <v>1352</v>
      </c>
      <c r="K11" s="266" t="s">
        <v>1333</v>
      </c>
      <c r="L11" s="274" t="s">
        <v>1353</v>
      </c>
      <c r="M11" s="120" t="s">
        <v>464</v>
      </c>
    </row>
    <row r="12" spans="1:13" ht="89.25" x14ac:dyDescent="0.25">
      <c r="A12" s="266" t="s">
        <v>949</v>
      </c>
      <c r="B12" s="265" t="s">
        <v>1308</v>
      </c>
      <c r="C12" s="120" t="s">
        <v>70</v>
      </c>
      <c r="D12" s="120" t="s">
        <v>1044</v>
      </c>
      <c r="E12" s="120" t="s">
        <v>1354</v>
      </c>
      <c r="F12" s="120" t="s">
        <v>188</v>
      </c>
      <c r="G12" s="120" t="s">
        <v>1355</v>
      </c>
      <c r="H12" s="120" t="s">
        <v>1356</v>
      </c>
      <c r="I12" s="120" t="s">
        <v>1357</v>
      </c>
      <c r="J12" s="120" t="s">
        <v>1352</v>
      </c>
      <c r="K12" s="266" t="s">
        <v>1333</v>
      </c>
      <c r="L12" s="274" t="s">
        <v>1353</v>
      </c>
      <c r="M12" s="120" t="s">
        <v>464</v>
      </c>
    </row>
    <row r="13" spans="1:13" ht="76.5" customHeight="1" x14ac:dyDescent="0.25">
      <c r="A13" s="266" t="s">
        <v>949</v>
      </c>
      <c r="B13" s="265" t="s">
        <v>1308</v>
      </c>
      <c r="C13" s="120" t="s">
        <v>70</v>
      </c>
      <c r="D13" s="120" t="s">
        <v>1044</v>
      </c>
      <c r="E13" s="120" t="s">
        <v>1358</v>
      </c>
      <c r="F13" s="120" t="s">
        <v>474</v>
      </c>
      <c r="G13" s="120" t="s">
        <v>1359</v>
      </c>
      <c r="H13" s="120" t="s">
        <v>1360</v>
      </c>
      <c r="I13" s="120" t="s">
        <v>1361</v>
      </c>
      <c r="J13" s="120" t="s">
        <v>1362</v>
      </c>
      <c r="K13" s="266" t="s">
        <v>1333</v>
      </c>
      <c r="L13" s="274" t="s">
        <v>1353</v>
      </c>
      <c r="M13" s="120" t="s">
        <v>464</v>
      </c>
    </row>
    <row r="14" spans="1:13" ht="76.5" customHeight="1" x14ac:dyDescent="0.25">
      <c r="A14" s="266" t="s">
        <v>949</v>
      </c>
      <c r="B14" s="265" t="s">
        <v>1308</v>
      </c>
      <c r="C14" s="120" t="s">
        <v>70</v>
      </c>
      <c r="D14" s="120" t="s">
        <v>1044</v>
      </c>
      <c r="E14" s="120" t="s">
        <v>1363</v>
      </c>
      <c r="F14" s="120" t="s">
        <v>475</v>
      </c>
      <c r="G14" s="120" t="s">
        <v>1364</v>
      </c>
      <c r="H14" s="120" t="s">
        <v>1365</v>
      </c>
      <c r="I14" s="120" t="s">
        <v>1366</v>
      </c>
      <c r="J14" s="120" t="s">
        <v>1367</v>
      </c>
      <c r="K14" s="266" t="s">
        <v>1333</v>
      </c>
      <c r="L14" s="274" t="s">
        <v>1338</v>
      </c>
      <c r="M14" s="120" t="s">
        <v>464</v>
      </c>
    </row>
    <row r="15" spans="1:13" ht="89.25" x14ac:dyDescent="0.25">
      <c r="A15" s="266" t="s">
        <v>949</v>
      </c>
      <c r="B15" s="265" t="s">
        <v>1308</v>
      </c>
      <c r="C15" s="120" t="s">
        <v>70</v>
      </c>
      <c r="D15" s="120" t="s">
        <v>1044</v>
      </c>
      <c r="E15" s="120" t="s">
        <v>1358</v>
      </c>
      <c r="F15" s="120" t="s">
        <v>476</v>
      </c>
      <c r="G15" s="120" t="s">
        <v>1359</v>
      </c>
      <c r="H15" s="120" t="s">
        <v>1368</v>
      </c>
      <c r="I15" s="120" t="s">
        <v>1369</v>
      </c>
      <c r="J15" s="120" t="s">
        <v>1370</v>
      </c>
      <c r="K15" s="266" t="s">
        <v>1371</v>
      </c>
      <c r="L15" s="274" t="s">
        <v>1372</v>
      </c>
      <c r="M15" s="120" t="s">
        <v>464</v>
      </c>
    </row>
    <row r="16" spans="1:13" ht="76.5" x14ac:dyDescent="0.25">
      <c r="A16" s="266" t="s">
        <v>949</v>
      </c>
      <c r="B16" s="265" t="s">
        <v>1308</v>
      </c>
      <c r="C16" s="120" t="s">
        <v>70</v>
      </c>
      <c r="D16" s="120" t="s">
        <v>1044</v>
      </c>
      <c r="E16" s="120" t="s">
        <v>1373</v>
      </c>
      <c r="F16" s="120" t="s">
        <v>477</v>
      </c>
      <c r="G16" s="120" t="s">
        <v>1374</v>
      </c>
      <c r="H16" s="120" t="s">
        <v>1375</v>
      </c>
      <c r="I16" s="120" t="s">
        <v>1376</v>
      </c>
      <c r="J16" s="120" t="s">
        <v>1377</v>
      </c>
      <c r="K16" s="266" t="s">
        <v>1371</v>
      </c>
      <c r="L16" s="274" t="s">
        <v>1338</v>
      </c>
      <c r="M16" s="120" t="s">
        <v>464</v>
      </c>
    </row>
    <row r="17" spans="1:13" ht="36.950000000000003" customHeight="1" x14ac:dyDescent="0.25">
      <c r="A17" s="266" t="s">
        <v>949</v>
      </c>
      <c r="B17" s="265" t="s">
        <v>1308</v>
      </c>
      <c r="C17" s="120" t="s">
        <v>70</v>
      </c>
      <c r="D17" s="120" t="s">
        <v>1378</v>
      </c>
      <c r="E17" s="120"/>
      <c r="F17" s="267" t="s">
        <v>1379</v>
      </c>
      <c r="G17" s="120" t="s">
        <v>1380</v>
      </c>
      <c r="H17" s="120" t="s">
        <v>1381</v>
      </c>
      <c r="I17" s="120" t="s">
        <v>1382</v>
      </c>
      <c r="J17" s="120" t="s">
        <v>1383</v>
      </c>
      <c r="K17" s="266"/>
      <c r="L17" s="274" t="s">
        <v>215</v>
      </c>
      <c r="M17" s="120" t="s">
        <v>1384</v>
      </c>
    </row>
    <row r="18" spans="1:13" ht="63.75" x14ac:dyDescent="0.25">
      <c r="A18" s="120" t="s">
        <v>949</v>
      </c>
      <c r="B18" s="265" t="s">
        <v>1308</v>
      </c>
      <c r="C18" s="120" t="s">
        <v>70</v>
      </c>
      <c r="D18" s="120" t="s">
        <v>1378</v>
      </c>
      <c r="E18" s="120" t="s">
        <v>1385</v>
      </c>
      <c r="F18" s="120" t="s">
        <v>421</v>
      </c>
      <c r="G18" s="120" t="s">
        <v>1090</v>
      </c>
      <c r="H18" s="120" t="s">
        <v>1386</v>
      </c>
      <c r="I18" s="120" t="s">
        <v>1387</v>
      </c>
      <c r="J18" s="120" t="s">
        <v>1388</v>
      </c>
      <c r="K18" s="120" t="s">
        <v>1389</v>
      </c>
      <c r="L18" s="275" t="s">
        <v>1390</v>
      </c>
      <c r="M18" s="120" t="s">
        <v>191</v>
      </c>
    </row>
    <row r="19" spans="1:13" ht="63.75" x14ac:dyDescent="0.25">
      <c r="A19" s="266" t="s">
        <v>949</v>
      </c>
      <c r="B19" s="265" t="s">
        <v>1308</v>
      </c>
      <c r="C19" s="120" t="s">
        <v>70</v>
      </c>
      <c r="D19" s="120" t="s">
        <v>1378</v>
      </c>
      <c r="E19" s="120" t="s">
        <v>1391</v>
      </c>
      <c r="F19" s="120" t="s">
        <v>425</v>
      </c>
      <c r="G19" s="120" t="s">
        <v>1101</v>
      </c>
      <c r="H19" s="120" t="s">
        <v>1392</v>
      </c>
      <c r="I19" s="120" t="s">
        <v>1393</v>
      </c>
      <c r="J19" s="120" t="s">
        <v>1394</v>
      </c>
      <c r="K19" s="120" t="s">
        <v>1389</v>
      </c>
      <c r="L19" s="275" t="s">
        <v>1390</v>
      </c>
      <c r="M19" s="120" t="s">
        <v>191</v>
      </c>
    </row>
    <row r="20" spans="1:13" ht="63.75" x14ac:dyDescent="0.25">
      <c r="A20" s="266" t="s">
        <v>949</v>
      </c>
      <c r="B20" s="265" t="s">
        <v>1308</v>
      </c>
      <c r="C20" s="120" t="s">
        <v>70</v>
      </c>
      <c r="D20" s="120" t="s">
        <v>1378</v>
      </c>
      <c r="E20" s="120" t="s">
        <v>1395</v>
      </c>
      <c r="F20" s="120" t="s">
        <v>432</v>
      </c>
      <c r="G20" s="120" t="s">
        <v>1396</v>
      </c>
      <c r="H20" s="120" t="s">
        <v>1396</v>
      </c>
      <c r="I20" s="120" t="s">
        <v>1397</v>
      </c>
      <c r="J20" s="120" t="s">
        <v>1398</v>
      </c>
      <c r="K20" s="120" t="s">
        <v>1389</v>
      </c>
      <c r="L20" s="275" t="s">
        <v>1390</v>
      </c>
      <c r="M20" s="120" t="s">
        <v>191</v>
      </c>
    </row>
    <row r="21" spans="1:13" ht="38.25" x14ac:dyDescent="0.25">
      <c r="A21" s="266" t="s">
        <v>949</v>
      </c>
      <c r="B21" s="265" t="s">
        <v>1308</v>
      </c>
      <c r="C21" s="120" t="s">
        <v>1049</v>
      </c>
      <c r="D21" s="120" t="s">
        <v>1399</v>
      </c>
      <c r="E21" s="120" t="s">
        <v>1400</v>
      </c>
      <c r="F21" s="120" t="s">
        <v>430</v>
      </c>
      <c r="G21" s="120" t="s">
        <v>1401</v>
      </c>
      <c r="H21" s="120" t="s">
        <v>1401</v>
      </c>
      <c r="I21" s="120" t="s">
        <v>1402</v>
      </c>
      <c r="J21" s="120" t="s">
        <v>1403</v>
      </c>
      <c r="K21" s="120"/>
      <c r="L21" s="275" t="s">
        <v>1404</v>
      </c>
      <c r="M21" s="120" t="s">
        <v>412</v>
      </c>
    </row>
    <row r="22" spans="1:13" ht="38.25" x14ac:dyDescent="0.25">
      <c r="A22" s="266" t="s">
        <v>949</v>
      </c>
      <c r="B22" s="265" t="s">
        <v>1308</v>
      </c>
      <c r="C22" s="120" t="s">
        <v>1049</v>
      </c>
      <c r="D22" s="120" t="s">
        <v>1399</v>
      </c>
      <c r="E22" s="120" t="s">
        <v>1400</v>
      </c>
      <c r="F22" s="120" t="s">
        <v>428</v>
      </c>
      <c r="G22" s="120" t="s">
        <v>1405</v>
      </c>
      <c r="H22" s="120" t="s">
        <v>1405</v>
      </c>
      <c r="I22" s="120" t="s">
        <v>1402</v>
      </c>
      <c r="J22" s="120" t="s">
        <v>1403</v>
      </c>
      <c r="K22" s="120"/>
      <c r="L22" s="275" t="s">
        <v>411</v>
      </c>
      <c r="M22" s="120" t="s">
        <v>412</v>
      </c>
    </row>
    <row r="23" spans="1:13" ht="38.25" x14ac:dyDescent="0.25">
      <c r="A23" s="266" t="s">
        <v>949</v>
      </c>
      <c r="B23" s="265" t="s">
        <v>1308</v>
      </c>
      <c r="C23" s="120" t="s">
        <v>1049</v>
      </c>
      <c r="D23" s="120" t="s">
        <v>1399</v>
      </c>
      <c r="E23" s="120" t="s">
        <v>1406</v>
      </c>
      <c r="F23" s="120" t="s">
        <v>415</v>
      </c>
      <c r="G23" s="120" t="s">
        <v>1407</v>
      </c>
      <c r="H23" s="120" t="s">
        <v>1407</v>
      </c>
      <c r="I23" s="120" t="s">
        <v>1408</v>
      </c>
      <c r="J23" s="120" t="s">
        <v>1409</v>
      </c>
      <c r="K23" s="120"/>
      <c r="L23" s="275" t="s">
        <v>413</v>
      </c>
      <c r="M23" s="120" t="s">
        <v>414</v>
      </c>
    </row>
    <row r="24" spans="1:13" ht="38.25" x14ac:dyDescent="0.25">
      <c r="A24" s="266" t="s">
        <v>949</v>
      </c>
      <c r="B24" s="265" t="s">
        <v>1308</v>
      </c>
      <c r="C24" s="120" t="s">
        <v>1049</v>
      </c>
      <c r="D24" s="120" t="s">
        <v>1399</v>
      </c>
      <c r="E24" s="120" t="s">
        <v>1406</v>
      </c>
      <c r="F24" s="120" t="s">
        <v>416</v>
      </c>
      <c r="G24" s="120" t="s">
        <v>1410</v>
      </c>
      <c r="H24" s="120" t="s">
        <v>1410</v>
      </c>
      <c r="I24" s="120" t="s">
        <v>1408</v>
      </c>
      <c r="J24" s="120" t="s">
        <v>1409</v>
      </c>
      <c r="K24" s="120"/>
      <c r="L24" s="275" t="s">
        <v>413</v>
      </c>
      <c r="M24" s="120" t="s">
        <v>414</v>
      </c>
    </row>
    <row r="25" spans="1:13" ht="38.25" x14ac:dyDescent="0.25">
      <c r="A25" s="266" t="s">
        <v>949</v>
      </c>
      <c r="B25" s="121" t="s">
        <v>1411</v>
      </c>
      <c r="C25" s="120" t="s">
        <v>1412</v>
      </c>
      <c r="D25" s="120" t="s">
        <v>1761</v>
      </c>
      <c r="E25" s="120"/>
      <c r="F25" s="120" t="s">
        <v>196</v>
      </c>
      <c r="G25" s="120" t="s">
        <v>1137</v>
      </c>
      <c r="H25" s="120" t="s">
        <v>1137</v>
      </c>
      <c r="I25" s="120" t="s">
        <v>1413</v>
      </c>
      <c r="J25" s="120" t="s">
        <v>1414</v>
      </c>
      <c r="K25" s="120"/>
      <c r="L25" s="275" t="s">
        <v>1415</v>
      </c>
      <c r="M25" s="120" t="s">
        <v>198</v>
      </c>
    </row>
    <row r="26" spans="1:13" ht="76.5" x14ac:dyDescent="0.25">
      <c r="A26" s="266" t="s">
        <v>949</v>
      </c>
      <c r="B26" s="121" t="s">
        <v>1411</v>
      </c>
      <c r="C26" s="120" t="s">
        <v>1412</v>
      </c>
      <c r="D26" s="120" t="s">
        <v>1761</v>
      </c>
      <c r="E26" s="120"/>
      <c r="F26" s="120" t="s">
        <v>1416</v>
      </c>
      <c r="G26" s="120" t="s">
        <v>1417</v>
      </c>
      <c r="H26" s="120" t="s">
        <v>1417</v>
      </c>
      <c r="I26" s="120" t="s">
        <v>1418</v>
      </c>
      <c r="J26" s="120" t="s">
        <v>1419</v>
      </c>
      <c r="K26" s="120"/>
      <c r="L26" s="275" t="s">
        <v>1415</v>
      </c>
      <c r="M26" s="120" t="s">
        <v>1420</v>
      </c>
    </row>
    <row r="27" spans="1:13" ht="93.95" customHeight="1" x14ac:dyDescent="0.25">
      <c r="A27" s="266" t="s">
        <v>949</v>
      </c>
      <c r="B27" s="121" t="s">
        <v>1411</v>
      </c>
      <c r="C27" s="120" t="s">
        <v>1412</v>
      </c>
      <c r="D27" s="120" t="s">
        <v>1052</v>
      </c>
      <c r="E27" s="120"/>
      <c r="F27" s="120" t="s">
        <v>199</v>
      </c>
      <c r="G27" s="120" t="s">
        <v>1140</v>
      </c>
      <c r="H27" s="120" t="s">
        <v>1140</v>
      </c>
      <c r="I27" s="120" t="s">
        <v>1421</v>
      </c>
      <c r="J27" s="120" t="s">
        <v>1422</v>
      </c>
      <c r="K27" s="120"/>
      <c r="L27" s="275" t="s">
        <v>1415</v>
      </c>
      <c r="M27" s="120" t="s">
        <v>946</v>
      </c>
    </row>
    <row r="28" spans="1:13" ht="114.75" x14ac:dyDescent="0.25">
      <c r="A28" s="266" t="s">
        <v>950</v>
      </c>
      <c r="B28" s="121" t="s">
        <v>1411</v>
      </c>
      <c r="C28" s="120" t="s">
        <v>1412</v>
      </c>
      <c r="D28" s="120" t="s">
        <v>1052</v>
      </c>
      <c r="E28" s="120"/>
      <c r="F28" s="120" t="s">
        <v>200</v>
      </c>
      <c r="G28" s="120" t="s">
        <v>1423</v>
      </c>
      <c r="H28" s="120" t="s">
        <v>1423</v>
      </c>
      <c r="I28" s="120" t="s">
        <v>1424</v>
      </c>
      <c r="J28" s="120" t="s">
        <v>1425</v>
      </c>
      <c r="K28" s="120"/>
      <c r="L28" s="275" t="s">
        <v>1426</v>
      </c>
      <c r="M28" s="120" t="s">
        <v>947</v>
      </c>
    </row>
    <row r="29" spans="1:13" ht="51" x14ac:dyDescent="0.25">
      <c r="A29" s="266" t="s">
        <v>949</v>
      </c>
      <c r="B29" s="121" t="s">
        <v>1411</v>
      </c>
      <c r="C29" s="120" t="s">
        <v>1427</v>
      </c>
      <c r="D29" s="120" t="s">
        <v>1055</v>
      </c>
      <c r="E29" s="120"/>
      <c r="F29" s="120" t="s">
        <v>204</v>
      </c>
      <c r="G29" s="120" t="s">
        <v>1234</v>
      </c>
      <c r="H29" s="120" t="s">
        <v>1234</v>
      </c>
      <c r="I29" s="120" t="s">
        <v>1428</v>
      </c>
      <c r="J29" s="120" t="s">
        <v>1429</v>
      </c>
      <c r="K29" s="120" t="s">
        <v>1430</v>
      </c>
      <c r="L29" s="275" t="s">
        <v>1431</v>
      </c>
      <c r="M29" s="120" t="s">
        <v>1432</v>
      </c>
    </row>
    <row r="30" spans="1:13" ht="51" x14ac:dyDescent="0.25">
      <c r="A30" s="266" t="s">
        <v>949</v>
      </c>
      <c r="B30" s="121" t="s">
        <v>1411</v>
      </c>
      <c r="C30" s="120" t="s">
        <v>1061</v>
      </c>
      <c r="D30" s="120" t="s">
        <v>1433</v>
      </c>
      <c r="E30" s="120"/>
      <c r="F30" s="120" t="s">
        <v>207</v>
      </c>
      <c r="G30" s="120" t="s">
        <v>1434</v>
      </c>
      <c r="H30" s="120" t="s">
        <v>1434</v>
      </c>
      <c r="I30" s="120" t="s">
        <v>1428</v>
      </c>
      <c r="J30" s="120" t="s">
        <v>1435</v>
      </c>
      <c r="K30" s="120" t="s">
        <v>1430</v>
      </c>
      <c r="L30" s="275" t="s">
        <v>1436</v>
      </c>
      <c r="M30" s="120" t="s">
        <v>209</v>
      </c>
    </row>
    <row r="31" spans="1:13" ht="51" x14ac:dyDescent="0.25">
      <c r="A31" s="266" t="s">
        <v>949</v>
      </c>
      <c r="B31" s="121" t="s">
        <v>1411</v>
      </c>
      <c r="C31" s="120" t="s">
        <v>1427</v>
      </c>
      <c r="D31" s="120" t="s">
        <v>1433</v>
      </c>
      <c r="E31" s="120"/>
      <c r="F31" s="120" t="s">
        <v>255</v>
      </c>
      <c r="G31" s="120" t="s">
        <v>1437</v>
      </c>
      <c r="H31" s="120" t="s">
        <v>1438</v>
      </c>
      <c r="I31" s="120" t="s">
        <v>1428</v>
      </c>
      <c r="J31" s="120" t="s">
        <v>1435</v>
      </c>
      <c r="K31" s="120" t="s">
        <v>1430</v>
      </c>
      <c r="L31" s="275" t="s">
        <v>1431</v>
      </c>
      <c r="M31" s="120" t="s">
        <v>206</v>
      </c>
    </row>
    <row r="32" spans="1:13" ht="51" x14ac:dyDescent="0.25">
      <c r="A32" s="266" t="s">
        <v>949</v>
      </c>
      <c r="B32" s="121" t="s">
        <v>1411</v>
      </c>
      <c r="C32" s="120" t="s">
        <v>1061</v>
      </c>
      <c r="D32" s="120" t="s">
        <v>1439</v>
      </c>
      <c r="E32" s="120" t="s">
        <v>1056</v>
      </c>
      <c r="F32" s="120" t="s">
        <v>256</v>
      </c>
      <c r="G32" s="120" t="s">
        <v>1440</v>
      </c>
      <c r="H32" s="120" t="s">
        <v>1441</v>
      </c>
      <c r="I32" s="120" t="s">
        <v>1442</v>
      </c>
      <c r="J32" s="120" t="s">
        <v>1443</v>
      </c>
      <c r="K32" s="120" t="s">
        <v>1444</v>
      </c>
      <c r="L32" s="275" t="s">
        <v>1445</v>
      </c>
      <c r="M32" s="120" t="s">
        <v>212</v>
      </c>
    </row>
    <row r="33" spans="1:13" ht="63.75" x14ac:dyDescent="0.25">
      <c r="A33" s="266" t="s">
        <v>949</v>
      </c>
      <c r="B33" s="121" t="s">
        <v>1411</v>
      </c>
      <c r="C33" s="120" t="s">
        <v>1061</v>
      </c>
      <c r="D33" s="120" t="s">
        <v>1439</v>
      </c>
      <c r="E33" s="120" t="s">
        <v>1056</v>
      </c>
      <c r="F33" s="120" t="s">
        <v>259</v>
      </c>
      <c r="G33" s="120" t="s">
        <v>1446</v>
      </c>
      <c r="H33" s="120" t="s">
        <v>1447</v>
      </c>
      <c r="I33" s="120" t="s">
        <v>1448</v>
      </c>
      <c r="J33" s="120" t="s">
        <v>1449</v>
      </c>
      <c r="K33" s="120" t="s">
        <v>1450</v>
      </c>
      <c r="L33" s="275" t="s">
        <v>1451</v>
      </c>
      <c r="M33" s="120" t="s">
        <v>212</v>
      </c>
    </row>
    <row r="34" spans="1:13" ht="140.25" x14ac:dyDescent="0.25">
      <c r="A34" s="266" t="s">
        <v>949</v>
      </c>
      <c r="B34" s="121" t="s">
        <v>1411</v>
      </c>
      <c r="C34" s="120" t="s">
        <v>1061</v>
      </c>
      <c r="D34" s="120" t="s">
        <v>1439</v>
      </c>
      <c r="E34" s="120" t="s">
        <v>1452</v>
      </c>
      <c r="F34" s="120" t="s">
        <v>260</v>
      </c>
      <c r="G34" s="120" t="s">
        <v>1453</v>
      </c>
      <c r="H34" s="120" t="s">
        <v>1454</v>
      </c>
      <c r="I34" s="120" t="s">
        <v>1455</v>
      </c>
      <c r="J34" s="120" t="s">
        <v>1456</v>
      </c>
      <c r="K34" s="120" t="s">
        <v>1457</v>
      </c>
      <c r="L34" s="275" t="s">
        <v>1458</v>
      </c>
      <c r="M34" s="120" t="s">
        <v>540</v>
      </c>
    </row>
    <row r="35" spans="1:13" ht="89.25" x14ac:dyDescent="0.25">
      <c r="A35" s="266" t="s">
        <v>949</v>
      </c>
      <c r="B35" s="121" t="s">
        <v>1411</v>
      </c>
      <c r="C35" s="120" t="s">
        <v>1427</v>
      </c>
      <c r="D35" s="120" t="s">
        <v>1439</v>
      </c>
      <c r="E35" s="120" t="s">
        <v>1459</v>
      </c>
      <c r="F35" s="120" t="s">
        <v>261</v>
      </c>
      <c r="G35" s="120" t="s">
        <v>1460</v>
      </c>
      <c r="H35" s="120" t="s">
        <v>1461</v>
      </c>
      <c r="I35" s="120" t="s">
        <v>1462</v>
      </c>
      <c r="J35" s="120" t="s">
        <v>1463</v>
      </c>
      <c r="K35" s="120" t="s">
        <v>1464</v>
      </c>
      <c r="L35" s="275" t="s">
        <v>190</v>
      </c>
      <c r="M35" s="120" t="s">
        <v>191</v>
      </c>
    </row>
    <row r="36" spans="1:13" ht="51" customHeight="1" x14ac:dyDescent="0.25">
      <c r="A36" s="266" t="s">
        <v>949</v>
      </c>
      <c r="B36" s="121" t="s">
        <v>1411</v>
      </c>
      <c r="C36" s="120" t="s">
        <v>1061</v>
      </c>
      <c r="D36" s="120" t="s">
        <v>1439</v>
      </c>
      <c r="E36" s="120" t="s">
        <v>1465</v>
      </c>
      <c r="F36" s="120" t="s">
        <v>264</v>
      </c>
      <c r="G36" s="120" t="s">
        <v>1466</v>
      </c>
      <c r="H36" s="120" t="s">
        <v>1466</v>
      </c>
      <c r="I36" s="120" t="s">
        <v>1467</v>
      </c>
      <c r="J36" s="120" t="s">
        <v>1468</v>
      </c>
      <c r="K36" s="120" t="s">
        <v>1469</v>
      </c>
      <c r="L36" s="275" t="s">
        <v>215</v>
      </c>
      <c r="M36" s="120" t="s">
        <v>216</v>
      </c>
    </row>
    <row r="37" spans="1:13" ht="71.25" customHeight="1" x14ac:dyDescent="0.25">
      <c r="A37" s="266" t="s">
        <v>949</v>
      </c>
      <c r="B37" s="121" t="s">
        <v>1411</v>
      </c>
      <c r="C37" s="120" t="s">
        <v>1061</v>
      </c>
      <c r="D37" s="120" t="s">
        <v>1439</v>
      </c>
      <c r="E37" s="120" t="s">
        <v>1470</v>
      </c>
      <c r="F37" s="120" t="s">
        <v>265</v>
      </c>
      <c r="G37" s="120" t="s">
        <v>1157</v>
      </c>
      <c r="H37" s="120" t="s">
        <v>1471</v>
      </c>
      <c r="I37" s="120" t="s">
        <v>1472</v>
      </c>
      <c r="J37" s="120" t="s">
        <v>1473</v>
      </c>
      <c r="K37" s="120" t="s">
        <v>1474</v>
      </c>
      <c r="L37" s="275" t="s">
        <v>215</v>
      </c>
      <c r="M37" s="120" t="s">
        <v>216</v>
      </c>
    </row>
    <row r="38" spans="1:13" ht="51" x14ac:dyDescent="0.25">
      <c r="A38" s="266" t="s">
        <v>949</v>
      </c>
      <c r="B38" s="121" t="s">
        <v>1411</v>
      </c>
      <c r="C38" s="120" t="s">
        <v>1061</v>
      </c>
      <c r="D38" s="120" t="s">
        <v>1439</v>
      </c>
      <c r="E38" s="120" t="s">
        <v>1475</v>
      </c>
      <c r="F38" s="120" t="s">
        <v>267</v>
      </c>
      <c r="G38" s="120" t="s">
        <v>1158</v>
      </c>
      <c r="H38" s="120" t="s">
        <v>1158</v>
      </c>
      <c r="I38" s="120" t="s">
        <v>1476</v>
      </c>
      <c r="J38" s="120" t="s">
        <v>1477</v>
      </c>
      <c r="K38" s="120" t="s">
        <v>1478</v>
      </c>
      <c r="L38" s="275" t="s">
        <v>215</v>
      </c>
      <c r="M38" s="120" t="s">
        <v>216</v>
      </c>
    </row>
    <row r="39" spans="1:13" ht="51" x14ac:dyDescent="0.25">
      <c r="A39" s="266" t="s">
        <v>949</v>
      </c>
      <c r="B39" s="121" t="s">
        <v>1411</v>
      </c>
      <c r="C39" s="120" t="s">
        <v>1061</v>
      </c>
      <c r="D39" s="120" t="s">
        <v>1439</v>
      </c>
      <c r="E39" s="120" t="s">
        <v>1475</v>
      </c>
      <c r="F39" s="120" t="s">
        <v>268</v>
      </c>
      <c r="G39" s="120" t="s">
        <v>1159</v>
      </c>
      <c r="H39" s="120" t="s">
        <v>1159</v>
      </c>
      <c r="I39" s="120" t="s">
        <v>1479</v>
      </c>
      <c r="J39" s="120" t="s">
        <v>1480</v>
      </c>
      <c r="K39" s="120"/>
      <c r="L39" s="275" t="s">
        <v>215</v>
      </c>
      <c r="M39" s="120" t="s">
        <v>216</v>
      </c>
    </row>
    <row r="40" spans="1:13" ht="69.95" customHeight="1" x14ac:dyDescent="0.25">
      <c r="A40" s="266" t="s">
        <v>949</v>
      </c>
      <c r="B40" s="122" t="s">
        <v>1481</v>
      </c>
      <c r="C40" s="120" t="s">
        <v>1066</v>
      </c>
      <c r="D40" s="120" t="s">
        <v>1063</v>
      </c>
      <c r="E40" s="120"/>
      <c r="F40" s="120" t="s">
        <v>269</v>
      </c>
      <c r="G40" s="120" t="s">
        <v>1482</v>
      </c>
      <c r="H40" s="120" t="s">
        <v>1482</v>
      </c>
      <c r="I40" s="120" t="s">
        <v>1483</v>
      </c>
      <c r="J40" s="120" t="s">
        <v>1484</v>
      </c>
      <c r="K40" s="120"/>
      <c r="L40" s="275" t="s">
        <v>1485</v>
      </c>
      <c r="M40" s="120" t="s">
        <v>193</v>
      </c>
    </row>
    <row r="41" spans="1:13" ht="38.25" customHeight="1" x14ac:dyDescent="0.25">
      <c r="A41" s="266" t="s">
        <v>949</v>
      </c>
      <c r="B41" s="122" t="s">
        <v>1481</v>
      </c>
      <c r="C41" s="120" t="s">
        <v>1066</v>
      </c>
      <c r="D41" s="120" t="s">
        <v>1063</v>
      </c>
      <c r="E41" s="120"/>
      <c r="F41" s="120" t="s">
        <v>270</v>
      </c>
      <c r="G41" s="120" t="s">
        <v>1486</v>
      </c>
      <c r="H41" s="120" t="s">
        <v>1487</v>
      </c>
      <c r="I41" s="120" t="s">
        <v>1488</v>
      </c>
      <c r="J41" s="120" t="s">
        <v>1489</v>
      </c>
      <c r="K41" s="120"/>
      <c r="L41" s="275" t="s">
        <v>1490</v>
      </c>
      <c r="M41" s="120" t="s">
        <v>222</v>
      </c>
    </row>
    <row r="42" spans="1:13" ht="76.5" x14ac:dyDescent="0.25">
      <c r="A42" s="266" t="s">
        <v>949</v>
      </c>
      <c r="B42" s="122" t="s">
        <v>1481</v>
      </c>
      <c r="C42" s="120" t="s">
        <v>1066</v>
      </c>
      <c r="D42" s="120" t="s">
        <v>1491</v>
      </c>
      <c r="E42" s="120"/>
      <c r="F42" s="120" t="s">
        <v>272</v>
      </c>
      <c r="G42" s="120" t="s">
        <v>1492</v>
      </c>
      <c r="H42" s="120" t="s">
        <v>1493</v>
      </c>
      <c r="I42" s="120" t="s">
        <v>1494</v>
      </c>
      <c r="J42" s="120" t="s">
        <v>1495</v>
      </c>
      <c r="K42" s="120" t="s">
        <v>1496</v>
      </c>
      <c r="L42" s="275" t="s">
        <v>225</v>
      </c>
      <c r="M42" s="120" t="s">
        <v>226</v>
      </c>
    </row>
    <row r="43" spans="1:13" ht="38.25" customHeight="1" x14ac:dyDescent="0.25">
      <c r="A43" s="266" t="s">
        <v>949</v>
      </c>
      <c r="B43" s="122" t="s">
        <v>1481</v>
      </c>
      <c r="C43" s="120" t="s">
        <v>1497</v>
      </c>
      <c r="D43" s="120" t="s">
        <v>1498</v>
      </c>
      <c r="E43" s="120"/>
      <c r="F43" s="120" t="s">
        <v>274</v>
      </c>
      <c r="G43" s="120" t="s">
        <v>1499</v>
      </c>
      <c r="H43" s="120" t="s">
        <v>1500</v>
      </c>
      <c r="I43" s="120" t="s">
        <v>1501</v>
      </c>
      <c r="J43" s="120" t="s">
        <v>1502</v>
      </c>
      <c r="K43" s="120"/>
      <c r="L43" s="275" t="s">
        <v>1503</v>
      </c>
      <c r="M43" s="120" t="s">
        <v>230</v>
      </c>
    </row>
    <row r="44" spans="1:13" ht="76.5" x14ac:dyDescent="0.25">
      <c r="A44" s="266" t="s">
        <v>949</v>
      </c>
      <c r="B44" s="122" t="s">
        <v>1481</v>
      </c>
      <c r="C44" s="120" t="s">
        <v>1497</v>
      </c>
      <c r="D44" s="120" t="s">
        <v>1498</v>
      </c>
      <c r="E44" s="120"/>
      <c r="F44" s="120" t="s">
        <v>275</v>
      </c>
      <c r="G44" s="120" t="s">
        <v>1180</v>
      </c>
      <c r="H44" s="120" t="s">
        <v>1504</v>
      </c>
      <c r="I44" s="120" t="s">
        <v>1505</v>
      </c>
      <c r="J44" s="120" t="s">
        <v>1502</v>
      </c>
      <c r="K44" s="120"/>
      <c r="L44" s="275" t="s">
        <v>1503</v>
      </c>
      <c r="M44" s="120" t="s">
        <v>232</v>
      </c>
    </row>
    <row r="45" spans="1:13" ht="76.5" x14ac:dyDescent="0.25">
      <c r="A45" s="266" t="s">
        <v>949</v>
      </c>
      <c r="B45" s="122" t="s">
        <v>1481</v>
      </c>
      <c r="C45" s="120" t="s">
        <v>1497</v>
      </c>
      <c r="D45" s="120" t="s">
        <v>1498</v>
      </c>
      <c r="E45" s="120"/>
      <c r="F45" s="120" t="s">
        <v>277</v>
      </c>
      <c r="G45" s="120" t="s">
        <v>1506</v>
      </c>
      <c r="H45" s="120" t="s">
        <v>1507</v>
      </c>
      <c r="I45" s="120" t="s">
        <v>1508</v>
      </c>
      <c r="J45" s="120" t="s">
        <v>1502</v>
      </c>
      <c r="K45" s="120"/>
      <c r="L45" s="275" t="s">
        <v>1503</v>
      </c>
      <c r="M45" s="120" t="s">
        <v>234</v>
      </c>
    </row>
    <row r="46" spans="1:13" ht="114.75" x14ac:dyDescent="0.25">
      <c r="A46" s="266" t="s">
        <v>949</v>
      </c>
      <c r="B46" s="122" t="s">
        <v>1481</v>
      </c>
      <c r="C46" s="120" t="s">
        <v>1497</v>
      </c>
      <c r="D46" s="120" t="s">
        <v>1187</v>
      </c>
      <c r="E46" s="120"/>
      <c r="F46" s="120" t="s">
        <v>279</v>
      </c>
      <c r="G46" s="120" t="s">
        <v>1182</v>
      </c>
      <c r="H46" s="120" t="s">
        <v>1243</v>
      </c>
      <c r="I46" s="120" t="s">
        <v>1509</v>
      </c>
      <c r="J46" s="120" t="s">
        <v>1510</v>
      </c>
      <c r="K46" s="120" t="s">
        <v>1511</v>
      </c>
      <c r="L46" s="275" t="s">
        <v>496</v>
      </c>
      <c r="M46" s="129" t="s">
        <v>495</v>
      </c>
    </row>
    <row r="47" spans="1:13" ht="114.75" x14ac:dyDescent="0.25">
      <c r="A47" s="266" t="s">
        <v>949</v>
      </c>
      <c r="B47" s="122" t="s">
        <v>1481</v>
      </c>
      <c r="C47" s="120" t="s">
        <v>1497</v>
      </c>
      <c r="D47" s="120" t="s">
        <v>1187</v>
      </c>
      <c r="E47" s="120"/>
      <c r="F47" s="120" t="s">
        <v>281</v>
      </c>
      <c r="G47" s="120" t="s">
        <v>1183</v>
      </c>
      <c r="H47" s="120" t="s">
        <v>1244</v>
      </c>
      <c r="I47" s="120" t="s">
        <v>1512</v>
      </c>
      <c r="J47" s="120" t="s">
        <v>1513</v>
      </c>
      <c r="K47" s="120" t="s">
        <v>1514</v>
      </c>
      <c r="L47" s="275" t="s">
        <v>1515</v>
      </c>
      <c r="M47" s="120" t="s">
        <v>495</v>
      </c>
    </row>
    <row r="48" spans="1:13" s="19" customFormat="1" ht="63.75" x14ac:dyDescent="0.25">
      <c r="A48" s="266" t="s">
        <v>949</v>
      </c>
      <c r="B48" s="122" t="s">
        <v>1481</v>
      </c>
      <c r="C48" s="120" t="s">
        <v>1497</v>
      </c>
      <c r="D48" s="120" t="s">
        <v>1187</v>
      </c>
      <c r="E48" s="120"/>
      <c r="F48" s="120" t="s">
        <v>283</v>
      </c>
      <c r="G48" s="120" t="s">
        <v>1516</v>
      </c>
      <c r="H48" s="120" t="s">
        <v>1517</v>
      </c>
      <c r="I48" s="120" t="s">
        <v>1518</v>
      </c>
      <c r="J48" s="120" t="s">
        <v>1519</v>
      </c>
      <c r="K48" s="120"/>
      <c r="L48" s="275" t="s">
        <v>482</v>
      </c>
      <c r="M48" s="120" t="s">
        <v>483</v>
      </c>
    </row>
    <row r="49" spans="1:13" ht="38.25" x14ac:dyDescent="0.25">
      <c r="A49" s="266" t="s">
        <v>949</v>
      </c>
      <c r="B49" s="122" t="s">
        <v>1481</v>
      </c>
      <c r="C49" s="120" t="s">
        <v>1497</v>
      </c>
      <c r="D49" s="120" t="s">
        <v>1520</v>
      </c>
      <c r="E49" s="120"/>
      <c r="F49" s="120" t="s">
        <v>284</v>
      </c>
      <c r="G49" s="120" t="s">
        <v>1521</v>
      </c>
      <c r="H49" s="120" t="s">
        <v>1522</v>
      </c>
      <c r="I49" s="120" t="s">
        <v>1523</v>
      </c>
      <c r="J49" s="120" t="s">
        <v>1519</v>
      </c>
      <c r="K49" s="120"/>
      <c r="L49" s="275" t="s">
        <v>1451</v>
      </c>
      <c r="M49" s="120" t="s">
        <v>212</v>
      </c>
    </row>
    <row r="50" spans="1:13" ht="76.5" x14ac:dyDescent="0.25">
      <c r="A50" s="266" t="s">
        <v>949</v>
      </c>
      <c r="B50" s="122" t="s">
        <v>1481</v>
      </c>
      <c r="C50" s="120" t="s">
        <v>1497</v>
      </c>
      <c r="D50" s="120" t="s">
        <v>1520</v>
      </c>
      <c r="E50" s="120"/>
      <c r="F50" s="120" t="s">
        <v>285</v>
      </c>
      <c r="G50" s="120" t="s">
        <v>1524</v>
      </c>
      <c r="H50" s="120" t="s">
        <v>1525</v>
      </c>
      <c r="I50" s="120" t="s">
        <v>1526</v>
      </c>
      <c r="J50" s="120" t="s">
        <v>1527</v>
      </c>
      <c r="K50" s="120"/>
      <c r="L50" s="275" t="s">
        <v>1451</v>
      </c>
      <c r="M50" s="120" t="s">
        <v>212</v>
      </c>
    </row>
    <row r="51" spans="1:13" ht="76.5" x14ac:dyDescent="0.25">
      <c r="A51" s="266" t="s">
        <v>949</v>
      </c>
      <c r="B51" s="122" t="s">
        <v>1481</v>
      </c>
      <c r="C51" s="120" t="s">
        <v>1497</v>
      </c>
      <c r="D51" s="120" t="s">
        <v>1520</v>
      </c>
      <c r="E51" s="120"/>
      <c r="F51" s="120" t="s">
        <v>288</v>
      </c>
      <c r="G51" s="268" t="s">
        <v>1228</v>
      </c>
      <c r="H51" s="120" t="s">
        <v>1528</v>
      </c>
      <c r="I51" s="120" t="s">
        <v>1529</v>
      </c>
      <c r="J51" s="120" t="s">
        <v>1530</v>
      </c>
      <c r="K51" s="120"/>
      <c r="L51" s="275" t="s">
        <v>1503</v>
      </c>
      <c r="M51" s="120" t="s">
        <v>488</v>
      </c>
    </row>
    <row r="52" spans="1:13" ht="102" x14ac:dyDescent="0.25">
      <c r="A52" s="266" t="s">
        <v>949</v>
      </c>
      <c r="B52" s="122" t="s">
        <v>1481</v>
      </c>
      <c r="C52" s="120" t="s">
        <v>1497</v>
      </c>
      <c r="D52" s="120" t="s">
        <v>1520</v>
      </c>
      <c r="E52" s="120"/>
      <c r="F52" s="120" t="s">
        <v>1531</v>
      </c>
      <c r="G52" s="120" t="s">
        <v>1195</v>
      </c>
      <c r="H52" s="268" t="s">
        <v>1532</v>
      </c>
      <c r="I52" s="120" t="s">
        <v>1533</v>
      </c>
      <c r="J52" s="120" t="s">
        <v>1534</v>
      </c>
      <c r="K52" s="120" t="s">
        <v>1535</v>
      </c>
      <c r="L52" s="275" t="s">
        <v>1536</v>
      </c>
      <c r="M52" s="120" t="s">
        <v>551</v>
      </c>
    </row>
    <row r="53" spans="1:13" ht="140.25" x14ac:dyDescent="0.25">
      <c r="A53" s="266" t="s">
        <v>949</v>
      </c>
      <c r="B53" s="122" t="s">
        <v>1537</v>
      </c>
      <c r="C53" s="120"/>
      <c r="D53" s="120"/>
      <c r="E53" s="120"/>
      <c r="F53" s="120"/>
      <c r="G53" s="120" t="s">
        <v>1538</v>
      </c>
      <c r="H53" s="120" t="s">
        <v>1539</v>
      </c>
      <c r="I53" s="120"/>
      <c r="J53" s="120"/>
      <c r="K53" s="120"/>
      <c r="L53" s="275" t="s">
        <v>1540</v>
      </c>
      <c r="M53" s="120" t="s">
        <v>583</v>
      </c>
    </row>
    <row r="54" spans="1:13" x14ac:dyDescent="0.25">
      <c r="A54" s="266" t="s">
        <v>949</v>
      </c>
      <c r="B54" s="122" t="s">
        <v>1537</v>
      </c>
      <c r="C54" s="120"/>
      <c r="D54" s="120"/>
      <c r="E54" s="120"/>
      <c r="F54" s="120"/>
      <c r="G54" s="120" t="s">
        <v>1248</v>
      </c>
      <c r="H54" s="120"/>
      <c r="I54" s="120"/>
      <c r="J54" s="120"/>
      <c r="K54" s="120"/>
      <c r="L54" s="275" t="s">
        <v>1503</v>
      </c>
      <c r="M54" s="120" t="s">
        <v>383</v>
      </c>
    </row>
    <row r="55" spans="1:13" ht="63.75" x14ac:dyDescent="0.25">
      <c r="A55" s="266" t="s">
        <v>949</v>
      </c>
      <c r="B55" s="122" t="s">
        <v>1537</v>
      </c>
      <c r="C55" s="120"/>
      <c r="D55" s="120"/>
      <c r="E55" s="120"/>
      <c r="F55" s="120"/>
      <c r="G55" s="120" t="s">
        <v>1541</v>
      </c>
      <c r="H55" s="120" t="s">
        <v>1542</v>
      </c>
      <c r="I55" s="120" t="s">
        <v>1543</v>
      </c>
      <c r="J55" s="120" t="s">
        <v>1544</v>
      </c>
      <c r="K55" s="120"/>
      <c r="L55" s="275" t="s">
        <v>1503</v>
      </c>
      <c r="M55" s="120" t="s">
        <v>579</v>
      </c>
    </row>
  </sheetData>
  <mergeCells count="1">
    <mergeCell ref="A1:M1"/>
  </mergeCells>
  <hyperlinks>
    <hyperlink ref="M25" r:id="rId1"/>
    <hyperlink ref="M40" r:id="rId2"/>
    <hyperlink ref="M33" r:id="rId3"/>
    <hyperlink ref="M50" r:id="rId4"/>
    <hyperlink ref="M41" r:id="rId5"/>
    <hyperlink ref="M42" r:id="rId6"/>
    <hyperlink ref="M35" r:id="rId7"/>
    <hyperlink ref="M36" r:id="rId8"/>
    <hyperlink ref="M37" r:id="rId9"/>
    <hyperlink ref="M38" r:id="rId10"/>
    <hyperlink ref="M39" r:id="rId11"/>
    <hyperlink ref="M44" r:id="rId12"/>
    <hyperlink ref="M45" r:id="rId13"/>
    <hyperlink ref="M43" r:id="rId14"/>
    <hyperlink ref="M49" r:id="rId15"/>
    <hyperlink ref="M29" r:id="rId16" display="http://info.worldbank.org/governance/wgi/index.asp"/>
    <hyperlink ref="M30" r:id="rId17" display="http://stats.uis.unesco.org/unesco"/>
    <hyperlink ref="M32" r:id="rId18" display="http://preview.grid.unep.ch/"/>
    <hyperlink ref="M31" r:id="rId19" display="http://preview.grid.unep.ch/"/>
    <hyperlink ref="M28" r:id="rId20" display="http://data.worldbank.org/indicator/SI.POV.GINI"/>
    <hyperlink ref="M54" r:id="rId21"/>
    <hyperlink ref="M19" r:id="rId22"/>
    <hyperlink ref="M18" r:id="rId23"/>
    <hyperlink ref="M20" r:id="rId24"/>
    <hyperlink ref="M3" r:id="rId25" display="http://risk.preventionweb.net/capraviewer/download.jsp"/>
    <hyperlink ref="M4:M16" r:id="rId26" display="http://risk.preventionweb.net/capraviewer/download.jsp"/>
    <hyperlink ref="M48" r:id="rId27"/>
    <hyperlink ref="M51" r:id="rId28"/>
    <hyperlink ref="M27" r:id="rId29"/>
  </hyperlinks>
  <pageMargins left="0.7" right="0.7" top="0.75" bottom="0.75" header="0.3" footer="0.3"/>
  <pageSetup paperSize="9" orientation="portrait" r:id="rId3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0"/>
  <sheetViews>
    <sheetView workbookViewId="0">
      <pane ySplit="2" topLeftCell="A3" activePane="bottomLeft" state="frozen"/>
      <selection activeCell="G6" sqref="G6"/>
      <selection pane="bottomLeft" activeCell="D2" sqref="D2"/>
    </sheetView>
  </sheetViews>
  <sheetFormatPr defaultColWidth="38.28515625" defaultRowHeight="15" x14ac:dyDescent="0.25"/>
  <cols>
    <col min="1" max="1" width="12.85546875" style="4" bestFit="1" customWidth="1"/>
    <col min="2" max="2" width="14.28515625" style="4" bestFit="1" customWidth="1"/>
    <col min="3" max="3" width="17.85546875" style="4" bestFit="1" customWidth="1"/>
    <col min="4" max="4" width="30.28515625" style="4" bestFit="1" customWidth="1"/>
    <col min="5" max="5" width="35.140625" style="4" bestFit="1" customWidth="1"/>
    <col min="6" max="6" width="23.42578125" style="4" bestFit="1" customWidth="1"/>
    <col min="7" max="7" width="38.28515625" style="4" bestFit="1" customWidth="1"/>
    <col min="8" max="8" width="42.85546875" style="4" bestFit="1" customWidth="1"/>
    <col min="9" max="9" width="95.28515625" style="4" bestFit="1" customWidth="1"/>
    <col min="10" max="10" width="120.42578125" style="4" bestFit="1" customWidth="1"/>
    <col min="11" max="11" width="90.28515625" style="4" bestFit="1" customWidth="1"/>
    <col min="12" max="12" width="61.42578125" style="4" bestFit="1" customWidth="1"/>
    <col min="13" max="13" width="43" style="4" bestFit="1" customWidth="1"/>
    <col min="14" max="16384" width="38.28515625" style="4"/>
  </cols>
  <sheetData>
    <row r="1" spans="1:13" x14ac:dyDescent="0.25">
      <c r="A1" s="153"/>
      <c r="B1" s="153"/>
      <c r="C1" s="153"/>
      <c r="D1" s="153"/>
      <c r="E1" s="153"/>
      <c r="F1" s="153"/>
      <c r="G1" s="153"/>
      <c r="H1" s="153"/>
      <c r="I1" s="153"/>
      <c r="J1" s="153"/>
      <c r="K1" s="153"/>
      <c r="L1" s="153"/>
      <c r="M1" s="153"/>
    </row>
    <row r="2" spans="1:13" s="167" customFormat="1" ht="15.75" thickBot="1" x14ac:dyDescent="0.3">
      <c r="A2" s="99" t="s">
        <v>1297</v>
      </c>
      <c r="B2" s="166" t="s">
        <v>1298</v>
      </c>
      <c r="C2" s="99" t="s">
        <v>1299</v>
      </c>
      <c r="D2" s="99" t="s">
        <v>1300</v>
      </c>
      <c r="E2" s="99" t="s">
        <v>1301</v>
      </c>
      <c r="F2" s="99" t="s">
        <v>524</v>
      </c>
      <c r="G2" s="99" t="s">
        <v>1545</v>
      </c>
      <c r="H2" s="99" t="s">
        <v>1546</v>
      </c>
      <c r="I2" s="99" t="s">
        <v>1304</v>
      </c>
      <c r="J2" s="99" t="s">
        <v>1305</v>
      </c>
      <c r="K2" s="99" t="s">
        <v>1306</v>
      </c>
      <c r="L2" s="99" t="s">
        <v>1307</v>
      </c>
      <c r="M2" s="99" t="s">
        <v>240</v>
      </c>
    </row>
    <row r="3" spans="1:13" ht="224.25" customHeight="1" x14ac:dyDescent="0.25">
      <c r="A3" s="226" t="s">
        <v>1004</v>
      </c>
      <c r="B3" s="269" t="s">
        <v>1308</v>
      </c>
      <c r="C3" s="226" t="s">
        <v>1547</v>
      </c>
      <c r="D3" s="226" t="s">
        <v>1045</v>
      </c>
      <c r="E3" s="226" t="s">
        <v>1548</v>
      </c>
      <c r="F3" s="226" t="s">
        <v>709</v>
      </c>
      <c r="G3" s="226" t="s">
        <v>1549</v>
      </c>
      <c r="H3" s="226" t="s">
        <v>1550</v>
      </c>
      <c r="I3" s="226" t="s">
        <v>1551</v>
      </c>
      <c r="J3" s="226" t="s">
        <v>1552</v>
      </c>
      <c r="K3" s="226" t="s">
        <v>1553</v>
      </c>
      <c r="L3" s="226" t="s">
        <v>1554</v>
      </c>
      <c r="M3" s="226" t="s">
        <v>713</v>
      </c>
    </row>
    <row r="4" spans="1:13" ht="216.75" x14ac:dyDescent="0.25">
      <c r="A4" s="226" t="s">
        <v>1004</v>
      </c>
      <c r="B4" s="269" t="s">
        <v>1308</v>
      </c>
      <c r="C4" s="226" t="s">
        <v>1547</v>
      </c>
      <c r="D4" s="226" t="s">
        <v>1045</v>
      </c>
      <c r="E4" s="226" t="s">
        <v>1555</v>
      </c>
      <c r="F4" s="226" t="s">
        <v>715</v>
      </c>
      <c r="G4" s="270" t="s">
        <v>1556</v>
      </c>
      <c r="H4" s="226" t="s">
        <v>1557</v>
      </c>
      <c r="I4" s="226" t="s">
        <v>1551</v>
      </c>
      <c r="J4" s="226" t="s">
        <v>1552</v>
      </c>
      <c r="K4" s="226" t="s">
        <v>1553</v>
      </c>
      <c r="L4" s="226" t="s">
        <v>1554</v>
      </c>
      <c r="M4" s="226" t="s">
        <v>713</v>
      </c>
    </row>
    <row r="5" spans="1:13" ht="216.75" x14ac:dyDescent="0.25">
      <c r="A5" s="226" t="s">
        <v>1004</v>
      </c>
      <c r="B5" s="269" t="s">
        <v>1308</v>
      </c>
      <c r="C5" s="226" t="s">
        <v>1547</v>
      </c>
      <c r="D5" s="226" t="s">
        <v>1045</v>
      </c>
      <c r="E5" s="226" t="s">
        <v>1558</v>
      </c>
      <c r="F5" s="226" t="s">
        <v>720</v>
      </c>
      <c r="G5" s="226" t="s">
        <v>1559</v>
      </c>
      <c r="H5" s="226" t="s">
        <v>1560</v>
      </c>
      <c r="I5" s="226" t="s">
        <v>1551</v>
      </c>
      <c r="J5" s="226" t="s">
        <v>1552</v>
      </c>
      <c r="K5" s="226" t="s">
        <v>1553</v>
      </c>
      <c r="L5" s="226" t="s">
        <v>1554</v>
      </c>
      <c r="M5" s="226" t="s">
        <v>713</v>
      </c>
    </row>
    <row r="6" spans="1:13" ht="216.75" x14ac:dyDescent="0.25">
      <c r="A6" s="226" t="s">
        <v>1004</v>
      </c>
      <c r="B6" s="269" t="s">
        <v>1308</v>
      </c>
      <c r="C6" s="226" t="s">
        <v>1547</v>
      </c>
      <c r="D6" s="226" t="s">
        <v>1045</v>
      </c>
      <c r="E6" s="226" t="s">
        <v>1561</v>
      </c>
      <c r="F6" s="226" t="s">
        <v>720</v>
      </c>
      <c r="G6" s="226" t="s">
        <v>1562</v>
      </c>
      <c r="H6" s="226" t="s">
        <v>1563</v>
      </c>
      <c r="I6" s="226" t="s">
        <v>1551</v>
      </c>
      <c r="J6" s="226" t="s">
        <v>1552</v>
      </c>
      <c r="K6" s="226" t="s">
        <v>1553</v>
      </c>
      <c r="L6" s="226" t="s">
        <v>1554</v>
      </c>
      <c r="M6" s="226" t="s">
        <v>713</v>
      </c>
    </row>
    <row r="7" spans="1:13" ht="81.75" customHeight="1" x14ac:dyDescent="0.25">
      <c r="A7" s="226" t="s">
        <v>1004</v>
      </c>
      <c r="B7" s="269" t="s">
        <v>1308</v>
      </c>
      <c r="C7" s="226" t="s">
        <v>1547</v>
      </c>
      <c r="D7" s="226" t="s">
        <v>1045</v>
      </c>
      <c r="E7" s="226" t="s">
        <v>1564</v>
      </c>
      <c r="F7" s="226" t="s">
        <v>727</v>
      </c>
      <c r="G7" s="226" t="s">
        <v>1123</v>
      </c>
      <c r="H7" s="226" t="s">
        <v>1565</v>
      </c>
      <c r="I7" s="226" t="s">
        <v>1566</v>
      </c>
      <c r="J7" s="226" t="s">
        <v>1567</v>
      </c>
      <c r="K7" s="226" t="s">
        <v>1568</v>
      </c>
      <c r="L7" s="226" t="s">
        <v>1569</v>
      </c>
      <c r="M7" s="226" t="s">
        <v>734</v>
      </c>
    </row>
    <row r="8" spans="1:13" ht="51" x14ac:dyDescent="0.25">
      <c r="A8" s="226" t="s">
        <v>1004</v>
      </c>
      <c r="B8" s="269" t="s">
        <v>1308</v>
      </c>
      <c r="C8" s="228" t="s">
        <v>1570</v>
      </c>
      <c r="D8" s="226" t="s">
        <v>1045</v>
      </c>
      <c r="E8" s="228" t="s">
        <v>1571</v>
      </c>
      <c r="F8" s="228" t="s">
        <v>736</v>
      </c>
      <c r="G8" s="228" t="s">
        <v>1120</v>
      </c>
      <c r="H8" s="229" t="s">
        <v>1572</v>
      </c>
      <c r="I8" s="226" t="s">
        <v>1573</v>
      </c>
      <c r="J8" s="226" t="s">
        <v>1574</v>
      </c>
      <c r="K8" s="226" t="s">
        <v>1575</v>
      </c>
      <c r="L8" s="226" t="s">
        <v>741</v>
      </c>
      <c r="M8" s="226" t="s">
        <v>742</v>
      </c>
    </row>
    <row r="9" spans="1:13" ht="153" x14ac:dyDescent="0.25">
      <c r="A9" s="226" t="s">
        <v>1004</v>
      </c>
      <c r="B9" s="269" t="s">
        <v>1308</v>
      </c>
      <c r="C9" s="226" t="s">
        <v>1576</v>
      </c>
      <c r="D9" s="226" t="s">
        <v>1047</v>
      </c>
      <c r="E9" s="226" t="s">
        <v>1577</v>
      </c>
      <c r="F9" s="226" t="s">
        <v>745</v>
      </c>
      <c r="G9" s="226" t="s">
        <v>1223</v>
      </c>
      <c r="H9" s="226" t="s">
        <v>1578</v>
      </c>
      <c r="I9" s="226" t="s">
        <v>1579</v>
      </c>
      <c r="J9" s="226" t="s">
        <v>1580</v>
      </c>
      <c r="K9" s="226" t="s">
        <v>1581</v>
      </c>
      <c r="L9" s="226" t="s">
        <v>1582</v>
      </c>
      <c r="M9" s="226" t="s">
        <v>751</v>
      </c>
    </row>
    <row r="10" spans="1:13" ht="153" x14ac:dyDescent="0.25">
      <c r="A10" s="226" t="s">
        <v>1004</v>
      </c>
      <c r="B10" s="269" t="s">
        <v>1308</v>
      </c>
      <c r="C10" s="226" t="s">
        <v>1576</v>
      </c>
      <c r="D10" s="226" t="s">
        <v>1047</v>
      </c>
      <c r="E10" s="226" t="s">
        <v>1583</v>
      </c>
      <c r="F10" s="226" t="s">
        <v>753</v>
      </c>
      <c r="G10" s="226" t="s">
        <v>1223</v>
      </c>
      <c r="H10" s="226" t="s">
        <v>1578</v>
      </c>
      <c r="I10" s="226" t="s">
        <v>1579</v>
      </c>
      <c r="J10" s="226" t="s">
        <v>1580</v>
      </c>
      <c r="K10" s="226" t="s">
        <v>1581</v>
      </c>
      <c r="L10" s="226" t="s">
        <v>1582</v>
      </c>
      <c r="M10" s="226" t="s">
        <v>751</v>
      </c>
    </row>
    <row r="11" spans="1:13" ht="114.75" x14ac:dyDescent="0.25">
      <c r="A11" s="226" t="s">
        <v>1004</v>
      </c>
      <c r="B11" s="269" t="s">
        <v>1308</v>
      </c>
      <c r="C11" s="226" t="s">
        <v>1576</v>
      </c>
      <c r="D11" s="226" t="s">
        <v>1584</v>
      </c>
      <c r="E11" s="226" t="s">
        <v>1585</v>
      </c>
      <c r="F11" s="226" t="s">
        <v>758</v>
      </c>
      <c r="G11" s="226" t="s">
        <v>1586</v>
      </c>
      <c r="H11" s="226" t="s">
        <v>1587</v>
      </c>
      <c r="I11" s="226" t="s">
        <v>1588</v>
      </c>
      <c r="J11" s="226" t="s">
        <v>1589</v>
      </c>
      <c r="K11" s="226" t="s">
        <v>1590</v>
      </c>
      <c r="L11" s="226" t="s">
        <v>1591</v>
      </c>
      <c r="M11" s="226" t="s">
        <v>759</v>
      </c>
    </row>
    <row r="12" spans="1:13" ht="114.75" x14ac:dyDescent="0.25">
      <c r="A12" s="226" t="s">
        <v>1004</v>
      </c>
      <c r="B12" s="269" t="s">
        <v>1308</v>
      </c>
      <c r="C12" s="226" t="s">
        <v>1576</v>
      </c>
      <c r="D12" s="226" t="s">
        <v>1584</v>
      </c>
      <c r="E12" s="226" t="s">
        <v>1592</v>
      </c>
      <c r="F12" s="226" t="s">
        <v>758</v>
      </c>
      <c r="G12" s="226" t="s">
        <v>1593</v>
      </c>
      <c r="H12" s="226" t="s">
        <v>1594</v>
      </c>
      <c r="I12" s="226" t="s">
        <v>1595</v>
      </c>
      <c r="J12" s="226" t="s">
        <v>1589</v>
      </c>
      <c r="K12" s="226" t="s">
        <v>1590</v>
      </c>
      <c r="L12" s="226" t="s">
        <v>1591</v>
      </c>
      <c r="M12" s="230" t="s">
        <v>759</v>
      </c>
    </row>
    <row r="13" spans="1:13" ht="76.5" x14ac:dyDescent="0.25">
      <c r="A13" s="226" t="s">
        <v>1004</v>
      </c>
      <c r="B13" s="231" t="s">
        <v>1031</v>
      </c>
      <c r="C13" s="226" t="s">
        <v>1596</v>
      </c>
      <c r="D13" s="226" t="s">
        <v>1761</v>
      </c>
      <c r="E13" s="226" t="s">
        <v>1138</v>
      </c>
      <c r="F13" s="226" t="s">
        <v>934</v>
      </c>
      <c r="G13" s="226" t="s">
        <v>1224</v>
      </c>
      <c r="H13" s="226" t="s">
        <v>1597</v>
      </c>
      <c r="I13" s="226" t="s">
        <v>1598</v>
      </c>
      <c r="J13" s="226" t="s">
        <v>1599</v>
      </c>
      <c r="K13" s="226"/>
      <c r="L13" s="226" t="s">
        <v>1600</v>
      </c>
      <c r="M13" s="226" t="s">
        <v>973</v>
      </c>
    </row>
    <row r="14" spans="1:13" ht="63.75" x14ac:dyDescent="0.25">
      <c r="A14" s="226" t="s">
        <v>1004</v>
      </c>
      <c r="B14" s="231" t="s">
        <v>1031</v>
      </c>
      <c r="C14" s="226" t="s">
        <v>1596</v>
      </c>
      <c r="D14" s="226" t="s">
        <v>1761</v>
      </c>
      <c r="E14" s="226" t="s">
        <v>1138</v>
      </c>
      <c r="F14" s="226" t="s">
        <v>935</v>
      </c>
      <c r="G14" s="226" t="s">
        <v>1601</v>
      </c>
      <c r="H14" s="226" t="s">
        <v>1602</v>
      </c>
      <c r="I14" s="226" t="s">
        <v>1603</v>
      </c>
      <c r="J14" s="226" t="s">
        <v>1604</v>
      </c>
      <c r="K14" s="226"/>
      <c r="L14" s="226" t="s">
        <v>1600</v>
      </c>
      <c r="M14" s="226" t="s">
        <v>980</v>
      </c>
    </row>
    <row r="15" spans="1:13" ht="140.25" x14ac:dyDescent="0.25">
      <c r="A15" s="226" t="s">
        <v>1004</v>
      </c>
      <c r="B15" s="231" t="s">
        <v>1031</v>
      </c>
      <c r="C15" s="226" t="s">
        <v>1596</v>
      </c>
      <c r="D15" s="226" t="s">
        <v>1761</v>
      </c>
      <c r="E15" s="226"/>
      <c r="F15" s="226" t="s">
        <v>764</v>
      </c>
      <c r="G15" s="226" t="s">
        <v>1605</v>
      </c>
      <c r="H15" s="226" t="s">
        <v>1606</v>
      </c>
      <c r="I15" s="226" t="s">
        <v>1607</v>
      </c>
      <c r="J15" s="226" t="s">
        <v>1608</v>
      </c>
      <c r="K15" s="226" t="s">
        <v>1609</v>
      </c>
      <c r="L15" s="226" t="s">
        <v>1610</v>
      </c>
      <c r="M15" s="226" t="s">
        <v>915</v>
      </c>
    </row>
    <row r="16" spans="1:13" ht="191.25" customHeight="1" x14ac:dyDescent="0.25">
      <c r="A16" s="226" t="s">
        <v>1004</v>
      </c>
      <c r="B16" s="231" t="s">
        <v>1031</v>
      </c>
      <c r="C16" s="226" t="s">
        <v>1596</v>
      </c>
      <c r="D16" s="226" t="s">
        <v>1052</v>
      </c>
      <c r="E16" s="226"/>
      <c r="F16" s="226" t="s">
        <v>767</v>
      </c>
      <c r="G16" s="226" t="s">
        <v>1142</v>
      </c>
      <c r="H16" s="226" t="s">
        <v>1611</v>
      </c>
      <c r="I16" s="226" t="s">
        <v>1612</v>
      </c>
      <c r="J16" s="226" t="s">
        <v>1613</v>
      </c>
      <c r="K16" s="226" t="s">
        <v>1614</v>
      </c>
      <c r="L16" s="226" t="s">
        <v>1615</v>
      </c>
      <c r="M16" s="226" t="s">
        <v>773</v>
      </c>
    </row>
    <row r="17" spans="1:13" ht="220.5" customHeight="1" x14ac:dyDescent="0.25">
      <c r="A17" s="226" t="s">
        <v>1004</v>
      </c>
      <c r="B17" s="231" t="s">
        <v>1031</v>
      </c>
      <c r="C17" s="226" t="s">
        <v>1596</v>
      </c>
      <c r="D17" s="226" t="s">
        <v>1053</v>
      </c>
      <c r="E17" s="226"/>
      <c r="F17" s="226" t="s">
        <v>774</v>
      </c>
      <c r="G17" s="226" t="s">
        <v>1162</v>
      </c>
      <c r="H17" s="226" t="s">
        <v>1616</v>
      </c>
      <c r="I17" s="226" t="s">
        <v>1617</v>
      </c>
      <c r="J17" s="226" t="s">
        <v>1618</v>
      </c>
      <c r="K17" s="226"/>
      <c r="L17" s="226" t="s">
        <v>1619</v>
      </c>
      <c r="M17" s="226" t="s">
        <v>779</v>
      </c>
    </row>
    <row r="18" spans="1:13" ht="114.75" x14ac:dyDescent="0.25">
      <c r="A18" s="226" t="s">
        <v>1004</v>
      </c>
      <c r="B18" s="231" t="s">
        <v>1031</v>
      </c>
      <c r="C18" s="226" t="s">
        <v>1596</v>
      </c>
      <c r="D18" s="226" t="s">
        <v>1053</v>
      </c>
      <c r="E18" s="226"/>
      <c r="F18" s="226" t="s">
        <v>780</v>
      </c>
      <c r="G18" s="226" t="s">
        <v>1143</v>
      </c>
      <c r="H18" s="226" t="s">
        <v>1620</v>
      </c>
      <c r="I18" s="226" t="s">
        <v>1621</v>
      </c>
      <c r="J18" s="226" t="s">
        <v>1622</v>
      </c>
      <c r="K18" s="226"/>
      <c r="L18" s="226" t="s">
        <v>1623</v>
      </c>
      <c r="M18" s="226" t="s">
        <v>784</v>
      </c>
    </row>
    <row r="19" spans="1:13" ht="242.25" x14ac:dyDescent="0.25">
      <c r="A19" s="226" t="s">
        <v>1004</v>
      </c>
      <c r="B19" s="231" t="s">
        <v>1031</v>
      </c>
      <c r="C19" s="226" t="s">
        <v>1596</v>
      </c>
      <c r="D19" s="226" t="s">
        <v>1053</v>
      </c>
      <c r="E19" s="226"/>
      <c r="F19" s="226" t="s">
        <v>785</v>
      </c>
      <c r="G19" s="226" t="s">
        <v>1144</v>
      </c>
      <c r="H19" s="226" t="s">
        <v>1624</v>
      </c>
      <c r="I19" s="226" t="s">
        <v>1625</v>
      </c>
      <c r="J19" s="226" t="s">
        <v>1626</v>
      </c>
      <c r="K19" s="226" t="s">
        <v>1627</v>
      </c>
      <c r="L19" s="226" t="s">
        <v>1628</v>
      </c>
      <c r="M19" s="226" t="s">
        <v>788</v>
      </c>
    </row>
    <row r="20" spans="1:13" ht="90.75" customHeight="1" x14ac:dyDescent="0.25">
      <c r="A20" s="226" t="s">
        <v>1004</v>
      </c>
      <c r="B20" s="231" t="s">
        <v>1031</v>
      </c>
      <c r="C20" s="226" t="s">
        <v>1061</v>
      </c>
      <c r="D20" s="226" t="s">
        <v>1060</v>
      </c>
      <c r="E20" s="226" t="s">
        <v>1629</v>
      </c>
      <c r="F20" s="226" t="s">
        <v>791</v>
      </c>
      <c r="G20" s="226" t="s">
        <v>1152</v>
      </c>
      <c r="H20" s="226" t="s">
        <v>1630</v>
      </c>
      <c r="I20" s="226" t="s">
        <v>1631</v>
      </c>
      <c r="J20" s="226" t="s">
        <v>1632</v>
      </c>
      <c r="K20" s="226" t="s">
        <v>1633</v>
      </c>
      <c r="L20" s="226" t="s">
        <v>1634</v>
      </c>
      <c r="M20" s="226" t="s">
        <v>794</v>
      </c>
    </row>
    <row r="21" spans="1:13" ht="89.25" x14ac:dyDescent="0.25">
      <c r="A21" s="226" t="s">
        <v>1004</v>
      </c>
      <c r="B21" s="231" t="s">
        <v>1031</v>
      </c>
      <c r="C21" s="226" t="s">
        <v>1061</v>
      </c>
      <c r="D21" s="226" t="s">
        <v>1060</v>
      </c>
      <c r="E21" s="226" t="s">
        <v>1635</v>
      </c>
      <c r="F21" s="226" t="s">
        <v>796</v>
      </c>
      <c r="G21" s="226" t="s">
        <v>1636</v>
      </c>
      <c r="H21" s="226" t="s">
        <v>1637</v>
      </c>
      <c r="I21" s="226" t="s">
        <v>1638</v>
      </c>
      <c r="J21" s="226" t="s">
        <v>1639</v>
      </c>
      <c r="K21" s="226"/>
      <c r="L21" s="226" t="s">
        <v>1640</v>
      </c>
      <c r="M21" s="226" t="s">
        <v>981</v>
      </c>
    </row>
    <row r="22" spans="1:13" ht="102" x14ac:dyDescent="0.25">
      <c r="A22" s="226" t="s">
        <v>1004</v>
      </c>
      <c r="B22" s="231" t="s">
        <v>1031</v>
      </c>
      <c r="C22" s="226" t="s">
        <v>1061</v>
      </c>
      <c r="D22" s="226" t="s">
        <v>1060</v>
      </c>
      <c r="E22" s="226" t="s">
        <v>1635</v>
      </c>
      <c r="F22" s="226" t="s">
        <v>799</v>
      </c>
      <c r="G22" s="226" t="s">
        <v>1153</v>
      </c>
      <c r="H22" s="226" t="s">
        <v>1641</v>
      </c>
      <c r="I22" s="226" t="s">
        <v>1641</v>
      </c>
      <c r="J22" s="226" t="s">
        <v>1642</v>
      </c>
      <c r="K22" s="226" t="s">
        <v>1643</v>
      </c>
      <c r="L22" s="226" t="s">
        <v>1644</v>
      </c>
      <c r="M22" s="226" t="s">
        <v>983</v>
      </c>
    </row>
    <row r="23" spans="1:13" s="168" customFormat="1" ht="195" customHeight="1" x14ac:dyDescent="0.25">
      <c r="A23" s="226" t="s">
        <v>1004</v>
      </c>
      <c r="B23" s="231" t="s">
        <v>1031</v>
      </c>
      <c r="C23" s="226" t="s">
        <v>1061</v>
      </c>
      <c r="D23" s="226" t="s">
        <v>1060</v>
      </c>
      <c r="E23" s="226" t="s">
        <v>1057</v>
      </c>
      <c r="F23" s="226" t="s">
        <v>803</v>
      </c>
      <c r="G23" s="226" t="s">
        <v>1645</v>
      </c>
      <c r="H23" s="226" t="s">
        <v>1646</v>
      </c>
      <c r="I23" s="226" t="s">
        <v>1647</v>
      </c>
      <c r="J23" s="226" t="s">
        <v>1648</v>
      </c>
      <c r="K23" s="226" t="s">
        <v>1649</v>
      </c>
      <c r="L23" s="226" t="s">
        <v>1650</v>
      </c>
      <c r="M23" s="226" t="s">
        <v>808</v>
      </c>
    </row>
    <row r="24" spans="1:13" s="271" customFormat="1" ht="191.25" x14ac:dyDescent="0.25">
      <c r="A24" s="226" t="s">
        <v>1004</v>
      </c>
      <c r="B24" s="231" t="s">
        <v>1031</v>
      </c>
      <c r="C24" s="226" t="s">
        <v>1061</v>
      </c>
      <c r="D24" s="226" t="s">
        <v>1060</v>
      </c>
      <c r="E24" s="226" t="s">
        <v>1057</v>
      </c>
      <c r="F24" s="226" t="s">
        <v>809</v>
      </c>
      <c r="G24" s="226" t="s">
        <v>1651</v>
      </c>
      <c r="H24" s="226" t="s">
        <v>1652</v>
      </c>
      <c r="I24" s="226" t="s">
        <v>1653</v>
      </c>
      <c r="J24" s="226" t="s">
        <v>1654</v>
      </c>
      <c r="K24" s="226"/>
      <c r="L24" s="226" t="s">
        <v>1655</v>
      </c>
      <c r="M24" s="226" t="s">
        <v>814</v>
      </c>
    </row>
    <row r="25" spans="1:13" ht="103.5" customHeight="1" x14ac:dyDescent="0.25">
      <c r="A25" s="226" t="s">
        <v>1004</v>
      </c>
      <c r="B25" s="231" t="s">
        <v>1031</v>
      </c>
      <c r="C25" s="226" t="s">
        <v>1061</v>
      </c>
      <c r="D25" s="226" t="s">
        <v>1060</v>
      </c>
      <c r="E25" s="226" t="s">
        <v>1470</v>
      </c>
      <c r="F25" s="226" t="s">
        <v>815</v>
      </c>
      <c r="G25" s="226" t="s">
        <v>1656</v>
      </c>
      <c r="H25" s="226" t="s">
        <v>1657</v>
      </c>
      <c r="I25" s="226" t="s">
        <v>1658</v>
      </c>
      <c r="J25" s="226" t="s">
        <v>1659</v>
      </c>
      <c r="K25" s="226" t="s">
        <v>1660</v>
      </c>
      <c r="L25" s="226" t="s">
        <v>215</v>
      </c>
      <c r="M25" s="226" t="s">
        <v>819</v>
      </c>
    </row>
    <row r="26" spans="1:13" ht="140.25" x14ac:dyDescent="0.25">
      <c r="A26" s="226" t="s">
        <v>1004</v>
      </c>
      <c r="B26" s="232" t="s">
        <v>1032</v>
      </c>
      <c r="C26" s="226" t="s">
        <v>1066</v>
      </c>
      <c r="D26" s="226" t="s">
        <v>1661</v>
      </c>
      <c r="E26" s="226"/>
      <c r="F26" s="226" t="s">
        <v>821</v>
      </c>
      <c r="G26" s="226" t="s">
        <v>1238</v>
      </c>
      <c r="H26" s="226" t="s">
        <v>1662</v>
      </c>
      <c r="I26" s="272" t="s">
        <v>1663</v>
      </c>
      <c r="J26" s="226" t="s">
        <v>1664</v>
      </c>
      <c r="K26" s="226" t="s">
        <v>1665</v>
      </c>
      <c r="L26" s="226" t="s">
        <v>1666</v>
      </c>
      <c r="M26" s="230" t="s">
        <v>825</v>
      </c>
    </row>
    <row r="27" spans="1:13" ht="220.5" customHeight="1" x14ac:dyDescent="0.25">
      <c r="A27" s="226" t="s">
        <v>1004</v>
      </c>
      <c r="B27" s="232" t="s">
        <v>1032</v>
      </c>
      <c r="C27" s="226" t="s">
        <v>1066</v>
      </c>
      <c r="D27" s="226" t="s">
        <v>1064</v>
      </c>
      <c r="E27" s="226"/>
      <c r="F27" s="226" t="s">
        <v>826</v>
      </c>
      <c r="G27" s="226" t="s">
        <v>1173</v>
      </c>
      <c r="H27" s="226" t="s">
        <v>1667</v>
      </c>
      <c r="I27" s="226" t="s">
        <v>1667</v>
      </c>
      <c r="J27" s="226" t="s">
        <v>1668</v>
      </c>
      <c r="K27" s="226" t="s">
        <v>1669</v>
      </c>
      <c r="L27" s="226" t="s">
        <v>1670</v>
      </c>
      <c r="M27" s="226" t="s">
        <v>828</v>
      </c>
    </row>
    <row r="28" spans="1:13" ht="51" x14ac:dyDescent="0.25">
      <c r="A28" s="226" t="s">
        <v>1004</v>
      </c>
      <c r="B28" s="232" t="s">
        <v>1032</v>
      </c>
      <c r="C28" s="226" t="s">
        <v>1066</v>
      </c>
      <c r="D28" s="226" t="s">
        <v>1065</v>
      </c>
      <c r="E28" s="226" t="s">
        <v>1671</v>
      </c>
      <c r="F28" s="226" t="s">
        <v>830</v>
      </c>
      <c r="G28" s="226" t="s">
        <v>1174</v>
      </c>
      <c r="H28" s="226" t="s">
        <v>1672</v>
      </c>
      <c r="I28" s="226" t="s">
        <v>1673</v>
      </c>
      <c r="J28" s="226" t="s">
        <v>1674</v>
      </c>
      <c r="K28" s="226" t="s">
        <v>1675</v>
      </c>
      <c r="L28" s="226" t="s">
        <v>649</v>
      </c>
      <c r="M28" s="226" t="s">
        <v>832</v>
      </c>
    </row>
    <row r="29" spans="1:13" ht="140.25" customHeight="1" x14ac:dyDescent="0.25">
      <c r="A29" s="226" t="s">
        <v>1004</v>
      </c>
      <c r="B29" s="232" t="s">
        <v>1032</v>
      </c>
      <c r="C29" s="226" t="s">
        <v>1066</v>
      </c>
      <c r="D29" s="226" t="s">
        <v>1065</v>
      </c>
      <c r="E29" s="226" t="s">
        <v>1671</v>
      </c>
      <c r="F29" s="226" t="s">
        <v>833</v>
      </c>
      <c r="G29" s="226" t="s">
        <v>1676</v>
      </c>
      <c r="H29" s="226" t="s">
        <v>1677</v>
      </c>
      <c r="I29" s="226" t="s">
        <v>1678</v>
      </c>
      <c r="J29" s="226" t="s">
        <v>1679</v>
      </c>
      <c r="K29" s="226" t="s">
        <v>1680</v>
      </c>
      <c r="L29" s="226" t="s">
        <v>1681</v>
      </c>
      <c r="M29" s="226" t="s">
        <v>837</v>
      </c>
    </row>
    <row r="30" spans="1:13" ht="127.5" x14ac:dyDescent="0.25">
      <c r="A30" s="226" t="s">
        <v>1004</v>
      </c>
      <c r="B30" s="232" t="s">
        <v>1032</v>
      </c>
      <c r="C30" s="226" t="s">
        <v>1066</v>
      </c>
      <c r="D30" s="226" t="s">
        <v>1065</v>
      </c>
      <c r="E30" s="233" t="s">
        <v>1240</v>
      </c>
      <c r="F30" s="226" t="s">
        <v>838</v>
      </c>
      <c r="G30" s="233" t="s">
        <v>1240</v>
      </c>
      <c r="H30" s="226" t="s">
        <v>1682</v>
      </c>
      <c r="I30" s="226" t="s">
        <v>1683</v>
      </c>
      <c r="J30" s="226" t="s">
        <v>1684</v>
      </c>
      <c r="K30" s="226" t="s">
        <v>1685</v>
      </c>
      <c r="L30" s="226" t="s">
        <v>1686</v>
      </c>
      <c r="M30" s="226" t="s">
        <v>844</v>
      </c>
    </row>
    <row r="31" spans="1:13" ht="127.5" x14ac:dyDescent="0.25">
      <c r="A31" s="226" t="s">
        <v>1004</v>
      </c>
      <c r="B31" s="232" t="s">
        <v>1032</v>
      </c>
      <c r="C31" s="226" t="s">
        <v>1066</v>
      </c>
      <c r="D31" s="226" t="s">
        <v>1187</v>
      </c>
      <c r="E31" s="226" t="s">
        <v>1687</v>
      </c>
      <c r="F31" s="226" t="s">
        <v>847</v>
      </c>
      <c r="G31" s="226" t="s">
        <v>1688</v>
      </c>
      <c r="H31" s="226" t="s">
        <v>1689</v>
      </c>
      <c r="I31" s="226" t="s">
        <v>1690</v>
      </c>
      <c r="J31" s="226" t="s">
        <v>1691</v>
      </c>
      <c r="K31" s="226" t="s">
        <v>1692</v>
      </c>
      <c r="L31" s="226" t="s">
        <v>1693</v>
      </c>
      <c r="M31" s="226" t="s">
        <v>853</v>
      </c>
    </row>
    <row r="32" spans="1:13" ht="127.5" x14ac:dyDescent="0.25">
      <c r="A32" s="226" t="s">
        <v>1004</v>
      </c>
      <c r="B32" s="232" t="s">
        <v>1032</v>
      </c>
      <c r="C32" s="226" t="s">
        <v>1066</v>
      </c>
      <c r="D32" s="226" t="s">
        <v>1187</v>
      </c>
      <c r="E32" s="226" t="s">
        <v>1687</v>
      </c>
      <c r="F32" s="226" t="s">
        <v>854</v>
      </c>
      <c r="G32" s="226" t="s">
        <v>1694</v>
      </c>
      <c r="H32" s="226" t="s">
        <v>1695</v>
      </c>
      <c r="I32" s="226" t="s">
        <v>1695</v>
      </c>
      <c r="J32" s="226" t="s">
        <v>1691</v>
      </c>
      <c r="K32" s="226" t="s">
        <v>1692</v>
      </c>
      <c r="L32" s="226" t="s">
        <v>1693</v>
      </c>
      <c r="M32" s="226" t="s">
        <v>853</v>
      </c>
    </row>
    <row r="33" spans="1:13" ht="88.5" customHeight="1" x14ac:dyDescent="0.25">
      <c r="A33" s="226" t="s">
        <v>1004</v>
      </c>
      <c r="B33" s="232" t="s">
        <v>1032</v>
      </c>
      <c r="C33" s="226" t="s">
        <v>1066</v>
      </c>
      <c r="D33" s="226" t="s">
        <v>1068</v>
      </c>
      <c r="E33" s="226" t="s">
        <v>1191</v>
      </c>
      <c r="F33" s="226" t="s">
        <v>858</v>
      </c>
      <c r="G33" s="226" t="s">
        <v>1292</v>
      </c>
      <c r="H33" s="226" t="s">
        <v>1696</v>
      </c>
      <c r="I33" s="226" t="s">
        <v>1697</v>
      </c>
      <c r="J33" s="226" t="s">
        <v>1698</v>
      </c>
      <c r="K33" s="226"/>
      <c r="L33" s="226" t="s">
        <v>1699</v>
      </c>
      <c r="M33" s="226" t="s">
        <v>860</v>
      </c>
    </row>
    <row r="34" spans="1:13" ht="63.75" x14ac:dyDescent="0.25">
      <c r="A34" s="226" t="s">
        <v>1004</v>
      </c>
      <c r="B34" s="232" t="s">
        <v>1032</v>
      </c>
      <c r="C34" s="226" t="s">
        <v>1497</v>
      </c>
      <c r="D34" s="226" t="s">
        <v>1068</v>
      </c>
      <c r="E34" s="226" t="s">
        <v>1700</v>
      </c>
      <c r="F34" s="226" t="s">
        <v>862</v>
      </c>
      <c r="G34" s="226" t="s">
        <v>1701</v>
      </c>
      <c r="H34" s="226" t="s">
        <v>1702</v>
      </c>
      <c r="I34" s="226" t="s">
        <v>1703</v>
      </c>
      <c r="J34" s="226" t="s">
        <v>1704</v>
      </c>
      <c r="K34" s="226"/>
      <c r="L34" s="226" t="s">
        <v>1699</v>
      </c>
      <c r="M34" s="226" t="s">
        <v>865</v>
      </c>
    </row>
    <row r="35" spans="1:13" ht="76.5" x14ac:dyDescent="0.25">
      <c r="A35" s="226" t="s">
        <v>1004</v>
      </c>
      <c r="B35" s="232" t="s">
        <v>1032</v>
      </c>
      <c r="C35" s="226" t="s">
        <v>1497</v>
      </c>
      <c r="D35" s="226" t="s">
        <v>1068</v>
      </c>
      <c r="E35" s="226" t="s">
        <v>1700</v>
      </c>
      <c r="F35" s="226" t="s">
        <v>866</v>
      </c>
      <c r="G35" s="226" t="s">
        <v>1705</v>
      </c>
      <c r="H35" s="226" t="s">
        <v>1706</v>
      </c>
      <c r="I35" s="226" t="s">
        <v>1707</v>
      </c>
      <c r="J35" s="226" t="s">
        <v>1708</v>
      </c>
      <c r="K35" s="226"/>
      <c r="L35" s="226" t="s">
        <v>1699</v>
      </c>
      <c r="M35" s="226" t="s">
        <v>865</v>
      </c>
    </row>
    <row r="36" spans="1:13" ht="114.75" x14ac:dyDescent="0.25">
      <c r="A36" s="226" t="s">
        <v>1004</v>
      </c>
      <c r="B36" s="232" t="s">
        <v>1032</v>
      </c>
      <c r="C36" s="226" t="s">
        <v>1497</v>
      </c>
      <c r="D36" s="226" t="s">
        <v>1709</v>
      </c>
      <c r="E36" s="226" t="s">
        <v>1200</v>
      </c>
      <c r="F36" s="226" t="s">
        <v>868</v>
      </c>
      <c r="G36" s="226" t="s">
        <v>1196</v>
      </c>
      <c r="H36" s="226" t="s">
        <v>1710</v>
      </c>
      <c r="I36" s="226" t="s">
        <v>1711</v>
      </c>
      <c r="J36" s="226" t="s">
        <v>1712</v>
      </c>
      <c r="K36" s="226" t="s">
        <v>1713</v>
      </c>
      <c r="L36" s="233" t="s">
        <v>1714</v>
      </c>
      <c r="M36" s="226" t="s">
        <v>873</v>
      </c>
    </row>
    <row r="37" spans="1:13" ht="191.25" x14ac:dyDescent="0.25">
      <c r="A37" s="226" t="s">
        <v>1004</v>
      </c>
      <c r="B37" s="232" t="s">
        <v>1032</v>
      </c>
      <c r="C37" s="226" t="s">
        <v>1497</v>
      </c>
      <c r="D37" s="226" t="s">
        <v>1709</v>
      </c>
      <c r="E37" s="226" t="s">
        <v>1200</v>
      </c>
      <c r="F37" s="226" t="s">
        <v>874</v>
      </c>
      <c r="G37" s="233" t="s">
        <v>1715</v>
      </c>
      <c r="H37" s="233" t="s">
        <v>1716</v>
      </c>
      <c r="I37" s="226" t="s">
        <v>1717</v>
      </c>
      <c r="J37" s="226" t="s">
        <v>1718</v>
      </c>
      <c r="K37" s="226" t="s">
        <v>1713</v>
      </c>
      <c r="L37" s="226" t="s">
        <v>227</v>
      </c>
      <c r="M37" s="226" t="s">
        <v>878</v>
      </c>
    </row>
    <row r="38" spans="1:13" ht="105" customHeight="1" x14ac:dyDescent="0.25">
      <c r="A38" s="226" t="s">
        <v>1004</v>
      </c>
      <c r="B38" s="232" t="s">
        <v>1032</v>
      </c>
      <c r="C38" s="226" t="s">
        <v>1497</v>
      </c>
      <c r="D38" s="226" t="s">
        <v>1709</v>
      </c>
      <c r="E38" s="226" t="s">
        <v>1200</v>
      </c>
      <c r="F38" s="226" t="s">
        <v>879</v>
      </c>
      <c r="G38" s="233" t="s">
        <v>1246</v>
      </c>
      <c r="H38" s="233" t="s">
        <v>1719</v>
      </c>
      <c r="I38" s="226" t="s">
        <v>1720</v>
      </c>
      <c r="J38" s="226" t="s">
        <v>1721</v>
      </c>
      <c r="K38" s="226"/>
      <c r="L38" s="226" t="s">
        <v>993</v>
      </c>
      <c r="M38" s="226" t="s">
        <v>882</v>
      </c>
    </row>
    <row r="39" spans="1:13" ht="63.75" x14ac:dyDescent="0.25">
      <c r="A39" s="226" t="s">
        <v>1004</v>
      </c>
      <c r="B39" s="232" t="s">
        <v>1032</v>
      </c>
      <c r="C39" s="226" t="s">
        <v>1497</v>
      </c>
      <c r="D39" s="226" t="s">
        <v>1709</v>
      </c>
      <c r="E39" s="226" t="s">
        <v>1722</v>
      </c>
      <c r="F39" s="226" t="s">
        <v>884</v>
      </c>
      <c r="G39" s="226" t="s">
        <v>1296</v>
      </c>
      <c r="H39" s="226" t="s">
        <v>1723</v>
      </c>
      <c r="I39" s="226" t="s">
        <v>1724</v>
      </c>
      <c r="J39" s="226" t="s">
        <v>1725</v>
      </c>
      <c r="K39" s="226" t="s">
        <v>1726</v>
      </c>
      <c r="L39" s="226" t="s">
        <v>1727</v>
      </c>
      <c r="M39" s="226" t="s">
        <v>888</v>
      </c>
    </row>
    <row r="40" spans="1:13" ht="67.5" customHeight="1" x14ac:dyDescent="0.25">
      <c r="A40" s="226" t="s">
        <v>1004</v>
      </c>
      <c r="B40" s="232" t="s">
        <v>1032</v>
      </c>
      <c r="C40" s="226" t="s">
        <v>1497</v>
      </c>
      <c r="D40" s="226" t="s">
        <v>1709</v>
      </c>
      <c r="E40" s="226" t="s">
        <v>1722</v>
      </c>
      <c r="F40" s="226" t="s">
        <v>889</v>
      </c>
      <c r="G40" s="226" t="s">
        <v>1728</v>
      </c>
      <c r="H40" s="226" t="s">
        <v>1729</v>
      </c>
      <c r="I40" s="226" t="s">
        <v>1730</v>
      </c>
      <c r="J40" s="226" t="s">
        <v>1731</v>
      </c>
      <c r="K40" s="226" t="s">
        <v>1732</v>
      </c>
      <c r="L40" s="226" t="s">
        <v>1733</v>
      </c>
      <c r="M40" s="226" t="s">
        <v>894</v>
      </c>
    </row>
  </sheetData>
  <hyperlinks>
    <hyperlink ref="M25" r:id="rId1"/>
    <hyperlink ref="M7" r:id="rId2"/>
    <hyperlink ref="M20" r:id="rId3"/>
    <hyperlink ref="J16" display="Cities in the region are deeply divided socially and spatially and inequality is persistent. Although unsystematic, there is a strong correlation between income inequality and spatial fragmentation; they are mutually reinforcing and represent a challenge "/>
    <hyperlink ref="M17" r:id="rId4"/>
    <hyperlink ref="M26" r:id="rId5"/>
    <hyperlink ref="M16" r:id="rId6"/>
    <hyperlink ref="M27" r:id="rId7"/>
    <hyperlink ref="M29" r:id="rId8"/>
    <hyperlink ref="M31" r:id="rId9"/>
    <hyperlink ref="M34" r:id="rId10"/>
    <hyperlink ref="M35" r:id="rId11"/>
    <hyperlink ref="M40" r:id="rId12" display="http://data.uis.unesco.org/"/>
    <hyperlink ref="M3" r:id="rId13"/>
    <hyperlink ref="M4" r:id="rId14"/>
    <hyperlink ref="M5" r:id="rId15"/>
    <hyperlink ref="M6" r:id="rId16"/>
    <hyperlink ref="M8" r:id="rId17" display="http://www.fao.org/nr/water/aquastat/data/query/results.html"/>
    <hyperlink ref="M9" r:id="rId18" location="state:0"/>
    <hyperlink ref="M10" r:id="rId19" location="state:0"/>
    <hyperlink ref="M32" r:id="rId20"/>
    <hyperlink ref="M37" r:id="rId21"/>
    <hyperlink ref="M38" r:id="rId22" display="http://data.uis.unesco.org/"/>
    <hyperlink ref="M36" r:id="rId23" display="http://data.uis.unesco.org/"/>
    <hyperlink ref="M39" r:id="rId24"/>
    <hyperlink ref="M12" r:id="rId25"/>
    <hyperlink ref="M15" r:id="rId26" display="http://data.worldbank.org/indicator/SI.POV.NAHC, VU_SEV_PD_PHC_PovertyIndicators_CAR_2016"/>
    <hyperlink ref="M18" r:id="rId27"/>
    <hyperlink ref="M19" r:id="rId28"/>
    <hyperlink ref="M13" r:id="rId29"/>
    <hyperlink ref="M21" r:id="rId30"/>
    <hyperlink ref="M22" r:id="rId31"/>
  </hyperlinks>
  <pageMargins left="0.7" right="0.7" top="0.75" bottom="0.75" header="0.3" footer="0.3"/>
  <pageSetup orientation="portrait" horizontalDpi="4294967293" r:id="rId3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pane ySplit="3" topLeftCell="A4" activePane="bottomLeft" state="frozen"/>
      <selection pane="bottomLeft" sqref="A1:H1"/>
    </sheetView>
  </sheetViews>
  <sheetFormatPr defaultColWidth="9.140625" defaultRowHeight="15" x14ac:dyDescent="0.25"/>
  <cols>
    <col min="1" max="1" width="32.140625" style="4" customWidth="1"/>
    <col min="2" max="2" width="7.28515625" style="4" bestFit="1" customWidth="1"/>
    <col min="3" max="3" width="24.7109375" style="4" bestFit="1" customWidth="1"/>
    <col min="4" max="4" width="21.7109375" style="4" bestFit="1" customWidth="1"/>
    <col min="5" max="5" width="8.7109375" style="4" customWidth="1"/>
    <col min="6" max="6" width="28.28515625" style="4" customWidth="1"/>
    <col min="7" max="7" width="12.7109375" style="4" customWidth="1"/>
    <col min="8" max="8" width="18.5703125" style="4" customWidth="1"/>
    <col min="9" max="16384" width="9.140625" style="4"/>
  </cols>
  <sheetData>
    <row r="1" spans="1:9" x14ac:dyDescent="0.25">
      <c r="A1" s="283"/>
      <c r="B1" s="283"/>
      <c r="C1" s="283"/>
      <c r="D1" s="283"/>
      <c r="E1" s="283"/>
      <c r="F1" s="283"/>
      <c r="G1" s="283"/>
      <c r="H1" s="283"/>
    </row>
    <row r="2" spans="1:9" hidden="1" x14ac:dyDescent="0.25">
      <c r="A2" s="100" t="s">
        <v>75</v>
      </c>
      <c r="B2" s="100" t="s">
        <v>64</v>
      </c>
      <c r="C2" s="101" t="s">
        <v>363</v>
      </c>
      <c r="D2" s="101" t="s">
        <v>364</v>
      </c>
      <c r="E2" s="102" t="s">
        <v>365</v>
      </c>
      <c r="F2" s="102" t="s">
        <v>366</v>
      </c>
      <c r="G2" s="102" t="s">
        <v>367</v>
      </c>
      <c r="H2" s="102" t="s">
        <v>368</v>
      </c>
      <c r="I2" s="20"/>
    </row>
    <row r="3" spans="1:9" x14ac:dyDescent="0.25">
      <c r="A3" s="100" t="s">
        <v>1080</v>
      </c>
      <c r="B3" s="100" t="s">
        <v>64</v>
      </c>
      <c r="C3" s="101" t="s">
        <v>1285</v>
      </c>
      <c r="D3" s="101" t="s">
        <v>1286</v>
      </c>
      <c r="E3" s="102" t="s">
        <v>1287</v>
      </c>
      <c r="F3" s="102" t="s">
        <v>1288</v>
      </c>
      <c r="G3" s="102" t="s">
        <v>1289</v>
      </c>
      <c r="H3" s="102" t="s">
        <v>1290</v>
      </c>
      <c r="I3" s="20"/>
    </row>
    <row r="4" spans="1:9" x14ac:dyDescent="0.25">
      <c r="A4" s="97" t="s">
        <v>1</v>
      </c>
      <c r="B4" s="97" t="s">
        <v>0</v>
      </c>
      <c r="C4" s="97" t="s">
        <v>371</v>
      </c>
      <c r="D4" s="97" t="s">
        <v>372</v>
      </c>
      <c r="E4" s="97" t="s">
        <v>373</v>
      </c>
      <c r="F4" s="97" t="s">
        <v>374</v>
      </c>
      <c r="G4" s="97" t="s">
        <v>375</v>
      </c>
      <c r="H4" s="97" t="s">
        <v>376</v>
      </c>
    </row>
    <row r="5" spans="1:9" x14ac:dyDescent="0.25">
      <c r="A5" s="97" t="s">
        <v>5</v>
      </c>
      <c r="B5" s="97" t="s">
        <v>4</v>
      </c>
      <c r="C5" s="97" t="s">
        <v>371</v>
      </c>
      <c r="D5" s="97" t="s">
        <v>372</v>
      </c>
      <c r="E5" s="97" t="s">
        <v>373</v>
      </c>
      <c r="F5" s="97" t="s">
        <v>374</v>
      </c>
      <c r="G5" s="97" t="s">
        <v>375</v>
      </c>
      <c r="H5" s="97" t="s">
        <v>376</v>
      </c>
    </row>
    <row r="6" spans="1:9" x14ac:dyDescent="0.25">
      <c r="A6" s="97" t="s">
        <v>7</v>
      </c>
      <c r="B6" s="97" t="s">
        <v>6</v>
      </c>
      <c r="C6" s="97" t="s">
        <v>371</v>
      </c>
      <c r="D6" s="97" t="s">
        <v>372</v>
      </c>
      <c r="E6" s="97" t="s">
        <v>373</v>
      </c>
      <c r="F6" s="97" t="s">
        <v>374</v>
      </c>
      <c r="G6" s="97" t="s">
        <v>375</v>
      </c>
      <c r="H6" s="97" t="s">
        <v>376</v>
      </c>
    </row>
    <row r="7" spans="1:9" x14ac:dyDescent="0.25">
      <c r="A7" s="97" t="s">
        <v>20</v>
      </c>
      <c r="B7" s="97" t="s">
        <v>19</v>
      </c>
      <c r="C7" s="97" t="s">
        <v>371</v>
      </c>
      <c r="D7" s="97" t="s">
        <v>370</v>
      </c>
      <c r="E7" s="97" t="s">
        <v>373</v>
      </c>
      <c r="F7" s="97" t="s">
        <v>374</v>
      </c>
      <c r="G7" s="97" t="s">
        <v>375</v>
      </c>
      <c r="H7" s="97" t="s">
        <v>376</v>
      </c>
    </row>
    <row r="8" spans="1:9" x14ac:dyDescent="0.25">
      <c r="A8" s="97" t="s">
        <v>22</v>
      </c>
      <c r="B8" s="97" t="s">
        <v>21</v>
      </c>
      <c r="C8" s="97" t="s">
        <v>371</v>
      </c>
      <c r="D8" s="97" t="s">
        <v>370</v>
      </c>
      <c r="E8" s="97" t="s">
        <v>373</v>
      </c>
      <c r="F8" s="97" t="s">
        <v>374</v>
      </c>
      <c r="G8" s="97" t="s">
        <v>375</v>
      </c>
      <c r="H8" s="97" t="s">
        <v>376</v>
      </c>
    </row>
    <row r="9" spans="1:9" x14ac:dyDescent="0.25">
      <c r="A9" s="97" t="s">
        <v>24</v>
      </c>
      <c r="B9" s="97" t="s">
        <v>23</v>
      </c>
      <c r="C9" s="97" t="s">
        <v>371</v>
      </c>
      <c r="D9" s="97" t="s">
        <v>370</v>
      </c>
      <c r="E9" s="97" t="s">
        <v>373</v>
      </c>
      <c r="F9" s="97" t="s">
        <v>374</v>
      </c>
      <c r="G9" s="97" t="s">
        <v>375</v>
      </c>
      <c r="H9" s="97" t="s">
        <v>376</v>
      </c>
    </row>
    <row r="10" spans="1:9" x14ac:dyDescent="0.25">
      <c r="A10" s="97" t="s">
        <v>30</v>
      </c>
      <c r="B10" s="97" t="s">
        <v>29</v>
      </c>
      <c r="C10" s="97" t="s">
        <v>371</v>
      </c>
      <c r="D10" s="97" t="s">
        <v>370</v>
      </c>
      <c r="E10" s="97" t="s">
        <v>373</v>
      </c>
      <c r="F10" s="97" t="s">
        <v>374</v>
      </c>
      <c r="G10" s="97" t="s">
        <v>375</v>
      </c>
      <c r="H10" s="97" t="s">
        <v>376</v>
      </c>
    </row>
    <row r="11" spans="1:9" x14ac:dyDescent="0.25">
      <c r="A11" s="97" t="s">
        <v>36</v>
      </c>
      <c r="B11" s="97" t="s">
        <v>35</v>
      </c>
      <c r="C11" s="97" t="s">
        <v>371</v>
      </c>
      <c r="D11" s="97" t="s">
        <v>369</v>
      </c>
      <c r="E11" s="97" t="s">
        <v>373</v>
      </c>
      <c r="F11" s="97" t="s">
        <v>374</v>
      </c>
      <c r="G11" s="97" t="s">
        <v>375</v>
      </c>
      <c r="H11" s="97" t="s">
        <v>376</v>
      </c>
    </row>
    <row r="12" spans="1:9" x14ac:dyDescent="0.25">
      <c r="A12" s="97" t="s">
        <v>40</v>
      </c>
      <c r="B12" s="97" t="s">
        <v>39</v>
      </c>
      <c r="C12" s="97" t="s">
        <v>371</v>
      </c>
      <c r="D12" s="97" t="s">
        <v>370</v>
      </c>
      <c r="E12" s="97" t="s">
        <v>373</v>
      </c>
      <c r="F12" s="97" t="s">
        <v>374</v>
      </c>
      <c r="G12" s="97" t="s">
        <v>375</v>
      </c>
      <c r="H12" s="97" t="s">
        <v>376</v>
      </c>
    </row>
    <row r="13" spans="1:9" x14ac:dyDescent="0.25">
      <c r="A13" s="97" t="s">
        <v>52</v>
      </c>
      <c r="B13" s="97" t="s">
        <v>51</v>
      </c>
      <c r="C13" s="97" t="s">
        <v>371</v>
      </c>
      <c r="D13" s="97" t="s">
        <v>372</v>
      </c>
      <c r="E13" s="97" t="s">
        <v>373</v>
      </c>
      <c r="F13" s="97" t="s">
        <v>374</v>
      </c>
      <c r="G13" s="97" t="s">
        <v>375</v>
      </c>
      <c r="H13" s="97" t="s">
        <v>376</v>
      </c>
    </row>
    <row r="14" spans="1:9" x14ac:dyDescent="0.25">
      <c r="A14" s="97" t="s">
        <v>54</v>
      </c>
      <c r="B14" s="97" t="s">
        <v>53</v>
      </c>
      <c r="C14" s="97" t="s">
        <v>371</v>
      </c>
      <c r="D14" s="97" t="s">
        <v>370</v>
      </c>
      <c r="E14" s="97" t="s">
        <v>373</v>
      </c>
      <c r="F14" s="97" t="s">
        <v>374</v>
      </c>
      <c r="G14" s="97" t="s">
        <v>375</v>
      </c>
      <c r="H14" s="97" t="s">
        <v>376</v>
      </c>
    </row>
    <row r="15" spans="1:9" x14ac:dyDescent="0.25">
      <c r="A15" s="97" t="s">
        <v>60</v>
      </c>
      <c r="B15" s="97" t="s">
        <v>59</v>
      </c>
      <c r="C15" s="97" t="s">
        <v>371</v>
      </c>
      <c r="D15" s="97" t="s">
        <v>372</v>
      </c>
      <c r="E15" s="97" t="s">
        <v>373</v>
      </c>
      <c r="F15" s="97" t="s">
        <v>374</v>
      </c>
      <c r="G15" s="97" t="s">
        <v>375</v>
      </c>
      <c r="H15" s="97" t="s">
        <v>376</v>
      </c>
    </row>
    <row r="16" spans="1:9" x14ac:dyDescent="0.25">
      <c r="A16" s="97" t="s">
        <v>56</v>
      </c>
      <c r="B16" s="97" t="s">
        <v>55</v>
      </c>
      <c r="C16" s="97" t="s">
        <v>371</v>
      </c>
      <c r="D16" s="97" t="s">
        <v>370</v>
      </c>
      <c r="E16" s="97" t="s">
        <v>373</v>
      </c>
      <c r="F16" s="97" t="s">
        <v>374</v>
      </c>
      <c r="G16" s="97" t="s">
        <v>375</v>
      </c>
      <c r="H16" s="97" t="s">
        <v>376</v>
      </c>
    </row>
    <row r="17" spans="1:8" x14ac:dyDescent="0.25">
      <c r="A17" s="97" t="s">
        <v>9</v>
      </c>
      <c r="B17" s="97" t="s">
        <v>8</v>
      </c>
      <c r="C17" s="97" t="s">
        <v>371</v>
      </c>
      <c r="D17" s="97" t="s">
        <v>370</v>
      </c>
      <c r="E17" s="97" t="s">
        <v>373</v>
      </c>
      <c r="F17" s="97" t="s">
        <v>374</v>
      </c>
      <c r="G17" s="97" t="s">
        <v>375</v>
      </c>
      <c r="H17" s="97" t="s">
        <v>381</v>
      </c>
    </row>
    <row r="18" spans="1:8" x14ac:dyDescent="0.25">
      <c r="A18" s="97" t="s">
        <v>18</v>
      </c>
      <c r="B18" s="97" t="s">
        <v>17</v>
      </c>
      <c r="C18" s="97" t="s">
        <v>371</v>
      </c>
      <c r="D18" s="97" t="s">
        <v>370</v>
      </c>
      <c r="E18" s="97" t="s">
        <v>373</v>
      </c>
      <c r="F18" s="97" t="s">
        <v>374</v>
      </c>
      <c r="G18" s="97" t="s">
        <v>375</v>
      </c>
      <c r="H18" s="97" t="s">
        <v>381</v>
      </c>
    </row>
    <row r="19" spans="1:8" x14ac:dyDescent="0.25">
      <c r="A19" s="97" t="s">
        <v>32</v>
      </c>
      <c r="B19" s="97" t="s">
        <v>31</v>
      </c>
      <c r="C19" s="97" t="s">
        <v>371</v>
      </c>
      <c r="D19" s="97" t="s">
        <v>379</v>
      </c>
      <c r="E19" s="97" t="s">
        <v>373</v>
      </c>
      <c r="F19" s="97" t="s">
        <v>374</v>
      </c>
      <c r="G19" s="97" t="s">
        <v>375</v>
      </c>
      <c r="H19" s="97" t="s">
        <v>381</v>
      </c>
    </row>
    <row r="20" spans="1:8" x14ac:dyDescent="0.25">
      <c r="A20" s="97" t="s">
        <v>38</v>
      </c>
      <c r="B20" s="97" t="s">
        <v>37</v>
      </c>
      <c r="C20" s="97" t="s">
        <v>371</v>
      </c>
      <c r="D20" s="97" t="s">
        <v>379</v>
      </c>
      <c r="E20" s="97" t="s">
        <v>373</v>
      </c>
      <c r="F20" s="97" t="s">
        <v>374</v>
      </c>
      <c r="G20" s="97" t="s">
        <v>375</v>
      </c>
      <c r="H20" s="97" t="s">
        <v>381</v>
      </c>
    </row>
    <row r="21" spans="1:8" x14ac:dyDescent="0.25">
      <c r="A21" s="97" t="s">
        <v>42</v>
      </c>
      <c r="B21" s="97" t="s">
        <v>41</v>
      </c>
      <c r="C21" s="97" t="s">
        <v>371</v>
      </c>
      <c r="D21" s="97" t="s">
        <v>370</v>
      </c>
      <c r="E21" s="97" t="s">
        <v>373</v>
      </c>
      <c r="F21" s="97" t="s">
        <v>374</v>
      </c>
      <c r="G21" s="97" t="s">
        <v>375</v>
      </c>
      <c r="H21" s="97" t="s">
        <v>381</v>
      </c>
    </row>
    <row r="22" spans="1:8" x14ac:dyDescent="0.25">
      <c r="A22" s="97" t="s">
        <v>44</v>
      </c>
      <c r="B22" s="97" t="s">
        <v>43</v>
      </c>
      <c r="C22" s="97" t="s">
        <v>371</v>
      </c>
      <c r="D22" s="97" t="s">
        <v>379</v>
      </c>
      <c r="E22" s="97" t="s">
        <v>373</v>
      </c>
      <c r="F22" s="97" t="s">
        <v>374</v>
      </c>
      <c r="G22" s="97" t="s">
        <v>375</v>
      </c>
      <c r="H22" s="97" t="s">
        <v>381</v>
      </c>
    </row>
    <row r="23" spans="1:8" x14ac:dyDescent="0.25">
      <c r="A23" s="97" t="s">
        <v>46</v>
      </c>
      <c r="B23" s="97" t="s">
        <v>45</v>
      </c>
      <c r="C23" s="97" t="s">
        <v>371</v>
      </c>
      <c r="D23" s="97" t="s">
        <v>370</v>
      </c>
      <c r="E23" s="97" t="s">
        <v>373</v>
      </c>
      <c r="F23" s="97" t="s">
        <v>374</v>
      </c>
      <c r="G23" s="97" t="s">
        <v>375</v>
      </c>
      <c r="H23" s="97" t="s">
        <v>381</v>
      </c>
    </row>
    <row r="24" spans="1:8" x14ac:dyDescent="0.25">
      <c r="A24" s="97" t="s">
        <v>28</v>
      </c>
      <c r="B24" s="97" t="s">
        <v>27</v>
      </c>
      <c r="C24" s="97" t="s">
        <v>371</v>
      </c>
      <c r="D24" s="97" t="s">
        <v>379</v>
      </c>
      <c r="E24" s="97" t="s">
        <v>373</v>
      </c>
      <c r="F24" s="97" t="s">
        <v>374</v>
      </c>
      <c r="G24" s="97" t="s">
        <v>375</v>
      </c>
      <c r="H24" s="97" t="s">
        <v>381</v>
      </c>
    </row>
    <row r="25" spans="1:8" x14ac:dyDescent="0.25">
      <c r="A25" s="97" t="s">
        <v>3</v>
      </c>
      <c r="B25" s="97" t="s">
        <v>2</v>
      </c>
      <c r="C25" s="97" t="s">
        <v>371</v>
      </c>
      <c r="D25" s="97" t="s">
        <v>370</v>
      </c>
      <c r="E25" s="97" t="s">
        <v>373</v>
      </c>
      <c r="F25" s="97" t="s">
        <v>377</v>
      </c>
      <c r="G25" s="97" t="s">
        <v>375</v>
      </c>
      <c r="H25" s="97" t="s">
        <v>378</v>
      </c>
    </row>
    <row r="26" spans="1:8" x14ac:dyDescent="0.25">
      <c r="A26" s="97" t="s">
        <v>437</v>
      </c>
      <c r="B26" s="97" t="s">
        <v>10</v>
      </c>
      <c r="C26" s="97" t="s">
        <v>371</v>
      </c>
      <c r="D26" s="97" t="s">
        <v>379</v>
      </c>
      <c r="E26" s="97" t="s">
        <v>373</v>
      </c>
      <c r="F26" s="97" t="s">
        <v>374</v>
      </c>
      <c r="G26" s="97" t="s">
        <v>375</v>
      </c>
      <c r="H26" s="97" t="s">
        <v>378</v>
      </c>
    </row>
    <row r="27" spans="1:8" x14ac:dyDescent="0.25">
      <c r="A27" s="97" t="s">
        <v>12</v>
      </c>
      <c r="B27" s="97" t="s">
        <v>11</v>
      </c>
      <c r="C27" s="97" t="s">
        <v>371</v>
      </c>
      <c r="D27" s="97" t="s">
        <v>370</v>
      </c>
      <c r="E27" s="97" t="s">
        <v>373</v>
      </c>
      <c r="F27" s="97" t="s">
        <v>377</v>
      </c>
      <c r="G27" s="97" t="s">
        <v>375</v>
      </c>
      <c r="H27" s="97" t="s">
        <v>378</v>
      </c>
    </row>
    <row r="28" spans="1:8" x14ac:dyDescent="0.25">
      <c r="A28" s="97" t="s">
        <v>14</v>
      </c>
      <c r="B28" s="97" t="s">
        <v>13</v>
      </c>
      <c r="C28" s="97" t="s">
        <v>371</v>
      </c>
      <c r="D28" s="97" t="s">
        <v>380</v>
      </c>
      <c r="E28" s="97" t="s">
        <v>373</v>
      </c>
      <c r="F28" s="97" t="s">
        <v>377</v>
      </c>
      <c r="G28" s="97" t="s">
        <v>375</v>
      </c>
      <c r="H28" s="97" t="s">
        <v>378</v>
      </c>
    </row>
    <row r="29" spans="1:8" x14ac:dyDescent="0.25">
      <c r="A29" s="97" t="s">
        <v>16</v>
      </c>
      <c r="B29" s="97" t="s">
        <v>15</v>
      </c>
      <c r="C29" s="97" t="s">
        <v>371</v>
      </c>
      <c r="D29" s="97" t="s">
        <v>370</v>
      </c>
      <c r="E29" s="97" t="s">
        <v>373</v>
      </c>
      <c r="F29" s="97" t="s">
        <v>377</v>
      </c>
      <c r="G29" s="97" t="s">
        <v>375</v>
      </c>
      <c r="H29" s="97" t="s">
        <v>378</v>
      </c>
    </row>
    <row r="30" spans="1:8" x14ac:dyDescent="0.25">
      <c r="A30" s="97" t="s">
        <v>26</v>
      </c>
      <c r="B30" s="97" t="s">
        <v>25</v>
      </c>
      <c r="C30" s="97" t="s">
        <v>371</v>
      </c>
      <c r="D30" s="97" t="s">
        <v>370</v>
      </c>
      <c r="E30" s="97" t="s">
        <v>373</v>
      </c>
      <c r="F30" s="97" t="s">
        <v>374</v>
      </c>
      <c r="G30" s="97" t="s">
        <v>375</v>
      </c>
      <c r="H30" s="97" t="s">
        <v>378</v>
      </c>
    </row>
    <row r="31" spans="1:8" x14ac:dyDescent="0.25">
      <c r="A31" s="97" t="s">
        <v>34</v>
      </c>
      <c r="B31" s="97" t="s">
        <v>33</v>
      </c>
      <c r="C31" s="97" t="s">
        <v>371</v>
      </c>
      <c r="D31" s="97" t="s">
        <v>379</v>
      </c>
      <c r="E31" s="97" t="s">
        <v>373</v>
      </c>
      <c r="F31" s="97" t="s">
        <v>377</v>
      </c>
      <c r="G31" s="97" t="s">
        <v>375</v>
      </c>
      <c r="H31" s="97" t="s">
        <v>378</v>
      </c>
    </row>
    <row r="32" spans="1:8" x14ac:dyDescent="0.25">
      <c r="A32" s="97" t="s">
        <v>50</v>
      </c>
      <c r="B32" s="97" t="s">
        <v>49</v>
      </c>
      <c r="C32" s="97" t="s">
        <v>371</v>
      </c>
      <c r="D32" s="97" t="s">
        <v>370</v>
      </c>
      <c r="E32" s="97" t="s">
        <v>373</v>
      </c>
      <c r="F32" s="97" t="s">
        <v>377</v>
      </c>
      <c r="G32" s="97" t="s">
        <v>375</v>
      </c>
      <c r="H32" s="97" t="s">
        <v>378</v>
      </c>
    </row>
    <row r="33" spans="1:8" x14ac:dyDescent="0.25">
      <c r="A33" s="97" t="s">
        <v>48</v>
      </c>
      <c r="B33" s="97" t="s">
        <v>47</v>
      </c>
      <c r="C33" s="97" t="s">
        <v>371</v>
      </c>
      <c r="D33" s="97" t="s">
        <v>379</v>
      </c>
      <c r="E33" s="97" t="s">
        <v>373</v>
      </c>
      <c r="F33" s="97" t="s">
        <v>377</v>
      </c>
      <c r="G33" s="97" t="s">
        <v>375</v>
      </c>
      <c r="H33" s="97" t="s">
        <v>378</v>
      </c>
    </row>
    <row r="34" spans="1:8" x14ac:dyDescent="0.25">
      <c r="A34" s="97" t="s">
        <v>58</v>
      </c>
      <c r="B34" s="97" t="s">
        <v>57</v>
      </c>
      <c r="C34" s="97" t="s">
        <v>371</v>
      </c>
      <c r="D34" s="97" t="s">
        <v>370</v>
      </c>
      <c r="E34" s="97" t="s">
        <v>373</v>
      </c>
      <c r="F34" s="97" t="s">
        <v>377</v>
      </c>
      <c r="G34" s="97" t="s">
        <v>375</v>
      </c>
      <c r="H34" s="97" t="s">
        <v>378</v>
      </c>
    </row>
    <row r="35" spans="1:8" x14ac:dyDescent="0.25">
      <c r="A35" s="97" t="s">
        <v>62</v>
      </c>
      <c r="B35" s="97" t="s">
        <v>61</v>
      </c>
      <c r="C35" s="97" t="s">
        <v>371</v>
      </c>
      <c r="D35" s="97" t="s">
        <v>372</v>
      </c>
      <c r="E35" s="97" t="s">
        <v>373</v>
      </c>
      <c r="F35" s="97" t="s">
        <v>377</v>
      </c>
      <c r="G35" s="97" t="s">
        <v>375</v>
      </c>
      <c r="H35" s="97" t="s">
        <v>378</v>
      </c>
    </row>
    <row r="36" spans="1:8" x14ac:dyDescent="0.25">
      <c r="A36" s="97" t="s">
        <v>438</v>
      </c>
      <c r="B36" s="97" t="s">
        <v>63</v>
      </c>
      <c r="C36" s="97" t="s">
        <v>371</v>
      </c>
      <c r="D36" s="97" t="s">
        <v>370</v>
      </c>
      <c r="E36" s="97" t="s">
        <v>373</v>
      </c>
      <c r="F36" s="97" t="s">
        <v>377</v>
      </c>
      <c r="G36" s="97" t="s">
        <v>375</v>
      </c>
      <c r="H36" s="97" t="s">
        <v>378</v>
      </c>
    </row>
  </sheetData>
  <sortState ref="A3:I37">
    <sortCondition ref="H3:H37"/>
    <sortCondition ref="B3:B37"/>
  </sortState>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election activeCell="F15" sqref="F15"/>
    </sheetView>
  </sheetViews>
  <sheetFormatPr defaultRowHeight="15" x14ac:dyDescent="0.25"/>
  <cols>
    <col min="1" max="1" width="70.42578125" customWidth="1"/>
    <col min="2" max="2" width="24" customWidth="1"/>
  </cols>
  <sheetData>
    <row r="1" spans="1:2" ht="29.25" customHeight="1" x14ac:dyDescent="0.35">
      <c r="A1" s="45" t="s">
        <v>148</v>
      </c>
      <c r="B1" s="276" t="s">
        <v>117</v>
      </c>
    </row>
    <row r="2" spans="1:2" s="4" customFormat="1" ht="16.5" customHeight="1" x14ac:dyDescent="0.25">
      <c r="A2" s="27"/>
      <c r="B2" s="276"/>
    </row>
    <row r="3" spans="1:2" s="4" customFormat="1" ht="10.5" customHeight="1" x14ac:dyDescent="0.25">
      <c r="A3" s="22"/>
      <c r="B3" s="23"/>
    </row>
    <row r="4" spans="1:2" x14ac:dyDescent="0.25">
      <c r="A4" s="109" t="s">
        <v>116</v>
      </c>
      <c r="B4" s="24"/>
    </row>
    <row r="5" spans="1:2" ht="18.75" customHeight="1" x14ac:dyDescent="0.25">
      <c r="A5" s="110" t="s">
        <v>118</v>
      </c>
      <c r="B5" s="25" t="s">
        <v>1023</v>
      </c>
    </row>
    <row r="6" spans="1:2" ht="18.75" customHeight="1" x14ac:dyDescent="0.25">
      <c r="A6" s="110" t="s">
        <v>1751</v>
      </c>
      <c r="B6" s="25" t="s">
        <v>149</v>
      </c>
    </row>
    <row r="7" spans="1:2" ht="18.75" customHeight="1" x14ac:dyDescent="0.25">
      <c r="A7" s="110" t="s">
        <v>1752</v>
      </c>
      <c r="B7" s="25" t="s">
        <v>78</v>
      </c>
    </row>
    <row r="8" spans="1:2" ht="18.75" customHeight="1" x14ac:dyDescent="0.25">
      <c r="A8" s="110" t="s">
        <v>1753</v>
      </c>
      <c r="B8" s="25" t="s">
        <v>150</v>
      </c>
    </row>
    <row r="9" spans="1:2" s="4" customFormat="1" ht="18.75" customHeight="1" x14ac:dyDescent="0.25">
      <c r="A9" s="110" t="s">
        <v>362</v>
      </c>
      <c r="B9" s="26" t="s">
        <v>362</v>
      </c>
    </row>
    <row r="10" spans="1:2" s="4" customFormat="1" ht="18.75" customHeight="1" x14ac:dyDescent="0.25">
      <c r="A10" s="110" t="s">
        <v>563</v>
      </c>
      <c r="B10" s="26" t="s">
        <v>563</v>
      </c>
    </row>
    <row r="11" spans="1:2" s="4" customFormat="1" ht="18.75" customHeight="1" x14ac:dyDescent="0.25">
      <c r="A11" s="110" t="s">
        <v>564</v>
      </c>
      <c r="B11" s="26" t="s">
        <v>564</v>
      </c>
    </row>
    <row r="12" spans="1:2" s="4" customFormat="1" ht="18.75" customHeight="1" x14ac:dyDescent="0.25">
      <c r="A12" s="110" t="s">
        <v>565</v>
      </c>
      <c r="B12" s="26" t="s">
        <v>565</v>
      </c>
    </row>
    <row r="13" spans="1:2" s="4" customFormat="1" ht="18.75" customHeight="1" x14ac:dyDescent="0.25">
      <c r="A13" s="110" t="s">
        <v>584</v>
      </c>
      <c r="B13" s="26" t="s">
        <v>585</v>
      </c>
    </row>
    <row r="14" spans="1:2" ht="18.75" customHeight="1" x14ac:dyDescent="0.25">
      <c r="A14" s="110" t="s">
        <v>895</v>
      </c>
      <c r="B14" s="25" t="s">
        <v>1754</v>
      </c>
    </row>
    <row r="15" spans="1:2" s="4" customFormat="1" ht="18.75" customHeight="1" x14ac:dyDescent="0.25">
      <c r="A15" s="110" t="s">
        <v>896</v>
      </c>
      <c r="B15" s="25" t="s">
        <v>1755</v>
      </c>
    </row>
    <row r="16" spans="1:2" ht="18.75" customHeight="1" x14ac:dyDescent="0.25">
      <c r="A16" s="110" t="s">
        <v>382</v>
      </c>
      <c r="B16" s="25" t="s">
        <v>382</v>
      </c>
    </row>
  </sheetData>
  <mergeCells count="1">
    <mergeCell ref="B1:B2"/>
  </mergeCells>
  <hyperlinks>
    <hyperlink ref="A4" location="Home!A1" display="(home)"/>
    <hyperlink ref="B5" location="'INFORM 2017'!A1" display="INFORM 2017 (a-z)"/>
    <hyperlink ref="B6" location="'Hazard &amp; Exposure'!A1" display="Hazard &amp; Exposure"/>
    <hyperlink ref="B7" location="Vulnerability!A1" display="Vulnerability"/>
    <hyperlink ref="B8" location="'Lack of Coping Capacity'!A1" display="Lack of Coping Capacity"/>
    <hyperlink ref="B14" location="'LAC Indicator Metadata'!A1" display="Indicator Metadata"/>
    <hyperlink ref="B9" location="'Indicator Data'!A1" display="Indicator Data"/>
    <hyperlink ref="B16" location="Regions!A1" display="Regions!A1"/>
    <hyperlink ref="B12" location="'Indicator Data imputation'!A1" display="Indicator Data"/>
    <hyperlink ref="B10" location="'Indicator Date'!A1" display="'Indicator Date'!A1"/>
    <hyperlink ref="B11" location="'Indicator Source'!A1" display="'Indicator Source'!A1"/>
    <hyperlink ref="B13" location="'INFORM Reliability Index'!A1" display="'INFORM Reliability Index'!A1"/>
    <hyperlink ref="B15" location="'Global Indicator Metadata'!A1" display="Indicator Metadata"/>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election activeCell="F10" sqref="F10"/>
    </sheetView>
  </sheetViews>
  <sheetFormatPr defaultRowHeight="15" x14ac:dyDescent="0.25"/>
  <cols>
    <col min="1" max="1" width="70.42578125" style="4" customWidth="1"/>
    <col min="2" max="2" width="24" style="4" customWidth="1"/>
    <col min="3" max="16384" width="9.140625" style="4"/>
  </cols>
  <sheetData>
    <row r="1" spans="1:2" ht="29.25" customHeight="1" x14ac:dyDescent="0.35">
      <c r="A1" s="45" t="s">
        <v>1028</v>
      </c>
      <c r="B1" s="277" t="s">
        <v>1039</v>
      </c>
    </row>
    <row r="2" spans="1:2" ht="16.5" customHeight="1" x14ac:dyDescent="0.25">
      <c r="A2" s="248"/>
      <c r="B2" s="277"/>
    </row>
    <row r="3" spans="1:2" ht="10.5" customHeight="1" x14ac:dyDescent="0.25">
      <c r="A3" s="22"/>
      <c r="B3" s="23"/>
    </row>
    <row r="4" spans="1:2" x14ac:dyDescent="0.25">
      <c r="A4" s="249" t="s">
        <v>1040</v>
      </c>
      <c r="B4" s="24"/>
    </row>
    <row r="5" spans="1:2" ht="18.75" customHeight="1" x14ac:dyDescent="0.25">
      <c r="A5" s="110" t="s">
        <v>1029</v>
      </c>
      <c r="B5" s="262" t="s">
        <v>1023</v>
      </c>
    </row>
    <row r="6" spans="1:2" ht="18.75" customHeight="1" x14ac:dyDescent="0.25">
      <c r="A6" s="110" t="s">
        <v>1748</v>
      </c>
      <c r="B6" s="262" t="s">
        <v>1030</v>
      </c>
    </row>
    <row r="7" spans="1:2" ht="18.75" customHeight="1" x14ac:dyDescent="0.25">
      <c r="A7" s="110" t="s">
        <v>1749</v>
      </c>
      <c r="B7" s="262" t="s">
        <v>1031</v>
      </c>
    </row>
    <row r="8" spans="1:2" ht="18.75" customHeight="1" x14ac:dyDescent="0.25">
      <c r="A8" s="110" t="s">
        <v>1750</v>
      </c>
      <c r="B8" s="262" t="s">
        <v>1739</v>
      </c>
    </row>
    <row r="9" spans="1:2" ht="18.75" customHeight="1" x14ac:dyDescent="0.25">
      <c r="A9" s="110" t="s">
        <v>1743</v>
      </c>
      <c r="B9" s="263" t="s">
        <v>1742</v>
      </c>
    </row>
    <row r="10" spans="1:2" ht="18.75" customHeight="1" x14ac:dyDescent="0.25">
      <c r="A10" s="110" t="s">
        <v>1744</v>
      </c>
      <c r="B10" s="263" t="s">
        <v>1741</v>
      </c>
    </row>
    <row r="11" spans="1:2" ht="18.75" customHeight="1" x14ac:dyDescent="0.25">
      <c r="A11" s="110" t="s">
        <v>1745</v>
      </c>
      <c r="B11" s="263" t="s">
        <v>1740</v>
      </c>
    </row>
    <row r="12" spans="1:2" ht="18.75" customHeight="1" x14ac:dyDescent="0.25">
      <c r="A12" s="110" t="s">
        <v>1033</v>
      </c>
      <c r="B12" s="263" t="s">
        <v>1746</v>
      </c>
    </row>
    <row r="13" spans="1:2" ht="18.75" customHeight="1" x14ac:dyDescent="0.25">
      <c r="A13" s="110" t="s">
        <v>1034</v>
      </c>
      <c r="B13" s="263" t="s">
        <v>1747</v>
      </c>
    </row>
    <row r="14" spans="1:2" ht="18.75" customHeight="1" x14ac:dyDescent="0.25">
      <c r="A14" s="110" t="s">
        <v>1734</v>
      </c>
      <c r="B14" s="262" t="s">
        <v>1736</v>
      </c>
    </row>
    <row r="15" spans="1:2" ht="18.75" customHeight="1" x14ac:dyDescent="0.25">
      <c r="A15" s="110" t="s">
        <v>1735</v>
      </c>
      <c r="B15" s="262" t="s">
        <v>1035</v>
      </c>
    </row>
    <row r="16" spans="1:2" ht="18.75" customHeight="1" x14ac:dyDescent="0.25">
      <c r="A16" s="110" t="s">
        <v>1036</v>
      </c>
      <c r="B16" s="262" t="s">
        <v>1037</v>
      </c>
    </row>
  </sheetData>
  <mergeCells count="1">
    <mergeCell ref="B1:B2"/>
  </mergeCells>
  <hyperlinks>
    <hyperlink ref="A4" location="Inicio!A1" display="(home)"/>
    <hyperlink ref="B5" location="'INFORM-LAC 2017'!A1" display="INFORM-LAC 2017"/>
    <hyperlink ref="B6" location="'Peligro y Exposición'!A1" display="Peligros y exposición"/>
    <hyperlink ref="B7" location="Vulnerabilidad!A1" display="Vulnerabilidad"/>
    <hyperlink ref="B8" location="'Falta de Capacidad'!A1" display="Falta de capacidad para afrontar"/>
    <hyperlink ref="B9" location="'Indicador Datos'!A1" display="Datos del indicador"/>
    <hyperlink ref="B10" location="'Indicador Fecha'!A1" display="Fecha del indicador"/>
    <hyperlink ref="B11" location="'Indicador Fuente'!A1" display="Fuente del indicador"/>
    <hyperlink ref="B12" location="'Indicador Imputación Datos'!A1" display=" Indicador imputación Datos"/>
    <hyperlink ref="B13" location="'INFORM Indice de Confiabilidad'!A1" display="índice de confiabilidad de INFORM "/>
    <hyperlink ref="B16" location="Regiones!A1" display="Regiones"/>
    <hyperlink ref="B15" location="'Metadata Indicadores Global'!A1" display="Metadatos del indicador"/>
    <hyperlink ref="B14" location="'Metadata Indicadores LAC'!A1" display="Metadatos de indicadores LA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U40"/>
  <sheetViews>
    <sheetView showGridLines="0" zoomScale="84" zoomScaleNormal="84" workbookViewId="0">
      <pane xSplit="3" ySplit="4" topLeftCell="D5" activePane="bottomRight" state="frozen"/>
      <selection pane="topRight" activeCell="C1" sqref="C1"/>
      <selection pane="bottomLeft" activeCell="A4" sqref="A4"/>
      <selection pane="bottomRight" activeCell="D3" sqref="D3"/>
    </sheetView>
  </sheetViews>
  <sheetFormatPr defaultColWidth="9.140625" defaultRowHeight="15" x14ac:dyDescent="0.25"/>
  <cols>
    <col min="1" max="1" width="18.5703125" style="3" customWidth="1"/>
    <col min="2" max="2" width="25.7109375" style="3" bestFit="1" customWidth="1"/>
    <col min="3" max="3" width="9.140625" style="3"/>
    <col min="4" max="38" width="7.85546875" style="3" customWidth="1"/>
    <col min="39" max="39" width="6.85546875" style="3" customWidth="1"/>
    <col min="40" max="40" width="10.5703125" style="3" customWidth="1"/>
    <col min="41" max="41" width="2.85546875" style="3" customWidth="1"/>
    <col min="42" max="42" width="8" style="3" customWidth="1"/>
    <col min="43" max="43" width="9.140625" style="3"/>
    <col min="44" max="44" width="9.140625" style="210"/>
    <col min="45" max="45" width="3.7109375" style="3" customWidth="1"/>
    <col min="46" max="46" width="8.85546875" style="194" customWidth="1"/>
    <col min="47" max="47" width="8" style="210" customWidth="1"/>
    <col min="48" max="16384" width="9.140625" style="3"/>
  </cols>
  <sheetData>
    <row r="1" spans="1:47" s="243" customFormat="1" ht="15.75" customHeight="1" x14ac:dyDescent="0.3">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row>
    <row r="2" spans="1:47" s="2" customFormat="1" ht="113.25" hidden="1" customHeight="1" thickBot="1" x14ac:dyDescent="0.35">
      <c r="A2" s="111" t="s">
        <v>587</v>
      </c>
      <c r="B2" s="111" t="s">
        <v>75</v>
      </c>
      <c r="C2" s="42" t="s">
        <v>64</v>
      </c>
      <c r="D2" s="28" t="s">
        <v>952</v>
      </c>
      <c r="E2" s="28" t="s">
        <v>181</v>
      </c>
      <c r="F2" s="28" t="s">
        <v>184</v>
      </c>
      <c r="G2" s="28" t="s">
        <v>667</v>
      </c>
      <c r="H2" s="29" t="s">
        <v>70</v>
      </c>
      <c r="I2" s="28" t="s">
        <v>692</v>
      </c>
      <c r="J2" s="28" t="s">
        <v>663</v>
      </c>
      <c r="K2" s="28" t="s">
        <v>953</v>
      </c>
      <c r="L2" s="164" t="s">
        <v>71</v>
      </c>
      <c r="M2" s="30" t="s">
        <v>439</v>
      </c>
      <c r="N2" s="31" t="s">
        <v>110</v>
      </c>
      <c r="O2" s="31" t="s">
        <v>89</v>
      </c>
      <c r="P2" s="31" t="s">
        <v>668</v>
      </c>
      <c r="Q2" s="32" t="s">
        <v>166</v>
      </c>
      <c r="R2" s="31" t="s">
        <v>88</v>
      </c>
      <c r="S2" s="33" t="s">
        <v>147</v>
      </c>
      <c r="T2" s="33" t="s">
        <v>95</v>
      </c>
      <c r="U2" s="33" t="s">
        <v>632</v>
      </c>
      <c r="V2" s="33" t="s">
        <v>96</v>
      </c>
      <c r="W2" s="33" t="s">
        <v>97</v>
      </c>
      <c r="X2" s="34" t="s">
        <v>108</v>
      </c>
      <c r="Y2" s="32" t="s">
        <v>98</v>
      </c>
      <c r="Z2" s="35" t="s">
        <v>74</v>
      </c>
      <c r="AA2" s="36" t="s">
        <v>99</v>
      </c>
      <c r="AB2" s="36" t="s">
        <v>100</v>
      </c>
      <c r="AC2" s="36" t="s">
        <v>664</v>
      </c>
      <c r="AD2" s="36" t="s">
        <v>644</v>
      </c>
      <c r="AE2" s="37" t="s">
        <v>72</v>
      </c>
      <c r="AF2" s="36" t="s">
        <v>76</v>
      </c>
      <c r="AG2" s="36" t="s">
        <v>101</v>
      </c>
      <c r="AH2" s="36" t="s">
        <v>102</v>
      </c>
      <c r="AI2" s="36" t="s">
        <v>686</v>
      </c>
      <c r="AJ2" s="37" t="s">
        <v>73</v>
      </c>
      <c r="AK2" s="38" t="s">
        <v>397</v>
      </c>
      <c r="AL2" s="39" t="s">
        <v>441</v>
      </c>
      <c r="AM2" s="211" t="s">
        <v>436</v>
      </c>
      <c r="AN2" s="212" t="s">
        <v>898</v>
      </c>
      <c r="AO2" s="212"/>
      <c r="AP2" s="213" t="s">
        <v>965</v>
      </c>
      <c r="AQ2" s="213" t="s">
        <v>966</v>
      </c>
      <c r="AR2" s="213" t="s">
        <v>901</v>
      </c>
      <c r="AS2" s="213"/>
      <c r="AT2" s="214" t="s">
        <v>969</v>
      </c>
      <c r="AU2" s="213" t="s">
        <v>970</v>
      </c>
    </row>
    <row r="3" spans="1:47" s="2" customFormat="1" ht="99.75" customHeight="1" thickBot="1" x14ac:dyDescent="0.35">
      <c r="A3" s="245" t="s">
        <v>1081</v>
      </c>
      <c r="B3" s="111" t="s">
        <v>1080</v>
      </c>
      <c r="C3" s="246" t="s">
        <v>64</v>
      </c>
      <c r="D3" s="28" t="s">
        <v>1042</v>
      </c>
      <c r="E3" s="28" t="s">
        <v>1043</v>
      </c>
      <c r="F3" s="28" t="s">
        <v>1044</v>
      </c>
      <c r="G3" s="28" t="s">
        <v>1045</v>
      </c>
      <c r="H3" s="29" t="s">
        <v>70</v>
      </c>
      <c r="I3" s="28" t="s">
        <v>1046</v>
      </c>
      <c r="J3" s="28" t="s">
        <v>1047</v>
      </c>
      <c r="K3" s="28" t="s">
        <v>1048</v>
      </c>
      <c r="L3" s="164" t="s">
        <v>1049</v>
      </c>
      <c r="M3" s="30" t="s">
        <v>1050</v>
      </c>
      <c r="N3" s="31" t="s">
        <v>1051</v>
      </c>
      <c r="O3" s="31" t="s">
        <v>1052</v>
      </c>
      <c r="P3" s="31" t="s">
        <v>1053</v>
      </c>
      <c r="Q3" s="32" t="s">
        <v>1054</v>
      </c>
      <c r="R3" s="31" t="s">
        <v>1756</v>
      </c>
      <c r="S3" s="33" t="s">
        <v>1056</v>
      </c>
      <c r="T3" s="33" t="s">
        <v>1294</v>
      </c>
      <c r="U3" s="33" t="s">
        <v>1057</v>
      </c>
      <c r="V3" s="33" t="s">
        <v>1058</v>
      </c>
      <c r="W3" s="33" t="s">
        <v>1059</v>
      </c>
      <c r="X3" s="34" t="s">
        <v>1060</v>
      </c>
      <c r="Y3" s="32" t="s">
        <v>1061</v>
      </c>
      <c r="Z3" s="35" t="s">
        <v>1062</v>
      </c>
      <c r="AA3" s="36" t="s">
        <v>1757</v>
      </c>
      <c r="AB3" s="36" t="s">
        <v>1063</v>
      </c>
      <c r="AC3" s="36" t="s">
        <v>1064</v>
      </c>
      <c r="AD3" s="36" t="s">
        <v>1065</v>
      </c>
      <c r="AE3" s="37" t="s">
        <v>1066</v>
      </c>
      <c r="AF3" s="36" t="s">
        <v>1067</v>
      </c>
      <c r="AG3" s="36" t="s">
        <v>1187</v>
      </c>
      <c r="AH3" s="36" t="s">
        <v>1758</v>
      </c>
      <c r="AI3" s="36" t="s">
        <v>1069</v>
      </c>
      <c r="AJ3" s="37" t="s">
        <v>1070</v>
      </c>
      <c r="AK3" s="38" t="s">
        <v>1078</v>
      </c>
      <c r="AL3" s="39" t="s">
        <v>1077</v>
      </c>
      <c r="AM3" s="211" t="s">
        <v>1071</v>
      </c>
      <c r="AN3" s="212" t="s">
        <v>1072</v>
      </c>
      <c r="AO3" s="212"/>
      <c r="AP3" s="213" t="s">
        <v>1073</v>
      </c>
      <c r="AQ3" s="213" t="s">
        <v>1074</v>
      </c>
      <c r="AR3" s="213" t="s">
        <v>1079</v>
      </c>
      <c r="AS3" s="213"/>
      <c r="AT3" s="214" t="s">
        <v>1075</v>
      </c>
      <c r="AU3" s="213" t="s">
        <v>1076</v>
      </c>
    </row>
    <row r="4" spans="1:47" s="2" customFormat="1" ht="15" customHeight="1" thickTop="1" thickBot="1" x14ac:dyDescent="0.35">
      <c r="B4" s="112"/>
      <c r="C4" s="43"/>
      <c r="D4" s="44" t="s">
        <v>390</v>
      </c>
      <c r="E4" s="44" t="s">
        <v>390</v>
      </c>
      <c r="F4" s="44" t="s">
        <v>390</v>
      </c>
      <c r="G4" s="44" t="s">
        <v>390</v>
      </c>
      <c r="H4" s="44" t="s">
        <v>390</v>
      </c>
      <c r="I4" s="44" t="s">
        <v>390</v>
      </c>
      <c r="J4" s="44" t="s">
        <v>390</v>
      </c>
      <c r="K4" s="44" t="s">
        <v>390</v>
      </c>
      <c r="L4" s="44" t="s">
        <v>390</v>
      </c>
      <c r="M4" s="44" t="s">
        <v>390</v>
      </c>
      <c r="N4" s="44" t="s">
        <v>390</v>
      </c>
      <c r="O4" s="44" t="s">
        <v>390</v>
      </c>
      <c r="P4" s="44" t="s">
        <v>390</v>
      </c>
      <c r="Q4" s="44" t="s">
        <v>390</v>
      </c>
      <c r="R4" s="44" t="s">
        <v>390</v>
      </c>
      <c r="S4" s="44" t="s">
        <v>390</v>
      </c>
      <c r="T4" s="44" t="s">
        <v>390</v>
      </c>
      <c r="U4" s="44" t="s">
        <v>390</v>
      </c>
      <c r="V4" s="44" t="s">
        <v>390</v>
      </c>
      <c r="W4" s="44" t="s">
        <v>390</v>
      </c>
      <c r="X4" s="44" t="s">
        <v>390</v>
      </c>
      <c r="Y4" s="44" t="s">
        <v>390</v>
      </c>
      <c r="Z4" s="44" t="s">
        <v>390</v>
      </c>
      <c r="AA4" s="44" t="s">
        <v>390</v>
      </c>
      <c r="AB4" s="44" t="s">
        <v>390</v>
      </c>
      <c r="AC4" s="44" t="s">
        <v>390</v>
      </c>
      <c r="AD4" s="44" t="s">
        <v>390</v>
      </c>
      <c r="AE4" s="44" t="s">
        <v>390</v>
      </c>
      <c r="AF4" s="44" t="s">
        <v>390</v>
      </c>
      <c r="AG4" s="44" t="s">
        <v>390</v>
      </c>
      <c r="AH4" s="44" t="s">
        <v>390</v>
      </c>
      <c r="AI4" s="44" t="s">
        <v>390</v>
      </c>
      <c r="AJ4" s="44" t="s">
        <v>390</v>
      </c>
      <c r="AK4" s="44" t="s">
        <v>390</v>
      </c>
      <c r="AL4" s="44" t="s">
        <v>390</v>
      </c>
      <c r="AM4" s="44" t="s">
        <v>693</v>
      </c>
      <c r="AN4" s="44" t="s">
        <v>390</v>
      </c>
      <c r="AO4" s="44"/>
      <c r="AP4" s="44" t="s">
        <v>967</v>
      </c>
      <c r="AQ4" s="44" t="s">
        <v>902</v>
      </c>
      <c r="AR4" s="217" t="s">
        <v>903</v>
      </c>
      <c r="AS4" s="44"/>
      <c r="AT4" s="215" t="s">
        <v>968</v>
      </c>
      <c r="AU4" s="217" t="s">
        <v>902</v>
      </c>
    </row>
    <row r="5" spans="1:47" ht="15.75" thickTop="1" x14ac:dyDescent="0.25">
      <c r="A5" s="3" t="str">
        <f>VLOOKUP(C5,Regiones!B$4:H$36,7,FALSE)</f>
        <v>Caribbean</v>
      </c>
      <c r="B5" s="114" t="s">
        <v>1</v>
      </c>
      <c r="C5" s="97" t="s">
        <v>0</v>
      </c>
      <c r="D5" s="136">
        <f>'Peligro y Exposición'!AZ4</f>
        <v>0.4</v>
      </c>
      <c r="E5" s="136">
        <f>'Peligro y Exposición'!AX4</f>
        <v>0.1</v>
      </c>
      <c r="F5" s="136">
        <f>'Peligro y Exposición'!BA4</f>
        <v>8.5</v>
      </c>
      <c r="G5" s="136">
        <f>'Peligro y Exposición'!BG4</f>
        <v>1</v>
      </c>
      <c r="H5" s="40">
        <f>'Peligro y Exposición'!BH4</f>
        <v>3.6</v>
      </c>
      <c r="I5" s="136">
        <f>'Peligro y Exposición'!BO4</f>
        <v>0.7</v>
      </c>
      <c r="J5" s="136">
        <f>'Peligro y Exposición'!BR4</f>
        <v>3</v>
      </c>
      <c r="K5" s="136">
        <f>'Peligro y Exposición'!BV4</f>
        <v>2.5</v>
      </c>
      <c r="L5" s="40">
        <f>'Peligro y Exposición'!BW4</f>
        <v>2.1</v>
      </c>
      <c r="M5" s="41">
        <f t="shared" ref="M5:M37" si="0">ROUND((10-GEOMEAN(((10-H5)/10*9+1),((10-L5)/10*9+1)))/9*10,1)</f>
        <v>2.9</v>
      </c>
      <c r="N5" s="135">
        <f>Vulnerabilidad!H4</f>
        <v>3.4</v>
      </c>
      <c r="O5" s="133">
        <f>Vulnerabilidad!L4</f>
        <v>5.8</v>
      </c>
      <c r="P5" s="133">
        <f>Vulnerabilidad!P4</f>
        <v>2</v>
      </c>
      <c r="Q5" s="40">
        <f>Vulnerabilidad!Q4</f>
        <v>3.7</v>
      </c>
      <c r="R5" s="133">
        <f>Vulnerabilidad!V4</f>
        <v>1.2</v>
      </c>
      <c r="S5" s="132">
        <f>Vulnerabilidad!Z4</f>
        <v>0.8</v>
      </c>
      <c r="T5" s="132">
        <f>Vulnerabilidad!AE4</f>
        <v>3.2</v>
      </c>
      <c r="U5" s="132">
        <f>Vulnerabilidad!AH4</f>
        <v>1.8</v>
      </c>
      <c r="V5" s="132">
        <f>Vulnerabilidad!AM4</f>
        <v>0</v>
      </c>
      <c r="W5" s="132">
        <f>Vulnerabilidad!AU4</f>
        <v>3.8</v>
      </c>
      <c r="X5" s="133">
        <f>Vulnerabilidad!AV4</f>
        <v>2</v>
      </c>
      <c r="Y5" s="40">
        <f>Vulnerabilidad!AW4</f>
        <v>1.6</v>
      </c>
      <c r="Z5" s="41">
        <f t="shared" ref="Z5:Z37" si="1">ROUND((10-GEOMEAN(((10-Q5)/10*9+1),((10-Y5)/10*9+1)))/9*10,1)</f>
        <v>2.7</v>
      </c>
      <c r="AA5" s="134">
        <f>'Falta de Capacidad'!E4</f>
        <v>7.2</v>
      </c>
      <c r="AB5" s="131">
        <f>'Falta de Capacidad'!H4</f>
        <v>5.2</v>
      </c>
      <c r="AC5" s="131" t="str">
        <f>'Falta de Capacidad'!J4</f>
        <v>x</v>
      </c>
      <c r="AD5" s="131">
        <f>'Falta de Capacidad'!O4</f>
        <v>1.4</v>
      </c>
      <c r="AE5" s="40">
        <f>'Falta de Capacidad'!P4</f>
        <v>5</v>
      </c>
      <c r="AF5" s="131">
        <f>'Falta de Capacidad'!T4</f>
        <v>4.2</v>
      </c>
      <c r="AG5" s="131">
        <f>'Falta de Capacidad'!AB4</f>
        <v>1</v>
      </c>
      <c r="AH5" s="131">
        <f>'Falta de Capacidad'!AL4</f>
        <v>2.6</v>
      </c>
      <c r="AI5" s="131">
        <f>'Falta de Capacidad'!AU4</f>
        <v>5.6</v>
      </c>
      <c r="AJ5" s="40">
        <f>'Falta de Capacidad'!AV4</f>
        <v>3.4</v>
      </c>
      <c r="AK5" s="41">
        <f t="shared" ref="AK5:AK37" si="2">ROUND((10-GEOMEAN(((10-AE5)/10*9+1),((10-AJ5)/10*9+1)))/9*10,1)</f>
        <v>4.2</v>
      </c>
      <c r="AL5" s="137">
        <f t="shared" ref="AL5:AL37" si="3">ROUND(M5^(1/3)*Z5^(1/3)*AK5^(1/3),1)</f>
        <v>3.2</v>
      </c>
      <c r="AM5" s="151">
        <f t="shared" ref="AM5:AM37" si="4">_xlfn.RANK.EQ(AL5,AL$5:AL$37)</f>
        <v>30</v>
      </c>
      <c r="AN5" s="183">
        <f>VLOOKUP(C5,'INFORM Indice de Confiabilidad'!A$3:H$35,8,FALSE)</f>
        <v>7.7983539094650203</v>
      </c>
      <c r="AO5" s="183"/>
      <c r="AP5" s="46">
        <f>'Imputed and missing data hidden'!CG4</f>
        <v>21</v>
      </c>
      <c r="AQ5" s="184">
        <f t="shared" ref="AQ5:AQ37" si="5">AP5/81</f>
        <v>0.25925925925925924</v>
      </c>
      <c r="AR5" s="218">
        <f>'Indicator Date hidden2'!CH4</f>
        <v>0.41975308641975306</v>
      </c>
      <c r="AS5" s="185"/>
      <c r="AT5" s="216">
        <f>'Missing component hidden'!AB3</f>
        <v>1</v>
      </c>
      <c r="AU5" s="219">
        <f>'Missing component hidden'!AC3</f>
        <v>0.04</v>
      </c>
    </row>
    <row r="6" spans="1:47" x14ac:dyDescent="0.25">
      <c r="A6" s="3" t="str">
        <f>VLOOKUP(C6,Regiones!B$4:H$36,7,FALSE)</f>
        <v>South America</v>
      </c>
      <c r="B6" s="114" t="s">
        <v>3</v>
      </c>
      <c r="C6" s="97" t="s">
        <v>2</v>
      </c>
      <c r="D6" s="136">
        <f>'Peligro y Exposición'!AZ25</f>
        <v>2.9</v>
      </c>
      <c r="E6" s="136">
        <f>'Peligro y Exposición'!AX25</f>
        <v>8</v>
      </c>
      <c r="F6" s="136">
        <f>'Peligro y Exposición'!BA25</f>
        <v>0</v>
      </c>
      <c r="G6" s="136">
        <f>'Peligro y Exposición'!BG25</f>
        <v>5.5</v>
      </c>
      <c r="H6" s="40">
        <f>'Peligro y Exposición'!BH25</f>
        <v>4.8</v>
      </c>
      <c r="I6" s="136">
        <f>'Peligro y Exposición'!BO25</f>
        <v>2.6</v>
      </c>
      <c r="J6" s="136">
        <f>'Peligro y Exposición'!BR25</f>
        <v>5.8</v>
      </c>
      <c r="K6" s="136">
        <f>'Peligro y Exposición'!BV25</f>
        <v>1.3</v>
      </c>
      <c r="L6" s="40">
        <f>'Peligro y Exposición'!BW25</f>
        <v>3.5</v>
      </c>
      <c r="M6" s="41">
        <f t="shared" si="0"/>
        <v>4.2</v>
      </c>
      <c r="N6" s="135">
        <f>Vulnerabilidad!H25</f>
        <v>2.2000000000000002</v>
      </c>
      <c r="O6" s="133">
        <f>Vulnerabilidad!L25</f>
        <v>4.7</v>
      </c>
      <c r="P6" s="133">
        <f>Vulnerabilidad!P25</f>
        <v>3.4</v>
      </c>
      <c r="Q6" s="40">
        <f>Vulnerabilidad!Q25</f>
        <v>3.1</v>
      </c>
      <c r="R6" s="133">
        <f>Vulnerabilidad!V25</f>
        <v>4.4000000000000004</v>
      </c>
      <c r="S6" s="132">
        <f>Vulnerabilidad!Z25</f>
        <v>1.9</v>
      </c>
      <c r="T6" s="132">
        <f>Vulnerabilidad!AE25</f>
        <v>3.8</v>
      </c>
      <c r="U6" s="132">
        <f>Vulnerabilidad!AH25</f>
        <v>4.8</v>
      </c>
      <c r="V6" s="132">
        <f>Vulnerabilidad!AM25</f>
        <v>4.0999999999999996</v>
      </c>
      <c r="W6" s="132">
        <f>Vulnerabilidad!AU25</f>
        <v>2</v>
      </c>
      <c r="X6" s="133">
        <f>Vulnerabilidad!AV25</f>
        <v>3.4</v>
      </c>
      <c r="Y6" s="40">
        <f>Vulnerabilidad!AW25</f>
        <v>3.9</v>
      </c>
      <c r="Z6" s="41">
        <f t="shared" si="1"/>
        <v>3.5</v>
      </c>
      <c r="AA6" s="146">
        <f>'Falta de Capacidad'!E25</f>
        <v>5.4</v>
      </c>
      <c r="AB6" s="131">
        <f>'Falta de Capacidad'!H25</f>
        <v>6.1</v>
      </c>
      <c r="AC6" s="131">
        <f>'Falta de Capacidad'!J25</f>
        <v>0</v>
      </c>
      <c r="AD6" s="131">
        <f>'Falta de Capacidad'!O25</f>
        <v>3.4</v>
      </c>
      <c r="AE6" s="40">
        <f>'Falta de Capacidad'!P25</f>
        <v>4.0999999999999996</v>
      </c>
      <c r="AF6" s="131">
        <f>'Falta de Capacidad'!T25</f>
        <v>1.5</v>
      </c>
      <c r="AG6" s="131">
        <f>'Falta de Capacidad'!AB25</f>
        <v>4.5999999999999996</v>
      </c>
      <c r="AH6" s="131">
        <f>'Falta de Capacidad'!AL25</f>
        <v>3.3</v>
      </c>
      <c r="AI6" s="131">
        <f>'Falta de Capacidad'!AU25</f>
        <v>3.8</v>
      </c>
      <c r="AJ6" s="40">
        <f>'Falta de Capacidad'!AV25</f>
        <v>3.3</v>
      </c>
      <c r="AK6" s="41">
        <f t="shared" si="2"/>
        <v>3.7</v>
      </c>
      <c r="AL6" s="138">
        <f t="shared" si="3"/>
        <v>3.8</v>
      </c>
      <c r="AM6" s="151">
        <f t="shared" si="4"/>
        <v>22</v>
      </c>
      <c r="AN6" s="183">
        <f>VLOOKUP(C6,'INFORM Indice de Confiabilidad'!A$3:H$35,8,FALSE)</f>
        <v>5.2057613168724286</v>
      </c>
      <c r="AO6" s="183"/>
      <c r="AP6" s="46">
        <f>'Imputed and missing data hidden'!CG25</f>
        <v>5</v>
      </c>
      <c r="AQ6" s="184">
        <f t="shared" si="5"/>
        <v>6.1728395061728392E-2</v>
      </c>
      <c r="AR6" s="218">
        <f>'Indicator Date hidden2'!CH25</f>
        <v>0.53086419753086422</v>
      </c>
      <c r="AS6" s="185"/>
      <c r="AT6" s="216">
        <f>'Missing component hidden'!AB24</f>
        <v>0</v>
      </c>
      <c r="AU6" s="219">
        <f>'Missing component hidden'!AC24</f>
        <v>0</v>
      </c>
    </row>
    <row r="7" spans="1:47" x14ac:dyDescent="0.25">
      <c r="A7" s="3" t="str">
        <f>VLOOKUP(C7,Regiones!B$4:H$36,7,FALSE)</f>
        <v>Caribbean</v>
      </c>
      <c r="B7" s="114" t="s">
        <v>5</v>
      </c>
      <c r="C7" s="97" t="s">
        <v>4</v>
      </c>
      <c r="D7" s="136">
        <f>'Peligro y Exposición'!AZ5</f>
        <v>0.1</v>
      </c>
      <c r="E7" s="136">
        <f>'Peligro y Exposición'!AX5</f>
        <v>0.1</v>
      </c>
      <c r="F7" s="136">
        <f>'Peligro y Exposición'!BA5</f>
        <v>9.1999999999999993</v>
      </c>
      <c r="G7" s="136">
        <f>'Peligro y Exposición'!BG5</f>
        <v>0.5</v>
      </c>
      <c r="H7" s="40">
        <f>'Peligro y Exposición'!BH5</f>
        <v>4.0999999999999996</v>
      </c>
      <c r="I7" s="136">
        <f>'Peligro y Exposición'!BO5</f>
        <v>0</v>
      </c>
      <c r="J7" s="136">
        <f>'Peligro y Exposición'!BR5</f>
        <v>8.3000000000000007</v>
      </c>
      <c r="K7" s="136">
        <f>'Peligro y Exposición'!BV5</f>
        <v>1.9</v>
      </c>
      <c r="L7" s="40">
        <f>'Peligro y Exposición'!BW5</f>
        <v>4.5</v>
      </c>
      <c r="M7" s="41">
        <f t="shared" si="0"/>
        <v>4.3</v>
      </c>
      <c r="N7" s="135">
        <f>Vulnerabilidad!H5</f>
        <v>2.9</v>
      </c>
      <c r="O7" s="133">
        <f>Vulnerabilidad!L5</f>
        <v>4</v>
      </c>
      <c r="P7" s="133">
        <f>Vulnerabilidad!P5</f>
        <v>0.5</v>
      </c>
      <c r="Q7" s="40">
        <f>Vulnerabilidad!Q5</f>
        <v>2.6</v>
      </c>
      <c r="R7" s="133">
        <f>Vulnerabilidad!V5</f>
        <v>0</v>
      </c>
      <c r="S7" s="132">
        <f>Vulnerabilidad!Z5</f>
        <v>6.2</v>
      </c>
      <c r="T7" s="132">
        <f>Vulnerabilidad!AE5</f>
        <v>4.8</v>
      </c>
      <c r="U7" s="132">
        <f>Vulnerabilidad!AH5</f>
        <v>0.1</v>
      </c>
      <c r="V7" s="132">
        <f>Vulnerabilidad!AM5</f>
        <v>1.5</v>
      </c>
      <c r="W7" s="132">
        <f>Vulnerabilidad!AU5</f>
        <v>3.3</v>
      </c>
      <c r="X7" s="133">
        <f>Vulnerabilidad!AV5</f>
        <v>3.5</v>
      </c>
      <c r="Y7" s="40">
        <f>Vulnerabilidad!AW5</f>
        <v>1.9</v>
      </c>
      <c r="Z7" s="41">
        <f t="shared" si="1"/>
        <v>2.2999999999999998</v>
      </c>
      <c r="AA7" s="146">
        <f>'Falta de Capacidad'!E5</f>
        <v>7.6</v>
      </c>
      <c r="AB7" s="131">
        <f>'Falta de Capacidad'!H5</f>
        <v>3.3</v>
      </c>
      <c r="AC7" s="131" t="str">
        <f>'Falta de Capacidad'!J5</f>
        <v>x</v>
      </c>
      <c r="AD7" s="131" t="str">
        <f>'Falta de Capacidad'!O5</f>
        <v>x</v>
      </c>
      <c r="AE7" s="40">
        <f>'Falta de Capacidad'!P5</f>
        <v>5.9</v>
      </c>
      <c r="AF7" s="131">
        <f>'Falta de Capacidad'!T5</f>
        <v>3.7</v>
      </c>
      <c r="AG7" s="131">
        <f>'Falta de Capacidad'!AB5</f>
        <v>2.9</v>
      </c>
      <c r="AH7" s="131">
        <f>'Falta de Capacidad'!AL5</f>
        <v>4.2</v>
      </c>
      <c r="AI7" s="131">
        <f>'Falta de Capacidad'!AU5</f>
        <v>4.9000000000000004</v>
      </c>
      <c r="AJ7" s="40">
        <f>'Falta de Capacidad'!AV5</f>
        <v>3.9</v>
      </c>
      <c r="AK7" s="41">
        <f t="shared" si="2"/>
        <v>5</v>
      </c>
      <c r="AL7" s="138">
        <f t="shared" si="3"/>
        <v>3.7</v>
      </c>
      <c r="AM7" s="151">
        <f t="shared" si="4"/>
        <v>24</v>
      </c>
      <c r="AN7" s="183">
        <f>VLOOKUP(C7,'INFORM Indice de Confiabilidad'!A$3:H$35,8,FALSE)</f>
        <v>7.1399176954732511</v>
      </c>
      <c r="AO7" s="183"/>
      <c r="AP7" s="46">
        <f>'Imputed and missing data hidden'!CG5</f>
        <v>21</v>
      </c>
      <c r="AQ7" s="184">
        <f t="shared" si="5"/>
        <v>0.25925925925925924</v>
      </c>
      <c r="AR7" s="218">
        <f>'Indicator Date hidden2'!CH5</f>
        <v>0.32098765432098764</v>
      </c>
      <c r="AS7" s="185"/>
      <c r="AT7" s="216">
        <f>'Missing component hidden'!AB4</f>
        <v>2</v>
      </c>
      <c r="AU7" s="219">
        <f>'Missing component hidden'!AC4</f>
        <v>0.08</v>
      </c>
    </row>
    <row r="8" spans="1:47" x14ac:dyDescent="0.25">
      <c r="A8" s="3" t="str">
        <f>VLOOKUP(C8,Regiones!B$4:H$36,7,FALSE)</f>
        <v>Caribbean</v>
      </c>
      <c r="B8" s="114" t="s">
        <v>7</v>
      </c>
      <c r="C8" s="97" t="s">
        <v>6</v>
      </c>
      <c r="D8" s="136">
        <f>'Peligro y Exposición'!AZ6</f>
        <v>3.5</v>
      </c>
      <c r="E8" s="136">
        <f>'Peligro y Exposición'!AX6</f>
        <v>0.1</v>
      </c>
      <c r="F8" s="136">
        <f>'Peligro y Exposición'!BA6</f>
        <v>5.6</v>
      </c>
      <c r="G8" s="136">
        <f>'Peligro y Exposición'!BG6</f>
        <v>0.4</v>
      </c>
      <c r="H8" s="40">
        <f>'Peligro y Exposición'!BH6</f>
        <v>2.7</v>
      </c>
      <c r="I8" s="136">
        <f>'Peligro y Exposición'!BO6</f>
        <v>0</v>
      </c>
      <c r="J8" s="136">
        <f>'Peligro y Exposición'!BR6</f>
        <v>3</v>
      </c>
      <c r="K8" s="136">
        <f>'Peligro y Exposición'!BV6</f>
        <v>1.6</v>
      </c>
      <c r="L8" s="40">
        <f>'Peligro y Exposición'!BW6</f>
        <v>1.6</v>
      </c>
      <c r="M8" s="41">
        <f t="shared" si="0"/>
        <v>2.2000000000000002</v>
      </c>
      <c r="N8" s="135">
        <f>Vulnerabilidad!H6</f>
        <v>2.8</v>
      </c>
      <c r="O8" s="133">
        <f>Vulnerabilidad!L6</f>
        <v>5.2</v>
      </c>
      <c r="P8" s="133">
        <f>Vulnerabilidad!P6</f>
        <v>3.2</v>
      </c>
      <c r="Q8" s="40">
        <f>Vulnerabilidad!Q6</f>
        <v>3.5</v>
      </c>
      <c r="R8" s="133">
        <f>Vulnerabilidad!V6</f>
        <v>0</v>
      </c>
      <c r="S8" s="132">
        <f>Vulnerabilidad!Z6</f>
        <v>4.3</v>
      </c>
      <c r="T8" s="132">
        <f>Vulnerabilidad!AE6</f>
        <v>4.4000000000000004</v>
      </c>
      <c r="U8" s="132">
        <f>Vulnerabilidad!AH6</f>
        <v>2.2999999999999998</v>
      </c>
      <c r="V8" s="132">
        <f>Vulnerabilidad!AM6</f>
        <v>0</v>
      </c>
      <c r="W8" s="132">
        <f>Vulnerabilidad!AU6</f>
        <v>3</v>
      </c>
      <c r="X8" s="133">
        <f>Vulnerabilidad!AV6</f>
        <v>2.9</v>
      </c>
      <c r="Y8" s="40">
        <f>Vulnerabilidad!AW6</f>
        <v>1.6</v>
      </c>
      <c r="Z8" s="41">
        <f t="shared" si="1"/>
        <v>2.6</v>
      </c>
      <c r="AA8" s="146">
        <f>'Falta de Capacidad'!E6</f>
        <v>3.8</v>
      </c>
      <c r="AB8" s="131">
        <f>'Falta de Capacidad'!H6</f>
        <v>2.6</v>
      </c>
      <c r="AC8" s="131" t="str">
        <f>'Falta de Capacidad'!J6</f>
        <v>x</v>
      </c>
      <c r="AD8" s="131" t="str">
        <f>'Falta de Capacidad'!O6</f>
        <v>x</v>
      </c>
      <c r="AE8" s="40">
        <f>'Falta de Capacidad'!P6</f>
        <v>3.2</v>
      </c>
      <c r="AF8" s="131">
        <f>'Falta de Capacidad'!T6</f>
        <v>4.0999999999999996</v>
      </c>
      <c r="AG8" s="131">
        <f>'Falta de Capacidad'!AB6</f>
        <v>0.4</v>
      </c>
      <c r="AH8" s="131">
        <f>'Falta de Capacidad'!AL6</f>
        <v>3.6</v>
      </c>
      <c r="AI8" s="131">
        <f>'Falta de Capacidad'!AU6</f>
        <v>2.5</v>
      </c>
      <c r="AJ8" s="40">
        <f>'Falta de Capacidad'!AV6</f>
        <v>2.7</v>
      </c>
      <c r="AK8" s="41">
        <f t="shared" si="2"/>
        <v>3</v>
      </c>
      <c r="AL8" s="138">
        <f t="shared" si="3"/>
        <v>2.6</v>
      </c>
      <c r="AM8" s="151">
        <f t="shared" si="4"/>
        <v>31</v>
      </c>
      <c r="AN8" s="183">
        <f>VLOOKUP(C8,'INFORM Indice de Confiabilidad'!A$3:H$35,8,FALSE)</f>
        <v>6.8765432098765435</v>
      </c>
      <c r="AO8" s="183"/>
      <c r="AP8" s="46">
        <f>'Imputed and missing data hidden'!CG6</f>
        <v>11</v>
      </c>
      <c r="AQ8" s="184">
        <f t="shared" si="5"/>
        <v>0.13580246913580246</v>
      </c>
      <c r="AR8" s="218">
        <f>'Indicator Date hidden2'!CH6</f>
        <v>0.48148148148148145</v>
      </c>
      <c r="AS8" s="185"/>
      <c r="AT8" s="216">
        <f>'Missing component hidden'!AB5</f>
        <v>2</v>
      </c>
      <c r="AU8" s="219">
        <f>'Missing component hidden'!AC5</f>
        <v>0.08</v>
      </c>
    </row>
    <row r="9" spans="1:47" x14ac:dyDescent="0.25">
      <c r="A9" s="3" t="str">
        <f>VLOOKUP(C9,Regiones!B$4:H$36,7,FALSE)</f>
        <v>Central America</v>
      </c>
      <c r="B9" s="114" t="s">
        <v>9</v>
      </c>
      <c r="C9" s="97" t="s">
        <v>8</v>
      </c>
      <c r="D9" s="136">
        <f>'Peligro y Exposición'!AZ17</f>
        <v>2.2000000000000002</v>
      </c>
      <c r="E9" s="136">
        <f>'Peligro y Exposición'!AX17</f>
        <v>8.4</v>
      </c>
      <c r="F9" s="136">
        <f>'Peligro y Exposición'!BA17</f>
        <v>7.8</v>
      </c>
      <c r="G9" s="136">
        <f>'Peligro y Exposición'!BG17</f>
        <v>2.9</v>
      </c>
      <c r="H9" s="40">
        <f>'Peligro y Exposición'!BH17</f>
        <v>6</v>
      </c>
      <c r="I9" s="136">
        <f>'Peligro y Exposición'!BO17</f>
        <v>0.1</v>
      </c>
      <c r="J9" s="136">
        <f>'Peligro y Exposición'!BR17</f>
        <v>8.4</v>
      </c>
      <c r="K9" s="136">
        <f>'Peligro y Exposición'!BV17</f>
        <v>2.5</v>
      </c>
      <c r="L9" s="40">
        <f>'Peligro y Exposición'!BW17</f>
        <v>4.8</v>
      </c>
      <c r="M9" s="41">
        <f t="shared" si="0"/>
        <v>5.4</v>
      </c>
      <c r="N9" s="135">
        <f>Vulnerabilidad!H17</f>
        <v>5.0999999999999996</v>
      </c>
      <c r="O9" s="133">
        <f>Vulnerabilidad!L17</f>
        <v>3.9</v>
      </c>
      <c r="P9" s="133">
        <f>Vulnerabilidad!P17</f>
        <v>5.8</v>
      </c>
      <c r="Q9" s="40">
        <f>Vulnerabilidad!Q17</f>
        <v>5</v>
      </c>
      <c r="R9" s="133">
        <f>Vulnerabilidad!V17</f>
        <v>1.6</v>
      </c>
      <c r="S9" s="132">
        <f>Vulnerabilidad!Z17</f>
        <v>7.6</v>
      </c>
      <c r="T9" s="132">
        <f>Vulnerabilidad!AE17</f>
        <v>4.9000000000000004</v>
      </c>
      <c r="U9" s="132">
        <f>Vulnerabilidad!AH17</f>
        <v>5.9</v>
      </c>
      <c r="V9" s="132">
        <f>Vulnerabilidad!AM17</f>
        <v>3.5</v>
      </c>
      <c r="W9" s="132">
        <f>Vulnerabilidad!AU17</f>
        <v>4.0999999999999996</v>
      </c>
      <c r="X9" s="133">
        <f>Vulnerabilidad!AV17</f>
        <v>5.4</v>
      </c>
      <c r="Y9" s="40">
        <f>Vulnerabilidad!AW17</f>
        <v>3.7</v>
      </c>
      <c r="Z9" s="41">
        <f t="shared" si="1"/>
        <v>4.4000000000000004</v>
      </c>
      <c r="AA9" s="146">
        <f>'Falta de Capacidad'!E17</f>
        <v>5.9</v>
      </c>
      <c r="AB9" s="131">
        <f>'Falta de Capacidad'!H17</f>
        <v>6.3</v>
      </c>
      <c r="AC9" s="131">
        <f>'Falta de Capacidad'!J17</f>
        <v>0</v>
      </c>
      <c r="AD9" s="131">
        <f>'Falta de Capacidad'!O17</f>
        <v>1.3</v>
      </c>
      <c r="AE9" s="40">
        <f>'Falta de Capacidad'!P17</f>
        <v>3.9</v>
      </c>
      <c r="AF9" s="131">
        <f>'Falta de Capacidad'!T17</f>
        <v>5.9</v>
      </c>
      <c r="AG9" s="131">
        <f>'Falta de Capacidad'!AB17</f>
        <v>5.2</v>
      </c>
      <c r="AH9" s="131">
        <f>'Falta de Capacidad'!AL17</f>
        <v>4.8</v>
      </c>
      <c r="AI9" s="131">
        <f>'Falta de Capacidad'!AU17</f>
        <v>6.3</v>
      </c>
      <c r="AJ9" s="40">
        <f>'Falta de Capacidad'!AV17</f>
        <v>5.6</v>
      </c>
      <c r="AK9" s="41">
        <f t="shared" si="2"/>
        <v>4.8</v>
      </c>
      <c r="AL9" s="138">
        <f t="shared" si="3"/>
        <v>4.8</v>
      </c>
      <c r="AM9" s="151">
        <f t="shared" si="4"/>
        <v>17</v>
      </c>
      <c r="AN9" s="183">
        <f>VLOOKUP(C9,'INFORM Indice de Confiabilidad'!A$3:H$35,8,FALSE)</f>
        <v>5.621399176954732</v>
      </c>
      <c r="AO9" s="183"/>
      <c r="AP9" s="46">
        <f>'Imputed and missing data hidden'!CG17</f>
        <v>6</v>
      </c>
      <c r="AQ9" s="184">
        <f t="shared" si="5"/>
        <v>7.407407407407407E-2</v>
      </c>
      <c r="AR9" s="218">
        <f>'Indicator Date hidden2'!CH17</f>
        <v>0.54320987654320985</v>
      </c>
      <c r="AS9" s="185"/>
      <c r="AT9" s="216">
        <f>'Missing component hidden'!AB16</f>
        <v>0</v>
      </c>
      <c r="AU9" s="219">
        <f>'Missing component hidden'!AC16</f>
        <v>0</v>
      </c>
    </row>
    <row r="10" spans="1:47" x14ac:dyDescent="0.25">
      <c r="A10" s="3" t="str">
        <f>VLOOKUP(C10,Regiones!B$4:H$36,7,FALSE)</f>
        <v>South America</v>
      </c>
      <c r="B10" s="114" t="s">
        <v>437</v>
      </c>
      <c r="C10" s="97" t="s">
        <v>10</v>
      </c>
      <c r="D10" s="136">
        <f>'Peligro y Exposición'!AZ26</f>
        <v>3.8</v>
      </c>
      <c r="E10" s="136">
        <f>'Peligro y Exposición'!AX26</f>
        <v>9</v>
      </c>
      <c r="F10" s="136">
        <f>'Peligro y Exposición'!BA26</f>
        <v>0</v>
      </c>
      <c r="G10" s="136">
        <f>'Peligro y Exposición'!BG26</f>
        <v>6.7</v>
      </c>
      <c r="H10" s="40">
        <f>'Peligro y Exposición'!BH26</f>
        <v>5.9</v>
      </c>
      <c r="I10" s="136">
        <f>'Peligro y Exposición'!BO26</f>
        <v>6</v>
      </c>
      <c r="J10" s="136">
        <f>'Peligro y Exposición'!BR26</f>
        <v>5.7</v>
      </c>
      <c r="K10" s="136">
        <f>'Peligro y Exposición'!BV26</f>
        <v>2.4</v>
      </c>
      <c r="L10" s="40">
        <f>'Peligro y Exposición'!BW26</f>
        <v>4.9000000000000004</v>
      </c>
      <c r="M10" s="41">
        <f t="shared" si="0"/>
        <v>5.4</v>
      </c>
      <c r="N10" s="135">
        <f>Vulnerabilidad!H26</f>
        <v>6.8</v>
      </c>
      <c r="O10" s="133">
        <f>Vulnerabilidad!L26</f>
        <v>7.2</v>
      </c>
      <c r="P10" s="133">
        <f>Vulnerabilidad!P26</f>
        <v>8.6</v>
      </c>
      <c r="Q10" s="40">
        <f>Vulnerabilidad!Q26</f>
        <v>7.4</v>
      </c>
      <c r="R10" s="133">
        <f>Vulnerabilidad!V26</f>
        <v>3.3</v>
      </c>
      <c r="S10" s="132">
        <f>Vulnerabilidad!Z26</f>
        <v>8.8000000000000007</v>
      </c>
      <c r="T10" s="132">
        <f>Vulnerabilidad!AE26</f>
        <v>7</v>
      </c>
      <c r="U10" s="132">
        <f>Vulnerabilidad!AH26</f>
        <v>4.9000000000000004</v>
      </c>
      <c r="V10" s="132">
        <f>Vulnerabilidad!AM26</f>
        <v>4.5999999999999996</v>
      </c>
      <c r="W10" s="132">
        <f>Vulnerabilidad!AU26</f>
        <v>6.3</v>
      </c>
      <c r="X10" s="133">
        <f>Vulnerabilidad!AV26</f>
        <v>6.6</v>
      </c>
      <c r="Y10" s="40">
        <f>Vulnerabilidad!AW26</f>
        <v>5.2</v>
      </c>
      <c r="Z10" s="41">
        <f t="shared" si="1"/>
        <v>6.4</v>
      </c>
      <c r="AA10" s="146">
        <f>'Falta de Capacidad'!E26</f>
        <v>8</v>
      </c>
      <c r="AB10" s="131">
        <f>'Falta de Capacidad'!H26</f>
        <v>6.4</v>
      </c>
      <c r="AC10" s="131">
        <f>'Falta de Capacidad'!J26</f>
        <v>8.1999999999999993</v>
      </c>
      <c r="AD10" s="131">
        <f>'Falta de Capacidad'!O26</f>
        <v>2.5</v>
      </c>
      <c r="AE10" s="40">
        <f>'Falta de Capacidad'!P26</f>
        <v>6.7</v>
      </c>
      <c r="AF10" s="131">
        <f>'Falta de Capacidad'!T26</f>
        <v>6.1</v>
      </c>
      <c r="AG10" s="131">
        <f>'Falta de Capacidad'!AB26</f>
        <v>7.3</v>
      </c>
      <c r="AH10" s="131">
        <f>'Falta de Capacidad'!AL26</f>
        <v>7.5</v>
      </c>
      <c r="AI10" s="131">
        <f>'Falta de Capacidad'!AU26</f>
        <v>3.3</v>
      </c>
      <c r="AJ10" s="40">
        <f>'Falta de Capacidad'!AV26</f>
        <v>6.1</v>
      </c>
      <c r="AK10" s="41">
        <f t="shared" si="2"/>
        <v>6.4</v>
      </c>
      <c r="AL10" s="138">
        <f t="shared" si="3"/>
        <v>6</v>
      </c>
      <c r="AM10" s="151">
        <f t="shared" si="4"/>
        <v>10</v>
      </c>
      <c r="AN10" s="183">
        <f>VLOOKUP(C10,'INFORM Indice de Confiabilidad'!A$3:H$35,8,FALSE)</f>
        <v>4.2839506172839501</v>
      </c>
      <c r="AO10" s="183"/>
      <c r="AP10" s="46">
        <f>'Imputed and missing data hidden'!CG26</f>
        <v>1</v>
      </c>
      <c r="AQ10" s="184">
        <f t="shared" si="5"/>
        <v>1.2345679012345678E-2</v>
      </c>
      <c r="AR10" s="218">
        <f>'Indicator Date hidden2'!CH26</f>
        <v>0.59259259259259256</v>
      </c>
      <c r="AS10" s="185"/>
      <c r="AT10" s="216">
        <f>'Missing component hidden'!AB25</f>
        <v>0</v>
      </c>
      <c r="AU10" s="219">
        <f>'Missing component hidden'!AC25</f>
        <v>0</v>
      </c>
    </row>
    <row r="11" spans="1:47" x14ac:dyDescent="0.25">
      <c r="A11" s="3" t="str">
        <f>VLOOKUP(C11,Regiones!B$4:H$36,7,FALSE)</f>
        <v>South America</v>
      </c>
      <c r="B11" s="114" t="s">
        <v>12</v>
      </c>
      <c r="C11" s="97" t="s">
        <v>11</v>
      </c>
      <c r="D11" s="136">
        <f>'Peligro y Exposición'!AZ27</f>
        <v>1.3</v>
      </c>
      <c r="E11" s="136">
        <f>'Peligro y Exposición'!AX27</f>
        <v>8.8000000000000007</v>
      </c>
      <c r="F11" s="136">
        <f>'Peligro y Exposición'!BA27</f>
        <v>0</v>
      </c>
      <c r="G11" s="136">
        <f>'Peligro y Exposición'!BG27</f>
        <v>6.4</v>
      </c>
      <c r="H11" s="40">
        <f>'Peligro y Exposición'!BH27</f>
        <v>5.2</v>
      </c>
      <c r="I11" s="136">
        <f>'Peligro y Exposición'!BO27</f>
        <v>6.4</v>
      </c>
      <c r="J11" s="136">
        <f>'Peligro y Exposición'!BR27</f>
        <v>9.3000000000000007</v>
      </c>
      <c r="K11" s="136">
        <f>'Peligro y Exposición'!BV27</f>
        <v>3.6</v>
      </c>
      <c r="L11" s="40">
        <f>'Peligro y Exposición'!BW27</f>
        <v>7.1</v>
      </c>
      <c r="M11" s="41">
        <f t="shared" si="0"/>
        <v>6.2</v>
      </c>
      <c r="N11" s="135">
        <f>Vulnerabilidad!H27</f>
        <v>3.1</v>
      </c>
      <c r="O11" s="133">
        <f>Vulnerabilidad!L27</f>
        <v>6.5</v>
      </c>
      <c r="P11" s="133">
        <f>Vulnerabilidad!P27</f>
        <v>1.6</v>
      </c>
      <c r="Q11" s="40">
        <f>Vulnerabilidad!Q27</f>
        <v>3.6</v>
      </c>
      <c r="R11" s="133">
        <f>Vulnerabilidad!V27</f>
        <v>4.5999999999999996</v>
      </c>
      <c r="S11" s="132">
        <f>Vulnerabilidad!Z27</f>
        <v>7.1</v>
      </c>
      <c r="T11" s="132">
        <f>Vulnerabilidad!AE27</f>
        <v>4.4000000000000004</v>
      </c>
      <c r="U11" s="132">
        <f>Vulnerabilidad!AH27</f>
        <v>8.1</v>
      </c>
      <c r="V11" s="132">
        <f>Vulnerabilidad!AM27</f>
        <v>8.4</v>
      </c>
      <c r="W11" s="132">
        <f>Vulnerabilidad!AU27</f>
        <v>3</v>
      </c>
      <c r="X11" s="133">
        <f>Vulnerabilidad!AV27</f>
        <v>6.6</v>
      </c>
      <c r="Y11" s="40">
        <f>Vulnerabilidad!AW27</f>
        <v>5.7</v>
      </c>
      <c r="Z11" s="41">
        <f t="shared" si="1"/>
        <v>4.7</v>
      </c>
      <c r="AA11" s="146">
        <f>'Falta de Capacidad'!E27</f>
        <v>5.7</v>
      </c>
      <c r="AB11" s="131">
        <f>'Falta de Capacidad'!H27</f>
        <v>5.8</v>
      </c>
      <c r="AC11" s="131">
        <f>'Falta de Capacidad'!J27</f>
        <v>0</v>
      </c>
      <c r="AD11" s="131">
        <f>'Falta de Capacidad'!O27</f>
        <v>7.1</v>
      </c>
      <c r="AE11" s="40">
        <f>'Falta de Capacidad'!P27</f>
        <v>5.0999999999999996</v>
      </c>
      <c r="AF11" s="131">
        <f>'Falta de Capacidad'!T27</f>
        <v>2.5</v>
      </c>
      <c r="AG11" s="131">
        <f>'Falta de Capacidad'!AB27</f>
        <v>4.2</v>
      </c>
      <c r="AH11" s="131">
        <f>'Falta de Capacidad'!AL27</f>
        <v>3.7</v>
      </c>
      <c r="AI11" s="131">
        <f>'Falta de Capacidad'!AU27</f>
        <v>5.3</v>
      </c>
      <c r="AJ11" s="40">
        <f>'Falta de Capacidad'!AV27</f>
        <v>3.9</v>
      </c>
      <c r="AK11" s="41">
        <f t="shared" si="2"/>
        <v>4.5</v>
      </c>
      <c r="AL11" s="138">
        <f t="shared" si="3"/>
        <v>5.0999999999999996</v>
      </c>
      <c r="AM11" s="151">
        <f t="shared" si="4"/>
        <v>15</v>
      </c>
      <c r="AN11" s="183">
        <f>VLOOKUP(C11,'INFORM Indice de Confiabilidad'!A$3:H$35,8,FALSE)</f>
        <v>3.3868312757201644</v>
      </c>
      <c r="AO11" s="183"/>
      <c r="AP11" s="46">
        <f>'Imputed and missing data hidden'!CG27</f>
        <v>3</v>
      </c>
      <c r="AQ11" s="184">
        <f t="shared" si="5"/>
        <v>3.7037037037037035E-2</v>
      </c>
      <c r="AR11" s="218">
        <f>'Indicator Date hidden2'!CH27</f>
        <v>0.35802469135802467</v>
      </c>
      <c r="AS11" s="185"/>
      <c r="AT11" s="216">
        <f>'Missing component hidden'!AB26</f>
        <v>0</v>
      </c>
      <c r="AU11" s="219">
        <f>'Missing component hidden'!AC26</f>
        <v>0</v>
      </c>
    </row>
    <row r="12" spans="1:47" x14ac:dyDescent="0.25">
      <c r="A12" s="3" t="str">
        <f>VLOOKUP(C12,Regiones!B$4:H$36,7,FALSE)</f>
        <v>South America</v>
      </c>
      <c r="B12" s="114" t="s">
        <v>14</v>
      </c>
      <c r="C12" s="97" t="s">
        <v>13</v>
      </c>
      <c r="D12" s="136">
        <f>'Peligro y Exposición'!AZ28</f>
        <v>9.6999999999999993</v>
      </c>
      <c r="E12" s="136">
        <f>'Peligro y Exposición'!AX28</f>
        <v>7.2</v>
      </c>
      <c r="F12" s="136">
        <f>'Peligro y Exposición'!BA28</f>
        <v>0</v>
      </c>
      <c r="G12" s="136">
        <f>'Peligro y Exposición'!BG28</f>
        <v>3.7</v>
      </c>
      <c r="H12" s="40">
        <f>'Peligro y Exposición'!BH28</f>
        <v>6.5</v>
      </c>
      <c r="I12" s="136">
        <f>'Peligro y Exposición'!BO28</f>
        <v>1.5</v>
      </c>
      <c r="J12" s="136">
        <f>'Peligro y Exposición'!BR28</f>
        <v>4.0999999999999996</v>
      </c>
      <c r="K12" s="136">
        <f>'Peligro y Exposición'!BV28</f>
        <v>1.4</v>
      </c>
      <c r="L12" s="40">
        <f>'Peligro y Exposición'!BW28</f>
        <v>2.4</v>
      </c>
      <c r="M12" s="41">
        <f t="shared" si="0"/>
        <v>4.8</v>
      </c>
      <c r="N12" s="135">
        <f>Vulnerabilidad!H28</f>
        <v>2.5</v>
      </c>
      <c r="O12" s="133">
        <f>Vulnerabilidad!L28</f>
        <v>5.5</v>
      </c>
      <c r="P12" s="133">
        <f>Vulnerabilidad!P28</f>
        <v>1.2</v>
      </c>
      <c r="Q12" s="40">
        <f>Vulnerabilidad!Q28</f>
        <v>2.9</v>
      </c>
      <c r="R12" s="133">
        <f>Vulnerabilidad!V28</f>
        <v>4</v>
      </c>
      <c r="S12" s="132">
        <f>Vulnerabilidad!Z28</f>
        <v>1.1000000000000001</v>
      </c>
      <c r="T12" s="132">
        <f>Vulnerabilidad!AE28</f>
        <v>2.7</v>
      </c>
      <c r="U12" s="132">
        <f>Vulnerabilidad!AH28</f>
        <v>2.9</v>
      </c>
      <c r="V12" s="132">
        <f>Vulnerabilidad!AM28</f>
        <v>7.5</v>
      </c>
      <c r="W12" s="132">
        <f>Vulnerabilidad!AU28</f>
        <v>3.1</v>
      </c>
      <c r="X12" s="133">
        <f>Vulnerabilidad!AV28</f>
        <v>3.9</v>
      </c>
      <c r="Y12" s="40">
        <f>Vulnerabilidad!AW28</f>
        <v>4</v>
      </c>
      <c r="Z12" s="41">
        <f t="shared" si="1"/>
        <v>3.5</v>
      </c>
      <c r="AA12" s="146">
        <f>'Falta de Capacidad'!E28</f>
        <v>4.5</v>
      </c>
      <c r="AB12" s="131">
        <f>'Falta de Capacidad'!H28</f>
        <v>2.9</v>
      </c>
      <c r="AC12" s="131">
        <f>'Falta de Capacidad'!J28</f>
        <v>0</v>
      </c>
      <c r="AD12" s="131">
        <f>'Falta de Capacidad'!O28</f>
        <v>3.5</v>
      </c>
      <c r="AE12" s="40">
        <f>'Falta de Capacidad'!P28</f>
        <v>2.9</v>
      </c>
      <c r="AF12" s="131">
        <f>'Falta de Capacidad'!T28</f>
        <v>2</v>
      </c>
      <c r="AG12" s="131">
        <f>'Falta de Capacidad'!AB28</f>
        <v>2.9</v>
      </c>
      <c r="AH12" s="131">
        <f>'Falta de Capacidad'!AL28</f>
        <v>4</v>
      </c>
      <c r="AI12" s="131">
        <f>'Falta de Capacidad'!AU28</f>
        <v>2.4</v>
      </c>
      <c r="AJ12" s="40">
        <f>'Falta de Capacidad'!AV28</f>
        <v>2.8</v>
      </c>
      <c r="AK12" s="41">
        <f t="shared" si="2"/>
        <v>2.9</v>
      </c>
      <c r="AL12" s="138">
        <f t="shared" si="3"/>
        <v>3.7</v>
      </c>
      <c r="AM12" s="151">
        <f t="shared" si="4"/>
        <v>24</v>
      </c>
      <c r="AN12" s="183">
        <f>VLOOKUP(C12,'INFORM Indice de Confiabilidad'!A$3:H$35,8,FALSE)</f>
        <v>3.0658436213991775</v>
      </c>
      <c r="AO12" s="183"/>
      <c r="AP12" s="46">
        <f>'Imputed and missing data hidden'!CG28</f>
        <v>5</v>
      </c>
      <c r="AQ12" s="184">
        <f t="shared" si="5"/>
        <v>6.1728395061728392E-2</v>
      </c>
      <c r="AR12" s="218">
        <f>'Indicator Date hidden2'!CH28</f>
        <v>0.20987654320987653</v>
      </c>
      <c r="AS12" s="185"/>
      <c r="AT12" s="216">
        <f>'Missing component hidden'!AB27</f>
        <v>0</v>
      </c>
      <c r="AU12" s="219">
        <f>'Missing component hidden'!AC27</f>
        <v>0</v>
      </c>
    </row>
    <row r="13" spans="1:47" x14ac:dyDescent="0.25">
      <c r="A13" s="3" t="str">
        <f>VLOOKUP(C13,Regiones!B$4:H$36,7,FALSE)</f>
        <v>South America</v>
      </c>
      <c r="B13" s="114" t="s">
        <v>16</v>
      </c>
      <c r="C13" s="97" t="s">
        <v>15</v>
      </c>
      <c r="D13" s="136">
        <f>'Peligro y Exposición'!AZ29</f>
        <v>8.8000000000000007</v>
      </c>
      <c r="E13" s="136">
        <f>'Peligro y Exposición'!AX29</f>
        <v>8.6</v>
      </c>
      <c r="F13" s="136">
        <f>'Peligro y Exposición'!BA29</f>
        <v>5.9</v>
      </c>
      <c r="G13" s="136">
        <f>'Peligro y Exposición'!BG29</f>
        <v>4.5999999999999996</v>
      </c>
      <c r="H13" s="40">
        <f>'Peligro y Exposición'!BH29</f>
        <v>7.4</v>
      </c>
      <c r="I13" s="136">
        <f>'Peligro y Exposición'!BO29</f>
        <v>7</v>
      </c>
      <c r="J13" s="136">
        <f>'Peligro y Exposición'!BR29</f>
        <v>9.3000000000000007</v>
      </c>
      <c r="K13" s="136">
        <f>'Peligro y Exposición'!BV29</f>
        <v>7.2</v>
      </c>
      <c r="L13" s="40">
        <f>'Peligro y Exposición'!BW29</f>
        <v>8</v>
      </c>
      <c r="M13" s="41">
        <f t="shared" si="0"/>
        <v>7.7</v>
      </c>
      <c r="N13" s="135">
        <f>Vulnerabilidad!H29</f>
        <v>4.5999999999999996</v>
      </c>
      <c r="O13" s="133">
        <f>Vulnerabilidad!L29</f>
        <v>5.5</v>
      </c>
      <c r="P13" s="133">
        <f>Vulnerabilidad!P29</f>
        <v>4.9000000000000004</v>
      </c>
      <c r="Q13" s="40">
        <f>Vulnerabilidad!Q29</f>
        <v>4.9000000000000004</v>
      </c>
      <c r="R13" s="133">
        <f>Vulnerabilidad!V29</f>
        <v>10</v>
      </c>
      <c r="S13" s="132">
        <f>Vulnerabilidad!Z29</f>
        <v>3.9</v>
      </c>
      <c r="T13" s="132">
        <f>Vulnerabilidad!AE29</f>
        <v>4.8</v>
      </c>
      <c r="U13" s="132">
        <f>Vulnerabilidad!AH29</f>
        <v>6.8</v>
      </c>
      <c r="V13" s="132">
        <f>Vulnerabilidad!AM29</f>
        <v>2.4</v>
      </c>
      <c r="W13" s="132">
        <f>Vulnerabilidad!AU29</f>
        <v>3.6</v>
      </c>
      <c r="X13" s="133">
        <f>Vulnerabilidad!AV29</f>
        <v>4.5</v>
      </c>
      <c r="Y13" s="40">
        <f>Vulnerabilidad!AW29</f>
        <v>8.4</v>
      </c>
      <c r="Z13" s="41">
        <f t="shared" si="1"/>
        <v>7</v>
      </c>
      <c r="AA13" s="146">
        <f>'Falta de Capacidad'!E29</f>
        <v>3.9</v>
      </c>
      <c r="AB13" s="131">
        <f>'Falta de Capacidad'!H29</f>
        <v>5.8</v>
      </c>
      <c r="AC13" s="131">
        <f>'Falta de Capacidad'!J29</f>
        <v>8.1</v>
      </c>
      <c r="AD13" s="131">
        <f>'Falta de Capacidad'!O29</f>
        <v>8.9</v>
      </c>
      <c r="AE13" s="40">
        <f>'Falta de Capacidad'!P29</f>
        <v>7.1</v>
      </c>
      <c r="AF13" s="131">
        <f>'Falta de Capacidad'!T29</f>
        <v>3.9</v>
      </c>
      <c r="AG13" s="131">
        <f>'Falta de Capacidad'!AB29</f>
        <v>5.9</v>
      </c>
      <c r="AH13" s="131">
        <f>'Falta de Capacidad'!AL29</f>
        <v>5</v>
      </c>
      <c r="AI13" s="131">
        <f>'Falta de Capacidad'!AU29</f>
        <v>8.1</v>
      </c>
      <c r="AJ13" s="40">
        <f>'Falta de Capacidad'!AV29</f>
        <v>5.7</v>
      </c>
      <c r="AK13" s="41">
        <f t="shared" si="2"/>
        <v>6.5</v>
      </c>
      <c r="AL13" s="138">
        <f t="shared" si="3"/>
        <v>7</v>
      </c>
      <c r="AM13" s="151">
        <f t="shared" si="4"/>
        <v>5</v>
      </c>
      <c r="AN13" s="183">
        <f>VLOOKUP(C13,'INFORM Indice de Confiabilidad'!A$3:H$35,8,FALSE)</f>
        <v>2.3868312757201644</v>
      </c>
      <c r="AO13" s="183"/>
      <c r="AP13" s="46">
        <f>'Imputed and missing data hidden'!CG29</f>
        <v>0</v>
      </c>
      <c r="AQ13" s="184">
        <f t="shared" si="5"/>
        <v>0</v>
      </c>
      <c r="AR13" s="218">
        <f>'Indicator Date hidden2'!CH29</f>
        <v>0.35802469135802467</v>
      </c>
      <c r="AS13" s="185"/>
      <c r="AT13" s="216">
        <f>'Missing component hidden'!AB28</f>
        <v>0</v>
      </c>
      <c r="AU13" s="219">
        <f>'Missing component hidden'!AC28</f>
        <v>0</v>
      </c>
    </row>
    <row r="14" spans="1:47" x14ac:dyDescent="0.25">
      <c r="A14" s="3" t="str">
        <f>VLOOKUP(C14,Regiones!B$4:H$36,7,FALSE)</f>
        <v>Central America</v>
      </c>
      <c r="B14" s="114" t="s">
        <v>18</v>
      </c>
      <c r="C14" s="97" t="s">
        <v>17</v>
      </c>
      <c r="D14" s="136">
        <f>'Peligro y Exposición'!AZ18</f>
        <v>9.6999999999999993</v>
      </c>
      <c r="E14" s="136">
        <f>'Peligro y Exposición'!AX18</f>
        <v>4.3</v>
      </c>
      <c r="F14" s="136">
        <f>'Peligro y Exposición'!BA18</f>
        <v>2.6</v>
      </c>
      <c r="G14" s="136">
        <f>'Peligro y Exposición'!BG18</f>
        <v>4.2</v>
      </c>
      <c r="H14" s="40">
        <f>'Peligro y Exposición'!BH18</f>
        <v>6.2</v>
      </c>
      <c r="I14" s="136">
        <f>'Peligro y Exposición'!BO18</f>
        <v>0.1</v>
      </c>
      <c r="J14" s="136">
        <f>'Peligro y Exposición'!BR18</f>
        <v>4.8</v>
      </c>
      <c r="K14" s="136">
        <f>'Peligro y Exposición'!BV18</f>
        <v>1.5</v>
      </c>
      <c r="L14" s="40">
        <f>'Peligro y Exposición'!BW18</f>
        <v>2.4</v>
      </c>
      <c r="M14" s="41">
        <f t="shared" si="0"/>
        <v>4.5999999999999996</v>
      </c>
      <c r="N14" s="135">
        <f>Vulnerabilidad!H18</f>
        <v>3.9</v>
      </c>
      <c r="O14" s="133">
        <f>Vulnerabilidad!L18</f>
        <v>4.0999999999999996</v>
      </c>
      <c r="P14" s="133">
        <f>Vulnerabilidad!P18</f>
        <v>1.7</v>
      </c>
      <c r="Q14" s="40">
        <f>Vulnerabilidad!Q18</f>
        <v>3.4</v>
      </c>
      <c r="R14" s="133">
        <f>Vulnerabilidad!V18</f>
        <v>4.9000000000000004</v>
      </c>
      <c r="S14" s="132">
        <f>Vulnerabilidad!Z18</f>
        <v>6.4</v>
      </c>
      <c r="T14" s="132">
        <f>Vulnerabilidad!AE18</f>
        <v>3.4</v>
      </c>
      <c r="U14" s="132">
        <f>Vulnerabilidad!AH18</f>
        <v>3.5</v>
      </c>
      <c r="V14" s="132">
        <f>Vulnerabilidad!AM18</f>
        <v>2.2999999999999998</v>
      </c>
      <c r="W14" s="132">
        <f>Vulnerabilidad!AU18</f>
        <v>3.6</v>
      </c>
      <c r="X14" s="133">
        <f>Vulnerabilidad!AV18</f>
        <v>4</v>
      </c>
      <c r="Y14" s="40">
        <f>Vulnerabilidad!AW18</f>
        <v>4.5</v>
      </c>
      <c r="Z14" s="41">
        <f t="shared" si="1"/>
        <v>4</v>
      </c>
      <c r="AA14" s="146">
        <f>'Falta de Capacidad'!E18</f>
        <v>2.5</v>
      </c>
      <c r="AB14" s="131">
        <f>'Falta de Capacidad'!H18</f>
        <v>4.4000000000000004</v>
      </c>
      <c r="AC14" s="131">
        <f>'Falta de Capacidad'!J18</f>
        <v>5</v>
      </c>
      <c r="AD14" s="131">
        <f>'Falta de Capacidad'!O18</f>
        <v>3.8</v>
      </c>
      <c r="AE14" s="40">
        <f>'Falta de Capacidad'!P18</f>
        <v>4</v>
      </c>
      <c r="AF14" s="131">
        <f>'Falta de Capacidad'!T18</f>
        <v>2.7</v>
      </c>
      <c r="AG14" s="131">
        <f>'Falta de Capacidad'!AB18</f>
        <v>4.3</v>
      </c>
      <c r="AH14" s="131">
        <f>'Falta de Capacidad'!AL18</f>
        <v>4</v>
      </c>
      <c r="AI14" s="131">
        <f>'Falta de Capacidad'!AU18</f>
        <v>4.5</v>
      </c>
      <c r="AJ14" s="40">
        <f>'Falta de Capacidad'!AV18</f>
        <v>3.9</v>
      </c>
      <c r="AK14" s="41">
        <f t="shared" si="2"/>
        <v>4</v>
      </c>
      <c r="AL14" s="138">
        <f t="shared" si="3"/>
        <v>4.2</v>
      </c>
      <c r="AM14" s="151">
        <f t="shared" si="4"/>
        <v>19</v>
      </c>
      <c r="AN14" s="183">
        <f>VLOOKUP(C14,'INFORM Indice de Confiabilidad'!A$3:H$35,8,FALSE)</f>
        <v>2.0658436213991767</v>
      </c>
      <c r="AO14" s="183"/>
      <c r="AP14" s="46">
        <f>'Imputed and missing data hidden'!CG18</f>
        <v>2</v>
      </c>
      <c r="AQ14" s="184">
        <f t="shared" si="5"/>
        <v>2.4691358024691357E-2</v>
      </c>
      <c r="AR14" s="218">
        <f>'Indicator Date hidden2'!CH18</f>
        <v>0.20987654320987653</v>
      </c>
      <c r="AS14" s="185"/>
      <c r="AT14" s="216">
        <f>'Missing component hidden'!AB17</f>
        <v>0</v>
      </c>
      <c r="AU14" s="219">
        <f>'Missing component hidden'!AC17</f>
        <v>0</v>
      </c>
    </row>
    <row r="15" spans="1:47" x14ac:dyDescent="0.25">
      <c r="A15" s="3" t="str">
        <f>VLOOKUP(C15,Regiones!B$4:H$36,7,FALSE)</f>
        <v>Caribbean</v>
      </c>
      <c r="B15" s="114" t="s">
        <v>20</v>
      </c>
      <c r="C15" s="97" t="s">
        <v>19</v>
      </c>
      <c r="D15" s="136">
        <f>'Peligro y Exposición'!AZ7</f>
        <v>5</v>
      </c>
      <c r="E15" s="136">
        <f>'Peligro y Exposición'!AX7</f>
        <v>4.2</v>
      </c>
      <c r="F15" s="136">
        <f>'Peligro y Exposición'!BA7</f>
        <v>9.1</v>
      </c>
      <c r="G15" s="136">
        <f>'Peligro y Exposición'!BG7</f>
        <v>6.1</v>
      </c>
      <c r="H15" s="40">
        <f>'Peligro y Exposición'!BH7</f>
        <v>6.6</v>
      </c>
      <c r="I15" s="136">
        <f>'Peligro y Exposición'!BO7</f>
        <v>1.1000000000000001</v>
      </c>
      <c r="J15" s="136">
        <f>'Peligro y Exposición'!BR7</f>
        <v>4.2</v>
      </c>
      <c r="K15" s="136">
        <f>'Peligro y Exposición'!BV7</f>
        <v>6.2</v>
      </c>
      <c r="L15" s="40">
        <f>'Peligro y Exposición'!BW7</f>
        <v>4.0999999999999996</v>
      </c>
      <c r="M15" s="41">
        <f t="shared" si="0"/>
        <v>5.5</v>
      </c>
      <c r="N15" s="135">
        <f>Vulnerabilidad!H7</f>
        <v>4</v>
      </c>
      <c r="O15" s="133">
        <f>Vulnerabilidad!L7</f>
        <v>4.7</v>
      </c>
      <c r="P15" s="133">
        <f>Vulnerabilidad!P7</f>
        <v>1.4</v>
      </c>
      <c r="Q15" s="40">
        <f>Vulnerabilidad!Q7</f>
        <v>3.5</v>
      </c>
      <c r="R15" s="133">
        <f>Vulnerabilidad!V7</f>
        <v>2</v>
      </c>
      <c r="S15" s="132">
        <f>Vulnerabilidad!Z7</f>
        <v>1.1000000000000001</v>
      </c>
      <c r="T15" s="132">
        <f>Vulnerabilidad!AE7</f>
        <v>2.8</v>
      </c>
      <c r="U15" s="132">
        <f>Vulnerabilidad!AH7</f>
        <v>2</v>
      </c>
      <c r="V15" s="132">
        <f>Vulnerabilidad!AM7</f>
        <v>3.6</v>
      </c>
      <c r="W15" s="132">
        <f>Vulnerabilidad!AU7</f>
        <v>2.5</v>
      </c>
      <c r="X15" s="133">
        <f>Vulnerabilidad!AV7</f>
        <v>2.4</v>
      </c>
      <c r="Y15" s="40">
        <f>Vulnerabilidad!AW7</f>
        <v>2.2000000000000002</v>
      </c>
      <c r="Z15" s="41">
        <f t="shared" si="1"/>
        <v>2.9</v>
      </c>
      <c r="AA15" s="146">
        <f>'Falta de Capacidad'!E7</f>
        <v>3.3</v>
      </c>
      <c r="AB15" s="131">
        <f>'Falta de Capacidad'!H7</f>
        <v>5.2</v>
      </c>
      <c r="AC15" s="131" t="str">
        <f>'Falta de Capacidad'!J7</f>
        <v>x</v>
      </c>
      <c r="AD15" s="131">
        <f>'Falta de Capacidad'!O7</f>
        <v>1.4</v>
      </c>
      <c r="AE15" s="40">
        <f>'Falta de Capacidad'!P7</f>
        <v>3.5</v>
      </c>
      <c r="AF15" s="131">
        <f>'Falta de Capacidad'!T7</f>
        <v>6.3</v>
      </c>
      <c r="AG15" s="131">
        <f>'Falta de Capacidad'!AB7</f>
        <v>2.2000000000000002</v>
      </c>
      <c r="AH15" s="131">
        <f>'Falta de Capacidad'!AL7</f>
        <v>0.7</v>
      </c>
      <c r="AI15" s="131">
        <f>'Falta de Capacidad'!AU7</f>
        <v>0.5</v>
      </c>
      <c r="AJ15" s="40">
        <f>'Falta de Capacidad'!AV7</f>
        <v>2.4</v>
      </c>
      <c r="AK15" s="41">
        <f t="shared" si="2"/>
        <v>3</v>
      </c>
      <c r="AL15" s="138">
        <f t="shared" si="3"/>
        <v>3.6</v>
      </c>
      <c r="AM15" s="151">
        <f t="shared" si="4"/>
        <v>26</v>
      </c>
      <c r="AN15" s="183">
        <f>VLOOKUP(C15,'INFORM Indice de Confiabilidad'!A$3:H$35,8,FALSE)</f>
        <v>6.5596707818930042</v>
      </c>
      <c r="AO15" s="183"/>
      <c r="AP15" s="46">
        <f>'Imputed and missing data hidden'!CG7</f>
        <v>14</v>
      </c>
      <c r="AQ15" s="184">
        <f t="shared" si="5"/>
        <v>0.1728395061728395</v>
      </c>
      <c r="AR15" s="218">
        <f>'Indicator Date hidden2'!CH7</f>
        <v>0.2839506172839506</v>
      </c>
      <c r="AS15" s="185"/>
      <c r="AT15" s="216">
        <f>'Missing component hidden'!AB6</f>
        <v>1</v>
      </c>
      <c r="AU15" s="219">
        <f>'Missing component hidden'!AC6</f>
        <v>0.04</v>
      </c>
    </row>
    <row r="16" spans="1:47" x14ac:dyDescent="0.25">
      <c r="A16" s="3" t="str">
        <f>VLOOKUP(C16,Regiones!B$4:H$36,7,FALSE)</f>
        <v>Caribbean</v>
      </c>
      <c r="B16" s="114" t="s">
        <v>22</v>
      </c>
      <c r="C16" s="97" t="s">
        <v>21</v>
      </c>
      <c r="D16" s="136">
        <f>'Peligro y Exposición'!AZ8</f>
        <v>5.6</v>
      </c>
      <c r="E16" s="136">
        <f>'Peligro y Exposición'!AX8</f>
        <v>0.1</v>
      </c>
      <c r="F16" s="136">
        <f>'Peligro y Exposición'!BA8</f>
        <v>7.8</v>
      </c>
      <c r="G16" s="136">
        <f>'Peligro y Exposición'!BG8</f>
        <v>2.6</v>
      </c>
      <c r="H16" s="40">
        <f>'Peligro y Exposición'!BH8</f>
        <v>4.7</v>
      </c>
      <c r="I16" s="136">
        <f>'Peligro y Exposición'!BO8</f>
        <v>0.1</v>
      </c>
      <c r="J16" s="136">
        <f>'Peligro y Exposición'!BR8</f>
        <v>2.2999999999999998</v>
      </c>
      <c r="K16" s="136">
        <f>'Peligro y Exposición'!BV8</f>
        <v>3.4</v>
      </c>
      <c r="L16" s="40">
        <f>'Peligro y Exposición'!BW8</f>
        <v>2</v>
      </c>
      <c r="M16" s="41">
        <f t="shared" si="0"/>
        <v>3.5</v>
      </c>
      <c r="N16" s="135">
        <f>Vulnerabilidad!H8</f>
        <v>4.9000000000000004</v>
      </c>
      <c r="O16" s="133">
        <f>Vulnerabilidad!L8</f>
        <v>4.8</v>
      </c>
      <c r="P16" s="133">
        <f>Vulnerabilidad!P8</f>
        <v>4.5</v>
      </c>
      <c r="Q16" s="40">
        <f>Vulnerabilidad!Q8</f>
        <v>4.8</v>
      </c>
      <c r="R16" s="133">
        <f>Vulnerabilidad!V8</f>
        <v>0</v>
      </c>
      <c r="S16" s="132">
        <f>Vulnerabilidad!Z8</f>
        <v>2.6</v>
      </c>
      <c r="T16" s="132">
        <f>Vulnerabilidad!AE8</f>
        <v>6.1</v>
      </c>
      <c r="U16" s="132">
        <f>Vulnerabilidad!AH8</f>
        <v>2.8</v>
      </c>
      <c r="V16" s="132">
        <f>Vulnerabilidad!AM8</f>
        <v>8.3000000000000007</v>
      </c>
      <c r="W16" s="132">
        <f>Vulnerabilidad!AU8</f>
        <v>5.4</v>
      </c>
      <c r="X16" s="133">
        <f>Vulnerabilidad!AV8</f>
        <v>5.5</v>
      </c>
      <c r="Y16" s="40">
        <f>Vulnerabilidad!AW8</f>
        <v>3.2</v>
      </c>
      <c r="Z16" s="41">
        <f t="shared" si="1"/>
        <v>4</v>
      </c>
      <c r="AA16" s="146" t="str">
        <f>'Falta de Capacidad'!E8</f>
        <v>x</v>
      </c>
      <c r="AB16" s="131">
        <f>'Falta de Capacidad'!H8</f>
        <v>4.5999999999999996</v>
      </c>
      <c r="AC16" s="131" t="str">
        <f>'Falta de Capacidad'!J8</f>
        <v>x</v>
      </c>
      <c r="AD16" s="131">
        <f>'Falta de Capacidad'!O8</f>
        <v>1</v>
      </c>
      <c r="AE16" s="40">
        <f>'Falta de Capacidad'!P8</f>
        <v>3</v>
      </c>
      <c r="AF16" s="131">
        <f>'Falta de Capacidad'!T8</f>
        <v>3.8</v>
      </c>
      <c r="AG16" s="131">
        <f>'Falta de Capacidad'!AB8</f>
        <v>2.2999999999999998</v>
      </c>
      <c r="AH16" s="131">
        <f>'Falta de Capacidad'!AL8</f>
        <v>4.5999999999999996</v>
      </c>
      <c r="AI16" s="131">
        <f>'Falta de Capacidad'!AU8</f>
        <v>4.2</v>
      </c>
      <c r="AJ16" s="40">
        <f>'Falta de Capacidad'!AV8</f>
        <v>3.7</v>
      </c>
      <c r="AK16" s="41">
        <f t="shared" si="2"/>
        <v>3.4</v>
      </c>
      <c r="AL16" s="138">
        <f t="shared" si="3"/>
        <v>3.6</v>
      </c>
      <c r="AM16" s="151">
        <f t="shared" si="4"/>
        <v>26</v>
      </c>
      <c r="AN16" s="183">
        <f>VLOOKUP(C16,'INFORM Indice de Confiabilidad'!A$3:H$35,8,FALSE)</f>
        <v>8.4567901234567895</v>
      </c>
      <c r="AO16" s="183"/>
      <c r="AP16" s="46">
        <f>'Imputed and missing data hidden'!CG8</f>
        <v>21</v>
      </c>
      <c r="AQ16" s="184">
        <f t="shared" si="5"/>
        <v>0.25925925925925924</v>
      </c>
      <c r="AR16" s="218">
        <f>'Indicator Date hidden2'!CH8</f>
        <v>0.51851851851851849</v>
      </c>
      <c r="AS16" s="185"/>
      <c r="AT16" s="216">
        <f>'Missing component hidden'!AB7</f>
        <v>2</v>
      </c>
      <c r="AU16" s="219">
        <f>'Missing component hidden'!AC7</f>
        <v>0.08</v>
      </c>
    </row>
    <row r="17" spans="1:47" x14ac:dyDescent="0.25">
      <c r="A17" s="3" t="str">
        <f>VLOOKUP(C17,Regiones!B$4:H$36,7,FALSE)</f>
        <v>Caribbean</v>
      </c>
      <c r="B17" s="114" t="s">
        <v>24</v>
      </c>
      <c r="C17" s="97" t="s">
        <v>23</v>
      </c>
      <c r="D17" s="136">
        <f>'Peligro y Exposición'!AZ9</f>
        <v>7.3</v>
      </c>
      <c r="E17" s="136">
        <f>'Peligro y Exposición'!AX9</f>
        <v>5.7</v>
      </c>
      <c r="F17" s="136">
        <f>'Peligro y Exposición'!BA9</f>
        <v>8.6999999999999993</v>
      </c>
      <c r="G17" s="136">
        <f>'Peligro y Exposición'!BG9</f>
        <v>4.5999999999999996</v>
      </c>
      <c r="H17" s="40">
        <f>'Peligro y Exposición'!BH9</f>
        <v>6.9</v>
      </c>
      <c r="I17" s="136">
        <f>'Peligro y Exposición'!BO9</f>
        <v>2.8</v>
      </c>
      <c r="J17" s="136">
        <f>'Peligro y Exposición'!BR9</f>
        <v>6.6</v>
      </c>
      <c r="K17" s="136">
        <f>'Peligro y Exposición'!BV9</f>
        <v>4.7</v>
      </c>
      <c r="L17" s="40">
        <f>'Peligro y Exposición'!BW9</f>
        <v>4.9000000000000004</v>
      </c>
      <c r="M17" s="41">
        <f t="shared" si="0"/>
        <v>6</v>
      </c>
      <c r="N17" s="135">
        <f>Vulnerabilidad!H9</f>
        <v>5.7</v>
      </c>
      <c r="O17" s="133">
        <f>Vulnerabilidad!L9</f>
        <v>5.0999999999999996</v>
      </c>
      <c r="P17" s="133">
        <f>Vulnerabilidad!P9</f>
        <v>7.2</v>
      </c>
      <c r="Q17" s="40">
        <f>Vulnerabilidad!Q9</f>
        <v>5.9</v>
      </c>
      <c r="R17" s="133">
        <f>Vulnerabilidad!V9</f>
        <v>3.2</v>
      </c>
      <c r="S17" s="132">
        <f>Vulnerabilidad!Z9</f>
        <v>6.6</v>
      </c>
      <c r="T17" s="132">
        <f>Vulnerabilidad!AE9</f>
        <v>6.9</v>
      </c>
      <c r="U17" s="132">
        <f>Vulnerabilidad!AH9</f>
        <v>6.5</v>
      </c>
      <c r="V17" s="132">
        <f>Vulnerabilidad!AM9</f>
        <v>2.2000000000000002</v>
      </c>
      <c r="W17" s="132">
        <f>Vulnerabilidad!AU9</f>
        <v>4.8</v>
      </c>
      <c r="X17" s="133">
        <f>Vulnerabilidad!AV9</f>
        <v>5.6</v>
      </c>
      <c r="Y17" s="40">
        <f>Vulnerabilidad!AW9</f>
        <v>4.5</v>
      </c>
      <c r="Z17" s="41">
        <f t="shared" si="1"/>
        <v>5.2</v>
      </c>
      <c r="AA17" s="146">
        <f>'Falta de Capacidad'!E9</f>
        <v>6.3</v>
      </c>
      <c r="AB17" s="131">
        <f>'Falta de Capacidad'!H9</f>
        <v>6.3</v>
      </c>
      <c r="AC17" s="131">
        <f>'Falta de Capacidad'!J9</f>
        <v>9.6999999999999993</v>
      </c>
      <c r="AD17" s="131">
        <f>'Falta de Capacidad'!O9</f>
        <v>6.1</v>
      </c>
      <c r="AE17" s="40">
        <f>'Falta de Capacidad'!P9</f>
        <v>7.5</v>
      </c>
      <c r="AF17" s="131">
        <f>'Falta de Capacidad'!T9</f>
        <v>4.9000000000000004</v>
      </c>
      <c r="AG17" s="131">
        <f>'Falta de Capacidad'!AB9</f>
        <v>6.7</v>
      </c>
      <c r="AH17" s="131">
        <f>'Falta de Capacidad'!AL9</f>
        <v>6.9</v>
      </c>
      <c r="AI17" s="131">
        <f>'Falta de Capacidad'!AU9</f>
        <v>7.1</v>
      </c>
      <c r="AJ17" s="40">
        <f>'Falta de Capacidad'!AV9</f>
        <v>6.4</v>
      </c>
      <c r="AK17" s="41">
        <f t="shared" si="2"/>
        <v>7</v>
      </c>
      <c r="AL17" s="138">
        <f t="shared" si="3"/>
        <v>6</v>
      </c>
      <c r="AM17" s="151">
        <f t="shared" si="4"/>
        <v>10</v>
      </c>
      <c r="AN17" s="183">
        <f>VLOOKUP(C17,'INFORM Indice de Confiabilidad'!A$3:H$35,8,FALSE)</f>
        <v>1.8106995884773665</v>
      </c>
      <c r="AO17" s="183"/>
      <c r="AP17" s="46">
        <f>'Imputed and missing data hidden'!CG9</f>
        <v>0</v>
      </c>
      <c r="AQ17" s="184">
        <f t="shared" si="5"/>
        <v>0</v>
      </c>
      <c r="AR17" s="218">
        <f>'Indicator Date hidden2'!CH9</f>
        <v>0.27160493827160492</v>
      </c>
      <c r="AS17" s="185"/>
      <c r="AT17" s="216">
        <f>'Missing component hidden'!AB8</f>
        <v>0</v>
      </c>
      <c r="AU17" s="219">
        <f>'Missing component hidden'!AC8</f>
        <v>0</v>
      </c>
    </row>
    <row r="18" spans="1:47" x14ac:dyDescent="0.25">
      <c r="A18" s="3" t="str">
        <f>VLOOKUP(C18,Regiones!B$4:H$36,7,FALSE)</f>
        <v>South America</v>
      </c>
      <c r="B18" s="114" t="s">
        <v>26</v>
      </c>
      <c r="C18" s="97" t="s">
        <v>25</v>
      </c>
      <c r="D18" s="136">
        <f>'Peligro y Exposición'!AZ30</f>
        <v>9.8000000000000007</v>
      </c>
      <c r="E18" s="136">
        <f>'Peligro y Exposición'!AX30</f>
        <v>9.1999999999999993</v>
      </c>
      <c r="F18" s="136">
        <f>'Peligro y Exposición'!BA30</f>
        <v>0</v>
      </c>
      <c r="G18" s="136">
        <f>'Peligro y Exposición'!BG30</f>
        <v>5.7</v>
      </c>
      <c r="H18" s="40">
        <f>'Peligro y Exposición'!BH30</f>
        <v>7.6</v>
      </c>
      <c r="I18" s="136">
        <f>'Peligro y Exposición'!BO30</f>
        <v>2.2000000000000002</v>
      </c>
      <c r="J18" s="136">
        <f>'Peligro y Exposición'!BR30</f>
        <v>5.2</v>
      </c>
      <c r="K18" s="136">
        <f>'Peligro y Exposición'!BV30</f>
        <v>6.7</v>
      </c>
      <c r="L18" s="40">
        <f>'Peligro y Exposición'!BW30</f>
        <v>5</v>
      </c>
      <c r="M18" s="41">
        <f t="shared" si="0"/>
        <v>6.5</v>
      </c>
      <c r="N18" s="135">
        <f>Vulnerabilidad!H30</f>
        <v>4.0999999999999996</v>
      </c>
      <c r="O18" s="133">
        <f>Vulnerabilidad!L30</f>
        <v>7</v>
      </c>
      <c r="P18" s="133">
        <f>Vulnerabilidad!P30</f>
        <v>5.2</v>
      </c>
      <c r="Q18" s="40">
        <f>Vulnerabilidad!Q30</f>
        <v>5.0999999999999996</v>
      </c>
      <c r="R18" s="133">
        <f>Vulnerabilidad!V30</f>
        <v>8.5</v>
      </c>
      <c r="S18" s="132">
        <f>Vulnerabilidad!Z30</f>
        <v>7.2</v>
      </c>
      <c r="T18" s="132">
        <f>Vulnerabilidad!AE30</f>
        <v>5.6</v>
      </c>
      <c r="U18" s="132">
        <f>Vulnerabilidad!AH30</f>
        <v>5.7</v>
      </c>
      <c r="V18" s="132">
        <f>Vulnerabilidad!AM30</f>
        <v>7.7</v>
      </c>
      <c r="W18" s="132">
        <f>Vulnerabilidad!AU30</f>
        <v>4.3</v>
      </c>
      <c r="X18" s="133">
        <f>Vulnerabilidad!AV30</f>
        <v>6.3</v>
      </c>
      <c r="Y18" s="40">
        <f>Vulnerabilidad!AW30</f>
        <v>7.6</v>
      </c>
      <c r="Z18" s="41">
        <f t="shared" si="1"/>
        <v>6.5</v>
      </c>
      <c r="AA18" s="146">
        <f>'Falta de Capacidad'!E30</f>
        <v>6.1</v>
      </c>
      <c r="AB18" s="131">
        <f>'Falta de Capacidad'!H30</f>
        <v>6.4</v>
      </c>
      <c r="AC18" s="131">
        <f>'Falta de Capacidad'!J30</f>
        <v>7.2</v>
      </c>
      <c r="AD18" s="131">
        <f>'Falta de Capacidad'!O30</f>
        <v>5</v>
      </c>
      <c r="AE18" s="40">
        <f>'Falta de Capacidad'!P30</f>
        <v>6.2</v>
      </c>
      <c r="AF18" s="131">
        <f>'Falta de Capacidad'!T30</f>
        <v>4.5</v>
      </c>
      <c r="AG18" s="131">
        <f>'Falta de Capacidad'!AB30</f>
        <v>7.3</v>
      </c>
      <c r="AH18" s="131">
        <f>'Falta de Capacidad'!AL30</f>
        <v>6.6</v>
      </c>
      <c r="AI18" s="131">
        <f>'Falta de Capacidad'!AU30</f>
        <v>6.4</v>
      </c>
      <c r="AJ18" s="40">
        <f>'Falta de Capacidad'!AV30</f>
        <v>6.2</v>
      </c>
      <c r="AK18" s="41">
        <f t="shared" si="2"/>
        <v>6.2</v>
      </c>
      <c r="AL18" s="138">
        <f t="shared" si="3"/>
        <v>6.4</v>
      </c>
      <c r="AM18" s="151">
        <f t="shared" si="4"/>
        <v>9</v>
      </c>
      <c r="AN18" s="183">
        <f>VLOOKUP(C18,'INFORM Indice de Confiabilidad'!A$3:H$35,8,FALSE)</f>
        <v>1.6502057613168724</v>
      </c>
      <c r="AO18" s="183"/>
      <c r="AP18" s="46">
        <f>'Imputed and missing data hidden'!CG30</f>
        <v>1</v>
      </c>
      <c r="AQ18" s="184">
        <f t="shared" si="5"/>
        <v>1.2345679012345678E-2</v>
      </c>
      <c r="AR18" s="218">
        <f>'Indicator Date hidden2'!CH30</f>
        <v>0.19753086419753085</v>
      </c>
      <c r="AS18" s="185"/>
      <c r="AT18" s="216">
        <f>'Missing component hidden'!AB29</f>
        <v>0</v>
      </c>
      <c r="AU18" s="219">
        <f>'Missing component hidden'!AC29</f>
        <v>0</v>
      </c>
    </row>
    <row r="19" spans="1:47" x14ac:dyDescent="0.25">
      <c r="A19" s="3" t="str">
        <f>VLOOKUP(C19,Regiones!B$4:H$36,7,FALSE)</f>
        <v>Central America</v>
      </c>
      <c r="B19" s="114" t="s">
        <v>28</v>
      </c>
      <c r="C19" s="97" t="s">
        <v>27</v>
      </c>
      <c r="D19" s="136">
        <f>'Peligro y Exposición'!AZ19</f>
        <v>9.3000000000000007</v>
      </c>
      <c r="E19" s="136">
        <f>'Peligro y Exposición'!AX19</f>
        <v>3.9</v>
      </c>
      <c r="F19" s="136">
        <f>'Peligro y Exposición'!BA19</f>
        <v>4.8</v>
      </c>
      <c r="G19" s="136">
        <f>'Peligro y Exposición'!BG19</f>
        <v>8.4</v>
      </c>
      <c r="H19" s="40">
        <f>'Peligro y Exposición'!BH19</f>
        <v>7.2</v>
      </c>
      <c r="I19" s="136">
        <f>'Peligro y Exposición'!BO19</f>
        <v>7</v>
      </c>
      <c r="J19" s="136">
        <f>'Peligro y Exposición'!BR19</f>
        <v>9.3000000000000007</v>
      </c>
      <c r="K19" s="136">
        <f>'Peligro y Exposición'!BV19</f>
        <v>10</v>
      </c>
      <c r="L19" s="40">
        <f>'Peligro y Exposición'!BW19</f>
        <v>9.1</v>
      </c>
      <c r="M19" s="41">
        <f t="shared" si="0"/>
        <v>8.3000000000000007</v>
      </c>
      <c r="N19" s="135">
        <f>Vulnerabilidad!H19</f>
        <v>5.8</v>
      </c>
      <c r="O19" s="133">
        <f>Vulnerabilidad!L19</f>
        <v>5.2</v>
      </c>
      <c r="P19" s="133">
        <f>Vulnerabilidad!P19</f>
        <v>8</v>
      </c>
      <c r="Q19" s="40">
        <f>Vulnerabilidad!Q19</f>
        <v>6.2</v>
      </c>
      <c r="R19" s="133">
        <f>Vulnerabilidad!V19</f>
        <v>9.3000000000000007</v>
      </c>
      <c r="S19" s="132">
        <f>Vulnerabilidad!Z19</f>
        <v>7</v>
      </c>
      <c r="T19" s="132">
        <f>Vulnerabilidad!AE19</f>
        <v>4.4000000000000004</v>
      </c>
      <c r="U19" s="132">
        <f>Vulnerabilidad!AH19</f>
        <v>8</v>
      </c>
      <c r="V19" s="132">
        <f>Vulnerabilidad!AM19</f>
        <v>7.1</v>
      </c>
      <c r="W19" s="132">
        <f>Vulnerabilidad!AU19</f>
        <v>4.3</v>
      </c>
      <c r="X19" s="133">
        <f>Vulnerabilidad!AV19</f>
        <v>6.4</v>
      </c>
      <c r="Y19" s="40">
        <f>Vulnerabilidad!AW19</f>
        <v>8.1999999999999993</v>
      </c>
      <c r="Z19" s="41">
        <f t="shared" si="1"/>
        <v>7.3</v>
      </c>
      <c r="AA19" s="146">
        <f>'Falta de Capacidad'!E19</f>
        <v>8</v>
      </c>
      <c r="AB19" s="131">
        <f>'Falta de Capacidad'!H19</f>
        <v>5.6</v>
      </c>
      <c r="AC19" s="131">
        <f>'Falta de Capacidad'!J19</f>
        <v>9.8000000000000007</v>
      </c>
      <c r="AD19" s="131">
        <f>'Falta de Capacidad'!O19</f>
        <v>9.9</v>
      </c>
      <c r="AE19" s="40">
        <f>'Falta de Capacidad'!P19</f>
        <v>8.8000000000000007</v>
      </c>
      <c r="AF19" s="131">
        <f>'Falta de Capacidad'!T19</f>
        <v>4.5</v>
      </c>
      <c r="AG19" s="131">
        <f>'Falta de Capacidad'!AB19</f>
        <v>5.0999999999999996</v>
      </c>
      <c r="AH19" s="131">
        <f>'Falta de Capacidad'!AL19</f>
        <v>5</v>
      </c>
      <c r="AI19" s="131">
        <f>'Falta de Capacidad'!AU19</f>
        <v>9</v>
      </c>
      <c r="AJ19" s="40">
        <f>'Falta de Capacidad'!AV19</f>
        <v>5.9</v>
      </c>
      <c r="AK19" s="41">
        <f t="shared" si="2"/>
        <v>7.6</v>
      </c>
      <c r="AL19" s="138">
        <f t="shared" si="3"/>
        <v>7.7</v>
      </c>
      <c r="AM19" s="151">
        <f t="shared" si="4"/>
        <v>4</v>
      </c>
      <c r="AN19" s="183">
        <f>VLOOKUP(C19,'INFORM Indice de Confiabilidad'!A$3:H$35,8,FALSE)</f>
        <v>3.4732510288065841</v>
      </c>
      <c r="AO19" s="183"/>
      <c r="AP19" s="46">
        <f>'Imputed and missing data hidden'!CG19</f>
        <v>4</v>
      </c>
      <c r="AQ19" s="184">
        <f t="shared" si="5"/>
        <v>4.9382716049382713E-2</v>
      </c>
      <c r="AR19" s="218">
        <f>'Indicator Date hidden2'!CH19</f>
        <v>0.32098765432098764</v>
      </c>
      <c r="AS19" s="185"/>
      <c r="AT19" s="216">
        <f>'Missing component hidden'!AB18</f>
        <v>0</v>
      </c>
      <c r="AU19" s="219">
        <f>'Missing component hidden'!AC18</f>
        <v>0</v>
      </c>
    </row>
    <row r="20" spans="1:47" x14ac:dyDescent="0.25">
      <c r="A20" s="3" t="str">
        <f>VLOOKUP(C20,Regiones!B$4:H$36,7,FALSE)</f>
        <v>Caribbean</v>
      </c>
      <c r="B20" s="114" t="s">
        <v>30</v>
      </c>
      <c r="C20" s="97" t="s">
        <v>29</v>
      </c>
      <c r="D20" s="136">
        <f>'Peligro y Exposición'!AZ10</f>
        <v>0.2</v>
      </c>
      <c r="E20" s="136">
        <f>'Peligro y Exposición'!AX10</f>
        <v>0.1</v>
      </c>
      <c r="F20" s="136">
        <f>'Peligro y Exposición'!BA10</f>
        <v>1.8</v>
      </c>
      <c r="G20" s="136">
        <f>'Peligro y Exposición'!BG10</f>
        <v>0.5</v>
      </c>
      <c r="H20" s="40">
        <f>'Peligro y Exposición'!BH10</f>
        <v>0.7</v>
      </c>
      <c r="I20" s="136">
        <f>'Peligro y Exposición'!BO10</f>
        <v>0.1</v>
      </c>
      <c r="J20" s="136">
        <f>'Peligro y Exposición'!BR10</f>
        <v>2.2999999999999998</v>
      </c>
      <c r="K20" s="136">
        <f>'Peligro y Exposición'!BV10</f>
        <v>2.4</v>
      </c>
      <c r="L20" s="40">
        <f>'Peligro y Exposición'!BW10</f>
        <v>1.7</v>
      </c>
      <c r="M20" s="41">
        <f t="shared" si="0"/>
        <v>1.2</v>
      </c>
      <c r="N20" s="135">
        <f>Vulnerabilidad!H10</f>
        <v>5.4</v>
      </c>
      <c r="O20" s="133">
        <f>Vulnerabilidad!L10</f>
        <v>3</v>
      </c>
      <c r="P20" s="133">
        <f>Vulnerabilidad!P10</f>
        <v>3.9</v>
      </c>
      <c r="Q20" s="40">
        <f>Vulnerabilidad!Q10</f>
        <v>4.4000000000000004</v>
      </c>
      <c r="R20" s="133">
        <f>Vulnerabilidad!V10</f>
        <v>0</v>
      </c>
      <c r="S20" s="132">
        <f>Vulnerabilidad!Z10</f>
        <v>1.1000000000000001</v>
      </c>
      <c r="T20" s="132">
        <f>Vulnerabilidad!AE10</f>
        <v>3.7</v>
      </c>
      <c r="U20" s="132">
        <f>Vulnerabilidad!AH10</f>
        <v>1.2</v>
      </c>
      <c r="V20" s="132">
        <f>Vulnerabilidad!AM10</f>
        <v>0</v>
      </c>
      <c r="W20" s="132">
        <f>Vulnerabilidad!AU10</f>
        <v>4.4000000000000004</v>
      </c>
      <c r="X20" s="133">
        <f>Vulnerabilidad!AV10</f>
        <v>2.2000000000000002</v>
      </c>
      <c r="Y20" s="40">
        <f>Vulnerabilidad!AW10</f>
        <v>1.2</v>
      </c>
      <c r="Z20" s="41">
        <f t="shared" si="1"/>
        <v>3</v>
      </c>
      <c r="AA20" s="146">
        <f>'Falta de Capacidad'!E10</f>
        <v>6.2</v>
      </c>
      <c r="AB20" s="131">
        <f>'Falta de Capacidad'!H10</f>
        <v>5.2</v>
      </c>
      <c r="AC20" s="131" t="str">
        <f>'Falta de Capacidad'!J10</f>
        <v>x</v>
      </c>
      <c r="AD20" s="131">
        <f>'Falta de Capacidad'!O10</f>
        <v>1.4</v>
      </c>
      <c r="AE20" s="40">
        <f>'Falta de Capacidad'!P10</f>
        <v>4.5999999999999996</v>
      </c>
      <c r="AF20" s="131">
        <f>'Falta de Capacidad'!T10</f>
        <v>5.0999999999999996</v>
      </c>
      <c r="AG20" s="131">
        <f>'Falta de Capacidad'!AB10</f>
        <v>0.6</v>
      </c>
      <c r="AH20" s="131">
        <f>'Falta de Capacidad'!AL10</f>
        <v>4.5999999999999996</v>
      </c>
      <c r="AI20" s="131">
        <f>'Falta de Capacidad'!AU10</f>
        <v>3.5</v>
      </c>
      <c r="AJ20" s="40">
        <f>'Falta de Capacidad'!AV10</f>
        <v>3.5</v>
      </c>
      <c r="AK20" s="41">
        <f t="shared" si="2"/>
        <v>4.0999999999999996</v>
      </c>
      <c r="AL20" s="138">
        <f t="shared" si="3"/>
        <v>2.5</v>
      </c>
      <c r="AM20" s="151">
        <f t="shared" si="4"/>
        <v>33</v>
      </c>
      <c r="AN20" s="183">
        <f>VLOOKUP(C20,'INFORM Indice de Confiabilidad'!A$3:H$35,8,FALSE)</f>
        <v>6.5637860082304522</v>
      </c>
      <c r="AO20" s="183"/>
      <c r="AP20" s="46">
        <f>'Imputed and missing data hidden'!CG10</f>
        <v>21</v>
      </c>
      <c r="AQ20" s="184">
        <f t="shared" si="5"/>
        <v>0.25925925925925924</v>
      </c>
      <c r="AR20" s="218">
        <f>'Indicator Date hidden2'!CH10</f>
        <v>0.23456790123456789</v>
      </c>
      <c r="AS20" s="185"/>
      <c r="AT20" s="216">
        <f>'Missing component hidden'!AB9</f>
        <v>1</v>
      </c>
      <c r="AU20" s="219">
        <f>'Missing component hidden'!AC9</f>
        <v>0.04</v>
      </c>
    </row>
    <row r="21" spans="1:47" x14ac:dyDescent="0.25">
      <c r="A21" s="3" t="str">
        <f>VLOOKUP(C21,Regiones!B$4:H$36,7,FALSE)</f>
        <v>Central America</v>
      </c>
      <c r="B21" s="114" t="s">
        <v>32</v>
      </c>
      <c r="C21" s="97" t="s">
        <v>31</v>
      </c>
      <c r="D21" s="136">
        <f>'Peligro y Exposición'!AZ20</f>
        <v>9.4</v>
      </c>
      <c r="E21" s="136">
        <f>'Peligro y Exposición'!AX20</f>
        <v>7</v>
      </c>
      <c r="F21" s="136">
        <f>'Peligro y Exposición'!BA20</f>
        <v>5.8</v>
      </c>
      <c r="G21" s="136">
        <f>'Peligro y Exposición'!BG20</f>
        <v>9.1999999999999993</v>
      </c>
      <c r="H21" s="40">
        <f>'Peligro y Exposición'!BH20</f>
        <v>8.1999999999999993</v>
      </c>
      <c r="I21" s="136">
        <f>'Peligro y Exposición'!BO20</f>
        <v>5.5</v>
      </c>
      <c r="J21" s="136">
        <f>'Peligro y Exposición'!BR20</f>
        <v>9.3000000000000007</v>
      </c>
      <c r="K21" s="136">
        <f>'Peligro y Exposición'!BV20</f>
        <v>9.6999999999999993</v>
      </c>
      <c r="L21" s="40">
        <f>'Peligro y Exposición'!BW20</f>
        <v>8.6999999999999993</v>
      </c>
      <c r="M21" s="41">
        <f t="shared" si="0"/>
        <v>8.5</v>
      </c>
      <c r="N21" s="135">
        <f>Vulnerabilidad!H20</f>
        <v>8.9</v>
      </c>
      <c r="O21" s="133">
        <f>Vulnerabilidad!L20</f>
        <v>7.9</v>
      </c>
      <c r="P21" s="133">
        <f>Vulnerabilidad!P20</f>
        <v>9.5</v>
      </c>
      <c r="Q21" s="40">
        <f>Vulnerabilidad!Q20</f>
        <v>8.8000000000000007</v>
      </c>
      <c r="R21" s="133">
        <f>Vulnerabilidad!V20</f>
        <v>8.8000000000000007</v>
      </c>
      <c r="S21" s="132">
        <f>Vulnerabilidad!Z20</f>
        <v>4.8</v>
      </c>
      <c r="T21" s="132">
        <f>Vulnerabilidad!AE20</f>
        <v>8.1999999999999993</v>
      </c>
      <c r="U21" s="132">
        <f>Vulnerabilidad!AH20</f>
        <v>9.3000000000000007</v>
      </c>
      <c r="V21" s="132">
        <f>Vulnerabilidad!AM20</f>
        <v>6.6</v>
      </c>
      <c r="W21" s="132">
        <f>Vulnerabilidad!AU20</f>
        <v>5.8</v>
      </c>
      <c r="X21" s="133">
        <f>Vulnerabilidad!AV20</f>
        <v>7.3</v>
      </c>
      <c r="Y21" s="40">
        <f>Vulnerabilidad!AW20</f>
        <v>8.1</v>
      </c>
      <c r="Z21" s="41">
        <f t="shared" si="1"/>
        <v>8.5</v>
      </c>
      <c r="AA21" s="146">
        <f>'Falta de Capacidad'!E20</f>
        <v>6.4</v>
      </c>
      <c r="AB21" s="131">
        <f>'Falta de Capacidad'!H20</f>
        <v>6.8</v>
      </c>
      <c r="AC21" s="131">
        <f>'Falta de Capacidad'!J20</f>
        <v>10</v>
      </c>
      <c r="AD21" s="131">
        <f>'Falta de Capacidad'!O20</f>
        <v>9</v>
      </c>
      <c r="AE21" s="40">
        <f>'Falta de Capacidad'!P20</f>
        <v>8.5</v>
      </c>
      <c r="AF21" s="131">
        <f>'Falta de Capacidad'!T20</f>
        <v>8.1999999999999993</v>
      </c>
      <c r="AG21" s="131">
        <f>'Falta de Capacidad'!AB20</f>
        <v>7.8</v>
      </c>
      <c r="AH21" s="131">
        <f>'Falta de Capacidad'!AL20</f>
        <v>8</v>
      </c>
      <c r="AI21" s="131">
        <f>'Falta de Capacidad'!AU20</f>
        <v>9.3000000000000007</v>
      </c>
      <c r="AJ21" s="40">
        <f>'Falta de Capacidad'!AV20</f>
        <v>8.3000000000000007</v>
      </c>
      <c r="AK21" s="41">
        <f t="shared" si="2"/>
        <v>8.4</v>
      </c>
      <c r="AL21" s="138">
        <f t="shared" si="3"/>
        <v>8.5</v>
      </c>
      <c r="AM21" s="151">
        <f t="shared" si="4"/>
        <v>1</v>
      </c>
      <c r="AN21" s="183">
        <f>VLOOKUP(C21,'INFORM Indice de Confiabilidad'!A$3:H$35,8,FALSE)</f>
        <v>2.5637860082304522</v>
      </c>
      <c r="AO21" s="183"/>
      <c r="AP21" s="46">
        <f>'Imputed and missing data hidden'!CG20</f>
        <v>3</v>
      </c>
      <c r="AQ21" s="184">
        <f t="shared" si="5"/>
        <v>3.7037037037037035E-2</v>
      </c>
      <c r="AR21" s="218">
        <f>'Indicator Date hidden2'!CH20</f>
        <v>0.23456790123456789</v>
      </c>
      <c r="AS21" s="185"/>
      <c r="AT21" s="216">
        <f>'Missing component hidden'!AB19</f>
        <v>0</v>
      </c>
      <c r="AU21" s="219">
        <f>'Missing component hidden'!AC19</f>
        <v>0</v>
      </c>
    </row>
    <row r="22" spans="1:47" x14ac:dyDescent="0.25">
      <c r="A22" s="3" t="str">
        <f>VLOOKUP(C22,Regiones!B$4:H$36,7,FALSE)</f>
        <v>South America</v>
      </c>
      <c r="B22" s="114" t="s">
        <v>34</v>
      </c>
      <c r="C22" s="97" t="s">
        <v>33</v>
      </c>
      <c r="D22" s="136">
        <f>'Peligro y Exposición'!AZ31</f>
        <v>1.8</v>
      </c>
      <c r="E22" s="136">
        <f>'Peligro y Exposición'!AX31</f>
        <v>8.4</v>
      </c>
      <c r="F22" s="136">
        <f>'Peligro y Exposición'!BA31</f>
        <v>0</v>
      </c>
      <c r="G22" s="136">
        <f>'Peligro y Exposición'!BG31</f>
        <v>4</v>
      </c>
      <c r="H22" s="40">
        <f>'Peligro y Exposición'!BH31</f>
        <v>4.4000000000000004</v>
      </c>
      <c r="I22" s="136">
        <f>'Peligro y Exposición'!BO31</f>
        <v>0.5</v>
      </c>
      <c r="J22" s="136">
        <f>'Peligro y Exposición'!BR31</f>
        <v>5.9</v>
      </c>
      <c r="K22" s="136">
        <f>'Peligro y Exposición'!BV31</f>
        <v>2.9</v>
      </c>
      <c r="L22" s="40">
        <f>'Peligro y Exposición'!BW31</f>
        <v>3.4</v>
      </c>
      <c r="M22" s="41">
        <f t="shared" si="0"/>
        <v>3.9</v>
      </c>
      <c r="N22" s="135">
        <f>Vulnerabilidad!H31</f>
        <v>6.4</v>
      </c>
      <c r="O22" s="133">
        <f>Vulnerabilidad!L31</f>
        <v>6.3</v>
      </c>
      <c r="P22" s="133">
        <f>Vulnerabilidad!P31</f>
        <v>7.6</v>
      </c>
      <c r="Q22" s="40">
        <f>Vulnerabilidad!Q31</f>
        <v>6.7</v>
      </c>
      <c r="R22" s="133">
        <f>Vulnerabilidad!V31</f>
        <v>0.1</v>
      </c>
      <c r="S22" s="132">
        <f>Vulnerabilidad!Z31</f>
        <v>8.4</v>
      </c>
      <c r="T22" s="132">
        <f>Vulnerabilidad!AE31</f>
        <v>8</v>
      </c>
      <c r="U22" s="132">
        <f>Vulnerabilidad!AH31</f>
        <v>9.1</v>
      </c>
      <c r="V22" s="132">
        <f>Vulnerabilidad!AM31</f>
        <v>8.9</v>
      </c>
      <c r="W22" s="132">
        <f>Vulnerabilidad!AU31</f>
        <v>5.2</v>
      </c>
      <c r="X22" s="133">
        <f>Vulnerabilidad!AV31</f>
        <v>8.1999999999999993</v>
      </c>
      <c r="Y22" s="40">
        <f>Vulnerabilidad!AW31</f>
        <v>5.4</v>
      </c>
      <c r="Z22" s="41">
        <f t="shared" si="1"/>
        <v>6.1</v>
      </c>
      <c r="AA22" s="146" t="str">
        <f>'Falta de Capacidad'!E31</f>
        <v>x</v>
      </c>
      <c r="AB22" s="131">
        <f>'Falta de Capacidad'!H31</f>
        <v>6.3</v>
      </c>
      <c r="AC22" s="131" t="str">
        <f>'Falta de Capacidad'!J31</f>
        <v>x</v>
      </c>
      <c r="AD22" s="131">
        <f>'Falta de Capacidad'!O31</f>
        <v>8</v>
      </c>
      <c r="AE22" s="40">
        <f>'Falta de Capacidad'!P31</f>
        <v>7.2</v>
      </c>
      <c r="AF22" s="131">
        <f>'Falta de Capacidad'!T31</f>
        <v>8.6</v>
      </c>
      <c r="AG22" s="131">
        <f>'Falta de Capacidad'!AB31</f>
        <v>6.2</v>
      </c>
      <c r="AH22" s="131">
        <f>'Falta de Capacidad'!AL31</f>
        <v>7.1</v>
      </c>
      <c r="AI22" s="131">
        <f>'Falta de Capacidad'!AU31</f>
        <v>4.4000000000000004</v>
      </c>
      <c r="AJ22" s="40">
        <f>'Falta de Capacidad'!AV31</f>
        <v>6.6</v>
      </c>
      <c r="AK22" s="41">
        <f t="shared" si="2"/>
        <v>6.9</v>
      </c>
      <c r="AL22" s="138">
        <f t="shared" si="3"/>
        <v>5.5</v>
      </c>
      <c r="AM22" s="151">
        <f t="shared" si="4"/>
        <v>13</v>
      </c>
      <c r="AN22" s="183">
        <f>VLOOKUP(C22,'INFORM Indice de Confiabilidad'!A$3:H$35,8,FALSE)</f>
        <v>6.9465020576131682</v>
      </c>
      <c r="AO22" s="183"/>
      <c r="AP22" s="46">
        <f>'Imputed and missing data hidden'!CG31</f>
        <v>8</v>
      </c>
      <c r="AQ22" s="184">
        <f t="shared" si="5"/>
        <v>9.8765432098765427E-2</v>
      </c>
      <c r="AR22" s="218">
        <f>'Indicator Date hidden2'!CH31</f>
        <v>0.64197530864197527</v>
      </c>
      <c r="AS22" s="185"/>
      <c r="AT22" s="216">
        <f>'Missing component hidden'!AB30</f>
        <v>2</v>
      </c>
      <c r="AU22" s="219">
        <f>'Missing component hidden'!AC30</f>
        <v>0.08</v>
      </c>
    </row>
    <row r="23" spans="1:47" x14ac:dyDescent="0.25">
      <c r="A23" s="3" t="str">
        <f>VLOOKUP(C23,Regiones!B$4:H$36,7,FALSE)</f>
        <v>Caribbean</v>
      </c>
      <c r="B23" s="114" t="s">
        <v>36</v>
      </c>
      <c r="C23" s="97" t="s">
        <v>35</v>
      </c>
      <c r="D23" s="136">
        <f>'Peligro y Exposición'!AZ11</f>
        <v>6.5</v>
      </c>
      <c r="E23" s="136">
        <f>'Peligro y Exposición'!AX11</f>
        <v>5.2</v>
      </c>
      <c r="F23" s="136">
        <f>'Peligro y Exposición'!BA11</f>
        <v>8.6</v>
      </c>
      <c r="G23" s="136">
        <f>'Peligro y Exposición'!BG11</f>
        <v>8.3000000000000007</v>
      </c>
      <c r="H23" s="40">
        <f>'Peligro y Exposición'!BH11</f>
        <v>7.4</v>
      </c>
      <c r="I23" s="136">
        <f>'Peligro y Exposición'!BO11</f>
        <v>6.2</v>
      </c>
      <c r="J23" s="136">
        <f>'Peligro y Exposición'!BR11</f>
        <v>5.2</v>
      </c>
      <c r="K23" s="136">
        <f>'Peligro y Exposición'!BV11</f>
        <v>9.3000000000000007</v>
      </c>
      <c r="L23" s="40">
        <f>'Peligro y Exposición'!BW11</f>
        <v>7.4</v>
      </c>
      <c r="M23" s="41">
        <f t="shared" si="0"/>
        <v>7.4</v>
      </c>
      <c r="N23" s="135">
        <f>Vulnerabilidad!H11</f>
        <v>10</v>
      </c>
      <c r="O23" s="133">
        <f>Vulnerabilidad!L11</f>
        <v>9</v>
      </c>
      <c r="P23" s="133">
        <f>Vulnerabilidad!P11</f>
        <v>9.5</v>
      </c>
      <c r="Q23" s="40">
        <f>Vulnerabilidad!Q11</f>
        <v>9.6</v>
      </c>
      <c r="R23" s="133">
        <f>Vulnerabilidad!V11</f>
        <v>7.9</v>
      </c>
      <c r="S23" s="132">
        <f>Vulnerabilidad!Z11</f>
        <v>8.4</v>
      </c>
      <c r="T23" s="132">
        <f>Vulnerabilidad!AE11</f>
        <v>9</v>
      </c>
      <c r="U23" s="132">
        <f>Vulnerabilidad!AH11</f>
        <v>2</v>
      </c>
      <c r="V23" s="132">
        <f>Vulnerabilidad!AM11</f>
        <v>10</v>
      </c>
      <c r="W23" s="132">
        <f>Vulnerabilidad!AU11</f>
        <v>8.8000000000000007</v>
      </c>
      <c r="X23" s="133">
        <f>Vulnerabilidad!AV11</f>
        <v>8.4</v>
      </c>
      <c r="Y23" s="40">
        <f>Vulnerabilidad!AW11</f>
        <v>8.1999999999999993</v>
      </c>
      <c r="Z23" s="41">
        <f t="shared" si="1"/>
        <v>9</v>
      </c>
      <c r="AA23" s="146">
        <f>'Falta de Capacidad'!E11</f>
        <v>8.6999999999999993</v>
      </c>
      <c r="AB23" s="131">
        <f>'Falta de Capacidad'!H11</f>
        <v>8.6999999999999993</v>
      </c>
      <c r="AC23" s="131" t="str">
        <f>'Falta de Capacidad'!J11</f>
        <v>x</v>
      </c>
      <c r="AD23" s="131">
        <f>'Falta de Capacidad'!O11</f>
        <v>1.1000000000000001</v>
      </c>
      <c r="AE23" s="40">
        <f>'Falta de Capacidad'!P11</f>
        <v>7.2</v>
      </c>
      <c r="AF23" s="131">
        <f>'Falta de Capacidad'!T11</f>
        <v>9.6</v>
      </c>
      <c r="AG23" s="131">
        <f>'Falta de Capacidad'!AB11</f>
        <v>7.9</v>
      </c>
      <c r="AH23" s="131">
        <f>'Falta de Capacidad'!AL11</f>
        <v>9.6</v>
      </c>
      <c r="AI23" s="131">
        <f>'Falta de Capacidad'!AU11</f>
        <v>10</v>
      </c>
      <c r="AJ23" s="40">
        <f>'Falta de Capacidad'!AV11</f>
        <v>9.3000000000000007</v>
      </c>
      <c r="AK23" s="41">
        <f t="shared" si="2"/>
        <v>8.4</v>
      </c>
      <c r="AL23" s="138">
        <f t="shared" si="3"/>
        <v>8.1999999999999993</v>
      </c>
      <c r="AM23" s="151">
        <f t="shared" si="4"/>
        <v>2</v>
      </c>
      <c r="AN23" s="183">
        <f>VLOOKUP(C23,'INFORM Indice de Confiabilidad'!A$3:H$35,8,FALSE)</f>
        <v>4.3004115226337447</v>
      </c>
      <c r="AO23" s="183"/>
      <c r="AP23" s="46">
        <f>'Imputed and missing data hidden'!CG11</f>
        <v>5</v>
      </c>
      <c r="AQ23" s="184">
        <f t="shared" si="5"/>
        <v>6.1728395061728392E-2</v>
      </c>
      <c r="AR23" s="218">
        <f>'Indicator Date hidden2'!CH11</f>
        <v>0.39506172839506171</v>
      </c>
      <c r="AS23" s="185"/>
      <c r="AT23" s="216">
        <f>'Missing component hidden'!AB10</f>
        <v>1</v>
      </c>
      <c r="AU23" s="219">
        <f>'Missing component hidden'!AC10</f>
        <v>0.04</v>
      </c>
    </row>
    <row r="24" spans="1:47" x14ac:dyDescent="0.25">
      <c r="A24" s="3" t="str">
        <f>VLOOKUP(C24,Regiones!B$4:H$36,7,FALSE)</f>
        <v>Central America</v>
      </c>
      <c r="B24" s="114" t="s">
        <v>38</v>
      </c>
      <c r="C24" s="97" t="s">
        <v>37</v>
      </c>
      <c r="D24" s="136">
        <f>'Peligro y Exposición'!AZ21</f>
        <v>7.6</v>
      </c>
      <c r="E24" s="136">
        <f>'Peligro y Exposición'!AX21</f>
        <v>7.8</v>
      </c>
      <c r="F24" s="136">
        <f>'Peligro y Exposición'!BA21</f>
        <v>5.5</v>
      </c>
      <c r="G24" s="136">
        <f>'Peligro y Exposición'!BG21</f>
        <v>9.4</v>
      </c>
      <c r="H24" s="40">
        <f>'Peligro y Exposición'!BH21</f>
        <v>7.9</v>
      </c>
      <c r="I24" s="136">
        <f>'Peligro y Exposición'!BO21</f>
        <v>4.5999999999999996</v>
      </c>
      <c r="J24" s="136">
        <f>'Peligro y Exposición'!BR21</f>
        <v>9.4</v>
      </c>
      <c r="K24" s="136">
        <f>'Peligro y Exposición'!BV21</f>
        <v>9.9</v>
      </c>
      <c r="L24" s="40">
        <f>'Peligro y Exposición'!BW21</f>
        <v>8.6999999999999993</v>
      </c>
      <c r="M24" s="41">
        <f t="shared" si="0"/>
        <v>8.3000000000000007</v>
      </c>
      <c r="N24" s="135">
        <f>Vulnerabilidad!H21</f>
        <v>9.1</v>
      </c>
      <c r="O24" s="133">
        <f>Vulnerabilidad!L21</f>
        <v>7.2</v>
      </c>
      <c r="P24" s="133">
        <f>Vulnerabilidad!P21</f>
        <v>9.1999999999999993</v>
      </c>
      <c r="Q24" s="40">
        <f>Vulnerabilidad!Q21</f>
        <v>8.6999999999999993</v>
      </c>
      <c r="R24" s="133">
        <f>Vulnerabilidad!V21</f>
        <v>8.9</v>
      </c>
      <c r="S24" s="132">
        <f>Vulnerabilidad!Z21</f>
        <v>7</v>
      </c>
      <c r="T24" s="132">
        <f>Vulnerabilidad!AE21</f>
        <v>5.9</v>
      </c>
      <c r="U24" s="132">
        <f>Vulnerabilidad!AH21</f>
        <v>7</v>
      </c>
      <c r="V24" s="132">
        <f>Vulnerabilidad!AM21</f>
        <v>6.3</v>
      </c>
      <c r="W24" s="132">
        <f>Vulnerabilidad!AU21</f>
        <v>4.2</v>
      </c>
      <c r="X24" s="133">
        <f>Vulnerabilidad!AV21</f>
        <v>6.2</v>
      </c>
      <c r="Y24" s="40">
        <f>Vulnerabilidad!AW21</f>
        <v>7.8</v>
      </c>
      <c r="Z24" s="41">
        <f t="shared" si="1"/>
        <v>8.3000000000000007</v>
      </c>
      <c r="AA24" s="146">
        <f>'Falta de Capacidad'!E21</f>
        <v>6.9</v>
      </c>
      <c r="AB24" s="131">
        <f>'Falta de Capacidad'!H21</f>
        <v>6.8</v>
      </c>
      <c r="AC24" s="131">
        <f>'Falta de Capacidad'!J21</f>
        <v>10</v>
      </c>
      <c r="AD24" s="131">
        <f>'Falta de Capacidad'!O21</f>
        <v>9.3000000000000007</v>
      </c>
      <c r="AE24" s="40">
        <f>'Falta de Capacidad'!P21</f>
        <v>8.6999999999999993</v>
      </c>
      <c r="AF24" s="131">
        <f>'Falta de Capacidad'!T21</f>
        <v>8.3000000000000007</v>
      </c>
      <c r="AG24" s="131">
        <f>'Falta de Capacidad'!AB21</f>
        <v>7.2</v>
      </c>
      <c r="AH24" s="131">
        <f>'Falta de Capacidad'!AL21</f>
        <v>6.6</v>
      </c>
      <c r="AI24" s="131">
        <f>'Falta de Capacidad'!AU21</f>
        <v>6.3</v>
      </c>
      <c r="AJ24" s="40">
        <f>'Falta de Capacidad'!AV21</f>
        <v>7.1</v>
      </c>
      <c r="AK24" s="41">
        <f t="shared" si="2"/>
        <v>8</v>
      </c>
      <c r="AL24" s="138">
        <f t="shared" si="3"/>
        <v>8.1999999999999993</v>
      </c>
      <c r="AM24" s="151">
        <f t="shared" si="4"/>
        <v>2</v>
      </c>
      <c r="AN24" s="183">
        <f>VLOOKUP(C24,'INFORM Indice de Confiabilidad'!A$3:H$35,8,FALSE)</f>
        <v>2.8106995884773665</v>
      </c>
      <c r="AO24" s="183"/>
      <c r="AP24" s="46">
        <f>'Imputed and missing data hidden'!CG21</f>
        <v>3</v>
      </c>
      <c r="AQ24" s="184">
        <f t="shared" si="5"/>
        <v>3.7037037037037035E-2</v>
      </c>
      <c r="AR24" s="218">
        <f>'Indicator Date hidden2'!CH21</f>
        <v>0.27160493827160492</v>
      </c>
      <c r="AS24" s="185"/>
      <c r="AT24" s="216">
        <f>'Missing component hidden'!AB20</f>
        <v>0</v>
      </c>
      <c r="AU24" s="219">
        <f>'Missing component hidden'!AC20</f>
        <v>0</v>
      </c>
    </row>
    <row r="25" spans="1:47" x14ac:dyDescent="0.25">
      <c r="A25" s="3" t="str">
        <f>VLOOKUP(C25,Regiones!B$4:H$36,7,FALSE)</f>
        <v>Caribbean</v>
      </c>
      <c r="B25" s="114" t="s">
        <v>40</v>
      </c>
      <c r="C25" s="97" t="s">
        <v>39</v>
      </c>
      <c r="D25" s="136">
        <f>'Peligro y Exposición'!AZ12</f>
        <v>2</v>
      </c>
      <c r="E25" s="136">
        <f>'Peligro y Exposición'!AX12</f>
        <v>3.7</v>
      </c>
      <c r="F25" s="136">
        <f>'Peligro y Exposición'!BA12</f>
        <v>9.1999999999999993</v>
      </c>
      <c r="G25" s="136">
        <f>'Peligro y Exposición'!BG12</f>
        <v>4.2</v>
      </c>
      <c r="H25" s="40">
        <f>'Peligro y Exposición'!BH12</f>
        <v>5.6</v>
      </c>
      <c r="I25" s="136">
        <f>'Peligro y Exposición'!BO12</f>
        <v>1.2</v>
      </c>
      <c r="J25" s="136">
        <f>'Peligro y Exposición'!BR12</f>
        <v>8.9</v>
      </c>
      <c r="K25" s="136">
        <f>'Peligro y Exposición'!BV12</f>
        <v>5.2</v>
      </c>
      <c r="L25" s="40">
        <f>'Peligro y Exposición'!BW12</f>
        <v>6.1</v>
      </c>
      <c r="M25" s="41">
        <f t="shared" si="0"/>
        <v>5.9</v>
      </c>
      <c r="N25" s="135">
        <f>Vulnerabilidad!H12</f>
        <v>4.0999999999999996</v>
      </c>
      <c r="O25" s="133">
        <f>Vulnerabilidad!L12</f>
        <v>5.4</v>
      </c>
      <c r="P25" s="133">
        <f>Vulnerabilidad!P12</f>
        <v>7.6</v>
      </c>
      <c r="Q25" s="40">
        <f>Vulnerabilidad!Q12</f>
        <v>5.3</v>
      </c>
      <c r="R25" s="133">
        <f>Vulnerabilidad!V12</f>
        <v>0.1</v>
      </c>
      <c r="S25" s="132">
        <f>Vulnerabilidad!Z12</f>
        <v>4</v>
      </c>
      <c r="T25" s="132">
        <f>Vulnerabilidad!AE12</f>
        <v>4.8</v>
      </c>
      <c r="U25" s="132">
        <f>Vulnerabilidad!AH12</f>
        <v>4.8</v>
      </c>
      <c r="V25" s="132">
        <f>Vulnerabilidad!AM12</f>
        <v>3</v>
      </c>
      <c r="W25" s="132">
        <f>Vulnerabilidad!AU12</f>
        <v>4.5</v>
      </c>
      <c r="X25" s="133">
        <f>Vulnerabilidad!AV12</f>
        <v>4.3</v>
      </c>
      <c r="Y25" s="40">
        <f>Vulnerabilidad!AW12</f>
        <v>2.5</v>
      </c>
      <c r="Z25" s="41">
        <f t="shared" si="1"/>
        <v>4</v>
      </c>
      <c r="AA25" s="146">
        <f>'Falta de Capacidad'!E12</f>
        <v>4.4000000000000004</v>
      </c>
      <c r="AB25" s="131">
        <f>'Falta de Capacidad'!H12</f>
        <v>5.3</v>
      </c>
      <c r="AC25" s="131">
        <f>'Falta de Capacidad'!J12</f>
        <v>10</v>
      </c>
      <c r="AD25" s="131">
        <f>'Falta de Capacidad'!O12</f>
        <v>9</v>
      </c>
      <c r="AE25" s="40">
        <f>'Falta de Capacidad'!P12</f>
        <v>8</v>
      </c>
      <c r="AF25" s="131">
        <f>'Falta de Capacidad'!T12</f>
        <v>5.4</v>
      </c>
      <c r="AG25" s="131">
        <f>'Falta de Capacidad'!AB12</f>
        <v>4</v>
      </c>
      <c r="AH25" s="131">
        <f>'Falta de Capacidad'!AL12</f>
        <v>6.8</v>
      </c>
      <c r="AI25" s="131">
        <f>'Falta de Capacidad'!AU12</f>
        <v>3.9</v>
      </c>
      <c r="AJ25" s="40">
        <f>'Falta de Capacidad'!AV12</f>
        <v>5</v>
      </c>
      <c r="AK25" s="41">
        <f t="shared" si="2"/>
        <v>6.8</v>
      </c>
      <c r="AL25" s="138">
        <f t="shared" si="3"/>
        <v>5.4</v>
      </c>
      <c r="AM25" s="151">
        <f t="shared" si="4"/>
        <v>14</v>
      </c>
      <c r="AN25" s="183">
        <f>VLOOKUP(C25,'INFORM Indice de Confiabilidad'!A$3:H$35,8,FALSE)</f>
        <v>5.4485596707818935</v>
      </c>
      <c r="AO25" s="183"/>
      <c r="AP25" s="46">
        <f>'Imputed and missing data hidden'!CG12</f>
        <v>4</v>
      </c>
      <c r="AQ25" s="184">
        <f t="shared" si="5"/>
        <v>4.9382716049382713E-2</v>
      </c>
      <c r="AR25" s="218">
        <f>'Indicator Date hidden2'!CH12</f>
        <v>0.61728395061728392</v>
      </c>
      <c r="AS25" s="185"/>
      <c r="AT25" s="216">
        <f>'Missing component hidden'!AB11</f>
        <v>0</v>
      </c>
      <c r="AU25" s="219">
        <f>'Missing component hidden'!AC11</f>
        <v>0</v>
      </c>
    </row>
    <row r="26" spans="1:47" x14ac:dyDescent="0.25">
      <c r="A26" s="3" t="str">
        <f>VLOOKUP(C26,Regiones!B$4:H$36,7,FALSE)</f>
        <v>Central America</v>
      </c>
      <c r="B26" s="114" t="s">
        <v>42</v>
      </c>
      <c r="C26" s="97" t="s">
        <v>41</v>
      </c>
      <c r="D26" s="136">
        <f>'Peligro y Exposición'!AZ22</f>
        <v>8.5</v>
      </c>
      <c r="E26" s="136">
        <f>'Peligro y Exposición'!AX22</f>
        <v>8.1999999999999993</v>
      </c>
      <c r="F26" s="136">
        <f>'Peligro y Exposición'!BA22</f>
        <v>9</v>
      </c>
      <c r="G26" s="136">
        <f>'Peligro y Exposición'!BG22</f>
        <v>7.1</v>
      </c>
      <c r="H26" s="40">
        <f>'Peligro y Exposición'!BH22</f>
        <v>8.3000000000000007</v>
      </c>
      <c r="I26" s="136">
        <f>'Peligro y Exposición'!BO22</f>
        <v>9</v>
      </c>
      <c r="J26" s="136">
        <f>'Peligro y Exposición'!BR22</f>
        <v>8</v>
      </c>
      <c r="K26" s="136">
        <f>'Peligro y Exposición'!BV22</f>
        <v>7.9</v>
      </c>
      <c r="L26" s="40">
        <f>'Peligro y Exposición'!BW22</f>
        <v>8.3000000000000007</v>
      </c>
      <c r="M26" s="41">
        <f t="shared" si="0"/>
        <v>8.3000000000000007</v>
      </c>
      <c r="N26" s="135">
        <f>Vulnerabilidad!H22</f>
        <v>5.3</v>
      </c>
      <c r="O26" s="133">
        <f>Vulnerabilidad!L22</f>
        <v>4.7</v>
      </c>
      <c r="P26" s="133">
        <f>Vulnerabilidad!P22</f>
        <v>3.6</v>
      </c>
      <c r="Q26" s="40">
        <f>Vulnerabilidad!Q22</f>
        <v>4.7</v>
      </c>
      <c r="R26" s="133">
        <f>Vulnerabilidad!V22</f>
        <v>8.3000000000000007</v>
      </c>
      <c r="S26" s="132">
        <f>Vulnerabilidad!Z22</f>
        <v>5.4</v>
      </c>
      <c r="T26" s="132">
        <f>Vulnerabilidad!AE22</f>
        <v>4.4000000000000004</v>
      </c>
      <c r="U26" s="132">
        <f>Vulnerabilidad!AH22</f>
        <v>4.9000000000000004</v>
      </c>
      <c r="V26" s="132">
        <f>Vulnerabilidad!AM22</f>
        <v>3.5</v>
      </c>
      <c r="W26" s="132">
        <f>Vulnerabilidad!AU22</f>
        <v>3.2</v>
      </c>
      <c r="X26" s="133">
        <f>Vulnerabilidad!AV22</f>
        <v>4.3</v>
      </c>
      <c r="Y26" s="40">
        <f>Vulnerabilidad!AW22</f>
        <v>6.7</v>
      </c>
      <c r="Z26" s="41">
        <f t="shared" si="1"/>
        <v>5.8</v>
      </c>
      <c r="AA26" s="146">
        <f>'Falta de Capacidad'!E22</f>
        <v>6.1</v>
      </c>
      <c r="AB26" s="131">
        <f>'Falta de Capacidad'!H22</f>
        <v>5.6</v>
      </c>
      <c r="AC26" s="131">
        <f>'Falta de Capacidad'!J22</f>
        <v>0</v>
      </c>
      <c r="AD26" s="131">
        <f>'Falta de Capacidad'!O22</f>
        <v>9.1999999999999993</v>
      </c>
      <c r="AE26" s="40">
        <f>'Falta de Capacidad'!P22</f>
        <v>6.2</v>
      </c>
      <c r="AF26" s="131">
        <f>'Falta de Capacidad'!T22</f>
        <v>4.8</v>
      </c>
      <c r="AG26" s="131">
        <f>'Falta de Capacidad'!AB22</f>
        <v>4.9000000000000004</v>
      </c>
      <c r="AH26" s="131">
        <f>'Falta de Capacidad'!AL22</f>
        <v>4.7</v>
      </c>
      <c r="AI26" s="131">
        <f>'Falta de Capacidad'!AU22</f>
        <v>5.2</v>
      </c>
      <c r="AJ26" s="40">
        <f>'Falta de Capacidad'!AV22</f>
        <v>4.9000000000000004</v>
      </c>
      <c r="AK26" s="41">
        <f t="shared" si="2"/>
        <v>5.6</v>
      </c>
      <c r="AL26" s="138">
        <f t="shared" si="3"/>
        <v>6.5</v>
      </c>
      <c r="AM26" s="151">
        <f t="shared" si="4"/>
        <v>7</v>
      </c>
      <c r="AN26" s="183">
        <f>VLOOKUP(C26,'INFORM Indice de Confiabilidad'!A$3:H$35,8,FALSE)</f>
        <v>1.9794238683127565</v>
      </c>
      <c r="AO26" s="183"/>
      <c r="AP26" s="46">
        <f>'Imputed and missing data hidden'!CG22</f>
        <v>1</v>
      </c>
      <c r="AQ26" s="184">
        <f t="shared" si="5"/>
        <v>1.2345679012345678E-2</v>
      </c>
      <c r="AR26" s="218">
        <f>'Indicator Date hidden2'!CH22</f>
        <v>0.24691358024691357</v>
      </c>
      <c r="AS26" s="185"/>
      <c r="AT26" s="216">
        <f>'Missing component hidden'!AB21</f>
        <v>0</v>
      </c>
      <c r="AU26" s="219">
        <f>'Missing component hidden'!AC21</f>
        <v>0</v>
      </c>
    </row>
    <row r="27" spans="1:47" x14ac:dyDescent="0.25">
      <c r="A27" s="3" t="str">
        <f>VLOOKUP(C27,Regiones!B$4:H$36,7,FALSE)</f>
        <v>Central America</v>
      </c>
      <c r="B27" s="114" t="s">
        <v>44</v>
      </c>
      <c r="C27" s="97" t="s">
        <v>43</v>
      </c>
      <c r="D27" s="136">
        <f>'Peligro y Exposición'!AZ23</f>
        <v>9.4</v>
      </c>
      <c r="E27" s="136">
        <f>'Peligro y Exposición'!AX23</f>
        <v>8.1</v>
      </c>
      <c r="F27" s="136">
        <f>'Peligro y Exposición'!BA23</f>
        <v>4.7</v>
      </c>
      <c r="G27" s="136">
        <f>'Peligro y Exposición'!BG23</f>
        <v>8.3000000000000007</v>
      </c>
      <c r="H27" s="40">
        <f>'Peligro y Exposición'!BH23</f>
        <v>8</v>
      </c>
      <c r="I27" s="136">
        <f>'Peligro y Exposición'!BO23</f>
        <v>3.6</v>
      </c>
      <c r="J27" s="136">
        <f>'Peligro y Exposición'!BR23</f>
        <v>5.2</v>
      </c>
      <c r="K27" s="136">
        <f>'Peligro y Exposición'!BV23</f>
        <v>3.8</v>
      </c>
      <c r="L27" s="40">
        <f>'Peligro y Exposición'!BW23</f>
        <v>4.2</v>
      </c>
      <c r="M27" s="41">
        <f t="shared" si="0"/>
        <v>6.5</v>
      </c>
      <c r="N27" s="135">
        <f>Vulnerabilidad!H23</f>
        <v>6.5</v>
      </c>
      <c r="O27" s="133">
        <f>Vulnerabilidad!L23</f>
        <v>5.6</v>
      </c>
      <c r="P27" s="133">
        <f>Vulnerabilidad!P23</f>
        <v>8.1</v>
      </c>
      <c r="Q27" s="40">
        <f>Vulnerabilidad!Q23</f>
        <v>6.7</v>
      </c>
      <c r="R27" s="133">
        <f>Vulnerabilidad!V23</f>
        <v>2.8</v>
      </c>
      <c r="S27" s="132">
        <f>Vulnerabilidad!Z23</f>
        <v>7.3</v>
      </c>
      <c r="T27" s="132">
        <f>Vulnerabilidad!AE23</f>
        <v>5.7</v>
      </c>
      <c r="U27" s="132">
        <f>Vulnerabilidad!AH23</f>
        <v>6.8</v>
      </c>
      <c r="V27" s="132">
        <f>Vulnerabilidad!AM23</f>
        <v>5.4</v>
      </c>
      <c r="W27" s="132">
        <f>Vulnerabilidad!AU23</f>
        <v>4.7</v>
      </c>
      <c r="X27" s="133">
        <f>Vulnerabilidad!AV23</f>
        <v>6.1</v>
      </c>
      <c r="Y27" s="40">
        <f>Vulnerabilidad!AW23</f>
        <v>4.7</v>
      </c>
      <c r="Z27" s="41">
        <f t="shared" si="1"/>
        <v>5.8</v>
      </c>
      <c r="AA27" s="146">
        <f>'Falta de Capacidad'!E23</f>
        <v>5.0999999999999996</v>
      </c>
      <c r="AB27" s="131">
        <f>'Falta de Capacidad'!H23</f>
        <v>7</v>
      </c>
      <c r="AC27" s="131">
        <f>'Falta de Capacidad'!J23</f>
        <v>9.6999999999999993</v>
      </c>
      <c r="AD27" s="131">
        <f>'Falta de Capacidad'!O23</f>
        <v>2.2999999999999998</v>
      </c>
      <c r="AE27" s="40">
        <f>'Falta de Capacidad'!P23</f>
        <v>6.9</v>
      </c>
      <c r="AF27" s="131">
        <f>'Falta de Capacidad'!T23</f>
        <v>8</v>
      </c>
      <c r="AG27" s="131">
        <f>'Falta de Capacidad'!AB23</f>
        <v>8.8000000000000007</v>
      </c>
      <c r="AH27" s="131">
        <f>'Falta de Capacidad'!AL23</f>
        <v>6</v>
      </c>
      <c r="AI27" s="131">
        <f>'Falta de Capacidad'!AU23</f>
        <v>7.9</v>
      </c>
      <c r="AJ27" s="40">
        <f>'Falta de Capacidad'!AV23</f>
        <v>7.7</v>
      </c>
      <c r="AK27" s="41">
        <f t="shared" si="2"/>
        <v>7.3</v>
      </c>
      <c r="AL27" s="138">
        <f t="shared" si="3"/>
        <v>6.5</v>
      </c>
      <c r="AM27" s="151">
        <f t="shared" si="4"/>
        <v>7</v>
      </c>
      <c r="AN27" s="183">
        <f>VLOOKUP(C27,'INFORM Indice de Confiabilidad'!A$3:H$35,8,FALSE)</f>
        <v>5.283950617283951</v>
      </c>
      <c r="AO27" s="183"/>
      <c r="AP27" s="46">
        <f>'Imputed and missing data hidden'!CG23</f>
        <v>4</v>
      </c>
      <c r="AQ27" s="184">
        <f t="shared" si="5"/>
        <v>4.9382716049382713E-2</v>
      </c>
      <c r="AR27" s="218">
        <f>'Indicator Date hidden2'!CH23</f>
        <v>0.59259259259259256</v>
      </c>
      <c r="AS27" s="185"/>
      <c r="AT27" s="216">
        <f>'Missing component hidden'!AB22</f>
        <v>0</v>
      </c>
      <c r="AU27" s="219">
        <f>'Missing component hidden'!AC22</f>
        <v>0</v>
      </c>
    </row>
    <row r="28" spans="1:47" x14ac:dyDescent="0.25">
      <c r="A28" s="3" t="str">
        <f>VLOOKUP(C28,Regiones!B$4:H$36,7,FALSE)</f>
        <v>Central America</v>
      </c>
      <c r="B28" s="114" t="s">
        <v>46</v>
      </c>
      <c r="C28" s="97" t="s">
        <v>45</v>
      </c>
      <c r="D28" s="136">
        <f>'Peligro y Exposición'!AZ24</f>
        <v>8.6</v>
      </c>
      <c r="E28" s="136">
        <f>'Peligro y Exposición'!AX24</f>
        <v>3.5</v>
      </c>
      <c r="F28" s="136">
        <f>'Peligro y Exposición'!BA24</f>
        <v>3.1</v>
      </c>
      <c r="G28" s="136">
        <f>'Peligro y Exposición'!BG24</f>
        <v>4.9000000000000004</v>
      </c>
      <c r="H28" s="40">
        <f>'Peligro y Exposición'!BH24</f>
        <v>5.6</v>
      </c>
      <c r="I28" s="136">
        <f>'Peligro y Exposición'!BO24</f>
        <v>0.1</v>
      </c>
      <c r="J28" s="136">
        <f>'Peligro y Exposición'!BR24</f>
        <v>6.1</v>
      </c>
      <c r="K28" s="136">
        <f>'Peligro y Exposición'!BV24</f>
        <v>0.6</v>
      </c>
      <c r="L28" s="40">
        <f>'Peligro y Exposición'!BW24</f>
        <v>2.8</v>
      </c>
      <c r="M28" s="41">
        <f t="shared" si="0"/>
        <v>4.3</v>
      </c>
      <c r="N28" s="135">
        <f>Vulnerabilidad!H24</f>
        <v>3.8</v>
      </c>
      <c r="O28" s="133">
        <f>Vulnerabilidad!L24</f>
        <v>6.7</v>
      </c>
      <c r="P28" s="133">
        <f>Vulnerabilidad!P24</f>
        <v>3.7</v>
      </c>
      <c r="Q28" s="40">
        <f>Vulnerabilidad!Q24</f>
        <v>4.5</v>
      </c>
      <c r="R28" s="133">
        <f>Vulnerabilidad!V24</f>
        <v>6.7</v>
      </c>
      <c r="S28" s="132">
        <f>Vulnerabilidad!Z24</f>
        <v>4</v>
      </c>
      <c r="T28" s="132">
        <f>Vulnerabilidad!AE24</f>
        <v>4.5</v>
      </c>
      <c r="U28" s="132">
        <f>Vulnerabilidad!AH24</f>
        <v>7</v>
      </c>
      <c r="V28" s="132">
        <f>Vulnerabilidad!AM24</f>
        <v>0.5</v>
      </c>
      <c r="W28" s="132">
        <f>Vulnerabilidad!AU24</f>
        <v>3.6</v>
      </c>
      <c r="X28" s="133">
        <f>Vulnerabilidad!AV24</f>
        <v>4.2</v>
      </c>
      <c r="Y28" s="40">
        <f>Vulnerabilidad!AW24</f>
        <v>5.6</v>
      </c>
      <c r="Z28" s="41">
        <f t="shared" si="1"/>
        <v>5.0999999999999996</v>
      </c>
      <c r="AA28" s="146">
        <f>'Falta de Capacidad'!E24</f>
        <v>5.2</v>
      </c>
      <c r="AB28" s="131">
        <f>'Falta de Capacidad'!H24</f>
        <v>5.3</v>
      </c>
      <c r="AC28" s="131">
        <f>'Falta de Capacidad'!J24</f>
        <v>3.9</v>
      </c>
      <c r="AD28" s="131">
        <f>'Falta de Capacidad'!O24</f>
        <v>7.2</v>
      </c>
      <c r="AE28" s="40">
        <f>'Falta de Capacidad'!P24</f>
        <v>5.5</v>
      </c>
      <c r="AF28" s="131">
        <f>'Falta de Capacidad'!T24</f>
        <v>3.9</v>
      </c>
      <c r="AG28" s="131">
        <f>'Falta de Capacidad'!AB24</f>
        <v>5.8</v>
      </c>
      <c r="AH28" s="131">
        <f>'Falta de Capacidad'!AL24</f>
        <v>5.8</v>
      </c>
      <c r="AI28" s="131">
        <f>'Falta de Capacidad'!AU24</f>
        <v>5.5</v>
      </c>
      <c r="AJ28" s="40">
        <f>'Falta de Capacidad'!AV24</f>
        <v>5.3</v>
      </c>
      <c r="AK28" s="41">
        <f t="shared" si="2"/>
        <v>5.4</v>
      </c>
      <c r="AL28" s="138">
        <f t="shared" si="3"/>
        <v>4.9000000000000004</v>
      </c>
      <c r="AM28" s="151">
        <f t="shared" si="4"/>
        <v>16</v>
      </c>
      <c r="AN28" s="183">
        <f>VLOOKUP(C28,'INFORM Indice de Confiabilidad'!A$3:H$35,8,FALSE)</f>
        <v>3.3827160493827151</v>
      </c>
      <c r="AO28" s="183"/>
      <c r="AP28" s="46">
        <f>'Imputed and missing data hidden'!CG24</f>
        <v>2</v>
      </c>
      <c r="AQ28" s="184">
        <f t="shared" si="5"/>
        <v>2.4691358024691357E-2</v>
      </c>
      <c r="AR28" s="218">
        <f>'Indicator Date hidden2'!CH24</f>
        <v>0.40740740740740738</v>
      </c>
      <c r="AS28" s="185"/>
      <c r="AT28" s="216">
        <f>'Missing component hidden'!AB23</f>
        <v>0</v>
      </c>
      <c r="AU28" s="219">
        <f>'Missing component hidden'!AC23</f>
        <v>0</v>
      </c>
    </row>
    <row r="29" spans="1:47" x14ac:dyDescent="0.25">
      <c r="A29" s="3" t="str">
        <f>VLOOKUP(C29,Regiones!B$4:H$36,7,FALSE)</f>
        <v>South America</v>
      </c>
      <c r="B29" s="114" t="s">
        <v>48</v>
      </c>
      <c r="C29" s="97" t="s">
        <v>47</v>
      </c>
      <c r="D29" s="136">
        <f>'Peligro y Exposición'!AZ32</f>
        <v>0.1</v>
      </c>
      <c r="E29" s="136">
        <f>'Peligro y Exposición'!AX32</f>
        <v>6.2</v>
      </c>
      <c r="F29" s="136">
        <f>'Peligro y Exposición'!BA32</f>
        <v>0</v>
      </c>
      <c r="G29" s="136">
        <f>'Peligro y Exposición'!BG32</f>
        <v>6.8</v>
      </c>
      <c r="H29" s="40">
        <f>'Peligro y Exposición'!BH32</f>
        <v>4</v>
      </c>
      <c r="I29" s="136">
        <f>'Peligro y Exposición'!BO32</f>
        <v>2.7</v>
      </c>
      <c r="J29" s="136">
        <f>'Peligro y Exposición'!BR32</f>
        <v>4.7</v>
      </c>
      <c r="K29" s="136">
        <f>'Peligro y Exposición'!BV32</f>
        <v>0.2</v>
      </c>
      <c r="L29" s="40">
        <f>'Peligro y Exposición'!BW32</f>
        <v>2.7</v>
      </c>
      <c r="M29" s="41">
        <f t="shared" si="0"/>
        <v>3.4</v>
      </c>
      <c r="N29" s="135">
        <f>Vulnerabilidad!H32</f>
        <v>5</v>
      </c>
      <c r="O29" s="133">
        <f>Vulnerabilidad!L32</f>
        <v>6.1</v>
      </c>
      <c r="P29" s="133">
        <f>Vulnerabilidad!P32</f>
        <v>5.0999999999999996</v>
      </c>
      <c r="Q29" s="40">
        <f>Vulnerabilidad!Q32</f>
        <v>5.3</v>
      </c>
      <c r="R29" s="133">
        <f>Vulnerabilidad!V32</f>
        <v>1.7</v>
      </c>
      <c r="S29" s="132">
        <f>Vulnerabilidad!Z32</f>
        <v>7</v>
      </c>
      <c r="T29" s="132">
        <f>Vulnerabilidad!AE32</f>
        <v>5</v>
      </c>
      <c r="U29" s="132">
        <f>Vulnerabilidad!AH32</f>
        <v>4.3</v>
      </c>
      <c r="V29" s="132">
        <f>Vulnerabilidad!AM32</f>
        <v>5.3</v>
      </c>
      <c r="W29" s="132">
        <f>Vulnerabilidad!AU32</f>
        <v>4.9000000000000004</v>
      </c>
      <c r="X29" s="133">
        <f>Vulnerabilidad!AV32</f>
        <v>5.4</v>
      </c>
      <c r="Y29" s="40">
        <f>Vulnerabilidad!AW32</f>
        <v>3.8</v>
      </c>
      <c r="Z29" s="41">
        <f t="shared" si="1"/>
        <v>4.5999999999999996</v>
      </c>
      <c r="AA29" s="146">
        <f>'Falta de Capacidad'!E32</f>
        <v>5.6</v>
      </c>
      <c r="AB29" s="131">
        <f>'Falta de Capacidad'!H32</f>
        <v>7.1</v>
      </c>
      <c r="AC29" s="131">
        <f>'Falta de Capacidad'!J32</f>
        <v>9.3000000000000007</v>
      </c>
      <c r="AD29" s="131">
        <f>'Falta de Capacidad'!O32</f>
        <v>3.7</v>
      </c>
      <c r="AE29" s="40">
        <f>'Falta de Capacidad'!P32</f>
        <v>7</v>
      </c>
      <c r="AF29" s="131">
        <f>'Falta de Capacidad'!T32</f>
        <v>4.3</v>
      </c>
      <c r="AG29" s="131">
        <f>'Falta de Capacidad'!AB32</f>
        <v>5.5</v>
      </c>
      <c r="AH29" s="131">
        <f>'Falta de Capacidad'!AL32</f>
        <v>7.6</v>
      </c>
      <c r="AI29" s="131">
        <f>'Falta de Capacidad'!AU32</f>
        <v>7.4</v>
      </c>
      <c r="AJ29" s="40">
        <f>'Falta de Capacidad'!AV32</f>
        <v>6.2</v>
      </c>
      <c r="AK29" s="41">
        <f t="shared" si="2"/>
        <v>6.6</v>
      </c>
      <c r="AL29" s="138">
        <f t="shared" si="3"/>
        <v>4.7</v>
      </c>
      <c r="AM29" s="151">
        <f t="shared" si="4"/>
        <v>18</v>
      </c>
      <c r="AN29" s="183">
        <f>VLOOKUP(C29,'INFORM Indice de Confiabilidad'!A$3:H$35,8,FALSE)</f>
        <v>3.7983539094650203</v>
      </c>
      <c r="AO29" s="183"/>
      <c r="AP29" s="46">
        <f>'Imputed and missing data hidden'!CG32</f>
        <v>3</v>
      </c>
      <c r="AQ29" s="184">
        <f t="shared" si="5"/>
        <v>3.7037037037037035E-2</v>
      </c>
      <c r="AR29" s="218">
        <f>'Indicator Date hidden2'!CH32</f>
        <v>0.41975308641975306</v>
      </c>
      <c r="AS29" s="185"/>
      <c r="AT29" s="216">
        <f>'Missing component hidden'!AB31</f>
        <v>0</v>
      </c>
      <c r="AU29" s="219">
        <f>'Missing component hidden'!AC31</f>
        <v>0</v>
      </c>
    </row>
    <row r="30" spans="1:47" x14ac:dyDescent="0.25">
      <c r="A30" s="3" t="str">
        <f>VLOOKUP(C30,Regiones!B$4:H$36,7,FALSE)</f>
        <v>South America</v>
      </c>
      <c r="B30" s="114" t="s">
        <v>50</v>
      </c>
      <c r="C30" s="97" t="s">
        <v>49</v>
      </c>
      <c r="D30" s="136">
        <f>'Peligro y Exposición'!AZ33</f>
        <v>9.6</v>
      </c>
      <c r="E30" s="136">
        <f>'Peligro y Exposición'!AX33</f>
        <v>8.3000000000000007</v>
      </c>
      <c r="F30" s="136">
        <f>'Peligro y Exposición'!BA33</f>
        <v>0</v>
      </c>
      <c r="G30" s="136">
        <f>'Peligro y Exposición'!BG33</f>
        <v>5.7</v>
      </c>
      <c r="H30" s="40">
        <f>'Peligro y Exposición'!BH33</f>
        <v>7.1</v>
      </c>
      <c r="I30" s="136">
        <f>'Peligro y Exposición'!BO33</f>
        <v>3</v>
      </c>
      <c r="J30" s="136">
        <f>'Peligro y Exposición'!BR33</f>
        <v>5.4</v>
      </c>
      <c r="K30" s="136">
        <f>'Peligro y Exposición'!BV33</f>
        <v>3.7</v>
      </c>
      <c r="L30" s="40">
        <f>'Peligro y Exposición'!BW33</f>
        <v>4.0999999999999996</v>
      </c>
      <c r="M30" s="41">
        <f t="shared" si="0"/>
        <v>5.8</v>
      </c>
      <c r="N30" s="135">
        <f>Vulnerabilidad!H33</f>
        <v>4.5</v>
      </c>
      <c r="O30" s="133">
        <f>Vulnerabilidad!L33</f>
        <v>6.7</v>
      </c>
      <c r="P30" s="133">
        <f>Vulnerabilidad!P33</f>
        <v>5.5</v>
      </c>
      <c r="Q30" s="40">
        <f>Vulnerabilidad!Q33</f>
        <v>5.3</v>
      </c>
      <c r="R30" s="133">
        <f>Vulnerabilidad!V33</f>
        <v>7.7</v>
      </c>
      <c r="S30" s="132">
        <f>Vulnerabilidad!Z33</f>
        <v>7.3</v>
      </c>
      <c r="T30" s="132">
        <f>Vulnerabilidad!AE33</f>
        <v>4.4000000000000004</v>
      </c>
      <c r="U30" s="132">
        <f>Vulnerabilidad!AH33</f>
        <v>1.8</v>
      </c>
      <c r="V30" s="132">
        <f>Vulnerabilidad!AM33</f>
        <v>5.3</v>
      </c>
      <c r="W30" s="132">
        <f>Vulnerabilidad!AU33</f>
        <v>3.9</v>
      </c>
      <c r="X30" s="133">
        <f>Vulnerabilidad!AV33</f>
        <v>4.8</v>
      </c>
      <c r="Y30" s="40">
        <f>Vulnerabilidad!AW33</f>
        <v>6.5</v>
      </c>
      <c r="Z30" s="41">
        <f t="shared" si="1"/>
        <v>5.9</v>
      </c>
      <c r="AA30" s="146">
        <f>'Falta de Capacidad'!E33</f>
        <v>4.8</v>
      </c>
      <c r="AB30" s="131">
        <f>'Falta de Capacidad'!H33</f>
        <v>6</v>
      </c>
      <c r="AC30" s="131">
        <f>'Falta de Capacidad'!J33</f>
        <v>6.4</v>
      </c>
      <c r="AD30" s="131">
        <f>'Falta de Capacidad'!O33</f>
        <v>5.7</v>
      </c>
      <c r="AE30" s="40">
        <f>'Falta de Capacidad'!P33</f>
        <v>5.8</v>
      </c>
      <c r="AF30" s="131">
        <f>'Falta de Capacidad'!T33</f>
        <v>5.7</v>
      </c>
      <c r="AG30" s="131">
        <f>'Falta de Capacidad'!AB33</f>
        <v>8.5</v>
      </c>
      <c r="AH30" s="131">
        <f>'Falta de Capacidad'!AL33</f>
        <v>6.2</v>
      </c>
      <c r="AI30" s="131">
        <f>'Falta de Capacidad'!AU33</f>
        <v>5.2</v>
      </c>
      <c r="AJ30" s="40">
        <f>'Falta de Capacidad'!AV33</f>
        <v>6.4</v>
      </c>
      <c r="AK30" s="41">
        <f t="shared" si="2"/>
        <v>6.1</v>
      </c>
      <c r="AL30" s="138">
        <f t="shared" si="3"/>
        <v>5.9</v>
      </c>
      <c r="AM30" s="151">
        <f t="shared" si="4"/>
        <v>12</v>
      </c>
      <c r="AN30" s="183">
        <f>VLOOKUP(C30,'INFORM Indice de Confiabilidad'!A$3:H$35,8,FALSE)</f>
        <v>1.8106995884773665</v>
      </c>
      <c r="AO30" s="183"/>
      <c r="AP30" s="46">
        <f>'Imputed and missing data hidden'!CG33</f>
        <v>0</v>
      </c>
      <c r="AQ30" s="184">
        <f t="shared" si="5"/>
        <v>0</v>
      </c>
      <c r="AR30" s="218">
        <f>'Indicator Date hidden2'!CH33</f>
        <v>0.27160493827160492</v>
      </c>
      <c r="AS30" s="185"/>
      <c r="AT30" s="216">
        <f>'Missing component hidden'!AB32</f>
        <v>0</v>
      </c>
      <c r="AU30" s="219">
        <f>'Missing component hidden'!AC32</f>
        <v>0</v>
      </c>
    </row>
    <row r="31" spans="1:47" x14ac:dyDescent="0.25">
      <c r="A31" s="3" t="str">
        <f>VLOOKUP(C31,Regiones!B$4:H$36,7,FALSE)</f>
        <v>Caribbean</v>
      </c>
      <c r="B31" s="114" t="s">
        <v>52</v>
      </c>
      <c r="C31" s="97" t="s">
        <v>51</v>
      </c>
      <c r="D31" s="136">
        <f>'Peligro y Exposición'!AZ13</f>
        <v>0.1</v>
      </c>
      <c r="E31" s="136">
        <f>'Peligro y Exposición'!AX13</f>
        <v>0.1</v>
      </c>
      <c r="F31" s="136">
        <f>'Peligro y Exposición'!BA13</f>
        <v>8</v>
      </c>
      <c r="G31" s="136">
        <f>'Peligro y Exposición'!BG13</f>
        <v>0.2</v>
      </c>
      <c r="H31" s="40">
        <f>'Peligro y Exposición'!BH13</f>
        <v>3.1</v>
      </c>
      <c r="I31" s="136">
        <f>'Peligro y Exposición'!BO13</f>
        <v>0</v>
      </c>
      <c r="J31" s="136">
        <f>'Peligro y Exposición'!BR13</f>
        <v>8.1</v>
      </c>
      <c r="K31" s="136" t="str">
        <f>'Peligro y Exposición'!BV13</f>
        <v>x</v>
      </c>
      <c r="L31" s="40">
        <f>'Peligro y Exposición'!BW13</f>
        <v>5.3</v>
      </c>
      <c r="M31" s="41">
        <f t="shared" si="0"/>
        <v>4.3</v>
      </c>
      <c r="N31" s="135">
        <f>Vulnerabilidad!H13</f>
        <v>4</v>
      </c>
      <c r="O31" s="133">
        <f>Vulnerabilidad!L13</f>
        <v>3.3</v>
      </c>
      <c r="P31" s="133">
        <f>Vulnerabilidad!P13</f>
        <v>6</v>
      </c>
      <c r="Q31" s="40">
        <f>Vulnerabilidad!Q13</f>
        <v>4.3</v>
      </c>
      <c r="R31" s="133">
        <f>Vulnerabilidad!V13</f>
        <v>0</v>
      </c>
      <c r="S31" s="132">
        <f>Vulnerabilidad!Z13</f>
        <v>0.5</v>
      </c>
      <c r="T31" s="132">
        <f>Vulnerabilidad!AE13</f>
        <v>4.5</v>
      </c>
      <c r="U31" s="132" t="str">
        <f>Vulnerabilidad!AH13</f>
        <v>x</v>
      </c>
      <c r="V31" s="132">
        <f>Vulnerabilidad!AM13</f>
        <v>0</v>
      </c>
      <c r="W31" s="132">
        <f>Vulnerabilidad!AU13</f>
        <v>3.6</v>
      </c>
      <c r="X31" s="133">
        <f>Vulnerabilidad!AV13</f>
        <v>2.4</v>
      </c>
      <c r="Y31" s="40">
        <f>Vulnerabilidad!AW13</f>
        <v>1.3</v>
      </c>
      <c r="Z31" s="41">
        <f t="shared" si="1"/>
        <v>2.9</v>
      </c>
      <c r="AA31" s="146">
        <f>'Falta de Capacidad'!E13</f>
        <v>5.3</v>
      </c>
      <c r="AB31" s="131">
        <f>'Falta de Capacidad'!H13</f>
        <v>5.2</v>
      </c>
      <c r="AC31" s="131" t="str">
        <f>'Falta de Capacidad'!J13</f>
        <v>x</v>
      </c>
      <c r="AD31" s="131">
        <f>'Falta de Capacidad'!O13</f>
        <v>9.8000000000000007</v>
      </c>
      <c r="AE31" s="40">
        <f>'Falta de Capacidad'!P13</f>
        <v>7.6</v>
      </c>
      <c r="AF31" s="131">
        <f>'Falta de Capacidad'!T13</f>
        <v>3.6</v>
      </c>
      <c r="AG31" s="131">
        <f>'Falta de Capacidad'!AB13</f>
        <v>1.3</v>
      </c>
      <c r="AH31" s="131">
        <f>'Falta de Capacidad'!AL13</f>
        <v>5.9</v>
      </c>
      <c r="AI31" s="131">
        <f>'Falta de Capacidad'!AU13</f>
        <v>3.7</v>
      </c>
      <c r="AJ31" s="40">
        <f>'Falta de Capacidad'!AV13</f>
        <v>3.6</v>
      </c>
      <c r="AK31" s="41">
        <f t="shared" si="2"/>
        <v>6</v>
      </c>
      <c r="AL31" s="138">
        <f t="shared" si="3"/>
        <v>4.2</v>
      </c>
      <c r="AM31" s="151">
        <f t="shared" si="4"/>
        <v>19</v>
      </c>
      <c r="AN31" s="183">
        <f>VLOOKUP(C31,'INFORM Indice de Confiabilidad'!A$3:H$35,8,FALSE)</f>
        <v>7.386831275720164</v>
      </c>
      <c r="AO31" s="183"/>
      <c r="AP31" s="46">
        <f>'Imputed and missing data hidden'!CG13</f>
        <v>26</v>
      </c>
      <c r="AQ31" s="184">
        <f t="shared" si="5"/>
        <v>0.32098765432098764</v>
      </c>
      <c r="AR31" s="218">
        <f>'Indicator Date hidden2'!CH13</f>
        <v>0.35802469135802467</v>
      </c>
      <c r="AS31" s="185"/>
      <c r="AT31" s="216">
        <f>'Missing component hidden'!AB12</f>
        <v>3</v>
      </c>
      <c r="AU31" s="219">
        <f>'Missing component hidden'!AC12</f>
        <v>0.12</v>
      </c>
    </row>
    <row r="32" spans="1:47" x14ac:dyDescent="0.25">
      <c r="A32" s="3" t="str">
        <f>VLOOKUP(C32,Regiones!B$4:H$36,7,FALSE)</f>
        <v>Caribbean</v>
      </c>
      <c r="B32" s="114" t="s">
        <v>54</v>
      </c>
      <c r="C32" s="97" t="s">
        <v>53</v>
      </c>
      <c r="D32" s="136">
        <f>'Peligro y Exposición'!AZ14</f>
        <v>1.7</v>
      </c>
      <c r="E32" s="136">
        <f>'Peligro y Exposición'!AX14</f>
        <v>0.1</v>
      </c>
      <c r="F32" s="136">
        <f>'Peligro y Exposición'!BA14</f>
        <v>5.9</v>
      </c>
      <c r="G32" s="136">
        <f>'Peligro y Exposición'!BG14</f>
        <v>1.7</v>
      </c>
      <c r="H32" s="40">
        <f>'Peligro y Exposición'!BH14</f>
        <v>2.7</v>
      </c>
      <c r="I32" s="136">
        <f>'Peligro y Exposición'!BO14</f>
        <v>0.3</v>
      </c>
      <c r="J32" s="136">
        <f>'Peligro y Exposición'!BR14</f>
        <v>5.7</v>
      </c>
      <c r="K32" s="136">
        <f>'Peligro y Exposición'!BV14</f>
        <v>3.5</v>
      </c>
      <c r="L32" s="40">
        <f>'Peligro y Exposición'!BW14</f>
        <v>3.5</v>
      </c>
      <c r="M32" s="41">
        <f t="shared" si="0"/>
        <v>3.1</v>
      </c>
      <c r="N32" s="135">
        <f>Vulnerabilidad!H14</f>
        <v>3.8</v>
      </c>
      <c r="O32" s="133">
        <f>Vulnerabilidad!L14</f>
        <v>4.3</v>
      </c>
      <c r="P32" s="133">
        <f>Vulnerabilidad!P14</f>
        <v>2.5</v>
      </c>
      <c r="Q32" s="40">
        <f>Vulnerabilidad!Q14</f>
        <v>3.6</v>
      </c>
      <c r="R32" s="133">
        <f>Vulnerabilidad!V14</f>
        <v>0</v>
      </c>
      <c r="S32" s="132">
        <f>Vulnerabilidad!Z14</f>
        <v>0.8</v>
      </c>
      <c r="T32" s="132">
        <f>Vulnerabilidad!AE14</f>
        <v>4.0999999999999996</v>
      </c>
      <c r="U32" s="132">
        <f>Vulnerabilidad!AH14</f>
        <v>4.2</v>
      </c>
      <c r="V32" s="132">
        <f>Vulnerabilidad!AM14</f>
        <v>0</v>
      </c>
      <c r="W32" s="132">
        <f>Vulnerabilidad!AU14</f>
        <v>4.7</v>
      </c>
      <c r="X32" s="133">
        <f>Vulnerabilidad!AV14</f>
        <v>3</v>
      </c>
      <c r="Y32" s="40">
        <f>Vulnerabilidad!AW14</f>
        <v>1.6</v>
      </c>
      <c r="Z32" s="41">
        <f t="shared" si="1"/>
        <v>2.7</v>
      </c>
      <c r="AA32" s="146">
        <f>'Falta de Capacidad'!E14</f>
        <v>6.9</v>
      </c>
      <c r="AB32" s="131">
        <f>'Falta de Capacidad'!H14</f>
        <v>4</v>
      </c>
      <c r="AC32" s="131" t="str">
        <f>'Falta de Capacidad'!J14</f>
        <v>x</v>
      </c>
      <c r="AD32" s="131">
        <f>'Falta de Capacidad'!O14</f>
        <v>2.8</v>
      </c>
      <c r="AE32" s="40">
        <f>'Falta de Capacidad'!P14</f>
        <v>4.8</v>
      </c>
      <c r="AF32" s="131">
        <f>'Falta de Capacidad'!T14</f>
        <v>5.3</v>
      </c>
      <c r="AG32" s="131">
        <f>'Falta de Capacidad'!AB14</f>
        <v>1.3</v>
      </c>
      <c r="AH32" s="131">
        <f>'Falta de Capacidad'!AL14</f>
        <v>4.2</v>
      </c>
      <c r="AI32" s="131">
        <f>'Falta de Capacidad'!AU14</f>
        <v>4.5999999999999996</v>
      </c>
      <c r="AJ32" s="40">
        <f>'Falta de Capacidad'!AV14</f>
        <v>3.9</v>
      </c>
      <c r="AK32" s="41">
        <f t="shared" si="2"/>
        <v>4.4000000000000004</v>
      </c>
      <c r="AL32" s="138">
        <f t="shared" si="3"/>
        <v>3.3</v>
      </c>
      <c r="AM32" s="151">
        <f t="shared" si="4"/>
        <v>29</v>
      </c>
      <c r="AN32" s="183">
        <f>VLOOKUP(C32,'INFORM Indice de Confiabilidad'!A$3:H$35,8,FALSE)</f>
        <v>7.5390946502057616</v>
      </c>
      <c r="AO32" s="183"/>
      <c r="AP32" s="46">
        <f>'Imputed and missing data hidden'!CG14</f>
        <v>12</v>
      </c>
      <c r="AQ32" s="184">
        <f t="shared" si="5"/>
        <v>0.14814814814814814</v>
      </c>
      <c r="AR32" s="218">
        <f>'Indicator Date hidden2'!CH14</f>
        <v>0.53086419753086422</v>
      </c>
      <c r="AS32" s="185"/>
      <c r="AT32" s="216">
        <f>'Missing component hidden'!AB13</f>
        <v>1</v>
      </c>
      <c r="AU32" s="219">
        <f>'Missing component hidden'!AC13</f>
        <v>0.04</v>
      </c>
    </row>
    <row r="33" spans="1:47" x14ac:dyDescent="0.25">
      <c r="A33" s="3" t="str">
        <f>VLOOKUP(C33,Regiones!B$4:H$36,7,FALSE)</f>
        <v>Caribbean</v>
      </c>
      <c r="B33" s="114" t="s">
        <v>56</v>
      </c>
      <c r="C33" s="97" t="s">
        <v>55</v>
      </c>
      <c r="D33" s="136">
        <f>'Peligro y Exposición'!AZ15</f>
        <v>0.2</v>
      </c>
      <c r="E33" s="136">
        <f>'Peligro y Exposición'!AX15</f>
        <v>0.1</v>
      </c>
      <c r="F33" s="136">
        <f>'Peligro y Exposición'!BA15</f>
        <v>5</v>
      </c>
      <c r="G33" s="136">
        <f>'Peligro y Exposición'!BG15</f>
        <v>0.2</v>
      </c>
      <c r="H33" s="40">
        <f>'Peligro y Exposición'!BH15</f>
        <v>1.7</v>
      </c>
      <c r="I33" s="136">
        <f>'Peligro y Exposición'!BO15</f>
        <v>0.7</v>
      </c>
      <c r="J33" s="136">
        <f>'Peligro y Exposición'!BR15</f>
        <v>6.6</v>
      </c>
      <c r="K33" s="136">
        <f>'Peligro y Exposición'!BV15</f>
        <v>8.1</v>
      </c>
      <c r="L33" s="40">
        <f>'Peligro y Exposición'!BW15</f>
        <v>5.9</v>
      </c>
      <c r="M33" s="41">
        <f t="shared" si="0"/>
        <v>4.0999999999999996</v>
      </c>
      <c r="N33" s="135">
        <f>Vulnerabilidad!H15</f>
        <v>5.7</v>
      </c>
      <c r="O33" s="133">
        <f>Vulnerabilidad!L15</f>
        <v>3.8</v>
      </c>
      <c r="P33" s="133">
        <f>Vulnerabilidad!P15</f>
        <v>3.7</v>
      </c>
      <c r="Q33" s="40">
        <f>Vulnerabilidad!Q15</f>
        <v>4.7</v>
      </c>
      <c r="R33" s="133">
        <f>Vulnerabilidad!V15</f>
        <v>0</v>
      </c>
      <c r="S33" s="132">
        <f>Vulnerabilidad!Z15</f>
        <v>0.6</v>
      </c>
      <c r="T33" s="132">
        <f>Vulnerabilidad!AE15</f>
        <v>5.6</v>
      </c>
      <c r="U33" s="132">
        <f>Vulnerabilidad!AH15</f>
        <v>4.9000000000000004</v>
      </c>
      <c r="V33" s="132">
        <f>Vulnerabilidad!AM15</f>
        <v>0</v>
      </c>
      <c r="W33" s="132">
        <f>Vulnerabilidad!AU15</f>
        <v>4.2</v>
      </c>
      <c r="X33" s="133">
        <f>Vulnerabilidad!AV15</f>
        <v>3.4</v>
      </c>
      <c r="Y33" s="40">
        <f>Vulnerabilidad!AW15</f>
        <v>1.9</v>
      </c>
      <c r="Z33" s="41">
        <f t="shared" si="1"/>
        <v>3.4</v>
      </c>
      <c r="AA33" s="146" t="str">
        <f>'Falta de Capacidad'!E15</f>
        <v>x</v>
      </c>
      <c r="AB33" s="131">
        <f>'Falta de Capacidad'!H15</f>
        <v>4.0999999999999996</v>
      </c>
      <c r="AC33" s="131" t="str">
        <f>'Falta de Capacidad'!J15</f>
        <v>x</v>
      </c>
      <c r="AD33" s="131">
        <f>'Falta de Capacidad'!O15</f>
        <v>2.2000000000000002</v>
      </c>
      <c r="AE33" s="40">
        <f>'Falta de Capacidad'!P15</f>
        <v>3.2</v>
      </c>
      <c r="AF33" s="131">
        <f>'Falta de Capacidad'!T15</f>
        <v>6.8</v>
      </c>
      <c r="AG33" s="131">
        <f>'Falta de Capacidad'!AB15</f>
        <v>2.6</v>
      </c>
      <c r="AH33" s="131">
        <f>'Falta de Capacidad'!AL15</f>
        <v>4.3</v>
      </c>
      <c r="AI33" s="131">
        <f>'Falta de Capacidad'!AU15</f>
        <v>5.5</v>
      </c>
      <c r="AJ33" s="40">
        <f>'Falta de Capacidad'!AV15</f>
        <v>4.8</v>
      </c>
      <c r="AK33" s="41">
        <f t="shared" si="2"/>
        <v>4</v>
      </c>
      <c r="AL33" s="138">
        <f t="shared" si="3"/>
        <v>3.8</v>
      </c>
      <c r="AM33" s="151">
        <f t="shared" si="4"/>
        <v>22</v>
      </c>
      <c r="AN33" s="183">
        <f>VLOOKUP(C33,'INFORM Indice de Confiabilidad'!A$3:H$35,8,FALSE)</f>
        <v>7.7983539094650203</v>
      </c>
      <c r="AO33" s="183"/>
      <c r="AP33" s="46">
        <f>'Imputed and missing data hidden'!CG15</f>
        <v>16</v>
      </c>
      <c r="AQ33" s="184">
        <f t="shared" si="5"/>
        <v>0.19753086419753085</v>
      </c>
      <c r="AR33" s="218">
        <f>'Indicator Date hidden2'!CH15</f>
        <v>0.41975308641975306</v>
      </c>
      <c r="AS33" s="185"/>
      <c r="AT33" s="216">
        <f>'Missing component hidden'!AB14</f>
        <v>2</v>
      </c>
      <c r="AU33" s="219">
        <f>'Missing component hidden'!AC14</f>
        <v>0.08</v>
      </c>
    </row>
    <row r="34" spans="1:47" x14ac:dyDescent="0.25">
      <c r="A34" s="3" t="str">
        <f>VLOOKUP(C34,Regiones!B$4:H$36,7,FALSE)</f>
        <v>South America</v>
      </c>
      <c r="B34" s="114" t="s">
        <v>58</v>
      </c>
      <c r="C34" s="97" t="s">
        <v>57</v>
      </c>
      <c r="D34" s="136">
        <f>'Peligro y Exposición'!AZ34</f>
        <v>0.3</v>
      </c>
      <c r="E34" s="136">
        <f>'Peligro y Exposición'!AX34</f>
        <v>8.6</v>
      </c>
      <c r="F34" s="136">
        <f>'Peligro y Exposición'!BA34</f>
        <v>0</v>
      </c>
      <c r="G34" s="136">
        <f>'Peligro y Exposición'!BG34</f>
        <v>1.2</v>
      </c>
      <c r="H34" s="40">
        <f>'Peligro y Exposición'!BH34</f>
        <v>3.7</v>
      </c>
      <c r="I34" s="136">
        <f>'Peligro y Exposición'!BO34</f>
        <v>0.1</v>
      </c>
      <c r="J34" s="136">
        <f>'Peligro y Exposición'!BR34</f>
        <v>3.5</v>
      </c>
      <c r="K34" s="136">
        <f>'Peligro y Exposición'!BV34</f>
        <v>1.1000000000000001</v>
      </c>
      <c r="L34" s="40">
        <f>'Peligro y Exposición'!BW34</f>
        <v>1.7</v>
      </c>
      <c r="M34" s="41">
        <f t="shared" si="0"/>
        <v>2.8</v>
      </c>
      <c r="N34" s="135">
        <f>Vulnerabilidad!H34</f>
        <v>3.7</v>
      </c>
      <c r="O34" s="133">
        <f>Vulnerabilidad!L34</f>
        <v>4.2</v>
      </c>
      <c r="P34" s="133">
        <f>Vulnerabilidad!P34</f>
        <v>1.7</v>
      </c>
      <c r="Q34" s="40">
        <f>Vulnerabilidad!Q34</f>
        <v>3.3</v>
      </c>
      <c r="R34" s="133">
        <f>Vulnerabilidad!V34</f>
        <v>0</v>
      </c>
      <c r="S34" s="132">
        <f>Vulnerabilidad!Z34</f>
        <v>3.2</v>
      </c>
      <c r="T34" s="132">
        <f>Vulnerabilidad!AE34</f>
        <v>6.1</v>
      </c>
      <c r="U34" s="132">
        <f>Vulnerabilidad!AH34</f>
        <v>3.9</v>
      </c>
      <c r="V34" s="132">
        <f>Vulnerabilidad!AM34</f>
        <v>0</v>
      </c>
      <c r="W34" s="132">
        <f>Vulnerabilidad!AU34</f>
        <v>5.4</v>
      </c>
      <c r="X34" s="133">
        <f>Vulnerabilidad!AV34</f>
        <v>4</v>
      </c>
      <c r="Y34" s="40">
        <f>Vulnerabilidad!AW34</f>
        <v>2.2000000000000002</v>
      </c>
      <c r="Z34" s="41">
        <f t="shared" si="1"/>
        <v>2.8</v>
      </c>
      <c r="AA34" s="146" t="str">
        <f>'Falta de Capacidad'!E34</f>
        <v>x</v>
      </c>
      <c r="AB34" s="131">
        <f>'Falta de Capacidad'!H34</f>
        <v>5.9</v>
      </c>
      <c r="AC34" s="131" t="str">
        <f>'Falta de Capacidad'!J34</f>
        <v>x</v>
      </c>
      <c r="AD34" s="131" t="str">
        <f>'Falta de Capacidad'!O34</f>
        <v>x</v>
      </c>
      <c r="AE34" s="40">
        <f>'Falta de Capacidad'!P34</f>
        <v>5.9</v>
      </c>
      <c r="AF34" s="131">
        <f>'Falta de Capacidad'!T34</f>
        <v>2.5</v>
      </c>
      <c r="AG34" s="131">
        <f>'Falta de Capacidad'!AB34</f>
        <v>6.6</v>
      </c>
      <c r="AH34" s="131">
        <f>'Falta de Capacidad'!AL34</f>
        <v>7.8</v>
      </c>
      <c r="AI34" s="131">
        <f>'Falta de Capacidad'!AU34</f>
        <v>5.6</v>
      </c>
      <c r="AJ34" s="40">
        <f>'Falta de Capacidad'!AV34</f>
        <v>5.6</v>
      </c>
      <c r="AK34" s="41">
        <f t="shared" si="2"/>
        <v>5.8</v>
      </c>
      <c r="AL34" s="138">
        <f t="shared" si="3"/>
        <v>3.6</v>
      </c>
      <c r="AM34" s="151">
        <f t="shared" si="4"/>
        <v>26</v>
      </c>
      <c r="AN34" s="183">
        <f>VLOOKUP(C34,'INFORM Indice de Confiabilidad'!A$3:H$35,8,FALSE)</f>
        <v>5.3004115226337447</v>
      </c>
      <c r="AO34" s="183"/>
      <c r="AP34" s="46">
        <f>'Imputed and missing data hidden'!CG34</f>
        <v>8</v>
      </c>
      <c r="AQ34" s="184">
        <f t="shared" si="5"/>
        <v>9.8765432098765427E-2</v>
      </c>
      <c r="AR34" s="218">
        <f>'Indicator Date hidden2'!CH34</f>
        <v>0.39506172839506171</v>
      </c>
      <c r="AS34" s="185"/>
      <c r="AT34" s="216">
        <f>'Missing component hidden'!AB33</f>
        <v>3</v>
      </c>
      <c r="AU34" s="219">
        <f>'Missing component hidden'!AC33</f>
        <v>0.12</v>
      </c>
    </row>
    <row r="35" spans="1:47" x14ac:dyDescent="0.25">
      <c r="A35" s="3" t="str">
        <f>VLOOKUP(C35,Regiones!B$4:H$36,7,FALSE)</f>
        <v>Caribbean</v>
      </c>
      <c r="B35" s="114" t="s">
        <v>60</v>
      </c>
      <c r="C35" s="97" t="s">
        <v>59</v>
      </c>
      <c r="D35" s="136">
        <f>'Peligro y Exposición'!AZ16</f>
        <v>2.2000000000000002</v>
      </c>
      <c r="E35" s="136">
        <f>'Peligro y Exposición'!AX16</f>
        <v>0.5</v>
      </c>
      <c r="F35" s="136">
        <f>'Peligro y Exposición'!BA16</f>
        <v>3.6</v>
      </c>
      <c r="G35" s="136">
        <f>'Peligro y Exposición'!BG16</f>
        <v>1.7</v>
      </c>
      <c r="H35" s="40">
        <f>'Peligro y Exposición'!BH16</f>
        <v>2.1</v>
      </c>
      <c r="I35" s="136">
        <f>'Peligro y Exposición'!BO16</f>
        <v>0.2</v>
      </c>
      <c r="J35" s="136">
        <f>'Peligro y Exposición'!BR16</f>
        <v>7.4</v>
      </c>
      <c r="K35" s="136">
        <f>'Peligro y Exposición'!BV16</f>
        <v>2.7</v>
      </c>
      <c r="L35" s="40">
        <f>'Peligro y Exposición'!BW16</f>
        <v>4.0999999999999996</v>
      </c>
      <c r="M35" s="41">
        <f t="shared" si="0"/>
        <v>3.2</v>
      </c>
      <c r="N35" s="135">
        <f>Vulnerabilidad!H16</f>
        <v>2.9</v>
      </c>
      <c r="O35" s="133">
        <f>Vulnerabilidad!L16</f>
        <v>4.3</v>
      </c>
      <c r="P35" s="133">
        <f>Vulnerabilidad!P16</f>
        <v>0.8</v>
      </c>
      <c r="Q35" s="40">
        <f>Vulnerabilidad!Q16</f>
        <v>2.7</v>
      </c>
      <c r="R35" s="133">
        <f>Vulnerabilidad!V16</f>
        <v>2.2000000000000002</v>
      </c>
      <c r="S35" s="132">
        <f>Vulnerabilidad!Z16</f>
        <v>4.8</v>
      </c>
      <c r="T35" s="132">
        <f>Vulnerabilidad!AE16</f>
        <v>5.9</v>
      </c>
      <c r="U35" s="132">
        <f>Vulnerabilidad!AH16</f>
        <v>4</v>
      </c>
      <c r="V35" s="132">
        <f>Vulnerabilidad!AM16</f>
        <v>0</v>
      </c>
      <c r="W35" s="132">
        <f>Vulnerabilidad!AU16</f>
        <v>4.3</v>
      </c>
      <c r="X35" s="133">
        <f>Vulnerabilidad!AV16</f>
        <v>4</v>
      </c>
      <c r="Y35" s="40">
        <f>Vulnerabilidad!AW16</f>
        <v>3.2</v>
      </c>
      <c r="Z35" s="41">
        <f t="shared" si="1"/>
        <v>3</v>
      </c>
      <c r="AA35" s="146">
        <f>'Falta de Capacidad'!E16</f>
        <v>7.7</v>
      </c>
      <c r="AB35" s="131">
        <f>'Falta de Capacidad'!H16</f>
        <v>5.3</v>
      </c>
      <c r="AC35" s="131" t="str">
        <f>'Falta de Capacidad'!J16</f>
        <v>x</v>
      </c>
      <c r="AD35" s="131">
        <f>'Falta de Capacidad'!O16</f>
        <v>9</v>
      </c>
      <c r="AE35" s="40">
        <f>'Falta de Capacidad'!P16</f>
        <v>7.6</v>
      </c>
      <c r="AF35" s="131">
        <f>'Falta de Capacidad'!T16</f>
        <v>1.9</v>
      </c>
      <c r="AG35" s="131">
        <f>'Falta de Capacidad'!AB16</f>
        <v>1.3</v>
      </c>
      <c r="AH35" s="131">
        <f>'Falta de Capacidad'!AL16</f>
        <v>4.8</v>
      </c>
      <c r="AI35" s="131">
        <f>'Falta de Capacidad'!AU16</f>
        <v>8.3000000000000007</v>
      </c>
      <c r="AJ35" s="40">
        <f>'Falta de Capacidad'!AV16</f>
        <v>4.0999999999999996</v>
      </c>
      <c r="AK35" s="41">
        <f t="shared" si="2"/>
        <v>6.1</v>
      </c>
      <c r="AL35" s="138">
        <f t="shared" si="3"/>
        <v>3.9</v>
      </c>
      <c r="AM35" s="151">
        <f t="shared" si="4"/>
        <v>21</v>
      </c>
      <c r="AN35" s="183">
        <f>VLOOKUP(C35,'INFORM Indice de Confiabilidad'!A$3:H$35,8,FALSE)</f>
        <v>7.5226337448559661</v>
      </c>
      <c r="AO35" s="183"/>
      <c r="AP35" s="46">
        <f>'Imputed and missing data hidden'!CG16</f>
        <v>8</v>
      </c>
      <c r="AQ35" s="184">
        <f t="shared" si="5"/>
        <v>9.8765432098765427E-2</v>
      </c>
      <c r="AR35" s="218">
        <f>'Indicator Date hidden2'!CH16</f>
        <v>0.72839506172839508</v>
      </c>
      <c r="AS35" s="185"/>
      <c r="AT35" s="216">
        <f>'Missing component hidden'!AB15</f>
        <v>1</v>
      </c>
      <c r="AU35" s="219">
        <f>'Missing component hidden'!AC15</f>
        <v>0.04</v>
      </c>
    </row>
    <row r="36" spans="1:47" x14ac:dyDescent="0.25">
      <c r="A36" s="3" t="str">
        <f>VLOOKUP(C36,Regiones!B$4:H$36,7,FALSE)</f>
        <v>South America</v>
      </c>
      <c r="B36" s="114" t="s">
        <v>62</v>
      </c>
      <c r="C36" s="97" t="s">
        <v>61</v>
      </c>
      <c r="D36" s="136">
        <f>'Peligro y Exposición'!AZ35</f>
        <v>0.1</v>
      </c>
      <c r="E36" s="136">
        <f>'Peligro y Exposición'!AX35</f>
        <v>5.2</v>
      </c>
      <c r="F36" s="136">
        <f>'Peligro y Exposición'!BA35</f>
        <v>0</v>
      </c>
      <c r="G36" s="136">
        <f>'Peligro y Exposición'!BG35</f>
        <v>2.1</v>
      </c>
      <c r="H36" s="40">
        <f>'Peligro y Exposición'!BH35</f>
        <v>2.1</v>
      </c>
      <c r="I36" s="136">
        <f>'Peligro y Exposición'!BO35</f>
        <v>0</v>
      </c>
      <c r="J36" s="136">
        <f>'Peligro y Exposición'!BR35</f>
        <v>4.0999999999999996</v>
      </c>
      <c r="K36" s="136">
        <f>'Peligro y Exposición'!BV35</f>
        <v>0.5</v>
      </c>
      <c r="L36" s="40">
        <f>'Peligro y Exposición'!BW35</f>
        <v>1.7</v>
      </c>
      <c r="M36" s="41">
        <f t="shared" si="0"/>
        <v>1.9</v>
      </c>
      <c r="N36" s="135">
        <f>Vulnerabilidad!H35</f>
        <v>2.6</v>
      </c>
      <c r="O36" s="133">
        <f>Vulnerabilidad!L35</f>
        <v>4.2</v>
      </c>
      <c r="P36" s="133">
        <f>Vulnerabilidad!P35</f>
        <v>3.5</v>
      </c>
      <c r="Q36" s="40">
        <f>Vulnerabilidad!Q35</f>
        <v>3.2</v>
      </c>
      <c r="R36" s="133">
        <f>Vulnerabilidad!V35</f>
        <v>2.8</v>
      </c>
      <c r="S36" s="132">
        <f>Vulnerabilidad!Z35</f>
        <v>2.2999999999999998</v>
      </c>
      <c r="T36" s="132">
        <f>Vulnerabilidad!AE35</f>
        <v>3.5</v>
      </c>
      <c r="U36" s="132">
        <f>Vulnerabilidad!AH35</f>
        <v>3.8</v>
      </c>
      <c r="V36" s="132">
        <f>Vulnerabilidad!AM35</f>
        <v>3</v>
      </c>
      <c r="W36" s="132">
        <f>Vulnerabilidad!AU35</f>
        <v>3.5</v>
      </c>
      <c r="X36" s="133">
        <f>Vulnerabilidad!AV35</f>
        <v>3.2</v>
      </c>
      <c r="Y36" s="40">
        <f>Vulnerabilidad!AW35</f>
        <v>3</v>
      </c>
      <c r="Z36" s="41">
        <f t="shared" si="1"/>
        <v>3.1</v>
      </c>
      <c r="AA36" s="146">
        <f>'Falta de Capacidad'!E35</f>
        <v>6</v>
      </c>
      <c r="AB36" s="131">
        <f>'Falta de Capacidad'!H35</f>
        <v>3.3</v>
      </c>
      <c r="AC36" s="131">
        <f>'Falta de Capacidad'!J35</f>
        <v>0</v>
      </c>
      <c r="AD36" s="131">
        <f>'Falta de Capacidad'!O35</f>
        <v>4.2</v>
      </c>
      <c r="AE36" s="40">
        <f>'Falta de Capacidad'!P35</f>
        <v>3.7</v>
      </c>
      <c r="AF36" s="131">
        <f>'Falta de Capacidad'!T35</f>
        <v>1.7</v>
      </c>
      <c r="AG36" s="131">
        <f>'Falta de Capacidad'!AB35</f>
        <v>2</v>
      </c>
      <c r="AH36" s="131">
        <f>'Falta de Capacidad'!AL35</f>
        <v>1.5</v>
      </c>
      <c r="AI36" s="131">
        <f>'Falta de Capacidad'!AU35</f>
        <v>4</v>
      </c>
      <c r="AJ36" s="40">
        <f>'Falta de Capacidad'!AV35</f>
        <v>2.2999999999999998</v>
      </c>
      <c r="AK36" s="41">
        <f t="shared" si="2"/>
        <v>3</v>
      </c>
      <c r="AL36" s="138">
        <f t="shared" si="3"/>
        <v>2.6</v>
      </c>
      <c r="AM36" s="151">
        <f t="shared" si="4"/>
        <v>31</v>
      </c>
      <c r="AN36" s="183">
        <f>VLOOKUP(C36,'INFORM Indice de Confiabilidad'!A$3:H$35,8,FALSE)</f>
        <v>4.0534979423868318</v>
      </c>
      <c r="AO36" s="183"/>
      <c r="AP36" s="46">
        <f>'Imputed and missing data hidden'!CG35</f>
        <v>5</v>
      </c>
      <c r="AQ36" s="184">
        <f t="shared" si="5"/>
        <v>6.1728395061728392E-2</v>
      </c>
      <c r="AR36" s="218">
        <f>'Indicator Date hidden2'!CH35</f>
        <v>0.35802469135802467</v>
      </c>
      <c r="AS36" s="185"/>
      <c r="AT36" s="216">
        <f>'Missing component hidden'!AB34</f>
        <v>0</v>
      </c>
      <c r="AU36" s="219">
        <f>'Missing component hidden'!AC34</f>
        <v>0</v>
      </c>
    </row>
    <row r="37" spans="1:47" x14ac:dyDescent="0.25">
      <c r="A37" s="3" t="str">
        <f>VLOOKUP(C37,Regiones!B$4:H$36,7,FALSE)</f>
        <v>South America</v>
      </c>
      <c r="B37" s="114" t="s">
        <v>438</v>
      </c>
      <c r="C37" s="97" t="s">
        <v>63</v>
      </c>
      <c r="D37" s="136">
        <f>'Peligro y Exposición'!AZ36</f>
        <v>8.4</v>
      </c>
      <c r="E37" s="136">
        <f>'Peligro y Exposición'!AX36</f>
        <v>6.5</v>
      </c>
      <c r="F37" s="136">
        <f>'Peligro y Exposición'!BA36</f>
        <v>6.6</v>
      </c>
      <c r="G37" s="136">
        <f>'Peligro y Exposición'!BG36</f>
        <v>4.4000000000000004</v>
      </c>
      <c r="H37" s="40">
        <f>'Peligro y Exposición'!BH36</f>
        <v>6.7</v>
      </c>
      <c r="I37" s="136">
        <f>'Peligro y Exposición'!BO36</f>
        <v>6.4</v>
      </c>
      <c r="J37" s="136">
        <f>'Peligro y Exposición'!BR36</f>
        <v>9.8000000000000007</v>
      </c>
      <c r="K37" s="136">
        <f>'Peligro y Exposición'!BV36</f>
        <v>6.5</v>
      </c>
      <c r="L37" s="40">
        <f>'Peligro y Exposición'!BW36</f>
        <v>8.1</v>
      </c>
      <c r="M37" s="41">
        <f t="shared" si="0"/>
        <v>7.5</v>
      </c>
      <c r="N37" s="135">
        <f>Vulnerabilidad!H36</f>
        <v>4.8</v>
      </c>
      <c r="O37" s="133">
        <f>Vulnerabilidad!L36</f>
        <v>5.9</v>
      </c>
      <c r="P37" s="133">
        <f>Vulnerabilidad!P36</f>
        <v>3.3</v>
      </c>
      <c r="Q37" s="40">
        <f>Vulnerabilidad!Q36</f>
        <v>4.7</v>
      </c>
      <c r="R37" s="133">
        <f>Vulnerabilidad!V36</f>
        <v>8.5</v>
      </c>
      <c r="S37" s="132">
        <f>Vulnerabilidad!Z36</f>
        <v>6.8</v>
      </c>
      <c r="T37" s="132">
        <f>Vulnerabilidad!AE36</f>
        <v>4.2</v>
      </c>
      <c r="U37" s="132">
        <f>Vulnerabilidad!AH36</f>
        <v>9.1999999999999993</v>
      </c>
      <c r="V37" s="132">
        <f>Vulnerabilidad!AM36</f>
        <v>2.6</v>
      </c>
      <c r="W37" s="132">
        <f>Vulnerabilidad!AU36</f>
        <v>3.7</v>
      </c>
      <c r="X37" s="133">
        <f>Vulnerabilidad!AV36</f>
        <v>6</v>
      </c>
      <c r="Y37" s="40">
        <f>Vulnerabilidad!AW36</f>
        <v>7.5</v>
      </c>
      <c r="Z37" s="41">
        <f t="shared" si="1"/>
        <v>6.3</v>
      </c>
      <c r="AA37" s="146">
        <f>'Falta de Capacidad'!E36</f>
        <v>5.5</v>
      </c>
      <c r="AB37" s="131">
        <f>'Falta de Capacidad'!H36</f>
        <v>7.9</v>
      </c>
      <c r="AC37" s="131" t="str">
        <f>'Falta de Capacidad'!J36</f>
        <v>x</v>
      </c>
      <c r="AD37" s="131">
        <f>'Falta de Capacidad'!O36</f>
        <v>9.1</v>
      </c>
      <c r="AE37" s="40">
        <f>'Falta de Capacidad'!P36</f>
        <v>7.8</v>
      </c>
      <c r="AF37" s="131">
        <f>'Falta de Capacidad'!T36</f>
        <v>3.6</v>
      </c>
      <c r="AG37" s="131">
        <f>'Falta de Capacidad'!AB36</f>
        <v>4</v>
      </c>
      <c r="AH37" s="131">
        <f>'Falta de Capacidad'!AL36</f>
        <v>7.8</v>
      </c>
      <c r="AI37" s="131">
        <f>'Falta de Capacidad'!AU36</f>
        <v>4</v>
      </c>
      <c r="AJ37" s="40">
        <f>'Falta de Capacidad'!AV36</f>
        <v>4.9000000000000004</v>
      </c>
      <c r="AK37" s="41">
        <f t="shared" si="2"/>
        <v>6.6</v>
      </c>
      <c r="AL37" s="138">
        <f t="shared" si="3"/>
        <v>6.8</v>
      </c>
      <c r="AM37" s="151">
        <f t="shared" si="4"/>
        <v>6</v>
      </c>
      <c r="AN37" s="183">
        <f>VLOOKUP(C37,'INFORM Indice de Confiabilidad'!A$3:H$35,8,FALSE)</f>
        <v>4.5473251028806585</v>
      </c>
      <c r="AO37" s="183"/>
      <c r="AP37" s="46">
        <f>'Imputed and missing data hidden'!CG36</f>
        <v>5</v>
      </c>
      <c r="AQ37" s="184">
        <f t="shared" si="5"/>
        <v>6.1728395061728392E-2</v>
      </c>
      <c r="AR37" s="218">
        <f>'Indicator Date hidden2'!CH36</f>
        <v>0.43209876543209874</v>
      </c>
      <c r="AS37" s="185"/>
      <c r="AT37" s="216">
        <f>'Missing component hidden'!AB35</f>
        <v>1</v>
      </c>
      <c r="AU37" s="219">
        <f>'Missing component hidden'!AC35</f>
        <v>0.04</v>
      </c>
    </row>
    <row r="39" spans="1:47" ht="15" customHeight="1" x14ac:dyDescent="0.25">
      <c r="A39" s="194" t="s">
        <v>586</v>
      </c>
      <c r="B39" s="209"/>
      <c r="C39" s="209"/>
    </row>
    <row r="40" spans="1:47" x14ac:dyDescent="0.25">
      <c r="A40" s="194"/>
      <c r="B40" s="209"/>
      <c r="C40" s="209"/>
    </row>
  </sheetData>
  <autoFilter ref="A4:AU4">
    <sortState ref="A4:AV36">
      <sortCondition ref="B3"/>
    </sortState>
  </autoFilter>
  <sortState ref="B4:C194">
    <sortCondition ref="B4:B194"/>
  </sortState>
  <mergeCells count="1">
    <mergeCell ref="A1:AU1"/>
  </mergeCells>
  <conditionalFormatting sqref="M5:M37">
    <cfRule type="cellIs" dxfId="49" priority="19" stopIfTrue="1" operator="between">
      <formula>7</formula>
      <formula>10</formula>
    </cfRule>
    <cfRule type="cellIs" dxfId="48" priority="230" stopIfTrue="1" operator="between">
      <formula>5</formula>
      <formula>6.9</formula>
    </cfRule>
    <cfRule type="cellIs" dxfId="47" priority="231" stopIfTrue="1" operator="between">
      <formula>4</formula>
      <formula>4.9</formula>
    </cfRule>
    <cfRule type="cellIs" dxfId="46" priority="232" stopIfTrue="1" operator="between">
      <formula>2.5</formula>
      <formula>3.9</formula>
    </cfRule>
    <cfRule type="cellIs" dxfId="45" priority="233" stopIfTrue="1" operator="between">
      <formula>0</formula>
      <formula>2.4</formula>
    </cfRule>
  </conditionalFormatting>
  <conditionalFormatting sqref="Z5:Z37">
    <cfRule type="cellIs" dxfId="44" priority="12" stopIfTrue="1" operator="between">
      <formula>8</formula>
      <formula>10</formula>
    </cfRule>
    <cfRule type="cellIs" dxfId="43" priority="226" stopIfTrue="1" operator="between">
      <formula>7</formula>
      <formula>7.9</formula>
    </cfRule>
    <cfRule type="cellIs" dxfId="42" priority="227" stopIfTrue="1" operator="between">
      <formula>5.5</formula>
      <formula>6.9</formula>
    </cfRule>
    <cfRule type="cellIs" dxfId="41" priority="228" stopIfTrue="1" operator="between">
      <formula>3.8</formula>
      <formula>5.4</formula>
    </cfRule>
    <cfRule type="cellIs" dxfId="40" priority="229" stopIfTrue="1" operator="between">
      <formula>0</formula>
      <formula>3.7</formula>
    </cfRule>
  </conditionalFormatting>
  <conditionalFormatting sqref="AK5:AK37">
    <cfRule type="cellIs" dxfId="39" priority="32" stopIfTrue="1" operator="between">
      <formula>8</formula>
      <formula>10</formula>
    </cfRule>
    <cfRule type="cellIs" dxfId="38" priority="222" stopIfTrue="1" operator="between">
      <formula>6.5</formula>
      <formula>7.9</formula>
    </cfRule>
    <cfRule type="cellIs" dxfId="37" priority="223" stopIfTrue="1" operator="between">
      <formula>5</formula>
      <formula>6.4</formula>
    </cfRule>
    <cfRule type="cellIs" dxfId="36" priority="224" stopIfTrue="1" operator="between">
      <formula>3.5</formula>
      <formula>4.9</formula>
    </cfRule>
    <cfRule type="cellIs" dxfId="35" priority="225" stopIfTrue="1" operator="between">
      <formula>0</formula>
      <formula>3.4</formula>
    </cfRule>
  </conditionalFormatting>
  <conditionalFormatting sqref="AL5:AL37">
    <cfRule type="cellIs" dxfId="34" priority="33" stopIfTrue="1" operator="between">
      <formula>7.5</formula>
      <formula>10</formula>
    </cfRule>
    <cfRule type="cellIs" dxfId="33" priority="166" stopIfTrue="1" operator="between">
      <formula>6</formula>
      <formula>7.4</formula>
    </cfRule>
    <cfRule type="cellIs" dxfId="32" priority="167" stopIfTrue="1" operator="between">
      <formula>4.5</formula>
      <formula>5.9</formula>
    </cfRule>
    <cfRule type="cellIs" dxfId="31" priority="168" stopIfTrue="1" operator="between">
      <formula>3</formula>
      <formula>4.4</formula>
    </cfRule>
    <cfRule type="cellIs" dxfId="30" priority="169" stopIfTrue="1" operator="between">
      <formula>0</formula>
      <formula>2.9</formula>
    </cfRule>
  </conditionalFormatting>
  <conditionalFormatting sqref="Q5:Q37">
    <cfRule type="cellIs" dxfId="29" priority="18" stopIfTrue="1" operator="between">
      <formula>8</formula>
      <formula>10</formula>
    </cfRule>
    <cfRule type="cellIs" dxfId="28" priority="138" stopIfTrue="1" operator="between">
      <formula>6</formula>
      <formula>7.9</formula>
    </cfRule>
    <cfRule type="cellIs" dxfId="27" priority="139" stopIfTrue="1" operator="between">
      <formula>5</formula>
      <formula>5.9</formula>
    </cfRule>
    <cfRule type="cellIs" dxfId="26" priority="140" stopIfTrue="1" operator="between">
      <formula>4</formula>
      <formula>4.9</formula>
    </cfRule>
    <cfRule type="cellIs" dxfId="25" priority="141" stopIfTrue="1" operator="between">
      <formula>0</formula>
      <formula>3.9</formula>
    </cfRule>
  </conditionalFormatting>
  <conditionalFormatting sqref="AJ5:AJ37">
    <cfRule type="cellIs" dxfId="24" priority="31" stopIfTrue="1" operator="between">
      <formula>8.5</formula>
      <formula>10</formula>
    </cfRule>
    <cfRule type="cellIs" dxfId="23" priority="118" stopIfTrue="1" operator="between">
      <formula>6.5</formula>
      <formula>8.4</formula>
    </cfRule>
    <cfRule type="cellIs" dxfId="22" priority="119" stopIfTrue="1" operator="between">
      <formula>4.5</formula>
      <formula>6.4</formula>
    </cfRule>
    <cfRule type="cellIs" dxfId="21" priority="120" stopIfTrue="1" operator="between">
      <formula>3</formula>
      <formula>4.4</formula>
    </cfRule>
    <cfRule type="cellIs" dxfId="20" priority="121" stopIfTrue="1" operator="between">
      <formula>0</formula>
      <formula>2.9</formula>
    </cfRule>
  </conditionalFormatting>
  <conditionalFormatting sqref="H5:H37">
    <cfRule type="cellIs" dxfId="19" priority="25" stopIfTrue="1" operator="between">
      <formula>7.3</formula>
      <formula>10</formula>
    </cfRule>
    <cfRule type="cellIs" dxfId="18" priority="46" stopIfTrue="1" operator="between">
      <formula>5.5</formula>
      <formula>7.2</formula>
    </cfRule>
    <cfRule type="cellIs" dxfId="17" priority="47" stopIfTrue="1" operator="between">
      <formula>4</formula>
      <formula>5.4</formula>
    </cfRule>
    <cfRule type="cellIs" dxfId="16" priority="48" stopIfTrue="1" operator="between">
      <formula>2.5</formula>
      <formula>3.9</formula>
    </cfRule>
    <cfRule type="cellIs" dxfId="15" priority="49" stopIfTrue="1" operator="between">
      <formula>0</formula>
      <formula>2.4</formula>
    </cfRule>
  </conditionalFormatting>
  <conditionalFormatting sqref="AE5:AE37">
    <cfRule type="cellIs" dxfId="14" priority="26" stopIfTrue="1" operator="between">
      <formula>8</formula>
      <formula>10</formula>
    </cfRule>
    <cfRule type="cellIs" dxfId="13" priority="27" stopIfTrue="1" operator="between">
      <formula>6.5</formula>
      <formula>7.9</formula>
    </cfRule>
    <cfRule type="cellIs" dxfId="12" priority="28" stopIfTrue="1" operator="between">
      <formula>5.5</formula>
      <formula>6.4</formula>
    </cfRule>
    <cfRule type="cellIs" dxfId="11" priority="29" stopIfTrue="1" operator="between">
      <formula>4.5</formula>
      <formula>5.4</formula>
    </cfRule>
    <cfRule type="cellIs" dxfId="10" priority="30" stopIfTrue="1" operator="between">
      <formula>0</formula>
      <formula>4.4</formula>
    </cfRule>
  </conditionalFormatting>
  <conditionalFormatting sqref="L5:L37">
    <cfRule type="cellIs" dxfId="9" priority="20" stopIfTrue="1" operator="between">
      <formula>8</formula>
      <formula>10</formula>
    </cfRule>
    <cfRule type="cellIs" dxfId="8" priority="21" stopIfTrue="1" operator="between">
      <formula>7</formula>
      <formula>7.9</formula>
    </cfRule>
    <cfRule type="cellIs" dxfId="7" priority="22" stopIfTrue="1" operator="between">
      <formula>4.6</formula>
      <formula>6.9</formula>
    </cfRule>
    <cfRule type="cellIs" dxfId="6" priority="23" stopIfTrue="1" operator="between">
      <formula>3</formula>
      <formula>4.5</formula>
    </cfRule>
    <cfRule type="cellIs" dxfId="5" priority="24" stopIfTrue="1" operator="between">
      <formula>0</formula>
      <formula>2.9</formula>
    </cfRule>
  </conditionalFormatting>
  <conditionalFormatting sqref="Y5:Y37">
    <cfRule type="cellIs" dxfId="4" priority="13" stopIfTrue="1" operator="between">
      <formula>7</formula>
      <formula>10</formula>
    </cfRule>
    <cfRule type="cellIs" dxfId="3" priority="14" stopIfTrue="1" operator="between">
      <formula>5</formula>
      <formula>6.9</formula>
    </cfRule>
    <cfRule type="cellIs" dxfId="2" priority="15" stopIfTrue="1" operator="between">
      <formula>3.5</formula>
      <formula>4.9</formula>
    </cfRule>
    <cfRule type="cellIs" dxfId="1" priority="16" stopIfTrue="1" operator="between">
      <formula>2.1</formula>
      <formula>3.4</formula>
    </cfRule>
    <cfRule type="cellIs" dxfId="0" priority="17" stopIfTrue="1" operator="between">
      <formula>0</formula>
      <formula>2</formula>
    </cfRule>
  </conditionalFormatting>
  <conditionalFormatting sqref="AN5:AO37">
    <cfRule type="dataBar" priority="2">
      <dataBar>
        <cfvo type="min"/>
        <cfvo type="max"/>
        <color rgb="FFD6007B"/>
      </dataBar>
      <extLst>
        <ext xmlns:x14="http://schemas.microsoft.com/office/spreadsheetml/2009/9/main" uri="{B025F937-C7B1-47D3-B67F-A62EFF666E3E}">
          <x14:id>{DA19F0B7-169C-4286-8DD0-0655AAC2C358}</x14:id>
        </ext>
      </extLst>
    </cfRule>
  </conditionalFormatting>
  <pageMargins left="0.25" right="0.25" top="0.75" bottom="0.75" header="0.3" footer="0.3"/>
  <pageSetup paperSize="3" scale="50" fitToHeight="0" orientation="landscape" r:id="rId1"/>
  <headerFooter>
    <oddFooter xml:space="preserve">&amp;RINFORM Latin America and Caribbean, DRAFT, v003, 19 December 2016
</oddFooter>
  </headerFooter>
  <colBreaks count="2" manualBreakCount="2">
    <brk id="18" max="1048575" man="1"/>
    <brk id="39" max="1048575" man="1"/>
  </colBreaks>
  <drawing r:id="rId2"/>
  <extLst>
    <ext xmlns:x14="http://schemas.microsoft.com/office/spreadsheetml/2009/9/main" uri="{78C0D931-6437-407d-A8EE-F0AAD7539E65}">
      <x14:conditionalFormattings>
        <x14:conditionalFormatting xmlns:xm="http://schemas.microsoft.com/office/excel/2006/main">
          <x14:cfRule type="dataBar" id="{DA19F0B7-169C-4286-8DD0-0655AAC2C358}">
            <x14:dataBar minLength="0" maxLength="100" border="1" negativeBarBorderColorSameAsPositive="0">
              <x14:cfvo type="autoMin"/>
              <x14:cfvo type="autoMax"/>
              <x14:borderColor rgb="FFD6007B"/>
              <x14:negativeFillColor rgb="FFFF0000"/>
              <x14:negativeBorderColor rgb="FFFF0000"/>
              <x14:axisColor rgb="FF000000"/>
            </x14:dataBar>
          </x14:cfRule>
          <xm:sqref>AN5:AO37</xm:sqref>
        </x14:conditionalFormatting>
        <x14:conditionalFormatting xmlns:xm="http://schemas.microsoft.com/office/excel/2006/main">
          <x14:cfRule type="iconSet" priority="4" id="{66D4A35C-0CA3-45CF-AE98-638E5F8C104A}">
            <x14:iconSet iconSet="4RedToBlack" custom="1">
              <x14:cfvo type="percent">
                <xm:f>0</xm:f>
              </x14:cfvo>
              <x14:cfvo type="num">
                <xm:f>1</xm:f>
              </x14:cfvo>
              <x14:cfvo type="num">
                <xm:f>5</xm:f>
              </x14:cfvo>
              <x14:cfvo type="num">
                <xm:f>15</xm:f>
              </x14:cfvo>
              <x14:cfIcon iconSet="3TrafficLights1" iconId="2"/>
              <x14:cfIcon iconSet="3TrafficLights1" iconId="1"/>
              <x14:cfIcon iconSet="3TrafficLights1" iconId="0"/>
              <x14:cfIcon iconSet="4RedToBlack" iconId="3"/>
            </x14:iconSet>
          </x14:cfRule>
          <xm:sqref>AP5:AP37</xm:sqref>
        </x14:conditionalFormatting>
        <x14:conditionalFormatting xmlns:xm="http://schemas.microsoft.com/office/excel/2006/main">
          <x14:cfRule type="iconSet" priority="1" id="{C7A4DE77-252A-43C8-B4F5-D701ACE5AC41}">
            <x14:iconSet iconSet="4RedToBlack" custom="1">
              <x14:cfvo type="percent">
                <xm:f>0</xm:f>
              </x14:cfvo>
              <x14:cfvo type="num">
                <xm:f>1</xm:f>
              </x14:cfvo>
              <x14:cfvo type="num">
                <xm:f>3</xm:f>
              </x14:cfvo>
              <x14:cfvo type="num">
                <xm:f>5</xm:f>
              </x14:cfvo>
              <x14:cfIcon iconSet="3TrafficLights1" iconId="2"/>
              <x14:cfIcon iconSet="3TrafficLights1" iconId="1"/>
              <x14:cfIcon iconSet="3TrafficLights1" iconId="0"/>
              <x14:cfIcon iconSet="4RedToBlack" iconId="3"/>
            </x14:iconSet>
          </x14:cfRule>
          <xm:sqref>AT5:AT37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W40"/>
  <sheetViews>
    <sheetView showGridLines="0" topLeftCell="BA1" workbookViewId="0">
      <selection activeCell="BW3" sqref="BW3"/>
    </sheetView>
  </sheetViews>
  <sheetFormatPr defaultColWidth="9.140625" defaultRowHeight="15" x14ac:dyDescent="0.25"/>
  <cols>
    <col min="1" max="1" width="25.7109375" style="1" customWidth="1"/>
    <col min="2" max="2" width="9.140625" style="1"/>
    <col min="3" max="13" width="7.85546875" style="7" customWidth="1"/>
    <col min="14" max="15" width="10.42578125" style="7" bestFit="1" customWidth="1"/>
    <col min="16" max="16" width="10.42578125" style="7" customWidth="1"/>
    <col min="17" max="23" width="7.85546875" style="8" customWidth="1"/>
    <col min="24" max="24" width="7.85546875" style="9" customWidth="1"/>
    <col min="25" max="26" width="10.42578125" style="9" bestFit="1" customWidth="1"/>
    <col min="27" max="38" width="7.85546875" style="7" customWidth="1"/>
    <col min="39" max="39" width="10.85546875" style="7" customWidth="1"/>
    <col min="40" max="40" width="11" style="7" customWidth="1"/>
    <col min="41" max="43" width="7.85546875" style="7" customWidth="1"/>
    <col min="44" max="44" width="11.85546875" style="7" customWidth="1"/>
    <col min="45" max="59" width="7.85546875" style="7" customWidth="1"/>
    <col min="60" max="75" width="7.85546875" style="1" customWidth="1"/>
    <col min="76" max="16384" width="9.140625" style="1"/>
  </cols>
  <sheetData>
    <row r="1" spans="1:75" s="242" customFormat="1" ht="1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row>
    <row r="2" spans="1:75" s="3" customFormat="1" ht="117.75" hidden="1" customHeight="1" thickBot="1" x14ac:dyDescent="0.3">
      <c r="A2" s="113" t="s">
        <v>75</v>
      </c>
      <c r="B2" s="46" t="s">
        <v>86</v>
      </c>
      <c r="C2" s="250" t="s">
        <v>504</v>
      </c>
      <c r="D2" s="250" t="s">
        <v>505</v>
      </c>
      <c r="E2" s="250" t="s">
        <v>126</v>
      </c>
      <c r="F2" s="250" t="s">
        <v>449</v>
      </c>
      <c r="G2" s="250" t="s">
        <v>450</v>
      </c>
      <c r="H2" s="250" t="s">
        <v>451</v>
      </c>
      <c r="I2" s="250" t="s">
        <v>452</v>
      </c>
      <c r="J2" s="250" t="s">
        <v>453</v>
      </c>
      <c r="K2" s="250" t="s">
        <v>136</v>
      </c>
      <c r="L2" s="250" t="s">
        <v>454</v>
      </c>
      <c r="M2" s="251" t="s">
        <v>111</v>
      </c>
      <c r="N2" s="251" t="s">
        <v>593</v>
      </c>
      <c r="O2" s="251" t="s">
        <v>594</v>
      </c>
      <c r="P2" s="251" t="s">
        <v>595</v>
      </c>
      <c r="Q2" s="252" t="s">
        <v>506</v>
      </c>
      <c r="R2" s="252" t="s">
        <v>507</v>
      </c>
      <c r="S2" s="252" t="s">
        <v>129</v>
      </c>
      <c r="T2" s="252" t="s">
        <v>130</v>
      </c>
      <c r="U2" s="252" t="s">
        <v>131</v>
      </c>
      <c r="V2" s="252" t="s">
        <v>132</v>
      </c>
      <c r="W2" s="252" t="s">
        <v>135</v>
      </c>
      <c r="X2" s="253" t="s">
        <v>112</v>
      </c>
      <c r="Y2" s="253" t="s">
        <v>665</v>
      </c>
      <c r="Z2" s="253" t="s">
        <v>592</v>
      </c>
      <c r="AA2" s="251" t="s">
        <v>506</v>
      </c>
      <c r="AB2" s="250" t="s">
        <v>507</v>
      </c>
      <c r="AC2" s="250" t="s">
        <v>128</v>
      </c>
      <c r="AD2" s="250" t="s">
        <v>129</v>
      </c>
      <c r="AE2" s="250" t="s">
        <v>130</v>
      </c>
      <c r="AF2" s="250" t="s">
        <v>131</v>
      </c>
      <c r="AG2" s="250" t="s">
        <v>132</v>
      </c>
      <c r="AH2" s="250" t="s">
        <v>133</v>
      </c>
      <c r="AI2" s="250" t="s">
        <v>135</v>
      </c>
      <c r="AJ2" s="250" t="s">
        <v>134</v>
      </c>
      <c r="AK2" s="251" t="s">
        <v>112</v>
      </c>
      <c r="AL2" s="251" t="s">
        <v>418</v>
      </c>
      <c r="AM2" s="251" t="s">
        <v>665</v>
      </c>
      <c r="AN2" s="251" t="s">
        <v>592</v>
      </c>
      <c r="AO2" s="251" t="s">
        <v>591</v>
      </c>
      <c r="AP2" s="251" t="s">
        <v>119</v>
      </c>
      <c r="AQ2" s="251" t="s">
        <v>120</v>
      </c>
      <c r="AR2" s="251" t="s">
        <v>140</v>
      </c>
      <c r="AS2" s="251" t="s">
        <v>141</v>
      </c>
      <c r="AT2" s="251" t="s">
        <v>142</v>
      </c>
      <c r="AU2" s="251" t="s">
        <v>143</v>
      </c>
      <c r="AV2" s="251" t="s">
        <v>419</v>
      </c>
      <c r="AW2" s="251" t="s">
        <v>137</v>
      </c>
      <c r="AX2" s="254" t="s">
        <v>138</v>
      </c>
      <c r="AY2" s="251" t="s">
        <v>139</v>
      </c>
      <c r="AZ2" s="254" t="s">
        <v>951</v>
      </c>
      <c r="BA2" s="254" t="s">
        <v>144</v>
      </c>
      <c r="BB2" s="251" t="s">
        <v>420</v>
      </c>
      <c r="BC2" s="251" t="s">
        <v>598</v>
      </c>
      <c r="BD2" s="251" t="s">
        <v>666</v>
      </c>
      <c r="BE2" s="251" t="s">
        <v>590</v>
      </c>
      <c r="BF2" s="251" t="s">
        <v>588</v>
      </c>
      <c r="BG2" s="254" t="s">
        <v>667</v>
      </c>
      <c r="BH2" s="255" t="s">
        <v>440</v>
      </c>
      <c r="BI2" s="251" t="s">
        <v>399</v>
      </c>
      <c r="BJ2" s="251" t="s">
        <v>687</v>
      </c>
      <c r="BK2" s="251" t="s">
        <v>688</v>
      </c>
      <c r="BL2" s="251" t="s">
        <v>689</v>
      </c>
      <c r="BM2" s="251" t="s">
        <v>690</v>
      </c>
      <c r="BN2" s="251" t="s">
        <v>691</v>
      </c>
      <c r="BO2" s="254" t="s">
        <v>692</v>
      </c>
      <c r="BP2" s="251" t="s">
        <v>600</v>
      </c>
      <c r="BQ2" s="251" t="s">
        <v>601</v>
      </c>
      <c r="BR2" s="254" t="s">
        <v>663</v>
      </c>
      <c r="BS2" s="253" t="s">
        <v>931</v>
      </c>
      <c r="BT2" s="251" t="s">
        <v>931</v>
      </c>
      <c r="BU2" s="251" t="s">
        <v>932</v>
      </c>
      <c r="BV2" s="254" t="s">
        <v>930</v>
      </c>
      <c r="BW2" s="255" t="s">
        <v>929</v>
      </c>
    </row>
    <row r="3" spans="1:75" s="3" customFormat="1" ht="117.75" customHeight="1" thickBot="1" x14ac:dyDescent="0.3">
      <c r="A3" s="111" t="s">
        <v>1080</v>
      </c>
      <c r="B3" s="246" t="s">
        <v>64</v>
      </c>
      <c r="C3" s="256" t="s">
        <v>1082</v>
      </c>
      <c r="D3" s="256" t="s">
        <v>1083</v>
      </c>
      <c r="E3" s="256" t="s">
        <v>1084</v>
      </c>
      <c r="F3" s="256" t="s">
        <v>1085</v>
      </c>
      <c r="G3" s="256" t="s">
        <v>1086</v>
      </c>
      <c r="H3" s="256" t="s">
        <v>1087</v>
      </c>
      <c r="I3" s="256" t="s">
        <v>1204</v>
      </c>
      <c r="J3" s="256" t="s">
        <v>1205</v>
      </c>
      <c r="K3" s="256" t="s">
        <v>1088</v>
      </c>
      <c r="L3" s="256" t="s">
        <v>1089</v>
      </c>
      <c r="M3" s="257" t="s">
        <v>1090</v>
      </c>
      <c r="N3" s="257" t="s">
        <v>1091</v>
      </c>
      <c r="O3" s="257" t="s">
        <v>1092</v>
      </c>
      <c r="P3" s="257" t="s">
        <v>1093</v>
      </c>
      <c r="Q3" s="258" t="s">
        <v>1094</v>
      </c>
      <c r="R3" s="258" t="s">
        <v>1095</v>
      </c>
      <c r="S3" s="258" t="s">
        <v>1096</v>
      </c>
      <c r="T3" s="258" t="s">
        <v>1097</v>
      </c>
      <c r="U3" s="258" t="s">
        <v>1098</v>
      </c>
      <c r="V3" s="258" t="s">
        <v>1099</v>
      </c>
      <c r="W3" s="258" t="s">
        <v>1100</v>
      </c>
      <c r="X3" s="259" t="s">
        <v>1101</v>
      </c>
      <c r="Y3" s="259" t="s">
        <v>1207</v>
      </c>
      <c r="Z3" s="259" t="s">
        <v>1102</v>
      </c>
      <c r="AA3" s="257" t="s">
        <v>1094</v>
      </c>
      <c r="AB3" s="256" t="s">
        <v>1095</v>
      </c>
      <c r="AC3" s="256" t="s">
        <v>1103</v>
      </c>
      <c r="AD3" s="256" t="s">
        <v>1096</v>
      </c>
      <c r="AE3" s="256" t="s">
        <v>1097</v>
      </c>
      <c r="AF3" s="256" t="s">
        <v>1098</v>
      </c>
      <c r="AG3" s="256" t="s">
        <v>1099</v>
      </c>
      <c r="AH3" s="256" t="s">
        <v>1104</v>
      </c>
      <c r="AI3" s="256" t="s">
        <v>1100</v>
      </c>
      <c r="AJ3" s="256" t="s">
        <v>1136</v>
      </c>
      <c r="AK3" s="257" t="s">
        <v>1101</v>
      </c>
      <c r="AL3" s="257" t="s">
        <v>1105</v>
      </c>
      <c r="AM3" s="257" t="s">
        <v>1207</v>
      </c>
      <c r="AN3" s="257" t="s">
        <v>1102</v>
      </c>
      <c r="AO3" s="257" t="s">
        <v>1106</v>
      </c>
      <c r="AP3" s="257" t="s">
        <v>1107</v>
      </c>
      <c r="AQ3" s="257" t="s">
        <v>1108</v>
      </c>
      <c r="AR3" s="257" t="s">
        <v>1109</v>
      </c>
      <c r="AS3" s="257" t="s">
        <v>1110</v>
      </c>
      <c r="AT3" s="257" t="s">
        <v>1111</v>
      </c>
      <c r="AU3" s="257" t="s">
        <v>1112</v>
      </c>
      <c r="AV3" s="257" t="s">
        <v>1113</v>
      </c>
      <c r="AW3" s="257" t="s">
        <v>1114</v>
      </c>
      <c r="AX3" s="260" t="s">
        <v>1115</v>
      </c>
      <c r="AY3" s="257" t="s">
        <v>1116</v>
      </c>
      <c r="AZ3" s="260" t="s">
        <v>1117</v>
      </c>
      <c r="BA3" s="260" t="s">
        <v>1118</v>
      </c>
      <c r="BB3" s="257" t="s">
        <v>1119</v>
      </c>
      <c r="BC3" s="257" t="s">
        <v>1120</v>
      </c>
      <c r="BD3" s="257" t="s">
        <v>1121</v>
      </c>
      <c r="BE3" s="257" t="s">
        <v>1122</v>
      </c>
      <c r="BF3" s="257" t="s">
        <v>1123</v>
      </c>
      <c r="BG3" s="260" t="s">
        <v>1045</v>
      </c>
      <c r="BH3" s="261" t="s">
        <v>1124</v>
      </c>
      <c r="BI3" s="257" t="s">
        <v>1125</v>
      </c>
      <c r="BJ3" s="257" t="s">
        <v>1126</v>
      </c>
      <c r="BK3" s="257" t="s">
        <v>1127</v>
      </c>
      <c r="BL3" s="257" t="s">
        <v>1128</v>
      </c>
      <c r="BM3" s="257" t="s">
        <v>1129</v>
      </c>
      <c r="BN3" s="257" t="s">
        <v>1208</v>
      </c>
      <c r="BO3" s="260" t="s">
        <v>1046</v>
      </c>
      <c r="BP3" s="257" t="s">
        <v>1130</v>
      </c>
      <c r="BQ3" s="257" t="s">
        <v>1131</v>
      </c>
      <c r="BR3" s="260" t="s">
        <v>1047</v>
      </c>
      <c r="BS3" s="259" t="s">
        <v>1132</v>
      </c>
      <c r="BT3" s="257" t="s">
        <v>1132</v>
      </c>
      <c r="BU3" s="257" t="s">
        <v>1133</v>
      </c>
      <c r="BV3" s="260" t="s">
        <v>1134</v>
      </c>
      <c r="BW3" s="261" t="s">
        <v>1135</v>
      </c>
    </row>
    <row r="4" spans="1:75" s="3" customFormat="1" ht="15.75" thickTop="1" x14ac:dyDescent="0.25">
      <c r="A4" s="114" t="s">
        <v>1</v>
      </c>
      <c r="B4" s="97" t="s">
        <v>0</v>
      </c>
      <c r="C4" s="48">
        <f>ROUND(IF('Indicador Datos'!D7=0,0.1,IF(LOG('Indicador Datos'!D7)&gt;C$37,10,IF(LOG('Indicador Datos'!D7)&lt;C$38,0,10-(C$37-LOG('Indicador Datos'!D7))/(C$37-C$38)*10))),1)</f>
        <v>0</v>
      </c>
      <c r="D4" s="48">
        <f>ROUND(IF('Indicador Datos'!E7=0,0.1,IF(LOG('Indicador Datos'!E7)&gt;D$37,10,IF(LOG('Indicador Datos'!E7)&lt;D$38,0,10-(D$37-LOG('Indicador Datos'!E7))/(D$37-D$38)*10))),1)</f>
        <v>0</v>
      </c>
      <c r="E4" s="48">
        <f t="shared" ref="E4:E35" si="0">ROUND((10-GEOMEAN(((10-C4)/10*9+1),((10-D4)/10*9+1)))/9*10,1)</f>
        <v>0</v>
      </c>
      <c r="F4" s="48">
        <f>ROUND(IF('Indicador Datos'!F7="No data",0.1,IF('Indicador Datos'!F7=0,0,IF(LOG('Indicador Datos'!F7)&gt;F$37,10,IF(LOG('Indicador Datos'!F7)&lt;F$38,0,10-(F$37-LOG('Indicador Datos'!F7))/(F$37-F$38)*10)))),1)</f>
        <v>0.1</v>
      </c>
      <c r="G4" s="48">
        <f>ROUND(IF('Indicador Datos'!G7=0,0,IF(LOG('Indicador Datos'!G7)&gt;G$37,10,IF(LOG('Indicador Datos'!G7)&lt;G$38,0,10-(G$37-LOG('Indicador Datos'!G7))/(G$37-G$38)*10))),1)</f>
        <v>0</v>
      </c>
      <c r="H4" s="48">
        <f>ROUND(IF('Indicador Datos'!H7=0,0,IF(LOG('Indicador Datos'!H7)&gt;H$37,10,IF(LOG('Indicador Datos'!H7)&lt;H$38,0,10-(H$37-LOG('Indicador Datos'!H7))/(H$37-H$38)*10))),1)</f>
        <v>4.0999999999999996</v>
      </c>
      <c r="I4" s="48">
        <f>ROUND(IF('Indicador Datos'!I7=0,0,IF(LOG('Indicador Datos'!I7)&gt;I$37,10,IF(LOG('Indicador Datos'!I7)&lt;I$38,0,10-(I$37-LOG('Indicador Datos'!I7))/(I$37-I$38)*10))),1)</f>
        <v>6.8</v>
      </c>
      <c r="J4" s="48">
        <f t="shared" ref="J4:J35" si="1">ROUND((10-GEOMEAN(((10-H4)/10*9+1),((10-I4)/10*9+1)))/9*10,1)</f>
        <v>5.6</v>
      </c>
      <c r="K4" s="48">
        <f>ROUND(IF('Indicador Datos'!J7=0,0,IF(LOG('Indicador Datos'!J7)&gt;K$37,10,IF(LOG('Indicador Datos'!J7)&lt;K$38,0,10-(K$37-LOG('Indicador Datos'!J7))/(K$37-K$38)*10))),1)</f>
        <v>4.8</v>
      </c>
      <c r="L4" s="48">
        <f t="shared" ref="L4:L35" si="2">ROUND((10-GEOMEAN(((10-J4)/10*9+1),((10-K4)/10*9+1)))/9*10,1)</f>
        <v>5.2</v>
      </c>
      <c r="M4" s="48">
        <f>ROUND(IF('Indicador Datos'!K7=0,0,IF(LOG('Indicador Datos'!K7)&gt;M$37,10,IF(LOG('Indicador Datos'!K7)&lt;M$38,0,10-(M$37-LOG('Indicador Datos'!K7))/(M$37-M$38)*10))),1)</f>
        <v>0</v>
      </c>
      <c r="N4" s="155">
        <f>IF('Indicador Datos'!N7="No data","x",ROUND(IF('Indicador Datos'!N7=0,0,IF(LOG('Indicador Datos'!N7)&gt;N$37,10,IF(LOG('Indicador Datos'!N7)&lt;N$38,0.1,10-(N$37-LOG('Indicador Datos'!N7))/(N$37-N$38)*10))),1))</f>
        <v>0</v>
      </c>
      <c r="O4" s="155">
        <f>IF('Indicador Datos'!O7="No data","x",ROUND(IF('Indicador Datos'!O7=0,0,IF(LOG('Indicador Datos'!O7)&gt;O$37,10,IF(LOG('Indicador Datos'!O7)&lt;O$38,0.1,10-(O$37-LOG('Indicador Datos'!O7))/(O$37-O$38)*10))),1))</f>
        <v>0.1</v>
      </c>
      <c r="P4" s="155">
        <f>IF(AND(N4="x", O4="x"),"x",ROUND(((10-GEOMEAN(((10-N4)/10*9+1),((10-O4)/10*9+1)))/9*10),1))</f>
        <v>0.1</v>
      </c>
      <c r="Q4" s="49">
        <f>'Indicador Datos'!D7/'Indicador Datos'!$CE7</f>
        <v>9.9093478829501204E-5</v>
      </c>
      <c r="R4" s="49">
        <f>'Indicador Datos'!E7/'Indicador Datos'!$CE7</f>
        <v>9.9093478829501204E-5</v>
      </c>
      <c r="S4" s="49">
        <f>IF(F4=0.1,0,'Indicador Datos'!F7/'Indicador Datos'!$CE7)</f>
        <v>0</v>
      </c>
      <c r="T4" s="49">
        <f>'Indicador Datos'!G7/'Indicador Datos'!$CE7</f>
        <v>0</v>
      </c>
      <c r="U4" s="49">
        <f>'Indicador Datos'!H7/'Indicador Datos'!$CE7</f>
        <v>1.844773127050953E-2</v>
      </c>
      <c r="V4" s="49">
        <f>'Indicador Datos'!I7/'Indicador Datos'!$CE7</f>
        <v>5.8255993485819566E-3</v>
      </c>
      <c r="W4" s="49">
        <f>'Indicador Datos'!J7/'Indicador Datos'!$CE7</f>
        <v>9.4770349411067989E-3</v>
      </c>
      <c r="X4" s="49">
        <f>'Indicador Datos'!K7/'Indicador Datos'!$CE7</f>
        <v>0</v>
      </c>
      <c r="Y4" s="49">
        <f>IF('Indicador Datos'!N7="No data","x",'Indicador Datos'!N7/'Indicador Datos'!$CE7)</f>
        <v>0</v>
      </c>
      <c r="Z4" s="49">
        <f>IF('Indicador Datos'!O7="No data","x",'Indicador Datos'!O7/'Indicador Datos'!$CE7)</f>
        <v>1.246956636178193E-2</v>
      </c>
      <c r="AA4" s="48">
        <f t="shared" ref="AA4:AA36" si="3">ROUND(IF(Q4&gt;AA$37,10,IF(Q4&lt;AA$38,0,10-(AA$37-Q4)/(AA$37-AA$38)*10)),1)</f>
        <v>0.5</v>
      </c>
      <c r="AB4" s="48">
        <f t="shared" ref="AB4:AB36" si="4">ROUND(IF(R4&gt;AB$37,10,IF(R4&lt;AB$38,0,10-(AB$37-R4)/(AB$37-AB$38)*10)),1)</f>
        <v>2</v>
      </c>
      <c r="AC4" s="48">
        <f t="shared" ref="AC4:AC35" si="5">ROUND(((10-GEOMEAN(((10-AA4)/10*9+1),((10-AB4)/10*9+1)))/9*10),1)</f>
        <v>1.3</v>
      </c>
      <c r="AD4" s="48">
        <f t="shared" ref="AD4:AD36" si="6">ROUND(IF(S4=0,0.1,IF(S4&gt;AD$37,10,IF(S4&lt;AD$38,0,10-(AD$37-S4)/(AD$37-AD$38)*10))),1)</f>
        <v>0.1</v>
      </c>
      <c r="AE4" s="48">
        <f t="shared" ref="AE4:AE36" si="7">ROUND(IF(T4=0,0,IF(LOG(T4)&gt;AE$37,10,IF(LOG(T4)&lt;=AE$38,0,10-(AE$37-LOG(T4))/(AE$37-AE$38)*10))),1)</f>
        <v>0</v>
      </c>
      <c r="AF4" s="48">
        <f t="shared" ref="AF4:AF36" si="8">ROUND(IF(U4&gt;AF$37,10,IF(U4&lt;AF$38,0,10-(AF$37-U4)/(AF$37-AF$38)*10)),1)</f>
        <v>10</v>
      </c>
      <c r="AG4" s="48">
        <f t="shared" ref="AG4:AG36" si="9">ROUND(IF(V4&gt;AG$37,10,IF(V4&lt;AG$38,0,10-(AG$37-V4)/(AG$37-AG$38)*10)),1)</f>
        <v>10</v>
      </c>
      <c r="AH4" s="48">
        <f t="shared" ref="AH4:AH35" si="10">ROUND(((10-GEOMEAN(((10-AF4)/10*9+1),((10-AG4)/10*9+1)))/9*10),1)</f>
        <v>10</v>
      </c>
      <c r="AI4" s="48">
        <f t="shared" ref="AI4:AI36" si="11">ROUND(IF(W4=0,0,IF(W4&gt;AI$37,10,IF(W4&lt;=AI$38,0,10-(AI$37-W4)/(AI$37-AI$38)*10))),1)</f>
        <v>10</v>
      </c>
      <c r="AJ4" s="48">
        <f t="shared" ref="AJ4:AJ35" si="12">ROUND((10-GEOMEAN(((10-AH4)/10*9+1),((10-AI4)/10*9+1)))/9*10,1)</f>
        <v>10</v>
      </c>
      <c r="AK4" s="48">
        <f t="shared" ref="AK4:AK36" si="13">ROUND(IF(X4&gt;AK$37,10,IF(X4&lt;AK$38,0,10-(AK$37-X4)/(AK$37-AK$38)*10)),1)</f>
        <v>0</v>
      </c>
      <c r="AL4" s="48">
        <f>ROUND(IF('Indicador Datos'!L7=0,0,IF('Indicador Datos'!L7&gt;AL$37,10,IF('Indicador Datos'!L7&lt;AL$38,0,10-(AL$37-'Indicador Datos'!L7)/(AL$37-AL$38)*10))),1)</f>
        <v>0</v>
      </c>
      <c r="AM4" s="48">
        <f>IF(Y4="x","x",ROUND(IF(Y4&gt;AM$37,10,IF(Y4&lt;AM$38,0,10-(AM$37-Y4)/(AM$37-AM$38)*10)),1))</f>
        <v>0</v>
      </c>
      <c r="AN4" s="48">
        <f>IF(Z4="x","x",ROUND(IF(Z4&gt;AN$37,10,IF(Z4&lt;AN$38,0,10-(AN$37-Z4)/(AN$37-AN$38)*10)),1))</f>
        <v>0.6</v>
      </c>
      <c r="AO4" s="48">
        <f>IF(AND(AM4="x", AN4="x"),"x",ROUND(((10-GEOMEAN(((10-AM4)/10*9+1),((10-AN4)/10*9+1)))/9*10),1))</f>
        <v>0.3</v>
      </c>
      <c r="AP4" s="48">
        <f t="shared" ref="AP4:AP36" si="14">ROUND(AVERAGE(C4,AA4),1)</f>
        <v>0.3</v>
      </c>
      <c r="AQ4" s="48">
        <f t="shared" ref="AQ4:AQ36" si="15">ROUND(AVERAGE(D4,AB4),1)</f>
        <v>1</v>
      </c>
      <c r="AR4" s="48">
        <f t="shared" ref="AR4:AR36" si="16">ROUND(AVERAGE(AF4,H4),1)</f>
        <v>7.1</v>
      </c>
      <c r="AS4" s="48">
        <f t="shared" ref="AS4:AS36" si="17">ROUND(AVERAGE(AG4,I4),1)</f>
        <v>8.4</v>
      </c>
      <c r="AT4" s="48">
        <f t="shared" ref="AT4:AT35" si="18">ROUND((10-GEOMEAN(((10-AR4)/10*9+1),((10-AS4)/10*9+1)))/9*10,1)</f>
        <v>7.8</v>
      </c>
      <c r="AU4" s="48">
        <f t="shared" ref="AU4:AU36" si="19">ROUND(AVERAGE(AI4,K4),1)</f>
        <v>7.4</v>
      </c>
      <c r="AV4" s="48">
        <f t="shared" ref="AV4:AV36" si="20">ROUND((10-GEOMEAN(((10-M4)/10*9+1),((10-AK4)/10*9+1)))/9*10,1)</f>
        <v>0</v>
      </c>
      <c r="AW4" s="48">
        <f t="shared" ref="AW4:AW36" si="21">ROUND((10-GEOMEAN(((10-E4)/10*9+1),((10-AC4)/10*9+1)))/9*10,1)</f>
        <v>0.7</v>
      </c>
      <c r="AX4" s="50">
        <f t="shared" ref="AX4:AX36" si="22">ROUND(IF(AND(AD4="x",F4="x"),"x",(10-GEOMEAN(((10-F4)/10*9+1),((10-AD4)/10*9+1)))/9*10),1)</f>
        <v>0.1</v>
      </c>
      <c r="AY4" s="48">
        <f t="shared" ref="AY4:AY36" si="23">ROUND((10-GEOMEAN(((10-G4)/10*9+1),((10-AE4)/10*9+1)))/9*10,1)</f>
        <v>0</v>
      </c>
      <c r="AZ4" s="196">
        <f>ROUND((10-GEOMEAN(((10-AW4)/10*9+1),((10-AY4)/10*9+1)))/9*10,1)</f>
        <v>0.4</v>
      </c>
      <c r="BA4" s="50">
        <f t="shared" ref="BA4:BA36" si="24">ROUND((10-GEOMEAN(((10-L4)/10*9+1),((10-AJ4)/10*9+1)))/9*10,1)</f>
        <v>8.5</v>
      </c>
      <c r="BB4" s="48">
        <f t="shared" ref="BB4:BB36" si="25">ROUND(AVERAGE(AL4,AV4),1)</f>
        <v>0</v>
      </c>
      <c r="BC4" s="48">
        <f>IF('Indicador Datos'!P7="No data","x",ROUND(IF('Indicador Datos'!P7&gt;BC$37,10,IF('Indicador Datos'!P7&lt;BC$38,0,10-(BC$37-'Indicador Datos'!P7)/(BC$37-BC$38)*10)),1))</f>
        <v>3.5</v>
      </c>
      <c r="BD4" s="48">
        <f t="shared" ref="BD4:BD36" si="26">ROUND(AVERAGE(BB4,BC4),1)</f>
        <v>1.8</v>
      </c>
      <c r="BE4" s="48">
        <f t="shared" ref="BE4:BE36" si="27">IF(AND(P4="x", AO4="x"),"x", ROUND(((10-GEOMEAN(((10-P4)/10*9+1),((10-AO4)/10*9+1)))/9*10),1))</f>
        <v>0.2</v>
      </c>
      <c r="BF4" s="48">
        <f>IF('Indicador Datos'!M7="No data","x", ROUND(IF('Indicador Datos'!M7&gt;BF$37,0,IF('Indicador Datos'!M7&lt;BF$38,10,(BF$37-'Indicador Datos'!M7)/(BF$37-BF$38)*10)),1))</f>
        <v>1.9</v>
      </c>
      <c r="BG4" s="50">
        <f>ROUND(AVERAGE(BD4,BE4,BE4,BF4),1)</f>
        <v>1</v>
      </c>
      <c r="BH4" s="51">
        <f>IF(ROUND(IF(AX4="x",(10-GEOMEAN(((10-BG4)/10*9+1),((10-AZ4)/10*9+1),((10-BA4)/10*9+1)))/9*10,(10-GEOMEAN(((10-AX4)/10*9+1),((10-AZ4)/10*9+1),((10-BA4)/10*9+1),((10-BG4)/10*9+1)))/9*10),1)=0,0.1,ROUND(IF(AX4="x",(10-GEOMEAN(((10-BG4)/10*9+1),((10-AZ4)/10*9+1),((10-BA4)/10*9+1)))/9*10,(10-GEOMEAN(((10-AX4)/10*9+1),((10-AZ4)/10*9+1),((10-BA4)/10*9+1),((10-BG4)/10*9+1)))/9*10),1))</f>
        <v>3.6</v>
      </c>
      <c r="BI4" s="48">
        <f>ROUND(IF('Indicador Datos'!Q7=0,0,IF('Indicador Datos'!Q7&gt;BI$37,10,IF('Indicador Datos'!Q7&lt;BI$38,0,10-(BI$37-'Indicador Datos'!Q7)/(BI$37-BI$38)*10))),1)</f>
        <v>0</v>
      </c>
      <c r="BJ4" s="48">
        <f>ROUND(IF('Indicador Datos'!R7=0,0,IF(LOG('Indicador Datos'!R7)&gt;LOG(BJ$37),10,IF(LOG('Indicador Datos'!R7)&lt;LOG(BJ$38),0,10-(LOG(BJ$37)-LOG('Indicador Datos'!R7))/(LOG(BJ$37)-LOG(BJ$38))*10))),1)</f>
        <v>1.9</v>
      </c>
      <c r="BK4" s="48">
        <f t="shared" ref="BK4:BK36" si="28">ROUND((10-GEOMEAN(((10-BI4)/10*9+1),((10-BJ4)/10*9+1)))/9*10,1)</f>
        <v>1</v>
      </c>
      <c r="BL4" s="48">
        <f>'Indicador Datos'!S7</f>
        <v>0</v>
      </c>
      <c r="BM4" s="48">
        <f>'Indicador Datos'!T7</f>
        <v>0</v>
      </c>
      <c r="BN4" s="48">
        <f t="shared" ref="BN4:BN36" si="29">ROUND(IF(BL4=5,10,IF(BM4=5,9,IF(BL4=4,8,IF(BM4=4,7,0)))),1)</f>
        <v>0</v>
      </c>
      <c r="BO4" s="158">
        <f>ROUND(IF(BN4&gt;5,BN4,BK4/10*7),1)</f>
        <v>0.7</v>
      </c>
      <c r="BP4" s="48">
        <f>IF('Indicador Datos'!U7="No data","x",ROUND(IF('Indicador Datos'!U7&gt;BP$37,10,IF('Indicador Datos'!U7&lt;BP$38,0,10-(BP$37-'Indicador Datos'!U7)/(BP$37-BP$38)*10)),1))</f>
        <v>3.7</v>
      </c>
      <c r="BQ4" s="48">
        <f>IF('Indicador Datos'!V7="No data","x",ROUND(IF(LOG('Indicador Datos'!V7)&gt;BQ$37,10,IF(LOG('Indicador Datos'!V7)&lt;BQ$38,0,10-(BQ$37-LOG('Indicador Datos'!V7))/(BQ$37-BQ$38)*10)),1))</f>
        <v>2.2000000000000002</v>
      </c>
      <c r="BR4" s="158">
        <f>ROUND((10-GEOMEAN(((10-BP4)/10*9+1),((10-BQ4)/10*9+1)))/9*10,1)</f>
        <v>3</v>
      </c>
      <c r="BS4" s="157">
        <f>IF('Indicador Datos'!W7="No data", "x",'Indicador Datos'!W7/'Indicador Datos'!CE7)</f>
        <v>2.1934153670680618E-4</v>
      </c>
      <c r="BT4" s="48">
        <f>IF(BS4="x","x",ROUND(IF(BS4&gt;BT$37,10,IF(BS4&lt;BT$38,0,10-(BT$37-BS4)/(BT$37-BT$38)*10)),1))</f>
        <v>3.7</v>
      </c>
      <c r="BU4" s="48">
        <f>IF('Indicador Datos'!W7="No data","x",ROUND(IF(LOG('Indicador Datos'!W7)&gt;BU$37,10,IF(LOG('Indicador Datos'!W7)&lt;BU$38,0,10-(BU$37-LOG('Indicador Datos'!W7))/(BU$37-BU$38)*10)),1))</f>
        <v>1</v>
      </c>
      <c r="BV4" s="50">
        <f>IF(AND(BT4="x", BU4="x"), "x", ROUND((10-GEOMEAN(((10-BT4)/10*9+1),((10-BU4)/10*9+1)))/9*10,1))</f>
        <v>2.5</v>
      </c>
      <c r="BW4" s="51">
        <f>ROUND(IF(BV4="x", (10-GEOMEAN(((10-BR4)/10*9+1),((10-BO4)/10*9+1)))/9*10, (10-GEOMEAN(((10-BR4)/10*9+1),((10-BV4)/10*9+1),((10-BO4)/10*9+1)))/9*10),1)</f>
        <v>2.1</v>
      </c>
    </row>
    <row r="5" spans="1:75" s="3" customFormat="1" x14ac:dyDescent="0.25">
      <c r="A5" s="114" t="s">
        <v>5</v>
      </c>
      <c r="B5" s="97" t="s">
        <v>4</v>
      </c>
      <c r="C5" s="48">
        <f>ROUND(IF('Indicador Datos'!D8=0,0.1,IF(LOG('Indicador Datos'!D8)&gt;C$37,10,IF(LOG('Indicador Datos'!D8)&lt;C$38,0,10-(C$37-LOG('Indicador Datos'!D8))/(C$37-C$38)*10))),1)</f>
        <v>0.1</v>
      </c>
      <c r="D5" s="48">
        <f>ROUND(IF('Indicador Datos'!E8=0,0.1,IF(LOG('Indicador Datos'!E8)&gt;D$37,10,IF(LOG('Indicador Datos'!E8)&lt;D$38,0,10-(D$37-LOG('Indicador Datos'!E8))/(D$37-D$38)*10))),1)</f>
        <v>0.1</v>
      </c>
      <c r="E5" s="48">
        <f t="shared" si="0"/>
        <v>0.1</v>
      </c>
      <c r="F5" s="48">
        <f>ROUND(IF('Indicador Datos'!F8="No data",0.1,IF('Indicador Datos'!F8=0,0,IF(LOG('Indicador Datos'!F8)&gt;F$37,10,IF(LOG('Indicador Datos'!F8)&lt;F$38,0,10-(F$37-LOG('Indicador Datos'!F8))/(F$37-F$38)*10)))),1)</f>
        <v>0.1</v>
      </c>
      <c r="G5" s="48">
        <f>ROUND(IF('Indicador Datos'!G8=0,0,IF(LOG('Indicador Datos'!G8)&gt;G$37,10,IF(LOG('Indicador Datos'!G8)&lt;G$38,0,10-(G$37-LOG('Indicador Datos'!G8))/(G$37-G$38)*10))),1)</f>
        <v>0</v>
      </c>
      <c r="H5" s="48">
        <f>ROUND(IF('Indicador Datos'!H8=0,0,IF(LOG('Indicador Datos'!H8)&gt;H$37,10,IF(LOG('Indicador Datos'!H8)&lt;H$38,0,10-(H$37-LOG('Indicador Datos'!H8))/(H$37-H$38)*10))),1)</f>
        <v>6.2</v>
      </c>
      <c r="I5" s="48">
        <f>ROUND(IF('Indicador Datos'!I8=0,0,IF(LOG('Indicador Datos'!I8)&gt;I$37,10,IF(LOG('Indicador Datos'!I8)&lt;I$38,0,10-(I$37-LOG('Indicador Datos'!I8))/(I$37-I$38)*10))),1)</f>
        <v>7.6</v>
      </c>
      <c r="J5" s="48">
        <f t="shared" si="1"/>
        <v>7</v>
      </c>
      <c r="K5" s="48">
        <f>ROUND(IF('Indicador Datos'!J8=0,0,IF(LOG('Indicador Datos'!J8)&gt;K$37,10,IF(LOG('Indicador Datos'!J8)&lt;K$38,0,10-(K$37-LOG('Indicador Datos'!J8))/(K$37-K$38)*10))),1)</f>
        <v>8.1999999999999993</v>
      </c>
      <c r="L5" s="48">
        <f t="shared" si="2"/>
        <v>7.7</v>
      </c>
      <c r="M5" s="48">
        <f>ROUND(IF('Indicador Datos'!K8=0,0,IF(LOG('Indicador Datos'!K8)&gt;M$37,10,IF(LOG('Indicador Datos'!K8)&lt;M$38,0,10-(M$37-LOG('Indicador Datos'!K8))/(M$37-M$38)*10))),1)</f>
        <v>0</v>
      </c>
      <c r="N5" s="155">
        <f>IF('Indicador Datos'!N8="No data","x",ROUND(IF('Indicador Datos'!N8=0,0,IF(LOG('Indicador Datos'!N8)&gt;N$37,10,IF(LOG('Indicador Datos'!N8)&lt;N$38,0.1,10-(N$37-LOG('Indicador Datos'!N8))/(N$37-N$38)*10))),1))</f>
        <v>0.1</v>
      </c>
      <c r="O5" s="155">
        <f>IF('Indicador Datos'!O8="No data","x",ROUND(IF('Indicador Datos'!O8=0,0,IF(LOG('Indicador Datos'!O8)&gt;O$37,10,IF(LOG('Indicador Datos'!O8)&lt;O$38,0.1,10-(O$37-LOG('Indicador Datos'!O8))/(O$37-O$38)*10))),1))</f>
        <v>2.4</v>
      </c>
      <c r="P5" s="155">
        <f t="shared" ref="P5:P36" si="30">IF(AND(N5="x", O5="x"),"x",ROUND(((10-GEOMEAN(((10-N5)/10*9+1),((10-O5)/10*9+1)))/9*10),1))</f>
        <v>1.3</v>
      </c>
      <c r="Q5" s="49">
        <f>'Indicador Datos'!D8/'Indicador Datos'!$CE8</f>
        <v>0</v>
      </c>
      <c r="R5" s="49">
        <f>'Indicador Datos'!E8/'Indicador Datos'!$CE8</f>
        <v>0</v>
      </c>
      <c r="S5" s="49">
        <f>IF(F5=0.1,0,'Indicador Datos'!F8/'Indicador Datos'!$CE8)</f>
        <v>0</v>
      </c>
      <c r="T5" s="49">
        <f>'Indicador Datos'!G8/'Indicador Datos'!$CE8</f>
        <v>0</v>
      </c>
      <c r="U5" s="49">
        <f>'Indicador Datos'!H8/'Indicador Datos'!$CE8</f>
        <v>1.8566453699728862E-2</v>
      </c>
      <c r="V5" s="49">
        <f>'Indicador Datos'!I8/'Indicador Datos'!$CE8</f>
        <v>5.8630906420196411E-3</v>
      </c>
      <c r="W5" s="49">
        <f>'Indicador Datos'!J8/'Indicador Datos'!$CE8</f>
        <v>4.9964020601170174E-2</v>
      </c>
      <c r="X5" s="49">
        <f>'Indicador Datos'!K8/'Indicador Datos'!$CE8</f>
        <v>0</v>
      </c>
      <c r="Y5" s="49">
        <f>IF('Indicador Datos'!N8="No data","x",'Indicador Datos'!N8/'Indicador Datos'!$CE8)</f>
        <v>6.3567842455534941E-4</v>
      </c>
      <c r="Z5" s="49">
        <f>IF('Indicador Datos'!O8="No data","x",'Indicador Datos'!O8/'Indicador Datos'!$CE8)</f>
        <v>2.382367058884579E-2</v>
      </c>
      <c r="AA5" s="48">
        <f t="shared" si="3"/>
        <v>0</v>
      </c>
      <c r="AB5" s="48">
        <f t="shared" si="4"/>
        <v>0</v>
      </c>
      <c r="AC5" s="48">
        <f t="shared" si="5"/>
        <v>0</v>
      </c>
      <c r="AD5" s="48">
        <f t="shared" si="6"/>
        <v>0.1</v>
      </c>
      <c r="AE5" s="48">
        <f t="shared" si="7"/>
        <v>0</v>
      </c>
      <c r="AF5" s="48">
        <f t="shared" si="8"/>
        <v>10</v>
      </c>
      <c r="AG5" s="48">
        <f t="shared" si="9"/>
        <v>10</v>
      </c>
      <c r="AH5" s="48">
        <f t="shared" si="10"/>
        <v>10</v>
      </c>
      <c r="AI5" s="48">
        <f t="shared" si="11"/>
        <v>10</v>
      </c>
      <c r="AJ5" s="48">
        <f t="shared" si="12"/>
        <v>10</v>
      </c>
      <c r="AK5" s="48">
        <f t="shared" si="13"/>
        <v>0</v>
      </c>
      <c r="AL5" s="48">
        <f>ROUND(IF('Indicador Datos'!L8=0,0,IF('Indicador Datos'!L8&gt;AL$37,10,IF('Indicador Datos'!L8&lt;AL$38,0,10-(AL$37-'Indicador Datos'!L8)/(AL$37-AL$38)*10))),1)</f>
        <v>0</v>
      </c>
      <c r="AM5" s="48">
        <f t="shared" ref="AM5:AM36" si="31">IF(Y5="x","x",ROUND(IF(Y5&gt;AM$37,10,IF(Y5&lt;AM$38,0,10-(AM$37-Y5)/(AM$37-AM$38)*10)),1))</f>
        <v>0</v>
      </c>
      <c r="AN5" s="48">
        <f t="shared" ref="AN5:AN36" si="32">IF(Z5="x","x",ROUND(IF(Z5&gt;AN$37,10,IF(Z5&lt;AN$38,0,10-(AN$37-Z5)/(AN$37-AN$38)*10)),1))</f>
        <v>1.2</v>
      </c>
      <c r="AO5" s="48">
        <f t="shared" ref="AO5:AO36" si="33">IF(AND(AM5="x", AN5="x"),"x",ROUND(((10-GEOMEAN(((10-AM5)/10*9+1),((10-AN5)/10*9+1)))/9*10),1))</f>
        <v>0.6</v>
      </c>
      <c r="AP5" s="48">
        <f t="shared" si="14"/>
        <v>0.1</v>
      </c>
      <c r="AQ5" s="48">
        <f t="shared" si="15"/>
        <v>0.1</v>
      </c>
      <c r="AR5" s="48">
        <f t="shared" si="16"/>
        <v>8.1</v>
      </c>
      <c r="AS5" s="48">
        <f t="shared" si="17"/>
        <v>8.8000000000000007</v>
      </c>
      <c r="AT5" s="48">
        <f t="shared" si="18"/>
        <v>8.5</v>
      </c>
      <c r="AU5" s="48">
        <f t="shared" si="19"/>
        <v>9.1</v>
      </c>
      <c r="AV5" s="48">
        <f t="shared" si="20"/>
        <v>0</v>
      </c>
      <c r="AW5" s="48">
        <f t="shared" si="21"/>
        <v>0.1</v>
      </c>
      <c r="AX5" s="50">
        <f t="shared" si="22"/>
        <v>0.1</v>
      </c>
      <c r="AY5" s="48">
        <f t="shared" si="23"/>
        <v>0</v>
      </c>
      <c r="AZ5" s="197">
        <f t="shared" ref="AZ5:AZ36" si="34">ROUND((10-GEOMEAN(((10-AW5)/10*9+1),((10-AY5)/10*9+1)))/9*10,1)</f>
        <v>0.1</v>
      </c>
      <c r="BA5" s="50">
        <f t="shared" si="24"/>
        <v>9.1999999999999993</v>
      </c>
      <c r="BB5" s="48">
        <f t="shared" si="25"/>
        <v>0</v>
      </c>
      <c r="BC5" s="48" t="str">
        <f>IF('Indicador Datos'!P8="No data","x",ROUND(IF('Indicador Datos'!P8&gt;BC$37,10,IF('Indicador Datos'!P8&lt;BC$38,0,10-(BC$37-'Indicador Datos'!P8)/(BC$37-BC$38)*10)),1))</f>
        <v>x</v>
      </c>
      <c r="BD5" s="48">
        <f t="shared" si="26"/>
        <v>0</v>
      </c>
      <c r="BE5" s="48">
        <f t="shared" si="27"/>
        <v>1</v>
      </c>
      <c r="BF5" s="48">
        <f>IF('Indicador Datos'!M8="No data","x", ROUND(IF('Indicador Datos'!M8&gt;BF$37,0,IF('Indicador Datos'!M8&lt;BF$38,10,(BF$37-'Indicador Datos'!M8)/(BF$37-BF$38)*10)),1))</f>
        <v>0</v>
      </c>
      <c r="BG5" s="50">
        <f t="shared" ref="BG5:BG36" si="35">ROUND(AVERAGE(BD5,BE5,BE5,BF5),1)</f>
        <v>0.5</v>
      </c>
      <c r="BH5" s="51">
        <f t="shared" ref="BH5:BH36" si="36">IF(ROUND(IF(AX5="x",(10-GEOMEAN(((10-BG5)/10*9+1),((10-AZ5)/10*9+1),((10-BA5)/10*9+1)))/9*10,(10-GEOMEAN(((10-AX5)/10*9+1),((10-AZ5)/10*9+1),((10-BA5)/10*9+1),((10-BG5)/10*9+1)))/9*10),1)=0,0.1,ROUND(IF(AX5="x",(10-GEOMEAN(((10-BG5)/10*9+1),((10-AZ5)/10*9+1),((10-BA5)/10*9+1)))/9*10,(10-GEOMEAN(((10-AX5)/10*9+1),((10-AZ5)/10*9+1),((10-BA5)/10*9+1),((10-BG5)/10*9+1)))/9*10),1))</f>
        <v>4.0999999999999996</v>
      </c>
      <c r="BI5" s="48">
        <f>ROUND(IF('Indicador Datos'!Q8=0,0,IF('Indicador Datos'!Q8&gt;BI$37,10,IF('Indicador Datos'!Q8&lt;BI$38,0,10-(BI$37-'Indicador Datos'!Q8)/(BI$37-BI$38)*10))),1)</f>
        <v>0</v>
      </c>
      <c r="BJ5" s="48">
        <f>ROUND(IF('Indicador Datos'!R8=0,0,IF(LOG('Indicador Datos'!R8)&gt;LOG(BJ$37),10,IF(LOG('Indicador Datos'!R8)&lt;LOG(BJ$38),0,10-(LOG(BJ$37)-LOG('Indicador Datos'!R8))/(LOG(BJ$37)-LOG(BJ$38))*10))),1)</f>
        <v>0</v>
      </c>
      <c r="BK5" s="48">
        <f t="shared" si="28"/>
        <v>0</v>
      </c>
      <c r="BL5" s="48">
        <f>'Indicador Datos'!S8</f>
        <v>0</v>
      </c>
      <c r="BM5" s="48">
        <f>'Indicador Datos'!T8</f>
        <v>0</v>
      </c>
      <c r="BN5" s="48">
        <f t="shared" si="29"/>
        <v>0</v>
      </c>
      <c r="BO5" s="159">
        <f t="shared" ref="BO5:BO36" si="37">ROUND(IF(BN5&gt;5,BN5,BK5/10*7),1)</f>
        <v>0</v>
      </c>
      <c r="BP5" s="48">
        <f>IF('Indicador Datos'!U8="No data","x",ROUND(IF('Indicador Datos'!U8&gt;BP$37,10,IF('Indicador Datos'!U8&lt;BP$38,0,10-(BP$37-'Indicador Datos'!U8)/(BP$37-BP$38)*10)),1))</f>
        <v>9.9</v>
      </c>
      <c r="BQ5" s="48">
        <f>IF('Indicador Datos'!V8="No data","x",ROUND(IF(LOG('Indicador Datos'!V8)&gt;BQ$37,10,IF(LOG('Indicador Datos'!V8)&lt;BQ$38,0,10-(BQ$37-LOG('Indicador Datos'!V8))/(BQ$37-BQ$38)*10)),1))</f>
        <v>4.5</v>
      </c>
      <c r="BR5" s="159">
        <f t="shared" ref="BR5:BR36" si="38">ROUND((10-GEOMEAN(((10-BP5)/10*9+1),((10-BQ5)/10*9+1)))/9*10,1)</f>
        <v>8.3000000000000007</v>
      </c>
      <c r="BS5" s="49">
        <f>IF('Indicador Datos'!W8="No data", "x",'Indicador Datos'!W8/'Indicador Datos'!CE8)</f>
        <v>1.0118962676595359E-4</v>
      </c>
      <c r="BT5" s="48">
        <f t="shared" ref="BT5:BT36" si="39">IF(BS5="x","x",ROUND(IF(BS5&gt;BT$37,10,IF(BS5&lt;BT$38,0,10-(BT$37-BS5)/(BT$37-BT$38)*10)),1))</f>
        <v>1.7</v>
      </c>
      <c r="BU5" s="48">
        <f>IF('Indicador Datos'!W8="No data","x",ROUND(IF(LOG('Indicador Datos'!W8)&gt;BU$37,10,IF(LOG('Indicador Datos'!W8)&lt;BU$38,0,10-(BU$37-LOG('Indicador Datos'!W8))/(BU$37-BU$38)*10)),1))</f>
        <v>2</v>
      </c>
      <c r="BV5" s="50">
        <f t="shared" ref="BV5:BV36" si="40">IF(AND(BT5="x", BU5="x"), "x", ROUND((10-GEOMEAN(((10-BT5)/10*9+1),((10-BU5)/10*9+1)))/9*10,1))</f>
        <v>1.9</v>
      </c>
      <c r="BW5" s="51">
        <f t="shared" ref="BW5:BW36" si="41">ROUND(IF(BV5="x", (10-GEOMEAN(((10-BR5)/10*9+1),((10-BO5)/10*9+1)))/9*10, (10-GEOMEAN(((10-BR5)/10*9+1),((10-BV5)/10*9+1),((10-BO5)/10*9+1)))/9*10),1)</f>
        <v>4.5</v>
      </c>
    </row>
    <row r="6" spans="1:75" s="3" customFormat="1" x14ac:dyDescent="0.25">
      <c r="A6" s="114" t="s">
        <v>7</v>
      </c>
      <c r="B6" s="97" t="s">
        <v>6</v>
      </c>
      <c r="C6" s="48">
        <f>ROUND(IF('Indicador Datos'!D9=0,0.1,IF(LOG('Indicador Datos'!D9)&gt;C$37,10,IF(LOG('Indicador Datos'!D9)&lt;C$38,0,10-(C$37-LOG('Indicador Datos'!D9))/(C$37-C$38)*10))),1)</f>
        <v>0.1</v>
      </c>
      <c r="D6" s="48">
        <f>ROUND(IF('Indicador Datos'!E9=0,0.1,IF(LOG('Indicador Datos'!E9)&gt;D$37,10,IF(LOG('Indicador Datos'!E9)&lt;D$38,0,10-(D$37-LOG('Indicador Datos'!E9))/(D$37-D$38)*10))),1)</f>
        <v>0.1</v>
      </c>
      <c r="E6" s="48">
        <f t="shared" si="0"/>
        <v>0.1</v>
      </c>
      <c r="F6" s="48">
        <f>ROUND(IF('Indicador Datos'!F9="No data",0.1,IF('Indicador Datos'!F9=0,0,IF(LOG('Indicador Datos'!F9)&gt;F$37,10,IF(LOG('Indicador Datos'!F9)&lt;F$38,0,10-(F$37-LOG('Indicador Datos'!F9))/(F$37-F$38)*10)))),1)</f>
        <v>0.1</v>
      </c>
      <c r="G6" s="48">
        <f>ROUND(IF('Indicador Datos'!G9=0,0,IF(LOG('Indicador Datos'!G9)&gt;G$37,10,IF(LOG('Indicador Datos'!G9)&lt;G$38,0,10-(G$37-LOG('Indicador Datos'!G9))/(G$37-G$38)*10))),1)</f>
        <v>5.6</v>
      </c>
      <c r="H6" s="48">
        <f>ROUND(IF('Indicador Datos'!H9=0,0,IF(LOG('Indicador Datos'!H9)&gt;H$37,10,IF(LOG('Indicador Datos'!H9)&lt;H$38,0,10-(H$37-LOG('Indicador Datos'!H9))/(H$37-H$38)*10))),1)</f>
        <v>5.3</v>
      </c>
      <c r="I6" s="48">
        <f>ROUND(IF('Indicador Datos'!I9=0,0,IF(LOG('Indicador Datos'!I9)&gt;I$37,10,IF(LOG('Indicador Datos'!I9)&lt;I$38,0,10-(I$37-LOG('Indicador Datos'!I9))/(I$37-I$38)*10))),1)</f>
        <v>6.8</v>
      </c>
      <c r="J6" s="48">
        <f t="shared" si="1"/>
        <v>6.1</v>
      </c>
      <c r="K6" s="48">
        <f>ROUND(IF('Indicador Datos'!J9=0,0,IF(LOG('Indicador Datos'!J9)&gt;K$37,10,IF(LOG('Indicador Datos'!J9)&lt;K$38,0,10-(K$37-LOG('Indicador Datos'!J9))/(K$37-K$38)*10))),1)</f>
        <v>3.7</v>
      </c>
      <c r="L6" s="48">
        <f t="shared" si="2"/>
        <v>5</v>
      </c>
      <c r="M6" s="48">
        <f>ROUND(IF('Indicador Datos'!K9=0,0,IF(LOG('Indicador Datos'!K9)&gt;M$37,10,IF(LOG('Indicador Datos'!K9)&lt;M$38,0,10-(M$37-LOG('Indicador Datos'!K9))/(M$37-M$38)*10))),1)</f>
        <v>0</v>
      </c>
      <c r="N6" s="155" t="str">
        <f>IF('Indicador Datos'!N9="No data","x",ROUND(IF('Indicador Datos'!N9=0,0,IF(LOG('Indicador Datos'!N9)&gt;N$37,10,IF(LOG('Indicador Datos'!N9)&lt;N$38,0.1,10-(N$37-LOG('Indicador Datos'!N9))/(N$37-N$38)*10))),1))</f>
        <v>x</v>
      </c>
      <c r="O6" s="155" t="str">
        <f>IF('Indicador Datos'!O9="No data","x",ROUND(IF('Indicador Datos'!O9=0,0,IF(LOG('Indicador Datos'!O9)&gt;O$37,10,IF(LOG('Indicador Datos'!O9)&lt;O$38,0.1,10-(O$37-LOG('Indicador Datos'!O9))/(O$37-O$38)*10))),1))</f>
        <v>x</v>
      </c>
      <c r="P6" s="155" t="str">
        <f t="shared" si="30"/>
        <v>x</v>
      </c>
      <c r="Q6" s="49">
        <f>'Indicador Datos'!D9/'Indicador Datos'!$CE9</f>
        <v>0</v>
      </c>
      <c r="R6" s="49">
        <f>'Indicador Datos'!E9/'Indicador Datos'!$CE9</f>
        <v>0</v>
      </c>
      <c r="S6" s="49">
        <f>IF(F6=0.1,0,'Indicador Datos'!F9/'Indicador Datos'!$CE9)</f>
        <v>0</v>
      </c>
      <c r="T6" s="49">
        <f>'Indicador Datos'!G9/'Indicador Datos'!$CE9</f>
        <v>6.0410978792417823E-6</v>
      </c>
      <c r="U6" s="49">
        <f>'Indicador Datos'!H9/'Indicador Datos'!$CE9</f>
        <v>1.3375906496729803E-2</v>
      </c>
      <c r="V6" s="49">
        <f>'Indicador Datos'!I9/'Indicador Datos'!$CE9</f>
        <v>1.9108437852471147E-3</v>
      </c>
      <c r="W6" s="49">
        <f>'Indicador Datos'!J9/'Indicador Datos'!$CE9</f>
        <v>1.0898622162259781E-3</v>
      </c>
      <c r="X6" s="49">
        <f>'Indicador Datos'!K9/'Indicador Datos'!$CE9</f>
        <v>0</v>
      </c>
      <c r="Y6" s="49" t="str">
        <f>IF('Indicador Datos'!N9="No data","x",'Indicador Datos'!N9/'Indicador Datos'!$CE9)</f>
        <v>x</v>
      </c>
      <c r="Z6" s="49" t="str">
        <f>IF('Indicador Datos'!O9="No data","x",'Indicador Datos'!O9/'Indicador Datos'!$CE9)</f>
        <v>x</v>
      </c>
      <c r="AA6" s="48">
        <f t="shared" si="3"/>
        <v>0</v>
      </c>
      <c r="AB6" s="48">
        <f t="shared" si="4"/>
        <v>0</v>
      </c>
      <c r="AC6" s="48">
        <f t="shared" si="5"/>
        <v>0</v>
      </c>
      <c r="AD6" s="48">
        <f t="shared" si="6"/>
        <v>0.1</v>
      </c>
      <c r="AE6" s="48">
        <f t="shared" si="7"/>
        <v>5.9</v>
      </c>
      <c r="AF6" s="48">
        <f t="shared" si="8"/>
        <v>8.9</v>
      </c>
      <c r="AG6" s="48">
        <f t="shared" si="9"/>
        <v>7.6</v>
      </c>
      <c r="AH6" s="48">
        <f t="shared" si="10"/>
        <v>8.3000000000000007</v>
      </c>
      <c r="AI6" s="48">
        <f t="shared" si="11"/>
        <v>2.7</v>
      </c>
      <c r="AJ6" s="48">
        <f t="shared" si="12"/>
        <v>6.2</v>
      </c>
      <c r="AK6" s="48">
        <f t="shared" si="13"/>
        <v>0</v>
      </c>
      <c r="AL6" s="48">
        <f>ROUND(IF('Indicador Datos'!L9=0,0,IF('Indicador Datos'!L9&gt;AL$37,10,IF('Indicador Datos'!L9&lt;AL$38,0,10-(AL$37-'Indicador Datos'!L9)/(AL$37-AL$38)*10))),1)</f>
        <v>1.6</v>
      </c>
      <c r="AM6" s="48" t="str">
        <f t="shared" si="31"/>
        <v>x</v>
      </c>
      <c r="AN6" s="48" t="str">
        <f t="shared" si="32"/>
        <v>x</v>
      </c>
      <c r="AO6" s="48" t="str">
        <f t="shared" si="33"/>
        <v>x</v>
      </c>
      <c r="AP6" s="48">
        <f t="shared" si="14"/>
        <v>0.1</v>
      </c>
      <c r="AQ6" s="48">
        <f t="shared" si="15"/>
        <v>0.1</v>
      </c>
      <c r="AR6" s="48">
        <f t="shared" si="16"/>
        <v>7.1</v>
      </c>
      <c r="AS6" s="48">
        <f t="shared" si="17"/>
        <v>7.2</v>
      </c>
      <c r="AT6" s="48">
        <f t="shared" si="18"/>
        <v>7.2</v>
      </c>
      <c r="AU6" s="48">
        <f t="shared" si="19"/>
        <v>3.2</v>
      </c>
      <c r="AV6" s="48">
        <f t="shared" si="20"/>
        <v>0</v>
      </c>
      <c r="AW6" s="48">
        <f t="shared" si="21"/>
        <v>0.1</v>
      </c>
      <c r="AX6" s="50">
        <f t="shared" si="22"/>
        <v>0.1</v>
      </c>
      <c r="AY6" s="48">
        <f t="shared" si="23"/>
        <v>5.8</v>
      </c>
      <c r="AZ6" s="197">
        <f t="shared" si="34"/>
        <v>3.5</v>
      </c>
      <c r="BA6" s="50">
        <f t="shared" si="24"/>
        <v>5.6</v>
      </c>
      <c r="BB6" s="48">
        <f t="shared" si="25"/>
        <v>0.8</v>
      </c>
      <c r="BC6" s="48" t="str">
        <f>IF('Indicador Datos'!P9="No data","x",ROUND(IF('Indicador Datos'!P9&gt;BC$37,10,IF('Indicador Datos'!P9&lt;BC$38,0,10-(BC$37-'Indicador Datos'!P9)/(BC$37-BC$38)*10)),1))</f>
        <v>x</v>
      </c>
      <c r="BD6" s="48">
        <f t="shared" si="26"/>
        <v>0.8</v>
      </c>
      <c r="BE6" s="48" t="str">
        <f t="shared" si="27"/>
        <v>x</v>
      </c>
      <c r="BF6" s="48">
        <f>IF('Indicador Datos'!M9="No data","x", ROUND(IF('Indicador Datos'!M9&gt;BF$37,0,IF('Indicador Datos'!M9&lt;BF$38,10,(BF$37-'Indicador Datos'!M9)/(BF$37-BF$38)*10)),1))</f>
        <v>0</v>
      </c>
      <c r="BG6" s="50">
        <f t="shared" si="35"/>
        <v>0.4</v>
      </c>
      <c r="BH6" s="51">
        <f t="shared" si="36"/>
        <v>2.7</v>
      </c>
      <c r="BI6" s="48">
        <f>ROUND(IF('Indicador Datos'!Q9=0,0,IF('Indicador Datos'!Q9&gt;BI$37,10,IF('Indicador Datos'!Q9&lt;BI$38,0,10-(BI$37-'Indicador Datos'!Q9)/(BI$37-BI$38)*10))),1)</f>
        <v>0</v>
      </c>
      <c r="BJ6" s="48">
        <f>ROUND(IF('Indicador Datos'!R9=0,0,IF(LOG('Indicador Datos'!R9)&gt;LOG(BJ$37),10,IF(LOG('Indicador Datos'!R9)&lt;LOG(BJ$38),0,10-(LOG(BJ$37)-LOG('Indicador Datos'!R9))/(LOG(BJ$37)-LOG(BJ$38))*10))),1)</f>
        <v>0</v>
      </c>
      <c r="BK6" s="48">
        <f t="shared" si="28"/>
        <v>0</v>
      </c>
      <c r="BL6" s="48">
        <f>'Indicador Datos'!S9</f>
        <v>0</v>
      </c>
      <c r="BM6" s="48">
        <f>'Indicador Datos'!T9</f>
        <v>0</v>
      </c>
      <c r="BN6" s="48">
        <f t="shared" si="29"/>
        <v>0</v>
      </c>
      <c r="BO6" s="159">
        <f t="shared" si="37"/>
        <v>0</v>
      </c>
      <c r="BP6" s="48">
        <f>IF('Indicador Datos'!U9="No data","x",ROUND(IF('Indicador Datos'!U9&gt;BP$37,10,IF('Indicador Datos'!U9&lt;BP$38,0,10-(BP$37-'Indicador Datos'!U9)/(BP$37-BP$38)*10)),1))</f>
        <v>2.9</v>
      </c>
      <c r="BQ6" s="48">
        <f>IF('Indicador Datos'!V9="No data","x",ROUND(IF(LOG('Indicador Datos'!V9)&gt;BQ$37,10,IF(LOG('Indicador Datos'!V9)&lt;BQ$38,0,10-(BQ$37-LOG('Indicador Datos'!V9))/(BQ$37-BQ$38)*10)),1))</f>
        <v>3.1</v>
      </c>
      <c r="BR6" s="159">
        <f t="shared" si="38"/>
        <v>3</v>
      </c>
      <c r="BS6" s="49">
        <f>IF('Indicador Datos'!W9="No data", "x",'Indicador Datos'!W9/'Indicador Datos'!CE9)</f>
        <v>1.0269158176905725E-4</v>
      </c>
      <c r="BT6" s="48">
        <f t="shared" si="39"/>
        <v>1.7</v>
      </c>
      <c r="BU6" s="48">
        <f>IF('Indicador Datos'!W9="No data","x",ROUND(IF(LOG('Indicador Datos'!W9)&gt;BU$37,10,IF(LOG('Indicador Datos'!W9)&lt;BU$38,0,10-(BU$37-LOG('Indicador Datos'!W9))/(BU$37-BU$38)*10)),1))</f>
        <v>1.5</v>
      </c>
      <c r="BV6" s="50">
        <f t="shared" si="40"/>
        <v>1.6</v>
      </c>
      <c r="BW6" s="51">
        <f t="shared" si="41"/>
        <v>1.6</v>
      </c>
    </row>
    <row r="7" spans="1:75" s="3" customFormat="1" x14ac:dyDescent="0.25">
      <c r="A7" s="114" t="s">
        <v>20</v>
      </c>
      <c r="B7" s="97" t="s">
        <v>19</v>
      </c>
      <c r="C7" s="48">
        <f>ROUND(IF('Indicador Datos'!D10=0,0.1,IF(LOG('Indicador Datos'!D10)&gt;C$37,10,IF(LOG('Indicador Datos'!D10)&lt;C$38,0,10-(C$37-LOG('Indicador Datos'!D10))/(C$37-C$38)*10))),1)</f>
        <v>7.3</v>
      </c>
      <c r="D7" s="48">
        <f>ROUND(IF('Indicador Datos'!E10=0,0.1,IF(LOG('Indicador Datos'!E10)&gt;D$37,10,IF(LOG('Indicador Datos'!E10)&lt;D$38,0,10-(D$37-LOG('Indicador Datos'!E10))/(D$37-D$38)*10))),1)</f>
        <v>6.7</v>
      </c>
      <c r="E7" s="48">
        <f t="shared" si="0"/>
        <v>7</v>
      </c>
      <c r="F7" s="48">
        <f>ROUND(IF('Indicador Datos'!F10="No data",0.1,IF('Indicador Datos'!F10=0,0,IF(LOG('Indicador Datos'!F10)&gt;F$37,10,IF(LOG('Indicador Datos'!F10)&lt;F$38,0,10-(F$37-LOG('Indicador Datos'!F10))/(F$37-F$38)*10)))),1)</f>
        <v>5.7</v>
      </c>
      <c r="G7" s="48">
        <f>ROUND(IF('Indicador Datos'!G10=0,0,IF(LOG('Indicador Datos'!G10)&gt;G$37,10,IF(LOG('Indicador Datos'!G10)&lt;G$38,0,10-(G$37-LOG('Indicador Datos'!G10))/(G$37-G$38)*10))),1)</f>
        <v>6.5</v>
      </c>
      <c r="H7" s="48">
        <f>ROUND(IF('Indicador Datos'!H10=0,0,IF(LOG('Indicador Datos'!H10)&gt;H$37,10,IF(LOG('Indicador Datos'!H10)&lt;H$38,0,10-(H$37-LOG('Indicador Datos'!H10))/(H$37-H$38)*10))),1)</f>
        <v>10</v>
      </c>
      <c r="I7" s="48">
        <f>ROUND(IF('Indicador Datos'!I10=0,0,IF(LOG('Indicador Datos'!I10)&gt;I$37,10,IF(LOG('Indicador Datos'!I10)&lt;I$38,0,10-(I$37-LOG('Indicador Datos'!I10))/(I$37-I$38)*10))),1)</f>
        <v>9.6999999999999993</v>
      </c>
      <c r="J7" s="48">
        <f t="shared" si="1"/>
        <v>9.9</v>
      </c>
      <c r="K7" s="48">
        <f>ROUND(IF('Indicador Datos'!J10=0,0,IF(LOG('Indicador Datos'!J10)&gt;K$37,10,IF(LOG('Indicador Datos'!J10)&lt;K$38,0,10-(K$37-LOG('Indicador Datos'!J10))/(K$37-K$38)*10))),1)</f>
        <v>8.6</v>
      </c>
      <c r="L7" s="48">
        <f t="shared" si="2"/>
        <v>9.4</v>
      </c>
      <c r="M7" s="48">
        <f>ROUND(IF('Indicador Datos'!K10=0,0,IF(LOG('Indicador Datos'!K10)&gt;M$37,10,IF(LOG('Indicador Datos'!K10)&lt;M$38,0,10-(M$37-LOG('Indicador Datos'!K10))/(M$37-M$38)*10))),1)</f>
        <v>8.6</v>
      </c>
      <c r="N7" s="155">
        <f>IF('Indicador Datos'!N10="No data","x",ROUND(IF('Indicador Datos'!N10=0,0,IF(LOG('Indicador Datos'!N10)&gt;N$37,10,IF(LOG('Indicador Datos'!N10)&lt;N$38,0.1,10-(N$37-LOG('Indicador Datos'!N10))/(N$37-N$38)*10))),1))</f>
        <v>8.3000000000000007</v>
      </c>
      <c r="O7" s="155">
        <f>IF('Indicador Datos'!O10="No data","x",ROUND(IF('Indicador Datos'!O10=0,0,IF(LOG('Indicador Datos'!O10)&gt;O$37,10,IF(LOG('Indicador Datos'!O10)&lt;O$38,0.1,10-(O$37-LOG('Indicador Datos'!O10))/(O$37-O$38)*10))),1))</f>
        <v>7.3</v>
      </c>
      <c r="P7" s="155">
        <f t="shared" si="30"/>
        <v>7.8</v>
      </c>
      <c r="Q7" s="49">
        <f>'Indicador Datos'!D10/'Indicador Datos'!$CE10</f>
        <v>7.3530610591793384E-4</v>
      </c>
      <c r="R7" s="49">
        <f>'Indicador Datos'!E10/'Indicador Datos'!$CE10</f>
        <v>8.756879335836365E-5</v>
      </c>
      <c r="S7" s="49">
        <f>IF(F7=0.1,0,'Indicador Datos'!F10/'Indicador Datos'!$CE10)</f>
        <v>1.7125417646265538E-3</v>
      </c>
      <c r="T7" s="49">
        <f>'Indicador Datos'!G10/'Indicador Datos'!$CE10</f>
        <v>3.4823661639359965E-7</v>
      </c>
      <c r="U7" s="49">
        <f>'Indicador Datos'!H10/'Indicador Datos'!$CE10</f>
        <v>1.8783378961349961E-2</v>
      </c>
      <c r="V7" s="49">
        <f>'Indicador Datos'!I10/'Indicador Datos'!$CE10</f>
        <v>5.0985384211148987E-3</v>
      </c>
      <c r="W7" s="49">
        <f>'Indicador Datos'!J10/'Indicador Datos'!$CE10</f>
        <v>2.4557646188076649E-3</v>
      </c>
      <c r="X7" s="49">
        <f>'Indicador Datos'!K10/'Indicador Datos'!$CE10</f>
        <v>2.5307893633255787E-3</v>
      </c>
      <c r="Y7" s="49">
        <f>IF('Indicador Datos'!N10="No data","x",'Indicador Datos'!N10/'Indicador Datos'!$CE10)</f>
        <v>0.18392773579650587</v>
      </c>
      <c r="Z7" s="49">
        <f>IF('Indicador Datos'!O10="No data","x",'Indicador Datos'!O10/'Indicador Datos'!$CE10)</f>
        <v>7.408135427072246E-2</v>
      </c>
      <c r="AA7" s="48">
        <f t="shared" si="3"/>
        <v>3.7</v>
      </c>
      <c r="AB7" s="48">
        <f t="shared" si="4"/>
        <v>1.8</v>
      </c>
      <c r="AC7" s="48">
        <f t="shared" si="5"/>
        <v>2.8</v>
      </c>
      <c r="AD7" s="48">
        <f t="shared" si="6"/>
        <v>2.4</v>
      </c>
      <c r="AE7" s="48">
        <f t="shared" si="7"/>
        <v>1.8</v>
      </c>
      <c r="AF7" s="48">
        <f t="shared" si="8"/>
        <v>10</v>
      </c>
      <c r="AG7" s="48">
        <f t="shared" si="9"/>
        <v>10</v>
      </c>
      <c r="AH7" s="48">
        <f t="shared" si="10"/>
        <v>10</v>
      </c>
      <c r="AI7" s="48">
        <f t="shared" si="11"/>
        <v>6.1</v>
      </c>
      <c r="AJ7" s="48">
        <f t="shared" si="12"/>
        <v>8.8000000000000007</v>
      </c>
      <c r="AK7" s="48">
        <f t="shared" si="13"/>
        <v>3.6</v>
      </c>
      <c r="AL7" s="48">
        <f>ROUND(IF('Indicador Datos'!L10=0,0,IF('Indicador Datos'!L10&gt;AL$37,10,IF('Indicador Datos'!L10&lt;AL$38,0,10-(AL$37-'Indicador Datos'!L10)/(AL$37-AL$38)*10))),1)</f>
        <v>9.4</v>
      </c>
      <c r="AM7" s="48">
        <f t="shared" si="31"/>
        <v>9.1999999999999993</v>
      </c>
      <c r="AN7" s="48">
        <f t="shared" si="32"/>
        <v>3.7</v>
      </c>
      <c r="AO7" s="48">
        <f t="shared" si="33"/>
        <v>7.3</v>
      </c>
      <c r="AP7" s="48">
        <f t="shared" si="14"/>
        <v>5.5</v>
      </c>
      <c r="AQ7" s="48">
        <f t="shared" si="15"/>
        <v>4.3</v>
      </c>
      <c r="AR7" s="48">
        <f t="shared" si="16"/>
        <v>10</v>
      </c>
      <c r="AS7" s="48">
        <f t="shared" si="17"/>
        <v>9.9</v>
      </c>
      <c r="AT7" s="48">
        <f t="shared" si="18"/>
        <v>10</v>
      </c>
      <c r="AU7" s="48">
        <f t="shared" si="19"/>
        <v>7.4</v>
      </c>
      <c r="AV7" s="48">
        <f t="shared" si="20"/>
        <v>6.8</v>
      </c>
      <c r="AW7" s="48">
        <f t="shared" si="21"/>
        <v>5.3</v>
      </c>
      <c r="AX7" s="50">
        <f t="shared" si="22"/>
        <v>4.2</v>
      </c>
      <c r="AY7" s="48">
        <f t="shared" si="23"/>
        <v>4.5999999999999996</v>
      </c>
      <c r="AZ7" s="197">
        <f t="shared" si="34"/>
        <v>5</v>
      </c>
      <c r="BA7" s="50">
        <f t="shared" si="24"/>
        <v>9.1</v>
      </c>
      <c r="BB7" s="48">
        <f t="shared" si="25"/>
        <v>8.1</v>
      </c>
      <c r="BC7" s="48">
        <f>IF('Indicador Datos'!P10="No data","x",ROUND(IF('Indicador Datos'!P10&gt;BC$37,10,IF('Indicador Datos'!P10&lt;BC$38,0,10-(BC$37-'Indicador Datos'!P10)/(BC$37-BC$38)*10)),1))</f>
        <v>10</v>
      </c>
      <c r="BD7" s="48">
        <f t="shared" si="26"/>
        <v>9.1</v>
      </c>
      <c r="BE7" s="48">
        <f t="shared" si="27"/>
        <v>7.6</v>
      </c>
      <c r="BF7" s="48">
        <f>IF('Indicador Datos'!M10="No data","x", ROUND(IF('Indicador Datos'!M10&gt;BF$37,0,IF('Indicador Datos'!M10&lt;BF$38,10,(BF$37-'Indicador Datos'!M10)/(BF$37-BF$38)*10)),1))</f>
        <v>0</v>
      </c>
      <c r="BG7" s="50">
        <f t="shared" si="35"/>
        <v>6.1</v>
      </c>
      <c r="BH7" s="51">
        <f t="shared" si="36"/>
        <v>6.6</v>
      </c>
      <c r="BI7" s="48">
        <f>ROUND(IF('Indicador Datos'!Q10=0,0,IF('Indicador Datos'!Q10&gt;BI$37,10,IF('Indicador Datos'!Q10&lt;BI$38,0,10-(BI$37-'Indicador Datos'!Q10)/(BI$37-BI$38)*10))),1)</f>
        <v>0.1</v>
      </c>
      <c r="BJ7" s="48">
        <f>ROUND(IF('Indicador Datos'!R10=0,0,IF(LOG('Indicador Datos'!R10)&gt;LOG(BJ$37),10,IF(LOG('Indicador Datos'!R10)&lt;LOG(BJ$38),0,10-(LOG(BJ$37)-LOG('Indicador Datos'!R10))/(LOG(BJ$37)-LOG(BJ$38))*10))),1)</f>
        <v>2.9</v>
      </c>
      <c r="BK7" s="48">
        <f t="shared" si="28"/>
        <v>1.6</v>
      </c>
      <c r="BL7" s="48">
        <f>'Indicador Datos'!S10</f>
        <v>0</v>
      </c>
      <c r="BM7" s="48">
        <f>'Indicador Datos'!T10</f>
        <v>0</v>
      </c>
      <c r="BN7" s="48">
        <f t="shared" si="29"/>
        <v>0</v>
      </c>
      <c r="BO7" s="159">
        <f t="shared" si="37"/>
        <v>1.1000000000000001</v>
      </c>
      <c r="BP7" s="48">
        <f>IF('Indicador Datos'!U10="No data","x",ROUND(IF('Indicador Datos'!U10&gt;BP$37,10,IF('Indicador Datos'!U10&lt;BP$38,0,10-(BP$37-'Indicador Datos'!U10)/(BP$37-BP$38)*10)),1))</f>
        <v>1.6</v>
      </c>
      <c r="BQ7" s="48">
        <f>IF('Indicador Datos'!V10="No data","x",ROUND(IF(LOG('Indicador Datos'!V10)&gt;BQ$37,10,IF(LOG('Indicador Datos'!V10)&lt;BQ$38,0,10-(BQ$37-LOG('Indicador Datos'!V10))/(BQ$37-BQ$38)*10)),1))</f>
        <v>6.1</v>
      </c>
      <c r="BR7" s="159">
        <f t="shared" si="38"/>
        <v>4.2</v>
      </c>
      <c r="BS7" s="49">
        <f>IF('Indicador Datos'!W10="No data", "x",'Indicador Datos'!W10/'Indicador Datos'!CE10)</f>
        <v>2.1082575739703516E-4</v>
      </c>
      <c r="BT7" s="48">
        <f t="shared" si="39"/>
        <v>3.5</v>
      </c>
      <c r="BU7" s="48">
        <f>IF('Indicador Datos'!W10="No data","x",ROUND(IF(LOG('Indicador Datos'!W10)&gt;BU$37,10,IF(LOG('Indicador Datos'!W10)&lt;BU$38,0,10-(BU$37-LOG('Indicador Datos'!W10))/(BU$37-BU$38)*10)),1))</f>
        <v>7.9</v>
      </c>
      <c r="BV7" s="50">
        <f t="shared" si="40"/>
        <v>6.2</v>
      </c>
      <c r="BW7" s="51">
        <f t="shared" si="41"/>
        <v>4.0999999999999996</v>
      </c>
    </row>
    <row r="8" spans="1:75" s="3" customFormat="1" x14ac:dyDescent="0.25">
      <c r="A8" s="114" t="s">
        <v>22</v>
      </c>
      <c r="B8" s="97" t="s">
        <v>21</v>
      </c>
      <c r="C8" s="48">
        <f>ROUND(IF('Indicador Datos'!D11=0,0.1,IF(LOG('Indicador Datos'!D11)&gt;C$37,10,IF(LOG('Indicador Datos'!D11)&lt;C$38,0,10-(C$37-LOG('Indicador Datos'!D11))/(C$37-C$38)*10))),1)</f>
        <v>1.6</v>
      </c>
      <c r="D8" s="48">
        <f>ROUND(IF('Indicador Datos'!E11=0,0.1,IF(LOG('Indicador Datos'!E11)&gt;D$37,10,IF(LOG('Indicador Datos'!E11)&lt;D$38,0,10-(D$37-LOG('Indicador Datos'!E11))/(D$37-D$38)*10))),1)</f>
        <v>0.1</v>
      </c>
      <c r="E8" s="48">
        <f t="shared" si="0"/>
        <v>0.9</v>
      </c>
      <c r="F8" s="48">
        <f>ROUND(IF('Indicador Datos'!F11="No data",0.1,IF('Indicador Datos'!F11=0,0,IF(LOG('Indicador Datos'!F11)&gt;F$37,10,IF(LOG('Indicador Datos'!F11)&lt;F$38,0,10-(F$37-LOG('Indicador Datos'!F11))/(F$37-F$38)*10)))),1)</f>
        <v>0.1</v>
      </c>
      <c r="G8" s="48">
        <f>ROUND(IF('Indicador Datos'!G11=0,0,IF(LOG('Indicador Datos'!G11)&gt;G$37,10,IF(LOG('Indicador Datos'!G11)&lt;G$38,0,10-(G$37-LOG('Indicador Datos'!G11))/(G$37-G$38)*10))),1)</f>
        <v>6.4</v>
      </c>
      <c r="H8" s="48">
        <f>ROUND(IF('Indicador Datos'!H11=0,0,IF(LOG('Indicador Datos'!H11)&gt;H$37,10,IF(LOG('Indicador Datos'!H11)&lt;H$38,0,10-(H$37-LOG('Indicador Datos'!H11))/(H$37-H$38)*10))),1)</f>
        <v>3.6</v>
      </c>
      <c r="I8" s="48">
        <f>ROUND(IF('Indicador Datos'!I11=0,0,IF(LOG('Indicador Datos'!I11)&gt;I$37,10,IF(LOG('Indicador Datos'!I11)&lt;I$38,0,10-(I$37-LOG('Indicador Datos'!I11))/(I$37-I$38)*10))),1)</f>
        <v>5.8</v>
      </c>
      <c r="J8" s="48">
        <f t="shared" si="1"/>
        <v>4.8</v>
      </c>
      <c r="K8" s="48">
        <f>ROUND(IF('Indicador Datos'!J11=0,0,IF(LOG('Indicador Datos'!J11)&gt;K$37,10,IF(LOG('Indicador Datos'!J11)&lt;K$38,0,10-(K$37-LOG('Indicador Datos'!J11))/(K$37-K$38)*10))),1)</f>
        <v>4.0999999999999996</v>
      </c>
      <c r="L8" s="48">
        <f t="shared" si="2"/>
        <v>4.5</v>
      </c>
      <c r="M8" s="48">
        <f>ROUND(IF('Indicador Datos'!K11=0,0,IF(LOG('Indicador Datos'!K11)&gt;M$37,10,IF(LOG('Indicador Datos'!K11)&lt;M$38,0,10-(M$37-LOG('Indicador Datos'!K11))/(M$37-M$38)*10))),1)</f>
        <v>0</v>
      </c>
      <c r="N8" s="155">
        <f>IF('Indicador Datos'!N11="No data","x",ROUND(IF('Indicador Datos'!N11=0,0,IF(LOG('Indicador Datos'!N11)&gt;N$37,10,IF(LOG('Indicador Datos'!N11)&lt;N$38,0.1,10-(N$37-LOG('Indicador Datos'!N11))/(N$37-N$38)*10))),1))</f>
        <v>1.4</v>
      </c>
      <c r="O8" s="155">
        <f>IF('Indicador Datos'!O11="No data","x",ROUND(IF('Indicador Datos'!O11=0,0,IF(LOG('Indicador Datos'!O11)&gt;O$37,10,IF(LOG('Indicador Datos'!O11)&lt;O$38,0.1,10-(O$37-LOG('Indicador Datos'!O11))/(O$37-O$38)*10))),1))</f>
        <v>1.8</v>
      </c>
      <c r="P8" s="155">
        <f t="shared" si="30"/>
        <v>1.6</v>
      </c>
      <c r="Q8" s="49">
        <f>'Indicador Datos'!D11/'Indicador Datos'!$CE11</f>
        <v>5.989844374655127E-4</v>
      </c>
      <c r="R8" s="49">
        <f>'Indicador Datos'!E11/'Indicador Datos'!$CE11</f>
        <v>0</v>
      </c>
      <c r="S8" s="49">
        <f>IF(F8=0.1,0,'Indicador Datos'!F11/'Indicador Datos'!$CE11)</f>
        <v>0</v>
      </c>
      <c r="T8" s="49">
        <f>'Indicador Datos'!G11/'Indicador Datos'!$CE11</f>
        <v>4.9589060017957037E-5</v>
      </c>
      <c r="U8" s="49">
        <f>'Indicador Datos'!H11/'Indicador Datos'!$CE11</f>
        <v>1.6179874206500452E-2</v>
      </c>
      <c r="V8" s="49">
        <f>'Indicador Datos'!I11/'Indicador Datos'!$CE11</f>
        <v>1.7031446533158369E-3</v>
      </c>
      <c r="W8" s="49">
        <f>'Indicador Datos'!J11/'Indicador Datos'!$CE11</f>
        <v>5.7632985703432562E-3</v>
      </c>
      <c r="X8" s="49">
        <f>'Indicador Datos'!K11/'Indicador Datos'!$CE11</f>
        <v>0</v>
      </c>
      <c r="Y8" s="49">
        <f>IF('Indicador Datos'!N11="No data","x",'Indicador Datos'!N11/'Indicador Datos'!$CE11)</f>
        <v>5.0666482491884796E-2</v>
      </c>
      <c r="Z8" s="49">
        <f>IF('Indicador Datos'!O11="No data","x",'Indicador Datos'!O11/'Indicador Datos'!$CE11)</f>
        <v>7.2505007251882039E-2</v>
      </c>
      <c r="AA8" s="48">
        <f t="shared" si="3"/>
        <v>3</v>
      </c>
      <c r="AB8" s="48">
        <f t="shared" si="4"/>
        <v>0</v>
      </c>
      <c r="AC8" s="48">
        <f t="shared" si="5"/>
        <v>1.6</v>
      </c>
      <c r="AD8" s="48">
        <f t="shared" si="6"/>
        <v>0.1</v>
      </c>
      <c r="AE8" s="48">
        <f t="shared" si="7"/>
        <v>9</v>
      </c>
      <c r="AF8" s="48">
        <f t="shared" si="8"/>
        <v>10</v>
      </c>
      <c r="AG8" s="48">
        <f t="shared" si="9"/>
        <v>6.8</v>
      </c>
      <c r="AH8" s="48">
        <f t="shared" si="10"/>
        <v>8.9</v>
      </c>
      <c r="AI8" s="48">
        <f t="shared" si="11"/>
        <v>10</v>
      </c>
      <c r="AJ8" s="48">
        <f t="shared" si="12"/>
        <v>9.5</v>
      </c>
      <c r="AK8" s="48">
        <f t="shared" si="13"/>
        <v>0</v>
      </c>
      <c r="AL8" s="48">
        <f>ROUND(IF('Indicador Datos'!L11=0,0,IF('Indicador Datos'!L11&gt;AL$37,10,IF('Indicador Datos'!L11&lt;AL$38,0,10-(AL$37-'Indicador Datos'!L11)/(AL$37-AL$38)*10))),1)</f>
        <v>0</v>
      </c>
      <c r="AM8" s="48">
        <f t="shared" si="31"/>
        <v>2.5</v>
      </c>
      <c r="AN8" s="48">
        <f t="shared" si="32"/>
        <v>3.6</v>
      </c>
      <c r="AO8" s="48">
        <f t="shared" si="33"/>
        <v>3.1</v>
      </c>
      <c r="AP8" s="48">
        <f t="shared" si="14"/>
        <v>2.2999999999999998</v>
      </c>
      <c r="AQ8" s="48">
        <f t="shared" si="15"/>
        <v>0.1</v>
      </c>
      <c r="AR8" s="48">
        <f t="shared" si="16"/>
        <v>6.8</v>
      </c>
      <c r="AS8" s="48">
        <f t="shared" si="17"/>
        <v>6.3</v>
      </c>
      <c r="AT8" s="48">
        <f t="shared" si="18"/>
        <v>6.6</v>
      </c>
      <c r="AU8" s="48">
        <f t="shared" si="19"/>
        <v>7.1</v>
      </c>
      <c r="AV8" s="48">
        <f t="shared" si="20"/>
        <v>0</v>
      </c>
      <c r="AW8" s="48">
        <f t="shared" si="21"/>
        <v>1.3</v>
      </c>
      <c r="AX8" s="50">
        <f t="shared" si="22"/>
        <v>0.1</v>
      </c>
      <c r="AY8" s="48">
        <f t="shared" si="23"/>
        <v>8</v>
      </c>
      <c r="AZ8" s="197">
        <f t="shared" si="34"/>
        <v>5.6</v>
      </c>
      <c r="BA8" s="50">
        <f t="shared" si="24"/>
        <v>7.8</v>
      </c>
      <c r="BB8" s="48">
        <f t="shared" si="25"/>
        <v>0</v>
      </c>
      <c r="BC8" s="48">
        <f>IF('Indicador Datos'!P11="No data","x",ROUND(IF('Indicador Datos'!P11&gt;BC$37,10,IF('Indicador Datos'!P11&lt;BC$38,0,10-(BC$37-'Indicador Datos'!P11)/(BC$37-BC$38)*10)),1))</f>
        <v>0.5</v>
      </c>
      <c r="BD8" s="48">
        <f t="shared" si="26"/>
        <v>0.3</v>
      </c>
      <c r="BE8" s="48">
        <f t="shared" si="27"/>
        <v>2.4</v>
      </c>
      <c r="BF8" s="48">
        <f>IF('Indicador Datos'!M11="No data","x", ROUND(IF('Indicador Datos'!M11&gt;BF$37,0,IF('Indicador Datos'!M11&lt;BF$38,10,(BF$37-'Indicador Datos'!M11)/(BF$37-BF$38)*10)),1))</f>
        <v>5.3</v>
      </c>
      <c r="BG8" s="50">
        <f t="shared" si="35"/>
        <v>2.6</v>
      </c>
      <c r="BH8" s="51">
        <f t="shared" si="36"/>
        <v>4.7</v>
      </c>
      <c r="BI8" s="48">
        <f>ROUND(IF('Indicador Datos'!Q11=0,0,IF('Indicador Datos'!Q11&gt;BI$37,10,IF('Indicador Datos'!Q11&lt;BI$38,0,10-(BI$37-'Indicador Datos'!Q11)/(BI$37-BI$38)*10))),1)</f>
        <v>0.1</v>
      </c>
      <c r="BJ8" s="48">
        <f>ROUND(IF('Indicador Datos'!R11=0,0,IF(LOG('Indicador Datos'!R11)&gt;LOG(BJ$37),10,IF(LOG('Indicador Datos'!R11)&lt;LOG(BJ$38),0,10-(LOG(BJ$37)-LOG('Indicador Datos'!R11))/(LOG(BJ$37)-LOG(BJ$38))*10))),1)</f>
        <v>0</v>
      </c>
      <c r="BK8" s="48">
        <f t="shared" si="28"/>
        <v>0.1</v>
      </c>
      <c r="BL8" s="48">
        <f>'Indicador Datos'!S11</f>
        <v>0</v>
      </c>
      <c r="BM8" s="48">
        <f>'Indicador Datos'!T11</f>
        <v>0</v>
      </c>
      <c r="BN8" s="48">
        <f t="shared" si="29"/>
        <v>0</v>
      </c>
      <c r="BO8" s="159">
        <f t="shared" si="37"/>
        <v>0.1</v>
      </c>
      <c r="BP8" s="48">
        <f>IF('Indicador Datos'!U11="No data","x",ROUND(IF('Indicador Datos'!U11&gt;BP$37,10,IF('Indicador Datos'!U11&lt;BP$38,0,10-(BP$37-'Indicador Datos'!U11)/(BP$37-BP$38)*10)),1))</f>
        <v>2.8</v>
      </c>
      <c r="BQ8" s="48">
        <f>IF('Indicador Datos'!V11="No data","x",ROUND(IF(LOG('Indicador Datos'!V11)&gt;BQ$37,10,IF(LOG('Indicador Datos'!V11)&lt;BQ$38,0,10-(BQ$37-LOG('Indicador Datos'!V11))/(BQ$37-BQ$38)*10)),1))</f>
        <v>1.7</v>
      </c>
      <c r="BR8" s="159">
        <f t="shared" si="38"/>
        <v>2.2999999999999998</v>
      </c>
      <c r="BS8" s="49">
        <f>IF('Indicador Datos'!W11="No data", "x",'Indicador Datos'!W11/'Indicador Datos'!CE11)</f>
        <v>3.03888390082188E-4</v>
      </c>
      <c r="BT8" s="48">
        <f t="shared" si="39"/>
        <v>5.0999999999999996</v>
      </c>
      <c r="BU8" s="48">
        <f>IF('Indicador Datos'!W11="No data","x",ROUND(IF(LOG('Indicador Datos'!W11)&gt;BU$37,10,IF(LOG('Indicador Datos'!W11)&lt;BU$38,0,10-(BU$37-LOG('Indicador Datos'!W11))/(BU$37-BU$38)*10)),1))</f>
        <v>1.1000000000000001</v>
      </c>
      <c r="BV8" s="50">
        <f t="shared" si="40"/>
        <v>3.4</v>
      </c>
      <c r="BW8" s="51">
        <f t="shared" si="41"/>
        <v>2</v>
      </c>
    </row>
    <row r="9" spans="1:75" s="3" customFormat="1" x14ac:dyDescent="0.25">
      <c r="A9" s="114" t="s">
        <v>24</v>
      </c>
      <c r="B9" s="97" t="s">
        <v>23</v>
      </c>
      <c r="C9" s="48">
        <f>ROUND(IF('Indicador Datos'!D12=0,0.1,IF(LOG('Indicador Datos'!D12)&gt;C$37,10,IF(LOG('Indicador Datos'!D12)&lt;C$38,0,10-(C$37-LOG('Indicador Datos'!D12))/(C$37-C$38)*10))),1)</f>
        <v>7.7</v>
      </c>
      <c r="D9" s="48">
        <f>ROUND(IF('Indicador Datos'!E12=0,0.1,IF(LOG('Indicador Datos'!E12)&gt;D$37,10,IF(LOG('Indicador Datos'!E12)&lt;D$38,0,10-(D$37-LOG('Indicador Datos'!E12))/(D$37-D$38)*10))),1)</f>
        <v>9</v>
      </c>
      <c r="E9" s="48">
        <f t="shared" si="0"/>
        <v>8.4</v>
      </c>
      <c r="F9" s="48">
        <f>ROUND(IF('Indicador Datos'!F12="No data",0.1,IF('Indicador Datos'!F12=0,0,IF(LOG('Indicador Datos'!F12)&gt;F$37,10,IF(LOG('Indicador Datos'!F12)&lt;F$38,0,10-(F$37-LOG('Indicador Datos'!F12))/(F$37-F$38)*10)))),1)</f>
        <v>6.4</v>
      </c>
      <c r="G9" s="48">
        <f>ROUND(IF('Indicador Datos'!G12=0,0,IF(LOG('Indicador Datos'!G12)&gt;G$37,10,IF(LOG('Indicador Datos'!G12)&lt;G$38,0,10-(G$37-LOG('Indicador Datos'!G12))/(G$37-G$38)*10))),1)</f>
        <v>7.5</v>
      </c>
      <c r="H9" s="48">
        <f>ROUND(IF('Indicador Datos'!H12=0,0,IF(LOG('Indicador Datos'!H12)&gt;H$37,10,IF(LOG('Indicador Datos'!H12)&lt;H$38,0,10-(H$37-LOG('Indicador Datos'!H12))/(H$37-H$38)*10))),1)</f>
        <v>10</v>
      </c>
      <c r="I9" s="48">
        <f>ROUND(IF('Indicador Datos'!I12=0,0,IF(LOG('Indicador Datos'!I12)&gt;I$37,10,IF(LOG('Indicador Datos'!I12)&lt;I$38,0,10-(I$37-LOG('Indicador Datos'!I12))/(I$37-I$38)*10))),1)</f>
        <v>9.6</v>
      </c>
      <c r="J9" s="48">
        <f t="shared" si="1"/>
        <v>9.8000000000000007</v>
      </c>
      <c r="K9" s="48">
        <f>ROUND(IF('Indicador Datos'!J12=0,0,IF(LOG('Indicador Datos'!J12)&gt;K$37,10,IF(LOG('Indicador Datos'!J12)&lt;K$38,0,10-(K$37-LOG('Indicador Datos'!J12))/(K$37-K$38)*10))),1)</f>
        <v>7.9</v>
      </c>
      <c r="L9" s="48">
        <f t="shared" si="2"/>
        <v>9.1</v>
      </c>
      <c r="M9" s="48">
        <f>ROUND(IF('Indicador Datos'!K12=0,0,IF(LOG('Indicador Datos'!K12)&gt;M$37,10,IF(LOG('Indicador Datos'!K12)&lt;M$38,0,10-(M$37-LOG('Indicador Datos'!K12))/(M$37-M$38)*10))),1)</f>
        <v>0</v>
      </c>
      <c r="N9" s="155">
        <f>IF('Indicador Datos'!N12="No data","x",ROUND(IF('Indicador Datos'!N12=0,0,IF(LOG('Indicador Datos'!N12)&gt;N$37,10,IF(LOG('Indicador Datos'!N12)&lt;N$38,0.1,10-(N$37-LOG('Indicador Datos'!N12))/(N$37-N$38)*10))),1))</f>
        <v>7.8</v>
      </c>
      <c r="O9" s="155">
        <f>IF('Indicador Datos'!O12="No data","x",ROUND(IF('Indicador Datos'!O12=0,0,IF(LOG('Indicador Datos'!O12)&gt;O$37,10,IF(LOG('Indicador Datos'!O12)&lt;O$38,0.1,10-(O$37-LOG('Indicador Datos'!O12))/(O$37-O$38)*10))),1))</f>
        <v>7.4</v>
      </c>
      <c r="P9" s="155">
        <f t="shared" si="30"/>
        <v>7.6</v>
      </c>
      <c r="Q9" s="49">
        <f>'Indicador Datos'!D12/'Indicador Datos'!$CE12</f>
        <v>1.1909793284938502E-3</v>
      </c>
      <c r="R9" s="49">
        <f>'Indicador Datos'!E12/'Indicador Datos'!$CE12</f>
        <v>4.8253148543369624E-4</v>
      </c>
      <c r="S9" s="49">
        <f>IF(F9=0.1,0,'Indicador Datos'!F12/'Indicador Datos'!$CE12)</f>
        <v>3.5070426853274477E-3</v>
      </c>
      <c r="T9" s="49">
        <f>'Indicador Datos'!G12/'Indicador Datos'!$CE12</f>
        <v>9.9267981943624441E-7</v>
      </c>
      <c r="U9" s="49">
        <f>'Indicador Datos'!H12/'Indicador Datos'!$CE12</f>
        <v>1.875171319397731E-2</v>
      </c>
      <c r="V9" s="49">
        <f>'Indicador Datos'!I12/'Indicador Datos'!$CE12</f>
        <v>5.2930558886202959E-3</v>
      </c>
      <c r="W9" s="49">
        <f>'Indicador Datos'!J12/'Indicador Datos'!$CE12</f>
        <v>1.4162788445801025E-3</v>
      </c>
      <c r="X9" s="49">
        <f>'Indicador Datos'!K12/'Indicador Datos'!$CE12</f>
        <v>0</v>
      </c>
      <c r="Y9" s="49">
        <f>IF('Indicador Datos'!N12="No data","x",'Indicador Datos'!N12/'Indicador Datos'!$CE12)</f>
        <v>0.12961469722170571</v>
      </c>
      <c r="Z9" s="49">
        <f>IF('Indicador Datos'!O12="No data","x",'Indicador Datos'!O12/'Indicador Datos'!$CE12)</f>
        <v>8.7026866813616793E-2</v>
      </c>
      <c r="AA9" s="48">
        <f t="shared" si="3"/>
        <v>6</v>
      </c>
      <c r="AB9" s="48">
        <f t="shared" si="4"/>
        <v>9.6999999999999993</v>
      </c>
      <c r="AC9" s="48">
        <f t="shared" si="5"/>
        <v>8.4</v>
      </c>
      <c r="AD9" s="48">
        <f t="shared" si="6"/>
        <v>5</v>
      </c>
      <c r="AE9" s="48">
        <f t="shared" si="7"/>
        <v>3.3</v>
      </c>
      <c r="AF9" s="48">
        <f t="shared" si="8"/>
        <v>10</v>
      </c>
      <c r="AG9" s="48">
        <f t="shared" si="9"/>
        <v>10</v>
      </c>
      <c r="AH9" s="48">
        <f t="shared" si="10"/>
        <v>10</v>
      </c>
      <c r="AI9" s="48">
        <f t="shared" si="11"/>
        <v>3.5</v>
      </c>
      <c r="AJ9" s="48">
        <f t="shared" si="12"/>
        <v>8.1999999999999993</v>
      </c>
      <c r="AK9" s="48">
        <f t="shared" si="13"/>
        <v>0</v>
      </c>
      <c r="AL9" s="48">
        <f>ROUND(IF('Indicador Datos'!L12=0,0,IF('Indicador Datos'!L12&gt;AL$37,10,IF('Indicador Datos'!L12&lt;AL$38,0,10-(AL$37-'Indicador Datos'!L12)/(AL$37-AL$38)*10))),1)</f>
        <v>0</v>
      </c>
      <c r="AM9" s="48">
        <f t="shared" si="31"/>
        <v>6.5</v>
      </c>
      <c r="AN9" s="48">
        <f t="shared" si="32"/>
        <v>4.4000000000000004</v>
      </c>
      <c r="AO9" s="48">
        <f t="shared" si="33"/>
        <v>5.5</v>
      </c>
      <c r="AP9" s="48">
        <f t="shared" si="14"/>
        <v>6.9</v>
      </c>
      <c r="AQ9" s="48">
        <f t="shared" si="15"/>
        <v>9.4</v>
      </c>
      <c r="AR9" s="48">
        <f t="shared" si="16"/>
        <v>10</v>
      </c>
      <c r="AS9" s="48">
        <f t="shared" si="17"/>
        <v>9.8000000000000007</v>
      </c>
      <c r="AT9" s="48">
        <f t="shared" si="18"/>
        <v>9.9</v>
      </c>
      <c r="AU9" s="48">
        <f t="shared" si="19"/>
        <v>5.7</v>
      </c>
      <c r="AV9" s="48">
        <f t="shared" si="20"/>
        <v>0</v>
      </c>
      <c r="AW9" s="48">
        <f t="shared" si="21"/>
        <v>8.4</v>
      </c>
      <c r="AX9" s="50">
        <f t="shared" si="22"/>
        <v>5.7</v>
      </c>
      <c r="AY9" s="48">
        <f t="shared" si="23"/>
        <v>5.8</v>
      </c>
      <c r="AZ9" s="197">
        <f t="shared" si="34"/>
        <v>7.3</v>
      </c>
      <c r="BA9" s="50">
        <f t="shared" si="24"/>
        <v>8.6999999999999993</v>
      </c>
      <c r="BB9" s="48">
        <f t="shared" si="25"/>
        <v>0</v>
      </c>
      <c r="BC9" s="48">
        <f>IF('Indicador Datos'!P12="No data","x",ROUND(IF('Indicador Datos'!P12&gt;BC$37,10,IF('Indicador Datos'!P12&lt;BC$38,0,10-(BC$37-'Indicador Datos'!P12)/(BC$37-BC$38)*10)),1))</f>
        <v>10</v>
      </c>
      <c r="BD9" s="48">
        <f t="shared" si="26"/>
        <v>5</v>
      </c>
      <c r="BE9" s="48">
        <f t="shared" si="27"/>
        <v>6.7</v>
      </c>
      <c r="BF9" s="48">
        <f>IF('Indicador Datos'!M12="No data","x", ROUND(IF('Indicador Datos'!M12&gt;BF$37,0,IF('Indicador Datos'!M12&lt;BF$38,10,(BF$37-'Indicador Datos'!M12)/(BF$37-BF$38)*10)),1))</f>
        <v>0</v>
      </c>
      <c r="BG9" s="50">
        <f t="shared" si="35"/>
        <v>4.5999999999999996</v>
      </c>
      <c r="BH9" s="51">
        <f t="shared" si="36"/>
        <v>6.9</v>
      </c>
      <c r="BI9" s="48">
        <f>ROUND(IF('Indicador Datos'!Q12=0,0,IF('Indicador Datos'!Q12&gt;BI$37,10,IF('Indicador Datos'!Q12&lt;BI$38,0,10-(BI$37-'Indicador Datos'!Q12)/(BI$37-BI$38)*10))),1)</f>
        <v>1.2</v>
      </c>
      <c r="BJ9" s="48">
        <f>ROUND(IF('Indicador Datos'!R12=0,0,IF(LOG('Indicador Datos'!R12)&gt;LOG(BJ$37),10,IF(LOG('Indicador Datos'!R12)&lt;LOG(BJ$38),0,10-(LOG(BJ$37)-LOG('Indicador Datos'!R12))/(LOG(BJ$37)-LOG(BJ$38))*10))),1)</f>
        <v>6</v>
      </c>
      <c r="BK9" s="48">
        <f t="shared" si="28"/>
        <v>4</v>
      </c>
      <c r="BL9" s="48">
        <f>'Indicador Datos'!S12</f>
        <v>0</v>
      </c>
      <c r="BM9" s="48">
        <f>'Indicador Datos'!T12</f>
        <v>0</v>
      </c>
      <c r="BN9" s="48">
        <f t="shared" si="29"/>
        <v>0</v>
      </c>
      <c r="BO9" s="159">
        <f t="shared" si="37"/>
        <v>2.8</v>
      </c>
      <c r="BP9" s="48">
        <f>IF('Indicador Datos'!U12="No data","x",ROUND(IF('Indicador Datos'!U12&gt;BP$37,10,IF('Indicador Datos'!U12&lt;BP$38,0,10-(BP$37-'Indicador Datos'!U12)/(BP$37-BP$38)*10)),1))</f>
        <v>5.8</v>
      </c>
      <c r="BQ9" s="48">
        <f>IF('Indicador Datos'!V12="No data","x",ROUND(IF(LOG('Indicador Datos'!V12)&gt;BQ$37,10,IF(LOG('Indicador Datos'!V12)&lt;BQ$38,0,10-(BQ$37-LOG('Indicador Datos'!V12))/(BQ$37-BQ$38)*10)),1))</f>
        <v>7.2</v>
      </c>
      <c r="BR9" s="159">
        <f t="shared" si="38"/>
        <v>6.6</v>
      </c>
      <c r="BS9" s="49">
        <f>IF('Indicador Datos'!W12="No data", "x",'Indicador Datos'!W12/'Indicador Datos'!CE12)</f>
        <v>1.0273369702395047E-4</v>
      </c>
      <c r="BT9" s="48">
        <f t="shared" si="39"/>
        <v>1.7</v>
      </c>
      <c r="BU9" s="48">
        <f>IF('Indicador Datos'!W12="No data","x",ROUND(IF(LOG('Indicador Datos'!W12)&gt;BU$37,10,IF(LOG('Indicador Datos'!W12)&lt;BU$38,0,10-(BU$37-LOG('Indicador Datos'!W12))/(BU$37-BU$38)*10)),1))</f>
        <v>6.8</v>
      </c>
      <c r="BV9" s="50">
        <f t="shared" si="40"/>
        <v>4.7</v>
      </c>
      <c r="BW9" s="51">
        <f t="shared" si="41"/>
        <v>4.9000000000000004</v>
      </c>
    </row>
    <row r="10" spans="1:75" s="3" customFormat="1" x14ac:dyDescent="0.25">
      <c r="A10" s="114" t="s">
        <v>30</v>
      </c>
      <c r="B10" s="97" t="s">
        <v>29</v>
      </c>
      <c r="C10" s="48">
        <f>ROUND(IF('Indicador Datos'!D13=0,0.1,IF(LOG('Indicador Datos'!D13)&gt;C$37,10,IF(LOG('Indicador Datos'!D13)&lt;C$38,0,10-(C$37-LOG('Indicador Datos'!D13))/(C$37-C$38)*10))),1)</f>
        <v>0.5</v>
      </c>
      <c r="D10" s="48">
        <f>ROUND(IF('Indicador Datos'!E13=0,0.1,IF(LOG('Indicador Datos'!E13)&gt;D$37,10,IF(LOG('Indicador Datos'!E13)&lt;D$38,0,10-(D$37-LOG('Indicador Datos'!E13))/(D$37-D$38)*10))),1)</f>
        <v>0.1</v>
      </c>
      <c r="E10" s="48">
        <f t="shared" si="0"/>
        <v>0.3</v>
      </c>
      <c r="F10" s="48">
        <f>ROUND(IF('Indicador Datos'!F13="No data",0.1,IF('Indicador Datos'!F13=0,0,IF(LOG('Indicador Datos'!F13)&gt;F$37,10,IF(LOG('Indicador Datos'!F13)&lt;F$38,0,10-(F$37-LOG('Indicador Datos'!F13))/(F$37-F$38)*10)))),1)</f>
        <v>0.1</v>
      </c>
      <c r="G10" s="48">
        <f>ROUND(IF('Indicador Datos'!G13=0,0,IF(LOG('Indicador Datos'!G13)&gt;G$37,10,IF(LOG('Indicador Datos'!G13)&lt;G$38,0,10-(G$37-LOG('Indicador Datos'!G13))/(G$37-G$38)*10))),1)</f>
        <v>0</v>
      </c>
      <c r="H10" s="48">
        <f>ROUND(IF('Indicador Datos'!H13=0,0,IF(LOG('Indicador Datos'!H13)&gt;H$37,10,IF(LOG('Indicador Datos'!H13)&lt;H$38,0,10-(H$37-LOG('Indicador Datos'!H13))/(H$37-H$38)*10))),1)</f>
        <v>2.5</v>
      </c>
      <c r="I10" s="48">
        <f>ROUND(IF('Indicador Datos'!I13=0,0,IF(LOG('Indicador Datos'!I13)&gt;I$37,10,IF(LOG('Indicador Datos'!I13)&lt;I$38,0,10-(I$37-LOG('Indicador Datos'!I13))/(I$37-I$38)*10))),1)</f>
        <v>5.2</v>
      </c>
      <c r="J10" s="48">
        <f t="shared" si="1"/>
        <v>4</v>
      </c>
      <c r="K10" s="48">
        <f>ROUND(IF('Indicador Datos'!J13=0,0,IF(LOG('Indicador Datos'!J13)&gt;K$37,10,IF(LOG('Indicador Datos'!J13)&lt;K$38,0,10-(K$37-LOG('Indicador Datos'!J13))/(K$37-K$38)*10))),1)</f>
        <v>0</v>
      </c>
      <c r="L10" s="48">
        <f t="shared" si="2"/>
        <v>2.2000000000000002</v>
      </c>
      <c r="M10" s="48">
        <f>ROUND(IF('Indicador Datos'!K13=0,0,IF(LOG('Indicador Datos'!K13)&gt;M$37,10,IF(LOG('Indicador Datos'!K13)&lt;M$38,0,10-(M$37-LOG('Indicador Datos'!K13))/(M$37-M$38)*10))),1)</f>
        <v>0</v>
      </c>
      <c r="N10" s="155" t="str">
        <f>IF('Indicador Datos'!N13="No data","x",ROUND(IF('Indicador Datos'!N13=0,0,IF(LOG('Indicador Datos'!N13)&gt;N$37,10,IF(LOG('Indicador Datos'!N13)&lt;N$38,0.1,10-(N$37-LOG('Indicador Datos'!N13))/(N$37-N$38)*10))),1))</f>
        <v>x</v>
      </c>
      <c r="O10" s="155" t="str">
        <f>IF('Indicador Datos'!O13="No data","x",ROUND(IF('Indicador Datos'!O13=0,0,IF(LOG('Indicador Datos'!O13)&gt;O$37,10,IF(LOG('Indicador Datos'!O13)&lt;O$38,0.1,10-(O$37-LOG('Indicador Datos'!O13))/(O$37-O$38)*10))),1))</f>
        <v>x</v>
      </c>
      <c r="P10" s="155" t="str">
        <f t="shared" si="30"/>
        <v>x</v>
      </c>
      <c r="Q10" s="49">
        <f>'Indicador Datos'!D13/'Indicador Datos'!$CE13</f>
        <v>1.5580728711631032E-4</v>
      </c>
      <c r="R10" s="49">
        <f>'Indicador Datos'!E13/'Indicador Datos'!$CE13</f>
        <v>0</v>
      </c>
      <c r="S10" s="49">
        <f>IF(F10=0.1,0,'Indicador Datos'!F13/'Indicador Datos'!$CE13)</f>
        <v>0</v>
      </c>
      <c r="T10" s="49">
        <f>'Indicador Datos'!G13/'Indicador Datos'!$CE13</f>
        <v>0</v>
      </c>
      <c r="U10" s="49">
        <f>'Indicador Datos'!H13/'Indicador Datos'!$CE13</f>
        <v>5.4308611294511281E-3</v>
      </c>
      <c r="V10" s="49">
        <f>'Indicador Datos'!I13/'Indicador Datos'!$CE13</f>
        <v>4.224459231357507E-4</v>
      </c>
      <c r="W10" s="49">
        <f>'Indicador Datos'!J13/'Indicador Datos'!$CE13</f>
        <v>0</v>
      </c>
      <c r="X10" s="49">
        <f>'Indicador Datos'!K13/'Indicador Datos'!$CE13</f>
        <v>0</v>
      </c>
      <c r="Y10" s="49" t="str">
        <f>IF('Indicador Datos'!N13="No data","x",'Indicador Datos'!N13/'Indicador Datos'!$CE13)</f>
        <v>x</v>
      </c>
      <c r="Z10" s="49" t="str">
        <f>IF('Indicador Datos'!O13="No data","x",'Indicador Datos'!O13/'Indicador Datos'!$CE13)</f>
        <v>x</v>
      </c>
      <c r="AA10" s="48">
        <f t="shared" si="3"/>
        <v>0.8</v>
      </c>
      <c r="AB10" s="48">
        <f t="shared" si="4"/>
        <v>0</v>
      </c>
      <c r="AC10" s="48">
        <f t="shared" si="5"/>
        <v>0.4</v>
      </c>
      <c r="AD10" s="48">
        <f t="shared" si="6"/>
        <v>0.1</v>
      </c>
      <c r="AE10" s="48">
        <f t="shared" si="7"/>
        <v>0</v>
      </c>
      <c r="AF10" s="48">
        <f t="shared" si="8"/>
        <v>3.6</v>
      </c>
      <c r="AG10" s="48">
        <f t="shared" si="9"/>
        <v>1.7</v>
      </c>
      <c r="AH10" s="48">
        <f t="shared" si="10"/>
        <v>2.7</v>
      </c>
      <c r="AI10" s="48">
        <f t="shared" si="11"/>
        <v>0</v>
      </c>
      <c r="AJ10" s="48">
        <f t="shared" si="12"/>
        <v>1.4</v>
      </c>
      <c r="AK10" s="48">
        <f t="shared" si="13"/>
        <v>0</v>
      </c>
      <c r="AL10" s="48">
        <f>ROUND(IF('Indicador Datos'!L13=0,0,IF('Indicador Datos'!L13&gt;AL$37,10,IF('Indicador Datos'!L13&lt;AL$38,0,10-(AL$37-'Indicador Datos'!L13)/(AL$37-AL$38)*10))),1)</f>
        <v>1.6</v>
      </c>
      <c r="AM10" s="48" t="str">
        <f t="shared" si="31"/>
        <v>x</v>
      </c>
      <c r="AN10" s="48" t="str">
        <f t="shared" si="32"/>
        <v>x</v>
      </c>
      <c r="AO10" s="48" t="str">
        <f t="shared" si="33"/>
        <v>x</v>
      </c>
      <c r="AP10" s="48">
        <f t="shared" si="14"/>
        <v>0.7</v>
      </c>
      <c r="AQ10" s="48">
        <f t="shared" si="15"/>
        <v>0.1</v>
      </c>
      <c r="AR10" s="48">
        <f t="shared" si="16"/>
        <v>3.1</v>
      </c>
      <c r="AS10" s="48">
        <f t="shared" si="17"/>
        <v>3.5</v>
      </c>
      <c r="AT10" s="48">
        <f t="shared" si="18"/>
        <v>3.3</v>
      </c>
      <c r="AU10" s="48">
        <f t="shared" si="19"/>
        <v>0</v>
      </c>
      <c r="AV10" s="48">
        <f t="shared" si="20"/>
        <v>0</v>
      </c>
      <c r="AW10" s="48">
        <f t="shared" si="21"/>
        <v>0.4</v>
      </c>
      <c r="AX10" s="50">
        <f t="shared" si="22"/>
        <v>0.1</v>
      </c>
      <c r="AY10" s="48">
        <f t="shared" si="23"/>
        <v>0</v>
      </c>
      <c r="AZ10" s="197">
        <f t="shared" si="34"/>
        <v>0.2</v>
      </c>
      <c r="BA10" s="50">
        <f t="shared" si="24"/>
        <v>1.8</v>
      </c>
      <c r="BB10" s="48">
        <f t="shared" si="25"/>
        <v>0.8</v>
      </c>
      <c r="BC10" s="48">
        <f>IF('Indicador Datos'!P13="No data","x",ROUND(IF('Indicador Datos'!P13&gt;BC$37,10,IF('Indicador Datos'!P13&lt;BC$38,0,10-(BC$37-'Indicador Datos'!P13)/(BC$37-BC$38)*10)),1))</f>
        <v>1.1000000000000001</v>
      </c>
      <c r="BD10" s="48">
        <f t="shared" si="26"/>
        <v>1</v>
      </c>
      <c r="BE10" s="48" t="str">
        <f t="shared" si="27"/>
        <v>x</v>
      </c>
      <c r="BF10" s="48">
        <f>IF('Indicador Datos'!M13="No data","x", ROUND(IF('Indicador Datos'!M13&gt;BF$37,0,IF('Indicador Datos'!M13&lt;BF$38,10,(BF$37-'Indicador Datos'!M13)/(BF$37-BF$38)*10)),1))</f>
        <v>0</v>
      </c>
      <c r="BG10" s="50">
        <f t="shared" si="35"/>
        <v>0.5</v>
      </c>
      <c r="BH10" s="51">
        <f t="shared" si="36"/>
        <v>0.7</v>
      </c>
      <c r="BI10" s="48">
        <f>ROUND(IF('Indicador Datos'!Q13=0,0,IF('Indicador Datos'!Q13&gt;BI$37,10,IF('Indicador Datos'!Q13&lt;BI$38,0,10-(BI$37-'Indicador Datos'!Q13)/(BI$37-BI$38)*10))),1)</f>
        <v>0.1</v>
      </c>
      <c r="BJ10" s="48">
        <f>ROUND(IF('Indicador Datos'!R13=0,0,IF(LOG('Indicador Datos'!R13)&gt;LOG(BJ$37),10,IF(LOG('Indicador Datos'!R13)&lt;LOG(BJ$38),0,10-(LOG(BJ$37)-LOG('Indicador Datos'!R13))/(LOG(BJ$37)-LOG(BJ$38))*10))),1)</f>
        <v>0</v>
      </c>
      <c r="BK10" s="48">
        <f t="shared" si="28"/>
        <v>0.1</v>
      </c>
      <c r="BL10" s="48">
        <f>'Indicador Datos'!S13</f>
        <v>0</v>
      </c>
      <c r="BM10" s="48">
        <f>'Indicador Datos'!T13</f>
        <v>0</v>
      </c>
      <c r="BN10" s="48">
        <f t="shared" si="29"/>
        <v>0</v>
      </c>
      <c r="BO10" s="159">
        <f t="shared" si="37"/>
        <v>0.1</v>
      </c>
      <c r="BP10" s="48">
        <f>IF('Indicador Datos'!U13="No data","x",ROUND(IF('Indicador Datos'!U13&gt;BP$37,10,IF('Indicador Datos'!U13&lt;BP$38,0,10-(BP$37-'Indicador Datos'!U13)/(BP$37-BP$38)*10)),1))</f>
        <v>2.5</v>
      </c>
      <c r="BQ10" s="48">
        <f>IF('Indicador Datos'!V13="No data","x",ROUND(IF(LOG('Indicador Datos'!V13)&gt;BQ$37,10,IF(LOG('Indicador Datos'!V13)&lt;BQ$38,0,10-(BQ$37-LOG('Indicador Datos'!V13))/(BQ$37-BQ$38)*10)),1))</f>
        <v>2</v>
      </c>
      <c r="BR10" s="159">
        <f t="shared" si="38"/>
        <v>2.2999999999999998</v>
      </c>
      <c r="BS10" s="49">
        <f>IF('Indicador Datos'!W13="No data", "x",'Indicador Datos'!W13/'Indicador Datos'!CE13)</f>
        <v>2.0758437833196517E-4</v>
      </c>
      <c r="BT10" s="48">
        <f t="shared" si="39"/>
        <v>3.5</v>
      </c>
      <c r="BU10" s="48">
        <f>IF('Indicador Datos'!W13="No data","x",ROUND(IF(LOG('Indicador Datos'!W13)&gt;BU$37,10,IF(LOG('Indicador Datos'!W13)&lt;BU$38,0,10-(BU$37-LOG('Indicador Datos'!W13))/(BU$37-BU$38)*10)),1))</f>
        <v>1.1000000000000001</v>
      </c>
      <c r="BV10" s="50">
        <f t="shared" si="40"/>
        <v>2.4</v>
      </c>
      <c r="BW10" s="51">
        <f t="shared" si="41"/>
        <v>1.7</v>
      </c>
    </row>
    <row r="11" spans="1:75" s="3" customFormat="1" x14ac:dyDescent="0.25">
      <c r="A11" s="114" t="s">
        <v>36</v>
      </c>
      <c r="B11" s="97" t="s">
        <v>35</v>
      </c>
      <c r="C11" s="48">
        <f>ROUND(IF('Indicador Datos'!D14=0,0.1,IF(LOG('Indicador Datos'!D14)&gt;C$37,10,IF(LOG('Indicador Datos'!D14)&lt;C$38,0,10-(C$37-LOG('Indicador Datos'!D14))/(C$37-C$38)*10))),1)</f>
        <v>8.1999999999999993</v>
      </c>
      <c r="D11" s="48">
        <f>ROUND(IF('Indicador Datos'!E14=0,0.1,IF(LOG('Indicador Datos'!E14)&gt;D$37,10,IF(LOG('Indicador Datos'!E14)&lt;D$38,0,10-(D$37-LOG('Indicador Datos'!E14))/(D$37-D$38)*10))),1)</f>
        <v>0.1</v>
      </c>
      <c r="E11" s="48">
        <f t="shared" si="0"/>
        <v>5.4</v>
      </c>
      <c r="F11" s="48">
        <f>ROUND(IF('Indicador Datos'!F14="No data",0.1,IF('Indicador Datos'!F14=0,0,IF(LOG('Indicador Datos'!F14)&gt;F$37,10,IF(LOG('Indicador Datos'!F14)&lt;F$38,0,10-(F$37-LOG('Indicador Datos'!F14))/(F$37-F$38)*10)))),1)</f>
        <v>6.2</v>
      </c>
      <c r="G11" s="48">
        <f>ROUND(IF('Indicador Datos'!G14=0,0,IF(LOG('Indicador Datos'!G14)&gt;G$37,10,IF(LOG('Indicador Datos'!G14)&lt;G$38,0,10-(G$37-LOG('Indicador Datos'!G14))/(G$37-G$38)*10))),1)</f>
        <v>8.6</v>
      </c>
      <c r="H11" s="48">
        <f>ROUND(IF('Indicador Datos'!H14=0,0,IF(LOG('Indicador Datos'!H14)&gt;H$37,10,IF(LOG('Indicador Datos'!H14)&lt;H$38,0,10-(H$37-LOG('Indicador Datos'!H14))/(H$37-H$38)*10))),1)</f>
        <v>10</v>
      </c>
      <c r="I11" s="48">
        <f>ROUND(IF('Indicador Datos'!I14=0,0,IF(LOG('Indicador Datos'!I14)&gt;I$37,10,IF(LOG('Indicador Datos'!I14)&lt;I$38,0,10-(I$37-LOG('Indicador Datos'!I14))/(I$37-I$38)*10))),1)</f>
        <v>9.1</v>
      </c>
      <c r="J11" s="48">
        <f t="shared" si="1"/>
        <v>9.6</v>
      </c>
      <c r="K11" s="48">
        <f>ROUND(IF('Indicador Datos'!J14=0,0,IF(LOG('Indicador Datos'!J14)&gt;K$37,10,IF(LOG('Indicador Datos'!J14)&lt;K$38,0,10-(K$37-LOG('Indicador Datos'!J14))/(K$37-K$38)*10))),1)</f>
        <v>8.5</v>
      </c>
      <c r="L11" s="48">
        <f t="shared" si="2"/>
        <v>9.1</v>
      </c>
      <c r="M11" s="48">
        <f>ROUND(IF('Indicador Datos'!K14=0,0,IF(LOG('Indicador Datos'!K14)&gt;M$37,10,IF(LOG('Indicador Datos'!K14)&lt;M$38,0,10-(M$37-LOG('Indicador Datos'!K14))/(M$37-M$38)*10))),1)</f>
        <v>9.5</v>
      </c>
      <c r="N11" s="155">
        <f>IF('Indicador Datos'!N14="No data","x",ROUND(IF('Indicador Datos'!N14=0,0,IF(LOG('Indicador Datos'!N14)&gt;N$37,10,IF(LOG('Indicador Datos'!N14)&lt;N$38,0.1,10-(N$37-LOG('Indicador Datos'!N14))/(N$37-N$38)*10))),1))</f>
        <v>9.1</v>
      </c>
      <c r="O11" s="155">
        <f>IF('Indicador Datos'!O14="No data","x",ROUND(IF('Indicador Datos'!O14=0,0,IF(LOG('Indicador Datos'!O14)&gt;O$37,10,IF(LOG('Indicador Datos'!O14)&lt;O$38,0.1,10-(O$37-LOG('Indicador Datos'!O14))/(O$37-O$38)*10))),1))</f>
        <v>8.1999999999999993</v>
      </c>
      <c r="P11" s="155">
        <f t="shared" si="30"/>
        <v>8.6999999999999993</v>
      </c>
      <c r="Q11" s="49">
        <f>'Indicador Datos'!D14/'Indicador Datos'!$CE14</f>
        <v>1.7452827840760065E-3</v>
      </c>
      <c r="R11" s="49">
        <f>'Indicador Datos'!E14/'Indicador Datos'!$CE14</f>
        <v>0</v>
      </c>
      <c r="S11" s="49">
        <f>IF(F11=0.1,0,'Indicador Datos'!F14/'Indicador Datos'!$CE14)</f>
        <v>2.8364805565954864E-3</v>
      </c>
      <c r="T11" s="49">
        <f>'Indicador Datos'!G14/'Indicador Datos'!$CE14</f>
        <v>2.5126858336663763E-6</v>
      </c>
      <c r="U11" s="49">
        <f>'Indicador Datos'!H14/'Indicador Datos'!$CE14</f>
        <v>1.8374600653775764E-2</v>
      </c>
      <c r="V11" s="49">
        <f>'Indicador Datos'!I14/'Indicador Datos'!$CE14</f>
        <v>2.0477647704868385E-3</v>
      </c>
      <c r="W11" s="49">
        <f>'Indicador Datos'!J14/'Indicador Datos'!$CE14</f>
        <v>2.3062015688933239E-3</v>
      </c>
      <c r="X11" s="49">
        <f>'Indicador Datos'!K14/'Indicador Datos'!$CE14</f>
        <v>5.953469252411369E-3</v>
      </c>
      <c r="Y11" s="49">
        <f>IF('Indicador Datos'!N14="No data","x",'Indicador Datos'!N14/'Indicador Datos'!$CE14)</f>
        <v>0.39430940318375268</v>
      </c>
      <c r="Z11" s="49">
        <f>IF('Indicador Datos'!O14="No data","x",'Indicador Datos'!O14/'Indicador Datos'!$CE14)</f>
        <v>0.17916423612993207</v>
      </c>
      <c r="AA11" s="48">
        <f t="shared" si="3"/>
        <v>8.6999999999999993</v>
      </c>
      <c r="AB11" s="48">
        <f t="shared" si="4"/>
        <v>0</v>
      </c>
      <c r="AC11" s="48">
        <f t="shared" si="5"/>
        <v>5.9</v>
      </c>
      <c r="AD11" s="48">
        <f t="shared" si="6"/>
        <v>4.0999999999999996</v>
      </c>
      <c r="AE11" s="48">
        <f t="shared" si="7"/>
        <v>4.7</v>
      </c>
      <c r="AF11" s="48">
        <f t="shared" si="8"/>
        <v>10</v>
      </c>
      <c r="AG11" s="48">
        <f t="shared" si="9"/>
        <v>8.1999999999999993</v>
      </c>
      <c r="AH11" s="48">
        <f t="shared" si="10"/>
        <v>9.3000000000000007</v>
      </c>
      <c r="AI11" s="48">
        <f t="shared" si="11"/>
        <v>5.8</v>
      </c>
      <c r="AJ11" s="48">
        <f t="shared" si="12"/>
        <v>8</v>
      </c>
      <c r="AK11" s="48">
        <f t="shared" si="13"/>
        <v>8.5</v>
      </c>
      <c r="AL11" s="48">
        <f>ROUND(IF('Indicador Datos'!L14=0,0,IF('Indicador Datos'!L14&gt;AL$37,10,IF('Indicador Datos'!L14&lt;AL$38,0,10-(AL$37-'Indicador Datos'!L14)/(AL$37-AL$38)*10))),1)</f>
        <v>6.3</v>
      </c>
      <c r="AM11" s="48">
        <f t="shared" si="31"/>
        <v>10</v>
      </c>
      <c r="AN11" s="48">
        <f t="shared" si="32"/>
        <v>9</v>
      </c>
      <c r="AO11" s="48">
        <f t="shared" si="33"/>
        <v>9.6</v>
      </c>
      <c r="AP11" s="48">
        <f t="shared" si="14"/>
        <v>8.5</v>
      </c>
      <c r="AQ11" s="48">
        <f t="shared" si="15"/>
        <v>0.1</v>
      </c>
      <c r="AR11" s="48">
        <f t="shared" si="16"/>
        <v>10</v>
      </c>
      <c r="AS11" s="48">
        <f t="shared" si="17"/>
        <v>8.6999999999999993</v>
      </c>
      <c r="AT11" s="48">
        <f t="shared" si="18"/>
        <v>9.5</v>
      </c>
      <c r="AU11" s="48">
        <f t="shared" si="19"/>
        <v>7.2</v>
      </c>
      <c r="AV11" s="48">
        <f t="shared" si="20"/>
        <v>9.1</v>
      </c>
      <c r="AW11" s="48">
        <f t="shared" si="21"/>
        <v>5.7</v>
      </c>
      <c r="AX11" s="50">
        <f t="shared" si="22"/>
        <v>5.2</v>
      </c>
      <c r="AY11" s="48">
        <f t="shared" si="23"/>
        <v>7.1</v>
      </c>
      <c r="AZ11" s="197">
        <f t="shared" si="34"/>
        <v>6.5</v>
      </c>
      <c r="BA11" s="50">
        <f t="shared" si="24"/>
        <v>8.6</v>
      </c>
      <c r="BB11" s="48">
        <f t="shared" si="25"/>
        <v>7.7</v>
      </c>
      <c r="BC11" s="48">
        <f>IF('Indicador Datos'!P14="No data","x",ROUND(IF('Indicador Datos'!P14&gt;BC$37,10,IF('Indicador Datos'!P14&lt;BC$38,0,10-(BC$37-'Indicador Datos'!P14)/(BC$37-BC$38)*10)),1))</f>
        <v>8.6</v>
      </c>
      <c r="BD11" s="48">
        <f t="shared" si="26"/>
        <v>8.1999999999999993</v>
      </c>
      <c r="BE11" s="48">
        <f t="shared" si="27"/>
        <v>9.1999999999999993</v>
      </c>
      <c r="BF11" s="48">
        <f>IF('Indicador Datos'!M14="No data","x", ROUND(IF('Indicador Datos'!M14&gt;BF$37,0,IF('Indicador Datos'!M14&lt;BF$38,10,(BF$37-'Indicador Datos'!M14)/(BF$37-BF$38)*10)),1))</f>
        <v>6.6</v>
      </c>
      <c r="BG11" s="50">
        <f t="shared" si="35"/>
        <v>8.3000000000000007</v>
      </c>
      <c r="BH11" s="51">
        <f t="shared" si="36"/>
        <v>7.4</v>
      </c>
      <c r="BI11" s="48">
        <f>ROUND(IF('Indicador Datos'!Q14=0,0,IF('Indicador Datos'!Q14&gt;BI$37,10,IF('Indicador Datos'!Q14&lt;BI$38,0,10-(BI$37-'Indicador Datos'!Q14)/(BI$37-BI$38)*10))),1)</f>
        <v>9.6</v>
      </c>
      <c r="BJ11" s="48">
        <f>ROUND(IF('Indicador Datos'!R14=0,0,IF(LOG('Indicador Datos'!R14)&gt;LOG(BJ$37),10,IF(LOG('Indicador Datos'!R14)&lt;LOG(BJ$38),0,10-(LOG(BJ$37)-LOG('Indicador Datos'!R14))/(LOG(BJ$37)-LOG(BJ$38))*10))),1)</f>
        <v>7.6</v>
      </c>
      <c r="BK11" s="48">
        <f t="shared" si="28"/>
        <v>8.8000000000000007</v>
      </c>
      <c r="BL11" s="48">
        <f>'Indicador Datos'!S14</f>
        <v>0</v>
      </c>
      <c r="BM11" s="48">
        <f>'Indicador Datos'!T14</f>
        <v>0</v>
      </c>
      <c r="BN11" s="48">
        <f t="shared" si="29"/>
        <v>0</v>
      </c>
      <c r="BO11" s="159">
        <f t="shared" si="37"/>
        <v>6.2</v>
      </c>
      <c r="BP11" s="48">
        <f>IF('Indicador Datos'!U14="No data","x",ROUND(IF('Indicador Datos'!U14&gt;BP$37,10,IF('Indicador Datos'!U14&lt;BP$38,0,10-(BP$37-'Indicador Datos'!U14)/(BP$37-BP$38)*10)),1))</f>
        <v>3.3</v>
      </c>
      <c r="BQ11" s="48">
        <f>IF('Indicador Datos'!V14="No data","x",ROUND(IF(LOG('Indicador Datos'!V14)&gt;BQ$37,10,IF(LOG('Indicador Datos'!V14)&lt;BQ$38,0,10-(BQ$37-LOG('Indicador Datos'!V14))/(BQ$37-BQ$38)*10)),1))</f>
        <v>6.7</v>
      </c>
      <c r="BR11" s="159">
        <f t="shared" si="38"/>
        <v>5.2</v>
      </c>
      <c r="BS11" s="49">
        <f>IF('Indicador Datos'!W14="No data", "x",'Indicador Datos'!W14/'Indicador Datos'!CE14)</f>
        <v>5.5730323278002755E-4</v>
      </c>
      <c r="BT11" s="48">
        <f t="shared" si="39"/>
        <v>9.3000000000000007</v>
      </c>
      <c r="BU11" s="48">
        <f>IF('Indicador Datos'!W14="No data","x",ROUND(IF(LOG('Indicador Datos'!W14)&gt;BU$37,10,IF(LOG('Indicador Datos'!W14)&lt;BU$38,0,10-(BU$37-LOG('Indicador Datos'!W14))/(BU$37-BU$38)*10)),1))</f>
        <v>9.1999999999999993</v>
      </c>
      <c r="BV11" s="50">
        <f t="shared" si="40"/>
        <v>9.3000000000000007</v>
      </c>
      <c r="BW11" s="51">
        <f t="shared" si="41"/>
        <v>7.4</v>
      </c>
    </row>
    <row r="12" spans="1:75" s="3" customFormat="1" x14ac:dyDescent="0.25">
      <c r="A12" s="114" t="s">
        <v>40</v>
      </c>
      <c r="B12" s="97" t="s">
        <v>39</v>
      </c>
      <c r="C12" s="48">
        <f>ROUND(IF('Indicador Datos'!D15=0,0.1,IF(LOG('Indicador Datos'!D15)&gt;C$37,10,IF(LOG('Indicador Datos'!D15)&lt;C$38,0,10-(C$37-LOG('Indicador Datos'!D15))/(C$37-C$38)*10))),1)</f>
        <v>6.3</v>
      </c>
      <c r="D12" s="48">
        <f>ROUND(IF('Indicador Datos'!E15=0,0.1,IF(LOG('Indicador Datos'!E15)&gt;D$37,10,IF(LOG('Indicador Datos'!E15)&lt;D$38,0,10-(D$37-LOG('Indicador Datos'!E15))/(D$37-D$38)*10))),1)</f>
        <v>0.1</v>
      </c>
      <c r="E12" s="48">
        <f t="shared" si="0"/>
        <v>3.8</v>
      </c>
      <c r="F12" s="48">
        <f>ROUND(IF('Indicador Datos'!F15="No data",0.1,IF('Indicador Datos'!F15=0,0,IF(LOG('Indicador Datos'!F15)&gt;F$37,10,IF(LOG('Indicador Datos'!F15)&lt;F$38,0,10-(F$37-LOG('Indicador Datos'!F15))/(F$37-F$38)*10)))),1)</f>
        <v>4.4000000000000004</v>
      </c>
      <c r="G12" s="48">
        <f>ROUND(IF('Indicador Datos'!G15=0,0,IF(LOG('Indicador Datos'!G15)&gt;G$37,10,IF(LOG('Indicador Datos'!G15)&lt;G$38,0,10-(G$37-LOG('Indicador Datos'!G15))/(G$37-G$38)*10))),1)</f>
        <v>0</v>
      </c>
      <c r="H12" s="48">
        <f>ROUND(IF('Indicador Datos'!H15=0,0,IF(LOG('Indicador Datos'!H15)&gt;H$37,10,IF(LOG('Indicador Datos'!H15)&lt;H$38,0,10-(H$37-LOG('Indicador Datos'!H15))/(H$37-H$38)*10))),1)</f>
        <v>9</v>
      </c>
      <c r="I12" s="48">
        <f>ROUND(IF('Indicador Datos'!I15=0,0,IF(LOG('Indicador Datos'!I15)&gt;I$37,10,IF(LOG('Indicador Datos'!I15)&lt;I$38,0,10-(I$37-LOG('Indicador Datos'!I15))/(I$37-I$38)*10))),1)</f>
        <v>8.3000000000000007</v>
      </c>
      <c r="J12" s="48">
        <f t="shared" si="1"/>
        <v>8.6999999999999993</v>
      </c>
      <c r="K12" s="48">
        <f>ROUND(IF('Indicador Datos'!J15=0,0,IF(LOG('Indicador Datos'!J15)&gt;K$37,10,IF(LOG('Indicador Datos'!J15)&lt;K$38,0,10-(K$37-LOG('Indicador Datos'!J15))/(K$37-K$38)*10))),1)</f>
        <v>8</v>
      </c>
      <c r="L12" s="48">
        <f t="shared" si="2"/>
        <v>8.4</v>
      </c>
      <c r="M12" s="48">
        <f>ROUND(IF('Indicador Datos'!K15=0,0,IF(LOG('Indicador Datos'!K15)&gt;M$37,10,IF(LOG('Indicador Datos'!K15)&lt;M$38,0,10-(M$37-LOG('Indicador Datos'!K15))/(M$37-M$38)*10))),1)</f>
        <v>6.1</v>
      </c>
      <c r="N12" s="155">
        <f>IF('Indicador Datos'!N15="No data","x",ROUND(IF('Indicador Datos'!N15=0,0,IF(LOG('Indicador Datos'!N15)&gt;N$37,10,IF(LOG('Indicador Datos'!N15)&lt;N$38,0.1,10-(N$37-LOG('Indicador Datos'!N15))/(N$37-N$38)*10))),1))</f>
        <v>5.9</v>
      </c>
      <c r="O12" s="155">
        <f>IF('Indicador Datos'!O15="No data","x",ROUND(IF('Indicador Datos'!O15=0,0,IF(LOG('Indicador Datos'!O15)&gt;O$37,10,IF(LOG('Indicador Datos'!O15)&lt;O$38,0.1,10-(O$37-LOG('Indicador Datos'!O15))/(O$37-O$38)*10))),1))</f>
        <v>6.5</v>
      </c>
      <c r="P12" s="155">
        <f t="shared" si="30"/>
        <v>6.2</v>
      </c>
      <c r="Q12" s="49">
        <f>'Indicador Datos'!D15/'Indicador Datos'!$CE15</f>
        <v>1.2139106091407803E-3</v>
      </c>
      <c r="R12" s="49">
        <f>'Indicador Datos'!E15/'Indicador Datos'!$CE15</f>
        <v>0</v>
      </c>
      <c r="S12" s="49">
        <f>IF(F12=0.1,0,'Indicador Datos'!F15/'Indicador Datos'!$CE15)</f>
        <v>2.1317628669267285E-3</v>
      </c>
      <c r="T12" s="49">
        <f>'Indicador Datos'!G15/'Indicador Datos'!$CE15</f>
        <v>0</v>
      </c>
      <c r="U12" s="49">
        <f>'Indicador Datos'!H15/'Indicador Datos'!$CE15</f>
        <v>1.8490820556375683E-2</v>
      </c>
      <c r="V12" s="49">
        <f>'Indicador Datos'!I15/'Indicador Datos'!$CE15</f>
        <v>2.1499445688474171E-3</v>
      </c>
      <c r="W12" s="49">
        <f>'Indicador Datos'!J15/'Indicador Datos'!$CE15</f>
        <v>5.6935308565069414E-3</v>
      </c>
      <c r="X12" s="49">
        <f>'Indicador Datos'!K15/'Indicador Datos'!$CE15</f>
        <v>1.0313012693437848E-3</v>
      </c>
      <c r="Y12" s="49">
        <f>IF('Indicador Datos'!N15="No data","x",'Indicador Datos'!N15/'Indicador Datos'!$CE15)</f>
        <v>8.4908792614727072E-2</v>
      </c>
      <c r="Z12" s="49">
        <f>IF('Indicador Datos'!O15="No data","x",'Indicador Datos'!O15/'Indicador Datos'!$CE15)</f>
        <v>0.13926443598719951</v>
      </c>
      <c r="AA12" s="48">
        <f t="shared" si="3"/>
        <v>6.1</v>
      </c>
      <c r="AB12" s="48">
        <f t="shared" si="4"/>
        <v>0</v>
      </c>
      <c r="AC12" s="48">
        <f t="shared" si="5"/>
        <v>3.6</v>
      </c>
      <c r="AD12" s="48">
        <f t="shared" si="6"/>
        <v>3</v>
      </c>
      <c r="AE12" s="48">
        <f t="shared" si="7"/>
        <v>0</v>
      </c>
      <c r="AF12" s="48">
        <f t="shared" si="8"/>
        <v>10</v>
      </c>
      <c r="AG12" s="48">
        <f t="shared" si="9"/>
        <v>8.6</v>
      </c>
      <c r="AH12" s="48">
        <f t="shared" si="10"/>
        <v>9.4</v>
      </c>
      <c r="AI12" s="48">
        <f t="shared" si="11"/>
        <v>10</v>
      </c>
      <c r="AJ12" s="48">
        <f t="shared" si="12"/>
        <v>9.6999999999999993</v>
      </c>
      <c r="AK12" s="48">
        <f t="shared" si="13"/>
        <v>1.5</v>
      </c>
      <c r="AL12" s="48">
        <f>ROUND(IF('Indicador Datos'!L15=0,0,IF('Indicador Datos'!L15&gt;AL$37,10,IF('Indicador Datos'!L15&lt;AL$38,0,10-(AL$37-'Indicador Datos'!L15)/(AL$37-AL$38)*10))),1)</f>
        <v>3.1</v>
      </c>
      <c r="AM12" s="48">
        <f t="shared" si="31"/>
        <v>4.2</v>
      </c>
      <c r="AN12" s="48">
        <f t="shared" si="32"/>
        <v>7</v>
      </c>
      <c r="AO12" s="48">
        <f t="shared" si="33"/>
        <v>5.8</v>
      </c>
      <c r="AP12" s="48">
        <f t="shared" si="14"/>
        <v>6.2</v>
      </c>
      <c r="AQ12" s="48">
        <f t="shared" si="15"/>
        <v>0.1</v>
      </c>
      <c r="AR12" s="48">
        <f t="shared" si="16"/>
        <v>9.5</v>
      </c>
      <c r="AS12" s="48">
        <f t="shared" si="17"/>
        <v>8.5</v>
      </c>
      <c r="AT12" s="48">
        <f t="shared" si="18"/>
        <v>9.1</v>
      </c>
      <c r="AU12" s="48">
        <f t="shared" si="19"/>
        <v>9</v>
      </c>
      <c r="AV12" s="48">
        <f t="shared" si="20"/>
        <v>4.2</v>
      </c>
      <c r="AW12" s="48">
        <f t="shared" si="21"/>
        <v>3.7</v>
      </c>
      <c r="AX12" s="50">
        <f t="shared" si="22"/>
        <v>3.7</v>
      </c>
      <c r="AY12" s="48">
        <f t="shared" si="23"/>
        <v>0</v>
      </c>
      <c r="AZ12" s="197">
        <f t="shared" si="34"/>
        <v>2</v>
      </c>
      <c r="BA12" s="50">
        <f t="shared" si="24"/>
        <v>9.1999999999999993</v>
      </c>
      <c r="BB12" s="48">
        <f t="shared" si="25"/>
        <v>3.7</v>
      </c>
      <c r="BC12" s="48" t="str">
        <f>IF('Indicador Datos'!P15="No data","x",ROUND(IF('Indicador Datos'!P15&gt;BC$37,10,IF('Indicador Datos'!P15&lt;BC$38,0,10-(BC$37-'Indicador Datos'!P15)/(BC$37-BC$38)*10)),1))</f>
        <v>x</v>
      </c>
      <c r="BD12" s="48">
        <f t="shared" si="26"/>
        <v>3.7</v>
      </c>
      <c r="BE12" s="48">
        <f t="shared" si="27"/>
        <v>6</v>
      </c>
      <c r="BF12" s="48">
        <f>IF('Indicador Datos'!M15="No data","x", ROUND(IF('Indicador Datos'!M15&gt;BF$37,0,IF('Indicador Datos'!M15&lt;BF$38,10,(BF$37-'Indicador Datos'!M15)/(BF$37-BF$38)*10)),1))</f>
        <v>1.1000000000000001</v>
      </c>
      <c r="BG12" s="50">
        <f t="shared" si="35"/>
        <v>4.2</v>
      </c>
      <c r="BH12" s="51">
        <f t="shared" si="36"/>
        <v>5.6</v>
      </c>
      <c r="BI12" s="48">
        <f>ROUND(IF('Indicador Datos'!Q15=0,0,IF('Indicador Datos'!Q15&gt;BI$37,10,IF('Indicador Datos'!Q15&lt;BI$38,0,10-(BI$37-'Indicador Datos'!Q15)/(BI$37-BI$38)*10))),1)</f>
        <v>1.3</v>
      </c>
      <c r="BJ12" s="48">
        <f>ROUND(IF('Indicador Datos'!R15=0,0,IF(LOG('Indicador Datos'!R15)&gt;LOG(BJ$37),10,IF(LOG('Indicador Datos'!R15)&lt;LOG(BJ$38),0,10-(LOG(BJ$37)-LOG('Indicador Datos'!R15))/(LOG(BJ$37)-LOG(BJ$38))*10))),1)</f>
        <v>2.1</v>
      </c>
      <c r="BK12" s="48">
        <f t="shared" si="28"/>
        <v>1.7</v>
      </c>
      <c r="BL12" s="48">
        <f>'Indicador Datos'!S15</f>
        <v>0</v>
      </c>
      <c r="BM12" s="48">
        <f>'Indicador Datos'!T15</f>
        <v>0</v>
      </c>
      <c r="BN12" s="48">
        <f t="shared" si="29"/>
        <v>0</v>
      </c>
      <c r="BO12" s="159">
        <f t="shared" si="37"/>
        <v>1.2</v>
      </c>
      <c r="BP12" s="48">
        <f>IF('Indicador Datos'!U15="No data","x",ROUND(IF('Indicador Datos'!U15&gt;BP$37,10,IF('Indicador Datos'!U15&lt;BP$38,0,10-(BP$37-'Indicador Datos'!U15)/(BP$37-BP$38)*10)),1))</f>
        <v>10</v>
      </c>
      <c r="BQ12" s="48">
        <f>IF('Indicador Datos'!V15="No data","x",ROUND(IF(LOG('Indicador Datos'!V15)&gt;BQ$37,10,IF(LOG('Indicador Datos'!V15)&lt;BQ$38,0,10-(BQ$37-LOG('Indicador Datos'!V15))/(BQ$37-BQ$38)*10)),1))</f>
        <v>6.7</v>
      </c>
      <c r="BR12" s="159">
        <f t="shared" si="38"/>
        <v>8.9</v>
      </c>
      <c r="BS12" s="49">
        <f>IF('Indicador Datos'!W15="No data", "x",'Indicador Datos'!W15/'Indicador Datos'!CE15)</f>
        <v>2.4694001664772261E-4</v>
      </c>
      <c r="BT12" s="48">
        <f t="shared" si="39"/>
        <v>4.0999999999999996</v>
      </c>
      <c r="BU12" s="48">
        <f>IF('Indicador Datos'!W15="No data","x",ROUND(IF(LOG('Indicador Datos'!W15)&gt;BU$37,10,IF(LOG('Indicador Datos'!W15)&lt;BU$38,0,10-(BU$37-LOG('Indicador Datos'!W15))/(BU$37-BU$38)*10)),1))</f>
        <v>6.1</v>
      </c>
      <c r="BV12" s="50">
        <f t="shared" si="40"/>
        <v>5.2</v>
      </c>
      <c r="BW12" s="51">
        <f t="shared" si="41"/>
        <v>6.1</v>
      </c>
    </row>
    <row r="13" spans="1:75" s="3" customFormat="1" x14ac:dyDescent="0.25">
      <c r="A13" s="114" t="s">
        <v>52</v>
      </c>
      <c r="B13" s="97" t="s">
        <v>51</v>
      </c>
      <c r="C13" s="48">
        <f>ROUND(IF('Indicador Datos'!D16=0,0.1,IF(LOG('Indicador Datos'!D16)&gt;C$37,10,IF(LOG('Indicador Datos'!D16)&lt;C$38,0,10-(C$37-LOG('Indicador Datos'!D16))/(C$37-C$38)*10))),1)</f>
        <v>0.1</v>
      </c>
      <c r="D13" s="48">
        <f>ROUND(IF('Indicador Datos'!E16=0,0.1,IF(LOG('Indicador Datos'!E16)&gt;D$37,10,IF(LOG('Indicador Datos'!E16)&lt;D$38,0,10-(D$37-LOG('Indicador Datos'!E16))/(D$37-D$38)*10))),1)</f>
        <v>0.1</v>
      </c>
      <c r="E13" s="48">
        <f t="shared" si="0"/>
        <v>0.1</v>
      </c>
      <c r="F13" s="48">
        <f>ROUND(IF('Indicador Datos'!F16="No data",0.1,IF('Indicador Datos'!F16=0,0,IF(LOG('Indicador Datos'!F16)&gt;F$37,10,IF(LOG('Indicador Datos'!F16)&lt;F$38,0,10-(F$37-LOG('Indicador Datos'!F16))/(F$37-F$38)*10)))),1)</f>
        <v>0.1</v>
      </c>
      <c r="G13" s="48">
        <f>ROUND(IF('Indicador Datos'!G16=0,0,IF(LOG('Indicador Datos'!G16)&gt;G$37,10,IF(LOG('Indicador Datos'!G16)&lt;G$38,0,10-(G$37-LOG('Indicador Datos'!G16))/(G$37-G$38)*10))),1)</f>
        <v>0</v>
      </c>
      <c r="H13" s="48">
        <f>ROUND(IF('Indicador Datos'!H16=0,0,IF(LOG('Indicador Datos'!H16)&gt;H$37,10,IF(LOG('Indicador Datos'!H16)&lt;H$38,0,10-(H$37-LOG('Indicador Datos'!H16))/(H$37-H$38)*10))),1)</f>
        <v>3.3</v>
      </c>
      <c r="I13" s="48">
        <f>ROUND(IF('Indicador Datos'!I16=0,0,IF(LOG('Indicador Datos'!I16)&gt;I$37,10,IF(LOG('Indicador Datos'!I16)&lt;I$38,0,10-(I$37-LOG('Indicador Datos'!I16))/(I$37-I$38)*10))),1)</f>
        <v>6.4</v>
      </c>
      <c r="J13" s="48">
        <f t="shared" si="1"/>
        <v>5</v>
      </c>
      <c r="K13" s="48">
        <f>ROUND(IF('Indicador Datos'!J16=0,0,IF(LOG('Indicador Datos'!J16)&gt;K$37,10,IF(LOG('Indicador Datos'!J16)&lt;K$38,0,10-(K$37-LOG('Indicador Datos'!J16))/(K$37-K$38)*10))),1)</f>
        <v>3.3</v>
      </c>
      <c r="L13" s="48">
        <f t="shared" si="2"/>
        <v>4.2</v>
      </c>
      <c r="M13" s="48">
        <f>ROUND(IF('Indicador Datos'!K16=0,0,IF(LOG('Indicador Datos'!K16)&gt;M$37,10,IF(LOG('Indicador Datos'!K16)&lt;M$38,0,10-(M$37-LOG('Indicador Datos'!K16))/(M$37-M$38)*10))),1)</f>
        <v>0</v>
      </c>
      <c r="N13" s="155" t="str">
        <f>IF('Indicador Datos'!N16="No data","x",ROUND(IF('Indicador Datos'!N16=0,0,IF(LOG('Indicador Datos'!N16)&gt;N$37,10,IF(LOG('Indicador Datos'!N16)&lt;N$38,0.1,10-(N$37-LOG('Indicador Datos'!N16))/(N$37-N$38)*10))),1))</f>
        <v>x</v>
      </c>
      <c r="O13" s="155" t="str">
        <f>IF('Indicador Datos'!O16="No data","x",ROUND(IF('Indicador Datos'!O16=0,0,IF(LOG('Indicador Datos'!O16)&gt;O$37,10,IF(LOG('Indicador Datos'!O16)&lt;O$38,0.1,10-(O$37-LOG('Indicador Datos'!O16))/(O$37-O$38)*10))),1))</f>
        <v>x</v>
      </c>
      <c r="P13" s="155" t="str">
        <f t="shared" si="30"/>
        <v>x</v>
      </c>
      <c r="Q13" s="49">
        <f>'Indicador Datos'!D16/'Indicador Datos'!$CE16</f>
        <v>0</v>
      </c>
      <c r="R13" s="49">
        <f>'Indicador Datos'!E16/'Indicador Datos'!$CE16</f>
        <v>0</v>
      </c>
      <c r="S13" s="49">
        <f>IF(F13=0.1,0,'Indicador Datos'!F16/'Indicador Datos'!$CE16)</f>
        <v>0</v>
      </c>
      <c r="T13" s="49">
        <f>'Indicador Datos'!G16/'Indicador Datos'!$CE16</f>
        <v>0</v>
      </c>
      <c r="U13" s="49">
        <f>'Indicador Datos'!H16/'Indicador Datos'!$CE16</f>
        <v>1.7312145955161062E-2</v>
      </c>
      <c r="V13" s="49">
        <f>'Indicador Datos'!I16/'Indicador Datos'!$CE16</f>
        <v>5.4669934595245459E-3</v>
      </c>
      <c r="W13" s="49">
        <f>'Indicador Datos'!J16/'Indicador Datos'!$CE16</f>
        <v>3.7663289619672964E-3</v>
      </c>
      <c r="X13" s="49">
        <f>'Indicador Datos'!K16/'Indicador Datos'!$CE16</f>
        <v>0</v>
      </c>
      <c r="Y13" s="49" t="str">
        <f>IF('Indicador Datos'!N16="No data","x",'Indicador Datos'!N16/'Indicador Datos'!$CE16)</f>
        <v>x</v>
      </c>
      <c r="Z13" s="49" t="str">
        <f>IF('Indicador Datos'!O16="No data","x",'Indicador Datos'!O16/'Indicador Datos'!$CE16)</f>
        <v>x</v>
      </c>
      <c r="AA13" s="48">
        <f t="shared" si="3"/>
        <v>0</v>
      </c>
      <c r="AB13" s="48">
        <f t="shared" si="4"/>
        <v>0</v>
      </c>
      <c r="AC13" s="48">
        <f t="shared" si="5"/>
        <v>0</v>
      </c>
      <c r="AD13" s="48">
        <f t="shared" si="6"/>
        <v>0.1</v>
      </c>
      <c r="AE13" s="48">
        <f t="shared" si="7"/>
        <v>0</v>
      </c>
      <c r="AF13" s="48">
        <f t="shared" si="8"/>
        <v>10</v>
      </c>
      <c r="AG13" s="48">
        <f t="shared" si="9"/>
        <v>10</v>
      </c>
      <c r="AH13" s="48">
        <f t="shared" si="10"/>
        <v>10</v>
      </c>
      <c r="AI13" s="48">
        <f t="shared" si="11"/>
        <v>9.4</v>
      </c>
      <c r="AJ13" s="48">
        <f t="shared" si="12"/>
        <v>9.6999999999999993</v>
      </c>
      <c r="AK13" s="48">
        <f t="shared" si="13"/>
        <v>0</v>
      </c>
      <c r="AL13" s="48">
        <f>ROUND(IF('Indicador Datos'!L16=0,0,IF('Indicador Datos'!L16&gt;AL$37,10,IF('Indicador Datos'!L16&lt;AL$38,0,10-(AL$37-'Indicador Datos'!L16)/(AL$37-AL$38)*10))),1)</f>
        <v>0</v>
      </c>
      <c r="AM13" s="48" t="str">
        <f t="shared" si="31"/>
        <v>x</v>
      </c>
      <c r="AN13" s="48" t="str">
        <f t="shared" si="32"/>
        <v>x</v>
      </c>
      <c r="AO13" s="48" t="str">
        <f t="shared" si="33"/>
        <v>x</v>
      </c>
      <c r="AP13" s="48">
        <f t="shared" si="14"/>
        <v>0.1</v>
      </c>
      <c r="AQ13" s="48">
        <f t="shared" si="15"/>
        <v>0.1</v>
      </c>
      <c r="AR13" s="48">
        <f t="shared" si="16"/>
        <v>6.7</v>
      </c>
      <c r="AS13" s="48">
        <f t="shared" si="17"/>
        <v>8.1999999999999993</v>
      </c>
      <c r="AT13" s="48">
        <f t="shared" si="18"/>
        <v>7.5</v>
      </c>
      <c r="AU13" s="48">
        <f t="shared" si="19"/>
        <v>6.4</v>
      </c>
      <c r="AV13" s="48">
        <f t="shared" si="20"/>
        <v>0</v>
      </c>
      <c r="AW13" s="48">
        <f t="shared" si="21"/>
        <v>0.1</v>
      </c>
      <c r="AX13" s="50">
        <f t="shared" si="22"/>
        <v>0.1</v>
      </c>
      <c r="AY13" s="48">
        <f t="shared" si="23"/>
        <v>0</v>
      </c>
      <c r="AZ13" s="197">
        <f t="shared" si="34"/>
        <v>0.1</v>
      </c>
      <c r="BA13" s="50">
        <f t="shared" si="24"/>
        <v>8</v>
      </c>
      <c r="BB13" s="48">
        <f t="shared" si="25"/>
        <v>0</v>
      </c>
      <c r="BC13" s="48">
        <f>IF('Indicador Datos'!P16="No data","x",ROUND(IF('Indicador Datos'!P16&gt;BC$37,10,IF('Indicador Datos'!P16&lt;BC$38,0,10-(BC$37-'Indicador Datos'!P16)/(BC$37-BC$38)*10)),1))</f>
        <v>0.8</v>
      </c>
      <c r="BD13" s="48">
        <f t="shared" si="26"/>
        <v>0.4</v>
      </c>
      <c r="BE13" s="48" t="str">
        <f t="shared" si="27"/>
        <v>x</v>
      </c>
      <c r="BF13" s="48">
        <f>IF('Indicador Datos'!M16="No data","x", ROUND(IF('Indicador Datos'!M16&gt;BF$37,0,IF('Indicador Datos'!M16&lt;BF$38,10,(BF$37-'Indicador Datos'!M16)/(BF$37-BF$38)*10)),1))</f>
        <v>0</v>
      </c>
      <c r="BG13" s="50">
        <f t="shared" si="35"/>
        <v>0.2</v>
      </c>
      <c r="BH13" s="51">
        <f t="shared" si="36"/>
        <v>3.1</v>
      </c>
      <c r="BI13" s="48">
        <f>ROUND(IF('Indicador Datos'!Q16=0,0,IF('Indicador Datos'!Q16&gt;BI$37,10,IF('Indicador Datos'!Q16&lt;BI$38,0,10-(BI$37-'Indicador Datos'!Q16)/(BI$37-BI$38)*10))),1)</f>
        <v>0</v>
      </c>
      <c r="BJ13" s="48">
        <f>ROUND(IF('Indicador Datos'!R16=0,0,IF(LOG('Indicador Datos'!R16)&gt;LOG(BJ$37),10,IF(LOG('Indicador Datos'!R16)&lt;LOG(BJ$38),0,10-(LOG(BJ$37)-LOG('Indicador Datos'!R16))/(LOG(BJ$37)-LOG(BJ$38))*10))),1)</f>
        <v>0</v>
      </c>
      <c r="BK13" s="48">
        <f t="shared" si="28"/>
        <v>0</v>
      </c>
      <c r="BL13" s="48">
        <f>'Indicador Datos'!S16</f>
        <v>0</v>
      </c>
      <c r="BM13" s="48">
        <f>'Indicador Datos'!T16</f>
        <v>0</v>
      </c>
      <c r="BN13" s="48">
        <f t="shared" si="29"/>
        <v>0</v>
      </c>
      <c r="BO13" s="159">
        <f t="shared" si="37"/>
        <v>0</v>
      </c>
      <c r="BP13" s="48">
        <f>IF('Indicador Datos'!U16="No data","x",ROUND(IF('Indicador Datos'!U16&gt;BP$37,10,IF('Indicador Datos'!U16&lt;BP$38,0,10-(BP$37-'Indicador Datos'!U16)/(BP$37-BP$38)*10)),1))</f>
        <v>10</v>
      </c>
      <c r="BQ13" s="48">
        <f>IF('Indicador Datos'!V16="No data","x",ROUND(IF(LOG('Indicador Datos'!V16)&gt;BQ$37,10,IF(LOG('Indicador Datos'!V16)&lt;BQ$38,0,10-(BQ$37-LOG('Indicador Datos'!V16))/(BQ$37-BQ$38)*10)),1))</f>
        <v>2.8</v>
      </c>
      <c r="BR13" s="159">
        <f t="shared" si="38"/>
        <v>8.1</v>
      </c>
      <c r="BS13" s="49" t="str">
        <f>IF('Indicador Datos'!W16="No data", "x",'Indicador Datos'!W16/'Indicador Datos'!CE16)</f>
        <v>x</v>
      </c>
      <c r="BT13" s="48" t="str">
        <f t="shared" si="39"/>
        <v>x</v>
      </c>
      <c r="BU13" s="48" t="str">
        <f>IF('Indicador Datos'!W16="No data","x",ROUND(IF(LOG('Indicador Datos'!W16)&gt;BU$37,10,IF(LOG('Indicador Datos'!W16)&lt;BU$38,0,10-(BU$37-LOG('Indicador Datos'!W16))/(BU$37-BU$38)*10)),1))</f>
        <v>x</v>
      </c>
      <c r="BV13" s="50" t="str">
        <f t="shared" si="40"/>
        <v>x</v>
      </c>
      <c r="BW13" s="51">
        <f t="shared" si="41"/>
        <v>5.3</v>
      </c>
    </row>
    <row r="14" spans="1:75" s="3" customFormat="1" x14ac:dyDescent="0.25">
      <c r="A14" s="114" t="s">
        <v>54</v>
      </c>
      <c r="B14" s="97" t="s">
        <v>53</v>
      </c>
      <c r="C14" s="48">
        <f>ROUND(IF('Indicador Datos'!D17=0,0.1,IF(LOG('Indicador Datos'!D17)&gt;C$37,10,IF(LOG('Indicador Datos'!D17)&lt;C$38,0,10-(C$37-LOG('Indicador Datos'!D17))/(C$37-C$38)*10))),1)</f>
        <v>3.5</v>
      </c>
      <c r="D14" s="48">
        <f>ROUND(IF('Indicador Datos'!E17=0,0.1,IF(LOG('Indicador Datos'!E17)&gt;D$37,10,IF(LOG('Indicador Datos'!E17)&lt;D$38,0,10-(D$37-LOG('Indicador Datos'!E17))/(D$37-D$38)*10))),1)</f>
        <v>0.1</v>
      </c>
      <c r="E14" s="48">
        <f t="shared" si="0"/>
        <v>2</v>
      </c>
      <c r="F14" s="48">
        <f>ROUND(IF('Indicador Datos'!F17="No data",0.1,IF('Indicador Datos'!F17=0,0,IF(LOG('Indicador Datos'!F17)&gt;F$37,10,IF(LOG('Indicador Datos'!F17)&lt;F$38,0,10-(F$37-LOG('Indicador Datos'!F17))/(F$37-F$38)*10)))),1)</f>
        <v>0.1</v>
      </c>
      <c r="G14" s="48">
        <f>ROUND(IF('Indicador Datos'!G17=0,0,IF(LOG('Indicador Datos'!G17)&gt;G$37,10,IF(LOG('Indicador Datos'!G17)&lt;G$38,0,10-(G$37-LOG('Indicador Datos'!G17))/(G$37-G$38)*10))),1)</f>
        <v>0</v>
      </c>
      <c r="H14" s="48">
        <f>ROUND(IF('Indicador Datos'!H17=0,0,IF(LOG('Indicador Datos'!H17)&gt;H$37,10,IF(LOG('Indicador Datos'!H17)&lt;H$38,0,10-(H$37-LOG('Indicador Datos'!H17))/(H$37-H$38)*10))),1)</f>
        <v>4.7</v>
      </c>
      <c r="I14" s="48">
        <f>ROUND(IF('Indicador Datos'!I17=0,0,IF(LOG('Indicador Datos'!I17)&gt;I$37,10,IF(LOG('Indicador Datos'!I17)&lt;I$38,0,10-(I$37-LOG('Indicador Datos'!I17))/(I$37-I$38)*10))),1)</f>
        <v>6.5</v>
      </c>
      <c r="J14" s="48">
        <f t="shared" si="1"/>
        <v>5.7</v>
      </c>
      <c r="K14" s="48">
        <f>ROUND(IF('Indicador Datos'!J17=0,0,IF(LOG('Indicador Datos'!J17)&gt;K$37,10,IF(LOG('Indicador Datos'!J17)&lt;K$38,0,10-(K$37-LOG('Indicador Datos'!J17))/(K$37-K$38)*10))),1)</f>
        <v>3.7</v>
      </c>
      <c r="L14" s="48">
        <f t="shared" si="2"/>
        <v>4.8</v>
      </c>
      <c r="M14" s="48">
        <f>ROUND(IF('Indicador Datos'!K17=0,0,IF(LOG('Indicador Datos'!K17)&gt;M$37,10,IF(LOG('Indicador Datos'!K17)&lt;M$38,0,10-(M$37-LOG('Indicador Datos'!K17))/(M$37-M$38)*10))),1)</f>
        <v>0</v>
      </c>
      <c r="N14" s="155">
        <f>IF('Indicador Datos'!N17="No data","x",ROUND(IF('Indicador Datos'!N17=0,0,IF(LOG('Indicador Datos'!N17)&gt;N$37,10,IF(LOG('Indicador Datos'!N17)&lt;N$38,0.1,10-(N$37-LOG('Indicador Datos'!N17))/(N$37-N$38)*10))),1))</f>
        <v>0</v>
      </c>
      <c r="O14" s="155">
        <f>IF('Indicador Datos'!O17="No data","x",ROUND(IF('Indicador Datos'!O17=0,0,IF(LOG('Indicador Datos'!O17)&gt;O$37,10,IF(LOG('Indicador Datos'!O17)&lt;O$38,0.1,10-(O$37-LOG('Indicador Datos'!O17))/(O$37-O$38)*10))),1))</f>
        <v>2.7</v>
      </c>
      <c r="P14" s="155">
        <f t="shared" si="30"/>
        <v>1.4</v>
      </c>
      <c r="Q14" s="49">
        <f>'Indicador Datos'!D17/'Indicador Datos'!$CE17</f>
        <v>1.3583530018572759E-3</v>
      </c>
      <c r="R14" s="49">
        <f>'Indicador Datos'!E17/'Indicador Datos'!$CE17</f>
        <v>0</v>
      </c>
      <c r="S14" s="49">
        <f>IF(F14=0.1,0,'Indicador Datos'!F17/'Indicador Datos'!$CE17)</f>
        <v>0</v>
      </c>
      <c r="T14" s="49">
        <f>'Indicador Datos'!G17/'Indicador Datos'!$CE17</f>
        <v>0</v>
      </c>
      <c r="U14" s="49">
        <f>'Indicador Datos'!H17/'Indicador Datos'!$CE17</f>
        <v>1.3497634783831014E-2</v>
      </c>
      <c r="V14" s="49">
        <f>'Indicador Datos'!I17/'Indicador Datos'!$CE17</f>
        <v>1.9282335405472878E-3</v>
      </c>
      <c r="W14" s="49">
        <f>'Indicador Datos'!J17/'Indicador Datos'!$CE17</f>
        <v>1.6651795890455566E-3</v>
      </c>
      <c r="X14" s="49">
        <f>'Indicador Datos'!K17/'Indicador Datos'!$CE17</f>
        <v>0</v>
      </c>
      <c r="Y14" s="49">
        <f>IF('Indicador Datos'!N17="No data","x",'Indicador Datos'!N17/'Indicador Datos'!$CE17)</f>
        <v>0</v>
      </c>
      <c r="Z14" s="49">
        <f>IF('Indicador Datos'!O17="No data","x",'Indicador Datos'!O17/'Indicador Datos'!$CE17)</f>
        <v>6.6375763891150255E-2</v>
      </c>
      <c r="AA14" s="48">
        <f t="shared" si="3"/>
        <v>6.8</v>
      </c>
      <c r="AB14" s="48">
        <f t="shared" si="4"/>
        <v>0</v>
      </c>
      <c r="AC14" s="48">
        <f t="shared" si="5"/>
        <v>4.2</v>
      </c>
      <c r="AD14" s="48">
        <f t="shared" si="6"/>
        <v>0.1</v>
      </c>
      <c r="AE14" s="48">
        <f t="shared" si="7"/>
        <v>0</v>
      </c>
      <c r="AF14" s="48">
        <f t="shared" si="8"/>
        <v>9</v>
      </c>
      <c r="AG14" s="48">
        <f t="shared" si="9"/>
        <v>7.7</v>
      </c>
      <c r="AH14" s="48">
        <f t="shared" si="10"/>
        <v>8.4</v>
      </c>
      <c r="AI14" s="48">
        <f t="shared" si="11"/>
        <v>4.2</v>
      </c>
      <c r="AJ14" s="48">
        <f t="shared" si="12"/>
        <v>6.8</v>
      </c>
      <c r="AK14" s="48">
        <f t="shared" si="13"/>
        <v>0</v>
      </c>
      <c r="AL14" s="48">
        <f>ROUND(IF('Indicador Datos'!L17=0,0,IF('Indicador Datos'!L17&gt;AL$37,10,IF('Indicador Datos'!L17&lt;AL$38,0,10-(AL$37-'Indicador Datos'!L17)/(AL$37-AL$38)*10))),1)</f>
        <v>1.6</v>
      </c>
      <c r="AM14" s="48">
        <f t="shared" si="31"/>
        <v>0</v>
      </c>
      <c r="AN14" s="48">
        <f t="shared" si="32"/>
        <v>3.3</v>
      </c>
      <c r="AO14" s="48">
        <f t="shared" si="33"/>
        <v>1.8</v>
      </c>
      <c r="AP14" s="48">
        <f t="shared" si="14"/>
        <v>5.2</v>
      </c>
      <c r="AQ14" s="48">
        <f t="shared" si="15"/>
        <v>0.1</v>
      </c>
      <c r="AR14" s="48">
        <f t="shared" si="16"/>
        <v>6.9</v>
      </c>
      <c r="AS14" s="48">
        <f t="shared" si="17"/>
        <v>7.1</v>
      </c>
      <c r="AT14" s="48">
        <f t="shared" si="18"/>
        <v>7</v>
      </c>
      <c r="AU14" s="48">
        <f t="shared" si="19"/>
        <v>4</v>
      </c>
      <c r="AV14" s="48">
        <f t="shared" si="20"/>
        <v>0</v>
      </c>
      <c r="AW14" s="48">
        <f t="shared" si="21"/>
        <v>3.2</v>
      </c>
      <c r="AX14" s="50">
        <f t="shared" si="22"/>
        <v>0.1</v>
      </c>
      <c r="AY14" s="48">
        <f t="shared" si="23"/>
        <v>0</v>
      </c>
      <c r="AZ14" s="197">
        <f t="shared" si="34"/>
        <v>1.7</v>
      </c>
      <c r="BA14" s="50">
        <f t="shared" si="24"/>
        <v>5.9</v>
      </c>
      <c r="BB14" s="48">
        <f t="shared" si="25"/>
        <v>0.8</v>
      </c>
      <c r="BC14" s="48" t="str">
        <f>IF('Indicador Datos'!P17="No data","x",ROUND(IF('Indicador Datos'!P17&gt;BC$37,10,IF('Indicador Datos'!P17&lt;BC$38,0,10-(BC$37-'Indicador Datos'!P17)/(BC$37-BC$38)*10)),1))</f>
        <v>x</v>
      </c>
      <c r="BD14" s="48">
        <f t="shared" si="26"/>
        <v>0.8</v>
      </c>
      <c r="BE14" s="48">
        <f t="shared" si="27"/>
        <v>1.6</v>
      </c>
      <c r="BF14" s="48">
        <f>IF('Indicador Datos'!M17="No data","x", ROUND(IF('Indicador Datos'!M17&gt;BF$37,0,IF('Indicador Datos'!M17&lt;BF$38,10,(BF$37-'Indicador Datos'!M17)/(BF$37-BF$38)*10)),1))</f>
        <v>2.8</v>
      </c>
      <c r="BG14" s="50">
        <f t="shared" si="35"/>
        <v>1.7</v>
      </c>
      <c r="BH14" s="51">
        <f t="shared" si="36"/>
        <v>2.7</v>
      </c>
      <c r="BI14" s="48">
        <f>ROUND(IF('Indicador Datos'!Q17=0,0,IF('Indicador Datos'!Q17&gt;BI$37,10,IF('Indicador Datos'!Q17&lt;BI$38,0,10-(BI$37-'Indicador Datos'!Q17)/(BI$37-BI$38)*10))),1)</f>
        <v>0.1</v>
      </c>
      <c r="BJ14" s="48">
        <f>ROUND(IF('Indicador Datos'!R17=0,0,IF(LOG('Indicador Datos'!R17)&gt;LOG(BJ$37),10,IF(LOG('Indicador Datos'!R17)&lt;LOG(BJ$38),0,10-(LOG(BJ$37)-LOG('Indicador Datos'!R17))/(LOG(BJ$37)-LOG(BJ$38))*10))),1)</f>
        <v>0.7</v>
      </c>
      <c r="BK14" s="48">
        <f t="shared" si="28"/>
        <v>0.4</v>
      </c>
      <c r="BL14" s="48">
        <f>'Indicador Datos'!S17</f>
        <v>0</v>
      </c>
      <c r="BM14" s="48">
        <f>'Indicador Datos'!T17</f>
        <v>0</v>
      </c>
      <c r="BN14" s="48">
        <f t="shared" si="29"/>
        <v>0</v>
      </c>
      <c r="BO14" s="159">
        <f t="shared" si="37"/>
        <v>0.3</v>
      </c>
      <c r="BP14" s="48">
        <f>IF('Indicador Datos'!U17="No data","x",ROUND(IF('Indicador Datos'!U17&gt;BP$37,10,IF('Indicador Datos'!U17&lt;BP$38,0,10-(BP$37-'Indicador Datos'!U17)/(BP$37-BP$38)*10)),1))</f>
        <v>7.2</v>
      </c>
      <c r="BQ14" s="48">
        <f>IF('Indicador Datos'!V17="No data","x",ROUND(IF(LOG('Indicador Datos'!V17)&gt;BQ$37,10,IF(LOG('Indicador Datos'!V17)&lt;BQ$38,0,10-(BQ$37-LOG('Indicador Datos'!V17))/(BQ$37-BQ$38)*10)),1))</f>
        <v>3.5</v>
      </c>
      <c r="BR14" s="159">
        <f t="shared" si="38"/>
        <v>5.7</v>
      </c>
      <c r="BS14" s="49">
        <f>IF('Indicador Datos'!W17="No data", "x",'Indicador Datos'!W17/'Indicador Datos'!CE17)</f>
        <v>2.7136452939963314E-4</v>
      </c>
      <c r="BT14" s="48">
        <f t="shared" si="39"/>
        <v>4.5</v>
      </c>
      <c r="BU14" s="48">
        <f>IF('Indicador Datos'!W17="No data","x",ROUND(IF(LOG('Indicador Datos'!W17)&gt;BU$37,10,IF(LOG('Indicador Datos'!W17)&lt;BU$38,0,10-(BU$37-LOG('Indicador Datos'!W17))/(BU$37-BU$38)*10)),1))</f>
        <v>2.2999999999999998</v>
      </c>
      <c r="BV14" s="50">
        <f t="shared" si="40"/>
        <v>3.5</v>
      </c>
      <c r="BW14" s="51">
        <f t="shared" si="41"/>
        <v>3.5</v>
      </c>
    </row>
    <row r="15" spans="1:75" s="3" customFormat="1" x14ac:dyDescent="0.25">
      <c r="A15" s="114" t="s">
        <v>56</v>
      </c>
      <c r="B15" s="97" t="s">
        <v>55</v>
      </c>
      <c r="C15" s="48">
        <f>ROUND(IF('Indicador Datos'!D18=0,0.1,IF(LOG('Indicador Datos'!D18)&gt;C$37,10,IF(LOG('Indicador Datos'!D18)&lt;C$38,0,10-(C$37-LOG('Indicador Datos'!D18))/(C$37-C$38)*10))),1)</f>
        <v>0.3</v>
      </c>
      <c r="D15" s="48">
        <f>ROUND(IF('Indicador Datos'!E18=0,0.1,IF(LOG('Indicador Datos'!E18)&gt;D$37,10,IF(LOG('Indicador Datos'!E18)&lt;D$38,0,10-(D$37-LOG('Indicador Datos'!E18))/(D$37-D$38)*10))),1)</f>
        <v>0.1</v>
      </c>
      <c r="E15" s="48">
        <f t="shared" si="0"/>
        <v>0.2</v>
      </c>
      <c r="F15" s="48">
        <f>ROUND(IF('Indicador Datos'!F18="No data",0.1,IF('Indicador Datos'!F18=0,0,IF(LOG('Indicador Datos'!F18)&gt;F$37,10,IF(LOG('Indicador Datos'!F18)&lt;F$38,0,10-(F$37-LOG('Indicador Datos'!F18))/(F$37-F$38)*10)))),1)</f>
        <v>0.1</v>
      </c>
      <c r="G15" s="48">
        <f>ROUND(IF('Indicador Datos'!G18=0,0,IF(LOG('Indicador Datos'!G18)&gt;G$37,10,IF(LOG('Indicador Datos'!G18)&lt;G$38,0,10-(G$37-LOG('Indicador Datos'!G18))/(G$37-G$38)*10))),1)</f>
        <v>0</v>
      </c>
      <c r="H15" s="48">
        <f>ROUND(IF('Indicador Datos'!H18=0,0,IF(LOG('Indicador Datos'!H18)&gt;H$37,10,IF(LOG('Indicador Datos'!H18)&lt;H$38,0,10-(H$37-LOG('Indicador Datos'!H18))/(H$37-H$38)*10))),1)</f>
        <v>3.8</v>
      </c>
      <c r="I15" s="48">
        <f>ROUND(IF('Indicador Datos'!I18=0,0,IF(LOG('Indicador Datos'!I18)&gt;I$37,10,IF(LOG('Indicador Datos'!I18)&lt;I$38,0,10-(I$37-LOG('Indicador Datos'!I18))/(I$37-I$38)*10))),1)</f>
        <v>6.1</v>
      </c>
      <c r="J15" s="48">
        <f t="shared" si="1"/>
        <v>5.0999999999999996</v>
      </c>
      <c r="K15" s="48">
        <f>ROUND(IF('Indicador Datos'!J18=0,0,IF(LOG('Indicador Datos'!J18)&gt;K$37,10,IF(LOG('Indicador Datos'!J18)&lt;K$38,0,10-(K$37-LOG('Indicador Datos'!J18))/(K$37-K$38)*10))),1)</f>
        <v>2.6</v>
      </c>
      <c r="L15" s="48">
        <f t="shared" si="2"/>
        <v>4</v>
      </c>
      <c r="M15" s="48">
        <f>ROUND(IF('Indicador Datos'!K18=0,0,IF(LOG('Indicador Datos'!K18)&gt;M$37,10,IF(LOG('Indicador Datos'!K18)&lt;M$38,0,10-(M$37-LOG('Indicador Datos'!K18))/(M$37-M$38)*10))),1)</f>
        <v>0</v>
      </c>
      <c r="N15" s="155" t="str">
        <f>IF('Indicador Datos'!N18="No data","x",ROUND(IF('Indicador Datos'!N18=0,0,IF(LOG('Indicador Datos'!N18)&gt;N$37,10,IF(LOG('Indicador Datos'!N18)&lt;N$38,0.1,10-(N$37-LOG('Indicador Datos'!N18))/(N$37-N$38)*10))),1))</f>
        <v>x</v>
      </c>
      <c r="O15" s="155" t="str">
        <f>IF('Indicador Datos'!O18="No data","x",ROUND(IF('Indicador Datos'!O18=0,0,IF(LOG('Indicador Datos'!O18)&gt;O$37,10,IF(LOG('Indicador Datos'!O18)&lt;O$38,0.1,10-(O$37-LOG('Indicador Datos'!O18))/(O$37-O$38)*10))),1))</f>
        <v>x</v>
      </c>
      <c r="P15" s="155" t="str">
        <f t="shared" si="30"/>
        <v>x</v>
      </c>
      <c r="Q15" s="49">
        <f>'Indicador Datos'!D18/'Indicador Datos'!$CE18</f>
        <v>1.1661166870600315E-4</v>
      </c>
      <c r="R15" s="49">
        <f>'Indicador Datos'!E18/'Indicador Datos'!$CE18</f>
        <v>0</v>
      </c>
      <c r="S15" s="49">
        <f>IF(F15=0.1,0,'Indicador Datos'!F18/'Indicador Datos'!$CE18)</f>
        <v>0</v>
      </c>
      <c r="T15" s="49">
        <f>'Indicador Datos'!G18/'Indicador Datos'!$CE18</f>
        <v>0</v>
      </c>
      <c r="U15" s="49">
        <f>'Indicador Datos'!H18/'Indicador Datos'!$CE18</f>
        <v>1.2631858933991538E-2</v>
      </c>
      <c r="V15" s="49">
        <f>'Indicador Datos'!I18/'Indicador Datos'!$CE18</f>
        <v>1.7748114581592749E-3</v>
      </c>
      <c r="W15" s="49">
        <f>'Indicador Datos'!J18/'Indicador Datos'!$CE18</f>
        <v>1.0114096429885905E-3</v>
      </c>
      <c r="X15" s="49">
        <f>'Indicador Datos'!K18/'Indicador Datos'!$CE18</f>
        <v>0</v>
      </c>
      <c r="Y15" s="49" t="str">
        <f>IF('Indicador Datos'!N18="No data","x",'Indicador Datos'!N18/'Indicador Datos'!$CE18)</f>
        <v>x</v>
      </c>
      <c r="Z15" s="49" t="str">
        <f>IF('Indicador Datos'!O18="No data","x",'Indicador Datos'!O18/'Indicador Datos'!$CE18)</f>
        <v>x</v>
      </c>
      <c r="AA15" s="48">
        <f t="shared" si="3"/>
        <v>0.6</v>
      </c>
      <c r="AB15" s="48">
        <f t="shared" si="4"/>
        <v>0</v>
      </c>
      <c r="AC15" s="48">
        <f t="shared" si="5"/>
        <v>0.3</v>
      </c>
      <c r="AD15" s="48">
        <f t="shared" si="6"/>
        <v>0.1</v>
      </c>
      <c r="AE15" s="48">
        <f t="shared" si="7"/>
        <v>0</v>
      </c>
      <c r="AF15" s="48">
        <f t="shared" si="8"/>
        <v>8.4</v>
      </c>
      <c r="AG15" s="48">
        <f t="shared" si="9"/>
        <v>7.1</v>
      </c>
      <c r="AH15" s="48">
        <f t="shared" si="10"/>
        <v>7.8</v>
      </c>
      <c r="AI15" s="48">
        <f t="shared" si="11"/>
        <v>2.5</v>
      </c>
      <c r="AJ15" s="48">
        <f t="shared" si="12"/>
        <v>5.8</v>
      </c>
      <c r="AK15" s="48">
        <f t="shared" si="13"/>
        <v>0</v>
      </c>
      <c r="AL15" s="48">
        <f>ROUND(IF('Indicador Datos'!L18=0,0,IF('Indicador Datos'!L18&gt;AL$37,10,IF('Indicador Datos'!L18&lt;AL$38,0,10-(AL$37-'Indicador Datos'!L18)/(AL$37-AL$38)*10))),1)</f>
        <v>1.6</v>
      </c>
      <c r="AM15" s="48" t="str">
        <f t="shared" si="31"/>
        <v>x</v>
      </c>
      <c r="AN15" s="48" t="str">
        <f t="shared" si="32"/>
        <v>x</v>
      </c>
      <c r="AO15" s="48" t="str">
        <f t="shared" si="33"/>
        <v>x</v>
      </c>
      <c r="AP15" s="48">
        <f t="shared" si="14"/>
        <v>0.5</v>
      </c>
      <c r="AQ15" s="48">
        <f t="shared" si="15"/>
        <v>0.1</v>
      </c>
      <c r="AR15" s="48">
        <f t="shared" si="16"/>
        <v>6.1</v>
      </c>
      <c r="AS15" s="48">
        <f t="shared" si="17"/>
        <v>6.6</v>
      </c>
      <c r="AT15" s="48">
        <f t="shared" si="18"/>
        <v>6.4</v>
      </c>
      <c r="AU15" s="48">
        <f t="shared" si="19"/>
        <v>2.6</v>
      </c>
      <c r="AV15" s="48">
        <f t="shared" si="20"/>
        <v>0</v>
      </c>
      <c r="AW15" s="48">
        <f t="shared" si="21"/>
        <v>0.3</v>
      </c>
      <c r="AX15" s="50">
        <f t="shared" si="22"/>
        <v>0.1</v>
      </c>
      <c r="AY15" s="48">
        <f t="shared" si="23"/>
        <v>0</v>
      </c>
      <c r="AZ15" s="197">
        <f t="shared" si="34"/>
        <v>0.2</v>
      </c>
      <c r="BA15" s="50">
        <f t="shared" si="24"/>
        <v>5</v>
      </c>
      <c r="BB15" s="48">
        <f t="shared" si="25"/>
        <v>0.8</v>
      </c>
      <c r="BC15" s="48">
        <f>IF('Indicador Datos'!P18="No data","x",ROUND(IF('Indicador Datos'!P18&gt;BC$37,10,IF('Indicador Datos'!P18&lt;BC$38,0,10-(BC$37-'Indicador Datos'!P18)/(BC$37-BC$38)*10)),1))</f>
        <v>0</v>
      </c>
      <c r="BD15" s="48">
        <f t="shared" si="26"/>
        <v>0.4</v>
      </c>
      <c r="BE15" s="48" t="str">
        <f t="shared" si="27"/>
        <v>x</v>
      </c>
      <c r="BF15" s="48">
        <f>IF('Indicador Datos'!M18="No data","x", ROUND(IF('Indicador Datos'!M18&gt;BF$37,0,IF('Indicador Datos'!M18&lt;BF$38,10,(BF$37-'Indicador Datos'!M18)/(BF$37-BF$38)*10)),1))</f>
        <v>0</v>
      </c>
      <c r="BG15" s="50">
        <f t="shared" si="35"/>
        <v>0.2</v>
      </c>
      <c r="BH15" s="51">
        <f t="shared" si="36"/>
        <v>1.7</v>
      </c>
      <c r="BI15" s="48">
        <f>ROUND(IF('Indicador Datos'!Q18=0,0,IF('Indicador Datos'!Q18&gt;BI$37,10,IF('Indicador Datos'!Q18&lt;BI$38,0,10-(BI$37-'Indicador Datos'!Q18)/(BI$37-BI$38)*10))),1)</f>
        <v>0.1</v>
      </c>
      <c r="BJ15" s="48">
        <f>ROUND(IF('Indicador Datos'!R18=0,0,IF(LOG('Indicador Datos'!R18)&gt;LOG(BJ$37),10,IF(LOG('Indicador Datos'!R18)&lt;LOG(BJ$38),0,10-(LOG(BJ$37)-LOG('Indicador Datos'!R18))/(LOG(BJ$37)-LOG(BJ$38))*10))),1)</f>
        <v>1.8</v>
      </c>
      <c r="BK15" s="48">
        <f t="shared" si="28"/>
        <v>1</v>
      </c>
      <c r="BL15" s="48">
        <f>'Indicador Datos'!S18</f>
        <v>0</v>
      </c>
      <c r="BM15" s="48">
        <f>'Indicador Datos'!T18</f>
        <v>0</v>
      </c>
      <c r="BN15" s="48">
        <f t="shared" si="29"/>
        <v>0</v>
      </c>
      <c r="BO15" s="159">
        <f t="shared" si="37"/>
        <v>0.7</v>
      </c>
      <c r="BP15" s="48">
        <f>IF('Indicador Datos'!U18="No data","x",ROUND(IF('Indicador Datos'!U18&gt;BP$37,10,IF('Indicador Datos'!U18&lt;BP$38,0,10-(BP$37-'Indicador Datos'!U18)/(BP$37-BP$38)*10)),1))</f>
        <v>8.5</v>
      </c>
      <c r="BQ15" s="48">
        <f>IF('Indicador Datos'!V18="No data","x",ROUND(IF(LOG('Indicador Datos'!V18)&gt;BQ$37,10,IF(LOG('Indicador Datos'!V18)&lt;BQ$38,0,10-(BQ$37-LOG('Indicador Datos'!V18))/(BQ$37-BQ$38)*10)),1))</f>
        <v>3.2</v>
      </c>
      <c r="BR15" s="159">
        <f t="shared" si="38"/>
        <v>6.6</v>
      </c>
      <c r="BS15" s="49">
        <f>IF('Indicador Datos'!W18="No data", "x",'Indicador Datos'!W18/'Indicador Datos'!CE18)</f>
        <v>6.164887743835112E-4</v>
      </c>
      <c r="BT15" s="48">
        <f t="shared" si="39"/>
        <v>10</v>
      </c>
      <c r="BU15" s="48">
        <f>IF('Indicador Datos'!W18="No data","x",ROUND(IF(LOG('Indicador Datos'!W18)&gt;BU$37,10,IF(LOG('Indicador Datos'!W18)&lt;BU$38,0,10-(BU$37-LOG('Indicador Datos'!W18))/(BU$37-BU$38)*10)),1))</f>
        <v>2.8</v>
      </c>
      <c r="BV15" s="50">
        <f t="shared" si="40"/>
        <v>8.1</v>
      </c>
      <c r="BW15" s="51">
        <f t="shared" si="41"/>
        <v>5.9</v>
      </c>
    </row>
    <row r="16" spans="1:75" s="3" customFormat="1" x14ac:dyDescent="0.25">
      <c r="A16" s="114" t="s">
        <v>60</v>
      </c>
      <c r="B16" s="97" t="s">
        <v>59</v>
      </c>
      <c r="C16" s="48">
        <f>ROUND(IF('Indicador Datos'!D19=0,0.1,IF(LOG('Indicador Datos'!D19)&gt;C$37,10,IF(LOG('Indicador Datos'!D19)&lt;C$38,0,10-(C$37-LOG('Indicador Datos'!D19))/(C$37-C$38)*10))),1)</f>
        <v>5.7</v>
      </c>
      <c r="D16" s="48">
        <f>ROUND(IF('Indicador Datos'!E19=0,0.1,IF(LOG('Indicador Datos'!E19)&gt;D$37,10,IF(LOG('Indicador Datos'!E19)&lt;D$38,0,10-(D$37-LOG('Indicador Datos'!E19))/(D$37-D$38)*10))),1)</f>
        <v>0</v>
      </c>
      <c r="E16" s="48">
        <f t="shared" si="0"/>
        <v>3.4</v>
      </c>
      <c r="F16" s="48">
        <f>ROUND(IF('Indicador Datos'!F19="No data",0.1,IF('Indicador Datos'!F19=0,0,IF(LOG('Indicador Datos'!F19)&gt;F$37,10,IF(LOG('Indicador Datos'!F19)&lt;F$38,0,10-(F$37-LOG('Indicador Datos'!F19))/(F$37-F$38)*10)))),1)</f>
        <v>0.7</v>
      </c>
      <c r="G16" s="48">
        <f>ROUND(IF('Indicador Datos'!G19=0,0,IF(LOG('Indicador Datos'!G19)&gt;G$37,10,IF(LOG('Indicador Datos'!G19)&lt;G$38,0,10-(G$37-LOG('Indicador Datos'!G19))/(G$37-G$38)*10))),1)</f>
        <v>0</v>
      </c>
      <c r="H16" s="48">
        <f>ROUND(IF('Indicador Datos'!H19=0,0,IF(LOG('Indicador Datos'!H19)&gt;H$37,10,IF(LOG('Indicador Datos'!H19)&lt;H$38,0,10-(H$37-LOG('Indicador Datos'!H19))/(H$37-H$38)*10))),1)</f>
        <v>4.9000000000000004</v>
      </c>
      <c r="I16" s="48">
        <f>ROUND(IF('Indicador Datos'!I19=0,0,IF(LOG('Indicador Datos'!I19)&gt;I$37,10,IF(LOG('Indicador Datos'!I19)&lt;I$38,0,10-(I$37-LOG('Indicador Datos'!I19))/(I$37-I$38)*10))),1)</f>
        <v>0.3</v>
      </c>
      <c r="J16" s="48">
        <f t="shared" si="1"/>
        <v>2.9</v>
      </c>
      <c r="K16" s="48">
        <f>ROUND(IF('Indicador Datos'!J19=0,0,IF(LOG('Indicador Datos'!J19)&gt;K$37,10,IF(LOG('Indicador Datos'!J19)&lt;K$38,0,10-(K$37-LOG('Indicador Datos'!J19))/(K$37-K$38)*10))),1)</f>
        <v>5.8</v>
      </c>
      <c r="L16" s="48">
        <f t="shared" si="2"/>
        <v>4.5</v>
      </c>
      <c r="M16" s="48">
        <f>ROUND(IF('Indicador Datos'!K19=0,0,IF(LOG('Indicador Datos'!K19)&gt;M$37,10,IF(LOG('Indicador Datos'!K19)&lt;M$38,0,10-(M$37-LOG('Indicador Datos'!K19))/(M$37-M$38)*10))),1)</f>
        <v>0</v>
      </c>
      <c r="N16" s="155">
        <f>IF('Indicador Datos'!N19="No data","x",ROUND(IF('Indicador Datos'!N19=0,0,IF(LOG('Indicador Datos'!N19)&gt;N$37,10,IF(LOG('Indicador Datos'!N19)&lt;N$38,0.1,10-(N$37-LOG('Indicador Datos'!N19))/(N$37-N$38)*10))),1))</f>
        <v>2.2000000000000002</v>
      </c>
      <c r="O16" s="155">
        <f>IF('Indicador Datos'!O19="No data","x",ROUND(IF('Indicador Datos'!O19=0,0,IF(LOG('Indicador Datos'!O19)&gt;O$37,10,IF(LOG('Indicador Datos'!O19)&lt;O$38,0.1,10-(O$37-LOG('Indicador Datos'!O19))/(O$37-O$38)*10))),1))</f>
        <v>4.5999999999999996</v>
      </c>
      <c r="P16" s="155">
        <f t="shared" si="30"/>
        <v>3.5</v>
      </c>
      <c r="Q16" s="49">
        <f>'Indicador Datos'!D19/'Indicador Datos'!$CE19</f>
        <v>1.3945546993167825E-3</v>
      </c>
      <c r="R16" s="49">
        <f>'Indicador Datos'!E19/'Indicador Datos'!$CE19</f>
        <v>2.4638557075510435E-7</v>
      </c>
      <c r="S16" s="49">
        <f>IF(F16=0.1,0,'Indicador Datos'!F19/'Indicador Datos'!$CE19)</f>
        <v>1.4657783832986571E-4</v>
      </c>
      <c r="T16" s="49">
        <f>'Indicador Datos'!G19/'Indicador Datos'!$CE19</f>
        <v>0</v>
      </c>
      <c r="U16" s="49">
        <f>'Indicador Datos'!H19/'Indicador Datos'!$CE19</f>
        <v>2.1564850951475908E-3</v>
      </c>
      <c r="V16" s="49">
        <f>'Indicador Datos'!I19/'Indicador Datos'!$CE19</f>
        <v>1.2399488716537912E-8</v>
      </c>
      <c r="W16" s="49">
        <f>'Indicador Datos'!J19/'Indicador Datos'!$CE19</f>
        <v>1.5870295063362967E-3</v>
      </c>
      <c r="X16" s="49">
        <f>'Indicador Datos'!K19/'Indicador Datos'!$CE19</f>
        <v>0</v>
      </c>
      <c r="Y16" s="49">
        <f>IF('Indicador Datos'!N19="No data","x",'Indicador Datos'!N19/'Indicador Datos'!$CE19)</f>
        <v>5.5073174768299604E-3</v>
      </c>
      <c r="Z16" s="49">
        <f>IF('Indicador Datos'!O19="No data","x",'Indicador Datos'!O19/'Indicador Datos'!$CE19)</f>
        <v>4.9902029742765273E-2</v>
      </c>
      <c r="AA16" s="48">
        <f t="shared" si="3"/>
        <v>7</v>
      </c>
      <c r="AB16" s="48">
        <f t="shared" si="4"/>
        <v>0</v>
      </c>
      <c r="AC16" s="48">
        <f t="shared" si="5"/>
        <v>4.4000000000000004</v>
      </c>
      <c r="AD16" s="48">
        <f t="shared" si="6"/>
        <v>0.2</v>
      </c>
      <c r="AE16" s="48">
        <f t="shared" si="7"/>
        <v>0</v>
      </c>
      <c r="AF16" s="48">
        <f t="shared" si="8"/>
        <v>1.4</v>
      </c>
      <c r="AG16" s="48">
        <f t="shared" si="9"/>
        <v>0</v>
      </c>
      <c r="AH16" s="48">
        <f t="shared" si="10"/>
        <v>0.7</v>
      </c>
      <c r="AI16" s="48">
        <f t="shared" si="11"/>
        <v>4</v>
      </c>
      <c r="AJ16" s="48">
        <f t="shared" si="12"/>
        <v>2.5</v>
      </c>
      <c r="AK16" s="48">
        <f t="shared" si="13"/>
        <v>0</v>
      </c>
      <c r="AL16" s="48">
        <f>ROUND(IF('Indicador Datos'!L19=0,0,IF('Indicador Datos'!L19&gt;AL$37,10,IF('Indicador Datos'!L19&lt;AL$38,0,10-(AL$37-'Indicador Datos'!L19)/(AL$37-AL$38)*10))),1)</f>
        <v>1.6</v>
      </c>
      <c r="AM16" s="48">
        <f t="shared" si="31"/>
        <v>0.3</v>
      </c>
      <c r="AN16" s="48">
        <f t="shared" si="32"/>
        <v>2.5</v>
      </c>
      <c r="AO16" s="48">
        <f t="shared" si="33"/>
        <v>1.5</v>
      </c>
      <c r="AP16" s="48">
        <f t="shared" si="14"/>
        <v>6.4</v>
      </c>
      <c r="AQ16" s="48">
        <f t="shared" si="15"/>
        <v>0</v>
      </c>
      <c r="AR16" s="48">
        <f t="shared" si="16"/>
        <v>3.2</v>
      </c>
      <c r="AS16" s="48">
        <f t="shared" si="17"/>
        <v>0.2</v>
      </c>
      <c r="AT16" s="48">
        <f t="shared" si="18"/>
        <v>1.8</v>
      </c>
      <c r="AU16" s="48">
        <f t="shared" si="19"/>
        <v>4.9000000000000004</v>
      </c>
      <c r="AV16" s="48">
        <f t="shared" si="20"/>
        <v>0</v>
      </c>
      <c r="AW16" s="48">
        <f t="shared" si="21"/>
        <v>3.9</v>
      </c>
      <c r="AX16" s="50">
        <f t="shared" si="22"/>
        <v>0.5</v>
      </c>
      <c r="AY16" s="48">
        <f t="shared" si="23"/>
        <v>0</v>
      </c>
      <c r="AZ16" s="197">
        <f t="shared" si="34"/>
        <v>2.2000000000000002</v>
      </c>
      <c r="BA16" s="50">
        <f t="shared" si="24"/>
        <v>3.6</v>
      </c>
      <c r="BB16" s="48">
        <f t="shared" si="25"/>
        <v>0.8</v>
      </c>
      <c r="BC16" s="48">
        <f>IF('Indicador Datos'!P19="No data","x",ROUND(IF('Indicador Datos'!P19&gt;BC$37,10,IF('Indicador Datos'!P19&lt;BC$38,0,10-(BC$37-'Indicador Datos'!P19)/(BC$37-BC$38)*10)),1))</f>
        <v>0.4</v>
      </c>
      <c r="BD16" s="48">
        <f t="shared" si="26"/>
        <v>0.6</v>
      </c>
      <c r="BE16" s="48">
        <f t="shared" si="27"/>
        <v>2.6</v>
      </c>
      <c r="BF16" s="48">
        <f>IF('Indicador Datos'!M19="No data","x", ROUND(IF('Indicador Datos'!M19&gt;BF$37,0,IF('Indicador Datos'!M19&lt;BF$38,10,(BF$37-'Indicador Datos'!M19)/(BF$37-BF$38)*10)),1))</f>
        <v>1</v>
      </c>
      <c r="BG16" s="50">
        <f t="shared" si="35"/>
        <v>1.7</v>
      </c>
      <c r="BH16" s="51">
        <f t="shared" si="36"/>
        <v>2.1</v>
      </c>
      <c r="BI16" s="48">
        <f>ROUND(IF('Indicador Datos'!Q19=0,0,IF('Indicador Datos'!Q19&gt;BI$37,10,IF('Indicador Datos'!Q19&lt;BI$38,0,10-(BI$37-'Indicador Datos'!Q19)/(BI$37-BI$38)*10))),1)</f>
        <v>0.6</v>
      </c>
      <c r="BJ16" s="48">
        <f>ROUND(IF('Indicador Datos'!R19=0,0,IF(LOG('Indicador Datos'!R19)&gt;LOG(BJ$37),10,IF(LOG('Indicador Datos'!R19)&lt;LOG(BJ$38),0,10-(LOG(BJ$37)-LOG('Indicador Datos'!R19))/(LOG(BJ$37)-LOG(BJ$38))*10))),1)</f>
        <v>0</v>
      </c>
      <c r="BK16" s="48">
        <f t="shared" si="28"/>
        <v>0.3</v>
      </c>
      <c r="BL16" s="48">
        <f>'Indicador Datos'!S19</f>
        <v>0</v>
      </c>
      <c r="BM16" s="48">
        <f>'Indicador Datos'!T19</f>
        <v>0</v>
      </c>
      <c r="BN16" s="48">
        <f t="shared" si="29"/>
        <v>0</v>
      </c>
      <c r="BO16" s="159">
        <f t="shared" si="37"/>
        <v>0.2</v>
      </c>
      <c r="BP16" s="48">
        <f>IF('Indicador Datos'!U19="No data","x",ROUND(IF('Indicador Datos'!U19&gt;BP$37,10,IF('Indicador Datos'!U19&lt;BP$38,0,10-(BP$37-'Indicador Datos'!U19)/(BP$37-BP$38)*10)),1))</f>
        <v>8.6</v>
      </c>
      <c r="BQ16" s="48">
        <f>IF('Indicador Datos'!V19="No data","x",ROUND(IF(LOG('Indicador Datos'!V19)&gt;BQ$37,10,IF(LOG('Indicador Datos'!V19)&lt;BQ$38,0,10-(BQ$37-LOG('Indicador Datos'!V19))/(BQ$37-BQ$38)*10)),1))</f>
        <v>5.7</v>
      </c>
      <c r="BR16" s="159">
        <f t="shared" si="38"/>
        <v>7.4</v>
      </c>
      <c r="BS16" s="49">
        <f>IF('Indicador Datos'!W19="No data", "x",'Indicador Datos'!W19/'Indicador Datos'!CE19)</f>
        <v>9.2355069037261211E-5</v>
      </c>
      <c r="BT16" s="48">
        <f t="shared" si="39"/>
        <v>1.5</v>
      </c>
      <c r="BU16" s="48">
        <f>IF('Indicador Datos'!W19="No data","x",ROUND(IF(LOG('Indicador Datos'!W19)&gt;BU$37,10,IF(LOG('Indicador Datos'!W19)&lt;BU$38,0,10-(BU$37-LOG('Indicador Datos'!W19))/(BU$37-BU$38)*10)),1))</f>
        <v>3.7</v>
      </c>
      <c r="BV16" s="50">
        <f t="shared" si="40"/>
        <v>2.7</v>
      </c>
      <c r="BW16" s="51">
        <f t="shared" si="41"/>
        <v>4.0999999999999996</v>
      </c>
    </row>
    <row r="17" spans="1:75" s="3" customFormat="1" x14ac:dyDescent="0.25">
      <c r="A17" s="114" t="s">
        <v>9</v>
      </c>
      <c r="B17" s="97" t="s">
        <v>8</v>
      </c>
      <c r="C17" s="48">
        <f>ROUND(IF('Indicador Datos'!D20=0,0.1,IF(LOG('Indicador Datos'!D20)&gt;C$37,10,IF(LOG('Indicador Datos'!D20)&lt;C$38,0,10-(C$37-LOG('Indicador Datos'!D20))/(C$37-C$38)*10))),1)</f>
        <v>3.7</v>
      </c>
      <c r="D17" s="48">
        <f>ROUND(IF('Indicador Datos'!E20=0,0.1,IF(LOG('Indicador Datos'!E20)&gt;D$37,10,IF(LOG('Indicador Datos'!E20)&lt;D$38,0,10-(D$37-LOG('Indicador Datos'!E20))/(D$37-D$38)*10))),1)</f>
        <v>0.1</v>
      </c>
      <c r="E17" s="48">
        <f t="shared" si="0"/>
        <v>2.1</v>
      </c>
      <c r="F17" s="48">
        <f>ROUND(IF('Indicador Datos'!F20="No data",0.1,IF('Indicador Datos'!F20=0,0,IF(LOG('Indicador Datos'!F20)&gt;F$37,10,IF(LOG('Indicador Datos'!F20)&lt;F$38,0,10-(F$37-LOG('Indicador Datos'!F20))/(F$37-F$38)*10)))),1)</f>
        <v>4.4000000000000004</v>
      </c>
      <c r="G17" s="48">
        <f>ROUND(IF('Indicador Datos'!G20=0,0,IF(LOG('Indicador Datos'!G20)&gt;G$37,10,IF(LOG('Indicador Datos'!G20)&lt;G$38,0,10-(G$37-LOG('Indicador Datos'!G20))/(G$37-G$38)*10))),1)</f>
        <v>2.5</v>
      </c>
      <c r="H17" s="48">
        <f>ROUND(IF('Indicador Datos'!H20=0,0,IF(LOG('Indicador Datos'!H20)&gt;H$37,10,IF(LOG('Indicador Datos'!H20)&lt;H$38,0,10-(H$37-LOG('Indicador Datos'!H20))/(H$37-H$38)*10))),1)</f>
        <v>5.3</v>
      </c>
      <c r="I17" s="48">
        <f>ROUND(IF('Indicador Datos'!I20=0,0,IF(LOG('Indicador Datos'!I20)&gt;I$37,10,IF(LOG('Indicador Datos'!I20)&lt;I$38,0,10-(I$37-LOG('Indicador Datos'!I20))/(I$37-I$38)*10))),1)</f>
        <v>6.7</v>
      </c>
      <c r="J17" s="48">
        <f t="shared" si="1"/>
        <v>6</v>
      </c>
      <c r="K17" s="48">
        <f>ROUND(IF('Indicador Datos'!J20=0,0,IF(LOG('Indicador Datos'!J20)&gt;K$37,10,IF(LOG('Indicador Datos'!J20)&lt;K$38,0,10-(K$37-LOG('Indicador Datos'!J20))/(K$37-K$38)*10))),1)</f>
        <v>6.7</v>
      </c>
      <c r="L17" s="48">
        <f t="shared" si="2"/>
        <v>6.4</v>
      </c>
      <c r="M17" s="48">
        <f>ROUND(IF('Indicador Datos'!K20=0,0,IF(LOG('Indicador Datos'!K20)&gt;M$37,10,IF(LOG('Indicador Datos'!K20)&lt;M$38,0,10-(M$37-LOG('Indicador Datos'!K20))/(M$37-M$38)*10))),1)</f>
        <v>0</v>
      </c>
      <c r="N17" s="155">
        <f>IF('Indicador Datos'!N20="No data","x",ROUND(IF('Indicador Datos'!N20=0,0,IF(LOG('Indicador Datos'!N20)&gt;N$37,10,IF(LOG('Indicador Datos'!N20)&lt;N$38,0.1,10-(N$37-LOG('Indicador Datos'!N20))/(N$37-N$38)*10))),1))</f>
        <v>0.1</v>
      </c>
      <c r="O17" s="155">
        <f>IF('Indicador Datos'!O20="No data","x",ROUND(IF('Indicador Datos'!O20=0,0,IF(LOG('Indicador Datos'!O20)&gt;O$37,10,IF(LOG('Indicador Datos'!O20)&lt;O$38,0.1,10-(O$37-LOG('Indicador Datos'!O20))/(O$37-O$38)*10))),1))</f>
        <v>3.9</v>
      </c>
      <c r="P17" s="155">
        <f t="shared" si="30"/>
        <v>2.2000000000000002</v>
      </c>
      <c r="Q17" s="49">
        <f>'Indicador Datos'!D20/'Indicador Datos'!$CE20</f>
        <v>8.6035819725430271E-4</v>
      </c>
      <c r="R17" s="49">
        <f>'Indicador Datos'!E20/'Indicador Datos'!$CE20</f>
        <v>0</v>
      </c>
      <c r="S17" s="49">
        <f>IF(F17=0.1,0,'Indicador Datos'!F20/'Indicador Datos'!$CE20)</f>
        <v>1.6379017304018771E-2</v>
      </c>
      <c r="T17" s="49">
        <f>'Indicador Datos'!G20/'Indicador Datos'!$CE20</f>
        <v>2.908708505455227E-7</v>
      </c>
      <c r="U17" s="49">
        <f>'Indicador Datos'!H20/'Indicador Datos'!$CE20</f>
        <v>1.0734291388102824E-2</v>
      </c>
      <c r="V17" s="49">
        <f>'Indicador Datos'!I20/'Indicador Datos'!$CE20</f>
        <v>1.3214722646812868E-3</v>
      </c>
      <c r="W17" s="49">
        <f>'Indicador Datos'!J20/'Indicador Datos'!$CE20</f>
        <v>1.3210937303347532E-2</v>
      </c>
      <c r="X17" s="49">
        <f>'Indicador Datos'!K20/'Indicador Datos'!$CE20</f>
        <v>0</v>
      </c>
      <c r="Y17" s="49">
        <f>IF('Indicador Datos'!N20="No data","x",'Indicador Datos'!N20/'Indicador Datos'!$CE20)</f>
        <v>1.7871776297941249E-3</v>
      </c>
      <c r="Z17" s="49">
        <f>IF('Indicador Datos'!O20="No data","x",'Indicador Datos'!O20/'Indicador Datos'!$CE20)</f>
        <v>0.10202574766394348</v>
      </c>
      <c r="AA17" s="48">
        <f t="shared" si="3"/>
        <v>4.3</v>
      </c>
      <c r="AB17" s="48">
        <f t="shared" si="4"/>
        <v>0</v>
      </c>
      <c r="AC17" s="48">
        <f t="shared" si="5"/>
        <v>2.4</v>
      </c>
      <c r="AD17" s="48">
        <f t="shared" si="6"/>
        <v>10</v>
      </c>
      <c r="AE17" s="48">
        <f t="shared" si="7"/>
        <v>1.5</v>
      </c>
      <c r="AF17" s="48">
        <f t="shared" si="8"/>
        <v>7.2</v>
      </c>
      <c r="AG17" s="48">
        <f t="shared" si="9"/>
        <v>5.3</v>
      </c>
      <c r="AH17" s="48">
        <f t="shared" si="10"/>
        <v>6.3</v>
      </c>
      <c r="AI17" s="48">
        <f t="shared" si="11"/>
        <v>10</v>
      </c>
      <c r="AJ17" s="48">
        <f t="shared" si="12"/>
        <v>8.8000000000000007</v>
      </c>
      <c r="AK17" s="48">
        <f t="shared" si="13"/>
        <v>0</v>
      </c>
      <c r="AL17" s="48">
        <f>ROUND(IF('Indicador Datos'!L20=0,0,IF('Indicador Datos'!L20&gt;AL$37,10,IF('Indicador Datos'!L20&lt;AL$38,0,10-(AL$37-'Indicador Datos'!L20)/(AL$37-AL$38)*10))),1)</f>
        <v>0</v>
      </c>
      <c r="AM17" s="48">
        <f t="shared" si="31"/>
        <v>0.1</v>
      </c>
      <c r="AN17" s="48">
        <f t="shared" si="32"/>
        <v>5.0999999999999996</v>
      </c>
      <c r="AO17" s="48">
        <f t="shared" si="33"/>
        <v>3</v>
      </c>
      <c r="AP17" s="48">
        <f t="shared" si="14"/>
        <v>4</v>
      </c>
      <c r="AQ17" s="48">
        <f t="shared" si="15"/>
        <v>0.1</v>
      </c>
      <c r="AR17" s="48">
        <f t="shared" si="16"/>
        <v>6.3</v>
      </c>
      <c r="AS17" s="48">
        <f t="shared" si="17"/>
        <v>6</v>
      </c>
      <c r="AT17" s="48">
        <f t="shared" si="18"/>
        <v>6.2</v>
      </c>
      <c r="AU17" s="48">
        <f t="shared" si="19"/>
        <v>8.4</v>
      </c>
      <c r="AV17" s="48">
        <f t="shared" si="20"/>
        <v>0</v>
      </c>
      <c r="AW17" s="48">
        <f t="shared" si="21"/>
        <v>2.2999999999999998</v>
      </c>
      <c r="AX17" s="50">
        <f t="shared" si="22"/>
        <v>8.4</v>
      </c>
      <c r="AY17" s="48">
        <f t="shared" si="23"/>
        <v>2</v>
      </c>
      <c r="AZ17" s="197">
        <f t="shared" si="34"/>
        <v>2.2000000000000002</v>
      </c>
      <c r="BA17" s="50">
        <f t="shared" si="24"/>
        <v>7.8</v>
      </c>
      <c r="BB17" s="48">
        <f t="shared" si="25"/>
        <v>0</v>
      </c>
      <c r="BC17" s="48" t="str">
        <f>IF('Indicador Datos'!P20="No data","x",ROUND(IF('Indicador Datos'!P20&gt;BC$37,10,IF('Indicador Datos'!P20&lt;BC$38,0,10-(BC$37-'Indicador Datos'!P20)/(BC$37-BC$38)*10)),1))</f>
        <v>x</v>
      </c>
      <c r="BD17" s="48">
        <f t="shared" si="26"/>
        <v>0</v>
      </c>
      <c r="BE17" s="48">
        <f t="shared" si="27"/>
        <v>2.6</v>
      </c>
      <c r="BF17" s="48">
        <f>IF('Indicador Datos'!M20="No data","x", ROUND(IF('Indicador Datos'!M20&gt;BF$37,0,IF('Indicador Datos'!M20&lt;BF$38,10,(BF$37-'Indicador Datos'!M20)/(BF$37-BF$38)*10)),1))</f>
        <v>6.2</v>
      </c>
      <c r="BG17" s="50">
        <f t="shared" si="35"/>
        <v>2.9</v>
      </c>
      <c r="BH17" s="51">
        <f t="shared" si="36"/>
        <v>6</v>
      </c>
      <c r="BI17" s="48">
        <f>ROUND(IF('Indicador Datos'!Q20=0,0,IF('Indicador Datos'!Q20&gt;BI$37,10,IF('Indicador Datos'!Q20&lt;BI$38,0,10-(BI$37-'Indicador Datos'!Q20)/(BI$37-BI$38)*10))),1)</f>
        <v>0.2</v>
      </c>
      <c r="BJ17" s="48">
        <f>ROUND(IF('Indicador Datos'!R20=0,0,IF(LOG('Indicador Datos'!R20)&gt;LOG(BJ$37),10,IF(LOG('Indicador Datos'!R20)&lt;LOG(BJ$38),0,10-(LOG(BJ$37)-LOG('Indicador Datos'!R20))/(LOG(BJ$37)-LOG(BJ$38))*10))),1)</f>
        <v>0</v>
      </c>
      <c r="BK17" s="48">
        <f t="shared" si="28"/>
        <v>0.1</v>
      </c>
      <c r="BL17" s="48">
        <f>'Indicador Datos'!S20</f>
        <v>0</v>
      </c>
      <c r="BM17" s="48">
        <f>'Indicador Datos'!T20</f>
        <v>0</v>
      </c>
      <c r="BN17" s="48">
        <f t="shared" si="29"/>
        <v>0</v>
      </c>
      <c r="BO17" s="159">
        <f t="shared" si="37"/>
        <v>0.1</v>
      </c>
      <c r="BP17" s="48">
        <f>IF('Indicador Datos'!U20="No data","x",ROUND(IF('Indicador Datos'!U20&gt;BP$37,10,IF('Indicador Datos'!U20&lt;BP$38,0,10-(BP$37-'Indicador Datos'!U20)/(BP$37-BP$38)*10)),1))</f>
        <v>10</v>
      </c>
      <c r="BQ17" s="48">
        <f>IF('Indicador Datos'!V20="No data","x",ROUND(IF(LOG('Indicador Datos'!V20)&gt;BQ$37,10,IF(LOG('Indicador Datos'!V20)&lt;BQ$38,0,10-(BQ$37-LOG('Indicador Datos'!V20))/(BQ$37-BQ$38)*10)),1))</f>
        <v>4.5999999999999996</v>
      </c>
      <c r="BR17" s="159">
        <f t="shared" si="38"/>
        <v>8.4</v>
      </c>
      <c r="BS17" s="49">
        <f>IF('Indicador Datos'!W20="No data", "x",'Indicador Datos'!W20/'Indicador Datos'!CE20)</f>
        <v>1.5102909547555987E-4</v>
      </c>
      <c r="BT17" s="48">
        <f t="shared" si="39"/>
        <v>2.5</v>
      </c>
      <c r="BU17" s="48">
        <f>IF('Indicador Datos'!W20="No data","x",ROUND(IF(LOG('Indicador Datos'!W20)&gt;BU$37,10,IF(LOG('Indicador Datos'!W20)&lt;BU$38,0,10-(BU$37-LOG('Indicador Datos'!W20))/(BU$37-BU$38)*10)),1))</f>
        <v>2.4</v>
      </c>
      <c r="BV17" s="50">
        <f t="shared" si="40"/>
        <v>2.5</v>
      </c>
      <c r="BW17" s="51">
        <f t="shared" si="41"/>
        <v>4.8</v>
      </c>
    </row>
    <row r="18" spans="1:75" s="3" customFormat="1" x14ac:dyDescent="0.25">
      <c r="A18" s="114" t="s">
        <v>18</v>
      </c>
      <c r="B18" s="97" t="s">
        <v>17</v>
      </c>
      <c r="C18" s="48">
        <f>ROUND(IF('Indicador Datos'!D21=0,0.1,IF(LOG('Indicador Datos'!D21)&gt;C$37,10,IF(LOG('Indicador Datos'!D21)&lt;C$38,0,10-(C$37-LOG('Indicador Datos'!D21))/(C$37-C$38)*10))),1)</f>
        <v>7.5</v>
      </c>
      <c r="D18" s="48">
        <f>ROUND(IF('Indicador Datos'!E21=0,0.1,IF(LOG('Indicador Datos'!E21)&gt;D$37,10,IF(LOG('Indicador Datos'!E21)&lt;D$38,0,10-(D$37-LOG('Indicador Datos'!E21))/(D$37-D$38)*10))),1)</f>
        <v>10</v>
      </c>
      <c r="E18" s="48">
        <f t="shared" si="0"/>
        <v>9.1</v>
      </c>
      <c r="F18" s="48">
        <f>ROUND(IF('Indicador Datos'!F21="No data",0.1,IF('Indicador Datos'!F21=0,0,IF(LOG('Indicador Datos'!F21)&gt;F$37,10,IF(LOG('Indicador Datos'!F21)&lt;F$38,0,10-(F$37-LOG('Indicador Datos'!F21))/(F$37-F$38)*10)))),1)</f>
        <v>5.0999999999999996</v>
      </c>
      <c r="G18" s="48">
        <f>ROUND(IF('Indicador Datos'!G21=0,0,IF(LOG('Indicador Datos'!G21)&gt;G$37,10,IF(LOG('Indicador Datos'!G21)&lt;G$38,0,10-(G$37-LOG('Indicador Datos'!G21))/(G$37-G$38)*10))),1)</f>
        <v>10</v>
      </c>
      <c r="H18" s="48">
        <f>ROUND(IF('Indicador Datos'!H21=0,0,IF(LOG('Indicador Datos'!H21)&gt;H$37,10,IF(LOG('Indicador Datos'!H21)&lt;H$38,0,10-(H$37-LOG('Indicador Datos'!H21))/(H$37-H$38)*10))),1)</f>
        <v>4.5</v>
      </c>
      <c r="I18" s="48">
        <f>ROUND(IF('Indicador Datos'!I21=0,0,IF(LOG('Indicador Datos'!I21)&gt;I$37,10,IF(LOG('Indicador Datos'!I21)&lt;I$38,0,10-(I$37-LOG('Indicador Datos'!I21))/(I$37-I$38)*10))),1)</f>
        <v>0</v>
      </c>
      <c r="J18" s="48">
        <f t="shared" si="1"/>
        <v>2.5</v>
      </c>
      <c r="K18" s="48">
        <f>ROUND(IF('Indicador Datos'!J21=0,0,IF(LOG('Indicador Datos'!J21)&gt;K$37,10,IF(LOG('Indicador Datos'!J21)&lt;K$38,0,10-(K$37-LOG('Indicador Datos'!J21))/(K$37-K$38)*10))),1)</f>
        <v>5.7</v>
      </c>
      <c r="L18" s="48">
        <f t="shared" si="2"/>
        <v>4.3</v>
      </c>
      <c r="M18" s="48">
        <f>ROUND(IF('Indicador Datos'!K21=0,0,IF(LOG('Indicador Datos'!K21)&gt;M$37,10,IF(LOG('Indicador Datos'!K21)&lt;M$38,0,10-(M$37-LOG('Indicador Datos'!K21))/(M$37-M$38)*10))),1)</f>
        <v>0</v>
      </c>
      <c r="N18" s="155">
        <f>IF('Indicador Datos'!N21="No data","x",ROUND(IF('Indicador Datos'!N21=0,0,IF(LOG('Indicador Datos'!N21)&gt;N$37,10,IF(LOG('Indicador Datos'!N21)&lt;N$38,0.1,10-(N$37-LOG('Indicador Datos'!N21))/(N$37-N$38)*10))),1))</f>
        <v>5.7</v>
      </c>
      <c r="O18" s="155">
        <f>IF('Indicador Datos'!O21="No data","x",ROUND(IF('Indicador Datos'!O21=0,0,IF(LOG('Indicador Datos'!O21)&gt;O$37,10,IF(LOG('Indicador Datos'!O21)&lt;O$38,0.1,10-(O$37-LOG('Indicador Datos'!O21))/(O$37-O$38)*10))),1))</f>
        <v>7.9</v>
      </c>
      <c r="P18" s="155">
        <f t="shared" si="30"/>
        <v>6.9</v>
      </c>
      <c r="Q18" s="49">
        <f>'Indicador Datos'!D21/'Indicador Datos'!$CE21</f>
        <v>2.0388094350098501E-3</v>
      </c>
      <c r="R18" s="49">
        <f>'Indicador Datos'!E21/'Indicador Datos'!$CE21</f>
        <v>2.0302893075673585E-3</v>
      </c>
      <c r="S18" s="49">
        <f>IF(F18=0.1,0,'Indicador Datos'!F21/'Indicador Datos'!$CE21)</f>
        <v>2.2888737195937191E-3</v>
      </c>
      <c r="T18" s="49">
        <f>'Indicador Datos'!G21/'Indicador Datos'!$CE21</f>
        <v>5.9030368143029247E-5</v>
      </c>
      <c r="U18" s="49">
        <f>'Indicador Datos'!H21/'Indicador Datos'!$CE21</f>
        <v>4.8181079087894734E-4</v>
      </c>
      <c r="V18" s="49">
        <f>'Indicador Datos'!I21/'Indicador Datos'!$CE21</f>
        <v>0</v>
      </c>
      <c r="W18" s="49">
        <f>'Indicador Datos'!J21/'Indicador Datos'!$CE21</f>
        <v>4.0197427772100921E-4</v>
      </c>
      <c r="X18" s="49">
        <f>'Indicador Datos'!K21/'Indicador Datos'!$CE21</f>
        <v>0</v>
      </c>
      <c r="Y18" s="49">
        <f>IF('Indicador Datos'!N21="No data","x",'Indicador Datos'!N21/'Indicador Datos'!$CE21)</f>
        <v>4.0510109635360045E-2</v>
      </c>
      <c r="Z18" s="49">
        <f>IF('Indicador Datos'!O21="No data","x",'Indicador Datos'!O21/'Indicador Datos'!$CE21)</f>
        <v>0.30876298141382341</v>
      </c>
      <c r="AA18" s="48">
        <f t="shared" si="3"/>
        <v>10</v>
      </c>
      <c r="AB18" s="48">
        <f t="shared" si="4"/>
        <v>10</v>
      </c>
      <c r="AC18" s="48">
        <f t="shared" si="5"/>
        <v>10</v>
      </c>
      <c r="AD18" s="48">
        <f t="shared" si="6"/>
        <v>3.3</v>
      </c>
      <c r="AE18" s="48">
        <f t="shared" si="7"/>
        <v>9.1999999999999993</v>
      </c>
      <c r="AF18" s="48">
        <f t="shared" si="8"/>
        <v>0.3</v>
      </c>
      <c r="AG18" s="48">
        <f t="shared" si="9"/>
        <v>0</v>
      </c>
      <c r="AH18" s="48">
        <f t="shared" si="10"/>
        <v>0.2</v>
      </c>
      <c r="AI18" s="48">
        <f t="shared" si="11"/>
        <v>1</v>
      </c>
      <c r="AJ18" s="48">
        <f t="shared" si="12"/>
        <v>0.6</v>
      </c>
      <c r="AK18" s="48">
        <f t="shared" si="13"/>
        <v>0</v>
      </c>
      <c r="AL18" s="48">
        <f>ROUND(IF('Indicador Datos'!L21=0,0,IF('Indicador Datos'!L21&gt;AL$37,10,IF('Indicador Datos'!L21&lt;AL$38,0,10-(AL$37-'Indicador Datos'!L21)/(AL$37-AL$38)*10))),1)</f>
        <v>4.7</v>
      </c>
      <c r="AM18" s="48">
        <f t="shared" si="31"/>
        <v>2</v>
      </c>
      <c r="AN18" s="48">
        <f t="shared" si="32"/>
        <v>10</v>
      </c>
      <c r="AO18" s="48">
        <f t="shared" si="33"/>
        <v>7.9</v>
      </c>
      <c r="AP18" s="48">
        <f t="shared" si="14"/>
        <v>8.8000000000000007</v>
      </c>
      <c r="AQ18" s="48">
        <f t="shared" si="15"/>
        <v>10</v>
      </c>
      <c r="AR18" s="48">
        <f t="shared" si="16"/>
        <v>2.4</v>
      </c>
      <c r="AS18" s="48">
        <f t="shared" si="17"/>
        <v>0</v>
      </c>
      <c r="AT18" s="48">
        <f t="shared" si="18"/>
        <v>1.3</v>
      </c>
      <c r="AU18" s="48">
        <f t="shared" si="19"/>
        <v>3.4</v>
      </c>
      <c r="AV18" s="48">
        <f t="shared" si="20"/>
        <v>0</v>
      </c>
      <c r="AW18" s="48">
        <f t="shared" si="21"/>
        <v>9.6</v>
      </c>
      <c r="AX18" s="50">
        <f t="shared" si="22"/>
        <v>4.3</v>
      </c>
      <c r="AY18" s="48">
        <f t="shared" si="23"/>
        <v>9.6999999999999993</v>
      </c>
      <c r="AZ18" s="197">
        <f t="shared" si="34"/>
        <v>9.6999999999999993</v>
      </c>
      <c r="BA18" s="50">
        <f t="shared" si="24"/>
        <v>2.6</v>
      </c>
      <c r="BB18" s="48">
        <f t="shared" si="25"/>
        <v>2.4</v>
      </c>
      <c r="BC18" s="48">
        <f>IF('Indicador Datos'!P21="No data","x",ROUND(IF('Indicador Datos'!P21&gt;BC$37,10,IF('Indicador Datos'!P21&lt;BC$38,0,10-(BC$37-'Indicador Datos'!P21)/(BC$37-BC$38)*10)),1))</f>
        <v>1.2</v>
      </c>
      <c r="BD18" s="48">
        <f t="shared" si="26"/>
        <v>1.8</v>
      </c>
      <c r="BE18" s="48">
        <f t="shared" si="27"/>
        <v>7.4</v>
      </c>
      <c r="BF18" s="48">
        <f>IF('Indicador Datos'!M21="No data","x", ROUND(IF('Indicador Datos'!M21&gt;BF$37,0,IF('Indicador Datos'!M21&lt;BF$38,10,(BF$37-'Indicador Datos'!M21)/(BF$37-BF$38)*10)),1))</f>
        <v>0</v>
      </c>
      <c r="BG18" s="50">
        <f t="shared" si="35"/>
        <v>4.2</v>
      </c>
      <c r="BH18" s="51">
        <f t="shared" si="36"/>
        <v>6.2</v>
      </c>
      <c r="BI18" s="48">
        <f>ROUND(IF('Indicador Datos'!Q21=0,0,IF('Indicador Datos'!Q21&gt;BI$37,10,IF('Indicador Datos'!Q21&lt;BI$38,0,10-(BI$37-'Indicador Datos'!Q21)/(BI$37-BI$38)*10))),1)</f>
        <v>0.2</v>
      </c>
      <c r="BJ18" s="48">
        <f>ROUND(IF('Indicador Datos'!R21=0,0,IF(LOG('Indicador Datos'!R21)&gt;LOG(BJ$37),10,IF(LOG('Indicador Datos'!R21)&lt;LOG(BJ$38),0,10-(LOG(BJ$37)-LOG('Indicador Datos'!R21))/(LOG(BJ$37)-LOG(BJ$38))*10))),1)</f>
        <v>0</v>
      </c>
      <c r="BK18" s="48">
        <f t="shared" si="28"/>
        <v>0.1</v>
      </c>
      <c r="BL18" s="48">
        <f>'Indicador Datos'!S21</f>
        <v>0</v>
      </c>
      <c r="BM18" s="48">
        <f>'Indicador Datos'!T21</f>
        <v>0</v>
      </c>
      <c r="BN18" s="48">
        <f t="shared" si="29"/>
        <v>0</v>
      </c>
      <c r="BO18" s="159">
        <f t="shared" si="37"/>
        <v>0.1</v>
      </c>
      <c r="BP18" s="48">
        <f>IF('Indicador Datos'!U21="No data","x",ROUND(IF('Indicador Datos'!U21&gt;BP$37,10,IF('Indicador Datos'!U21&lt;BP$38,0,10-(BP$37-'Indicador Datos'!U21)/(BP$37-BP$38)*10)),1))</f>
        <v>3.3</v>
      </c>
      <c r="BQ18" s="48">
        <f>IF('Indicador Datos'!V21="No data","x",ROUND(IF(LOG('Indicador Datos'!V21)&gt;BQ$37,10,IF(LOG('Indicador Datos'!V21)&lt;BQ$38,0,10-(BQ$37-LOG('Indicador Datos'!V21))/(BQ$37-BQ$38)*10)),1))</f>
        <v>6</v>
      </c>
      <c r="BR18" s="159">
        <f t="shared" si="38"/>
        <v>4.8</v>
      </c>
      <c r="BS18" s="49">
        <f>IF('Indicador Datos'!W21="No data", "x",'Indicador Datos'!W21/'Indicador Datos'!CE21)</f>
        <v>1.3392878629757846E-5</v>
      </c>
      <c r="BT18" s="48">
        <f t="shared" si="39"/>
        <v>0.2</v>
      </c>
      <c r="BU18" s="48">
        <f>IF('Indicador Datos'!W21="No data","x",ROUND(IF(LOG('Indicador Datos'!W21)&gt;BU$37,10,IF(LOG('Indicador Datos'!W21)&lt;BU$38,0,10-(BU$37-LOG('Indicador Datos'!W21))/(BU$37-BU$38)*10)),1))</f>
        <v>2.7</v>
      </c>
      <c r="BV18" s="50">
        <f>IF(AND(BT18="x", BU18="x"), "x", ROUND((10-GEOMEAN(((10-BT18)/10*9+1),((10-BU18)/10*9+1)))/9*10,1))</f>
        <v>1.5</v>
      </c>
      <c r="BW18" s="51">
        <f t="shared" si="41"/>
        <v>2.4</v>
      </c>
    </row>
    <row r="19" spans="1:75" s="3" customFormat="1" x14ac:dyDescent="0.25">
      <c r="A19" s="114" t="s">
        <v>28</v>
      </c>
      <c r="B19" s="97" t="s">
        <v>27</v>
      </c>
      <c r="C19" s="48">
        <f>ROUND(IF('Indicador Datos'!D22=0,0.1,IF(LOG('Indicador Datos'!D22)&gt;C$37,10,IF(LOG('Indicador Datos'!D22)&lt;C$38,0,10-(C$37-LOG('Indicador Datos'!D22))/(C$37-C$38)*10))),1)</f>
        <v>7.7</v>
      </c>
      <c r="D19" s="48">
        <f>ROUND(IF('Indicador Datos'!E22=0,0.1,IF(LOG('Indicador Datos'!E22)&gt;D$37,10,IF(LOG('Indicador Datos'!E22)&lt;D$38,0,10-(D$37-LOG('Indicador Datos'!E22))/(D$37-D$38)*10))),1)</f>
        <v>9</v>
      </c>
      <c r="E19" s="48">
        <f t="shared" si="0"/>
        <v>8.4</v>
      </c>
      <c r="F19" s="48">
        <f>ROUND(IF('Indicador Datos'!F22="No data",0.1,IF('Indicador Datos'!F22=0,0,IF(LOG('Indicador Datos'!F22)&gt;F$37,10,IF(LOG('Indicador Datos'!F22)&lt;F$38,0,10-(F$37-LOG('Indicador Datos'!F22))/(F$37-F$38)*10)))),1)</f>
        <v>5.0999999999999996</v>
      </c>
      <c r="G19" s="48">
        <f>ROUND(IF('Indicador Datos'!G22=0,0,IF(LOG('Indicador Datos'!G22)&gt;G$37,10,IF(LOG('Indicador Datos'!G22)&lt;G$38,0,10-(G$37-LOG('Indicador Datos'!G22))/(G$37-G$38)*10))),1)</f>
        <v>10</v>
      </c>
      <c r="H19" s="48">
        <f>ROUND(IF('Indicador Datos'!H22=0,0,IF(LOG('Indicador Datos'!H22)&gt;H$37,10,IF(LOG('Indicador Datos'!H22)&lt;H$38,0,10-(H$37-LOG('Indicador Datos'!H22))/(H$37-H$38)*10))),1)</f>
        <v>8.5</v>
      </c>
      <c r="I19" s="48">
        <f>ROUND(IF('Indicador Datos'!I22=0,0,IF(LOG('Indicador Datos'!I22)&gt;I$37,10,IF(LOG('Indicador Datos'!I22)&lt;I$38,0,10-(I$37-LOG('Indicador Datos'!I22))/(I$37-I$38)*10))),1)</f>
        <v>7.1</v>
      </c>
      <c r="J19" s="48">
        <f t="shared" si="1"/>
        <v>7.9</v>
      </c>
      <c r="K19" s="48">
        <f>ROUND(IF('Indicador Datos'!J22=0,0,IF(LOG('Indicador Datos'!J22)&gt;K$37,10,IF(LOG('Indicador Datos'!J22)&lt;K$38,0,10-(K$37-LOG('Indicador Datos'!J22))/(K$37-K$38)*10))),1)</f>
        <v>5.6</v>
      </c>
      <c r="L19" s="48">
        <f t="shared" si="2"/>
        <v>6.9</v>
      </c>
      <c r="M19" s="48">
        <f>ROUND(IF('Indicador Datos'!K22=0,0,IF(LOG('Indicador Datos'!K22)&gt;M$37,10,IF(LOG('Indicador Datos'!K22)&lt;M$38,0,10-(M$37-LOG('Indicador Datos'!K22))/(M$37-M$38)*10))),1)</f>
        <v>8.6</v>
      </c>
      <c r="N19" s="155">
        <f>IF('Indicador Datos'!N22="No data","x",ROUND(IF('Indicador Datos'!N22=0,0,IF(LOG('Indicador Datos'!N22)&gt;N$37,10,IF(LOG('Indicador Datos'!N22)&lt;N$38,0.1,10-(N$37-LOG('Indicador Datos'!N22))/(N$37-N$38)*10))),1))</f>
        <v>6.5</v>
      </c>
      <c r="O19" s="155">
        <f>IF('Indicador Datos'!O22="No data","x",ROUND(IF('Indicador Datos'!O22=0,0,IF(LOG('Indicador Datos'!O22)&gt;O$37,10,IF(LOG('Indicador Datos'!O22)&lt;O$38,0.1,10-(O$37-LOG('Indicador Datos'!O22))/(O$37-O$38)*10))),1))</f>
        <v>8</v>
      </c>
      <c r="P19" s="155">
        <f t="shared" si="30"/>
        <v>7.3</v>
      </c>
      <c r="Q19" s="49">
        <f>'Indicador Datos'!D22/'Indicador Datos'!$CE22</f>
        <v>1.9180034483946568E-3</v>
      </c>
      <c r="R19" s="49">
        <f>'Indicador Datos'!E22/'Indicador Datos'!$CE22</f>
        <v>8.0794770192051362E-4</v>
      </c>
      <c r="S19" s="49">
        <f>IF(F19=0.1,0,'Indicador Datos'!F22/'Indicador Datos'!$CE22)</f>
        <v>1.7630282596272787E-3</v>
      </c>
      <c r="T19" s="49">
        <f>'Indicador Datos'!G22/'Indicador Datos'!$CE22</f>
        <v>3.5022979955340701E-5</v>
      </c>
      <c r="U19" s="49">
        <f>'Indicador Datos'!H22/'Indicador Datos'!$CE22</f>
        <v>5.9800319236757585E-3</v>
      </c>
      <c r="V19" s="49">
        <f>'Indicador Datos'!I22/'Indicador Datos'!$CE22</f>
        <v>1.4223765441919765E-4</v>
      </c>
      <c r="W19" s="49">
        <f>'Indicador Datos'!J22/'Indicador Datos'!$CE22</f>
        <v>2.9430506432636983E-4</v>
      </c>
      <c r="X19" s="49">
        <f>'Indicador Datos'!K22/'Indicador Datos'!$CE22</f>
        <v>4.6012262411081811E-3</v>
      </c>
      <c r="Y19" s="49">
        <f>IF('Indicador Datos'!N22="No data","x",'Indicador Datos'!N22/'Indicador Datos'!$CE22)</f>
        <v>6.7017248749734359E-2</v>
      </c>
      <c r="Z19" s="49">
        <f>IF('Indicador Datos'!O22="No data","x",'Indicador Datos'!O22/'Indicador Datos'!$CE22)</f>
        <v>0.25101002028465924</v>
      </c>
      <c r="AA19" s="48">
        <f t="shared" si="3"/>
        <v>9.6</v>
      </c>
      <c r="AB19" s="48">
        <f t="shared" si="4"/>
        <v>10</v>
      </c>
      <c r="AC19" s="48">
        <f t="shared" si="5"/>
        <v>9.8000000000000007</v>
      </c>
      <c r="AD19" s="48">
        <f t="shared" si="6"/>
        <v>2.5</v>
      </c>
      <c r="AE19" s="48">
        <f t="shared" si="7"/>
        <v>8.5</v>
      </c>
      <c r="AF19" s="48">
        <f t="shared" si="8"/>
        <v>4</v>
      </c>
      <c r="AG19" s="48">
        <f t="shared" si="9"/>
        <v>0.6</v>
      </c>
      <c r="AH19" s="48">
        <f t="shared" si="10"/>
        <v>2.5</v>
      </c>
      <c r="AI19" s="48">
        <f t="shared" si="11"/>
        <v>0.7</v>
      </c>
      <c r="AJ19" s="48">
        <f t="shared" si="12"/>
        <v>1.6</v>
      </c>
      <c r="AK19" s="48">
        <f t="shared" si="13"/>
        <v>6.6</v>
      </c>
      <c r="AL19" s="48">
        <f>ROUND(IF('Indicador Datos'!L22=0,0,IF('Indicador Datos'!L22&gt;AL$37,10,IF('Indicador Datos'!L22&lt;AL$38,0,10-(AL$37-'Indicador Datos'!L22)/(AL$37-AL$38)*10))),1)</f>
        <v>7.8</v>
      </c>
      <c r="AM19" s="48">
        <f t="shared" si="31"/>
        <v>3.4</v>
      </c>
      <c r="AN19" s="48">
        <f t="shared" si="32"/>
        <v>10</v>
      </c>
      <c r="AO19" s="48">
        <f t="shared" si="33"/>
        <v>8.1999999999999993</v>
      </c>
      <c r="AP19" s="48">
        <f t="shared" si="14"/>
        <v>8.6999999999999993</v>
      </c>
      <c r="AQ19" s="48">
        <f t="shared" si="15"/>
        <v>9.5</v>
      </c>
      <c r="AR19" s="48">
        <f t="shared" si="16"/>
        <v>6.3</v>
      </c>
      <c r="AS19" s="48">
        <f t="shared" si="17"/>
        <v>3.9</v>
      </c>
      <c r="AT19" s="48">
        <f t="shared" si="18"/>
        <v>5.2</v>
      </c>
      <c r="AU19" s="48">
        <f t="shared" si="19"/>
        <v>3.2</v>
      </c>
      <c r="AV19" s="48">
        <f t="shared" si="20"/>
        <v>7.7</v>
      </c>
      <c r="AW19" s="48">
        <f t="shared" si="21"/>
        <v>9.1999999999999993</v>
      </c>
      <c r="AX19" s="50">
        <f t="shared" si="22"/>
        <v>3.9</v>
      </c>
      <c r="AY19" s="48">
        <f t="shared" si="23"/>
        <v>9.4</v>
      </c>
      <c r="AZ19" s="197">
        <f t="shared" si="34"/>
        <v>9.3000000000000007</v>
      </c>
      <c r="BA19" s="50">
        <f t="shared" si="24"/>
        <v>4.8</v>
      </c>
      <c r="BB19" s="48">
        <f t="shared" si="25"/>
        <v>7.8</v>
      </c>
      <c r="BC19" s="48" t="str">
        <f>IF('Indicador Datos'!P22="No data","x",ROUND(IF('Indicador Datos'!P22&gt;BC$37,10,IF('Indicador Datos'!P22&lt;BC$38,0,10-(BC$37-'Indicador Datos'!P22)/(BC$37-BC$38)*10)),1))</f>
        <v>x</v>
      </c>
      <c r="BD19" s="48">
        <f t="shared" si="26"/>
        <v>7.8</v>
      </c>
      <c r="BE19" s="48">
        <f t="shared" si="27"/>
        <v>7.8</v>
      </c>
      <c r="BF19" s="48">
        <f>IF('Indicador Datos'!M22="No data","x", ROUND(IF('Indicador Datos'!M22&gt;BF$37,0,IF('Indicador Datos'!M22&lt;BF$38,10,(BF$37-'Indicador Datos'!M22)/(BF$37-BF$38)*10)),1))</f>
        <v>10</v>
      </c>
      <c r="BG19" s="50">
        <f t="shared" si="35"/>
        <v>8.4</v>
      </c>
      <c r="BH19" s="51">
        <f t="shared" si="36"/>
        <v>7.2</v>
      </c>
      <c r="BI19" s="48">
        <f>ROUND(IF('Indicador Datos'!Q22=0,0,IF('Indicador Datos'!Q22&gt;BI$37,10,IF('Indicador Datos'!Q22&lt;BI$38,0,10-(BI$37-'Indicador Datos'!Q22)/(BI$37-BI$38)*10))),1)</f>
        <v>8.3000000000000007</v>
      </c>
      <c r="BJ19" s="48">
        <f>ROUND(IF('Indicador Datos'!R22=0,0,IF(LOG('Indicador Datos'!R22)&gt;LOG(BJ$37),10,IF(LOG('Indicador Datos'!R22)&lt;LOG(BJ$38),0,10-(LOG(BJ$37)-LOG('Indicador Datos'!R22))/(LOG(BJ$37)-LOG(BJ$38))*10))),1)</f>
        <v>9.8000000000000007</v>
      </c>
      <c r="BK19" s="48">
        <f t="shared" si="28"/>
        <v>9.1999999999999993</v>
      </c>
      <c r="BL19" s="48">
        <f>'Indicador Datos'!S22</f>
        <v>0</v>
      </c>
      <c r="BM19" s="48">
        <f>'Indicador Datos'!T22</f>
        <v>4</v>
      </c>
      <c r="BN19" s="48">
        <f t="shared" si="29"/>
        <v>7</v>
      </c>
      <c r="BO19" s="159">
        <f t="shared" si="37"/>
        <v>7</v>
      </c>
      <c r="BP19" s="48">
        <f>IF('Indicador Datos'!U22="No data","x",ROUND(IF('Indicador Datos'!U22&gt;BP$37,10,IF('Indicador Datos'!U22&lt;BP$38,0,10-(BP$37-'Indicador Datos'!U22)/(BP$37-BP$38)*10)),1))</f>
        <v>10</v>
      </c>
      <c r="BQ19" s="48">
        <f>IF('Indicador Datos'!V22="No data","x",ROUND(IF(LOG('Indicador Datos'!V22)&gt;BQ$37,10,IF(LOG('Indicador Datos'!V22)&lt;BQ$38,0,10-(BQ$37-LOG('Indicador Datos'!V22))/(BQ$37-BQ$38)*10)),1))</f>
        <v>8</v>
      </c>
      <c r="BR19" s="159">
        <f t="shared" si="38"/>
        <v>9.3000000000000007</v>
      </c>
      <c r="BS19" s="49">
        <f>IF('Indicador Datos'!W22="No data", "x",'Indicador Datos'!W22/'Indicador Datos'!CE22)</f>
        <v>1.9165641036295944E-3</v>
      </c>
      <c r="BT19" s="48">
        <f t="shared" si="39"/>
        <v>10</v>
      </c>
      <c r="BU19" s="48">
        <f>IF('Indicador Datos'!W22="No data","x",ROUND(IF(LOG('Indicador Datos'!W22)&gt;BU$37,10,IF(LOG('Indicador Datos'!W22)&lt;BU$38,0,10-(BU$37-LOG('Indicador Datos'!W22))/(BU$37-BU$38)*10)),1))</f>
        <v>10</v>
      </c>
      <c r="BV19" s="50">
        <f t="shared" si="40"/>
        <v>10</v>
      </c>
      <c r="BW19" s="51">
        <f t="shared" si="41"/>
        <v>9.1</v>
      </c>
    </row>
    <row r="20" spans="1:75" s="3" customFormat="1" x14ac:dyDescent="0.25">
      <c r="A20" s="114" t="s">
        <v>32</v>
      </c>
      <c r="B20" s="97" t="s">
        <v>31</v>
      </c>
      <c r="C20" s="48">
        <f>ROUND(IF('Indicador Datos'!D23=0,0.1,IF(LOG('Indicador Datos'!D23)&gt;C$37,10,IF(LOG('Indicador Datos'!D23)&lt;C$38,0,10-(C$37-LOG('Indicador Datos'!D23))/(C$37-C$38)*10))),1)</f>
        <v>8.8000000000000007</v>
      </c>
      <c r="D20" s="48">
        <f>ROUND(IF('Indicador Datos'!E23=0,0.1,IF(LOG('Indicador Datos'!E23)&gt;D$37,10,IF(LOG('Indicador Datos'!E23)&lt;D$38,0,10-(D$37-LOG('Indicador Datos'!E23))/(D$37-D$38)*10))),1)</f>
        <v>10</v>
      </c>
      <c r="E20" s="48">
        <f t="shared" si="0"/>
        <v>9.5</v>
      </c>
      <c r="F20" s="48">
        <f>ROUND(IF('Indicador Datos'!F23="No data",0.1,IF('Indicador Datos'!F23=0,0,IF(LOG('Indicador Datos'!F23)&gt;F$37,10,IF(LOG('Indicador Datos'!F23)&lt;F$38,0,10-(F$37-LOG('Indicador Datos'!F23))/(F$37-F$38)*10)))),1)</f>
        <v>7.2</v>
      </c>
      <c r="G20" s="48">
        <f>ROUND(IF('Indicador Datos'!G23=0,0,IF(LOG('Indicador Datos'!G23)&gt;G$37,10,IF(LOG('Indicador Datos'!G23)&lt;G$38,0,10-(G$37-LOG('Indicador Datos'!G23))/(G$37-G$38)*10))),1)</f>
        <v>10</v>
      </c>
      <c r="H20" s="48">
        <f>ROUND(IF('Indicador Datos'!H23=0,0,IF(LOG('Indicador Datos'!H23)&gt;H$37,10,IF(LOG('Indicador Datos'!H23)&lt;H$38,0,10-(H$37-LOG('Indicador Datos'!H23))/(H$37-H$38)*10))),1)</f>
        <v>10</v>
      </c>
      <c r="I20" s="48">
        <f>ROUND(IF('Indicador Datos'!I23=0,0,IF(LOG('Indicador Datos'!I23)&gt;I$37,10,IF(LOG('Indicador Datos'!I23)&lt;I$38,0,10-(I$37-LOG('Indicador Datos'!I23))/(I$37-I$38)*10))),1)</f>
        <v>8.5</v>
      </c>
      <c r="J20" s="48">
        <f t="shared" si="1"/>
        <v>9.4</v>
      </c>
      <c r="K20" s="48">
        <f>ROUND(IF('Indicador Datos'!J23=0,0,IF(LOG('Indicador Datos'!J23)&gt;K$37,10,IF(LOG('Indicador Datos'!J23)&lt;K$38,0,10-(K$37-LOG('Indicador Datos'!J23))/(K$37-K$38)*10))),1)</f>
        <v>5.8</v>
      </c>
      <c r="L20" s="48">
        <f t="shared" si="2"/>
        <v>8.1</v>
      </c>
      <c r="M20" s="48">
        <f>ROUND(IF('Indicador Datos'!K23=0,0,IF(LOG('Indicador Datos'!K23)&gt;M$37,10,IF(LOG('Indicador Datos'!K23)&lt;M$38,0,10-(M$37-LOG('Indicador Datos'!K23))/(M$37-M$38)*10))),1)</f>
        <v>10</v>
      </c>
      <c r="N20" s="155">
        <f>IF('Indicador Datos'!N23="No data","x",ROUND(IF('Indicador Datos'!N23=0,0,IF(LOG('Indicador Datos'!N23)&gt;N$37,10,IF(LOG('Indicador Datos'!N23)&lt;N$38,0.1,10-(N$37-LOG('Indicador Datos'!N23))/(N$37-N$38)*10))),1))</f>
        <v>8</v>
      </c>
      <c r="O20" s="155">
        <f>IF('Indicador Datos'!O23="No data","x",ROUND(IF('Indicador Datos'!O23=0,0,IF(LOG('Indicador Datos'!O23)&gt;O$37,10,IF(LOG('Indicador Datos'!O23)&lt;O$38,0.1,10-(O$37-LOG('Indicador Datos'!O23))/(O$37-O$38)*10))),1))</f>
        <v>9.1</v>
      </c>
      <c r="P20" s="155">
        <f t="shared" si="30"/>
        <v>8.6</v>
      </c>
      <c r="Q20" s="49">
        <f>'Indicador Datos'!D23/'Indicador Datos'!$CE23</f>
        <v>2.0571244788114575E-3</v>
      </c>
      <c r="R20" s="49">
        <f>'Indicador Datos'!E23/'Indicador Datos'!$CE23</f>
        <v>9.8092349501644588E-4</v>
      </c>
      <c r="S20" s="49">
        <f>IF(F20=0.1,0,'Indicador Datos'!F23/'Indicador Datos'!$CE23)</f>
        <v>4.6554078027888877E-3</v>
      </c>
      <c r="T20" s="49">
        <f>'Indicador Datos'!G23/'Indicador Datos'!$CE23</f>
        <v>1.0478631610381244E-5</v>
      </c>
      <c r="U20" s="49">
        <f>'Indicador Datos'!H23/'Indicador Datos'!$CE23</f>
        <v>6.672090087243206E-3</v>
      </c>
      <c r="V20" s="49">
        <f>'Indicador Datos'!I23/'Indicador Datos'!$CE23</f>
        <v>5.0723520111743627E-4</v>
      </c>
      <c r="W20" s="49">
        <f>'Indicador Datos'!J23/'Indicador Datos'!$CE23</f>
        <v>1.25224549116661E-4</v>
      </c>
      <c r="X20" s="49">
        <f>'Indicador Datos'!K23/'Indicador Datos'!$CE23</f>
        <v>8.1531346608875871E-3</v>
      </c>
      <c r="Y20" s="49">
        <f>IF('Indicador Datos'!N23="No data","x",'Indicador Datos'!N23/'Indicador Datos'!$CE23)</f>
        <v>9.9992969996238398E-2</v>
      </c>
      <c r="Z20" s="49">
        <f>IF('Indicador Datos'!O23="No data","x",'Indicador Datos'!O23/'Indicador Datos'!$CE23)</f>
        <v>0.25851777584912755</v>
      </c>
      <c r="AA20" s="48">
        <f t="shared" si="3"/>
        <v>10</v>
      </c>
      <c r="AB20" s="48">
        <f t="shared" si="4"/>
        <v>10</v>
      </c>
      <c r="AC20" s="48">
        <f t="shared" si="5"/>
        <v>10</v>
      </c>
      <c r="AD20" s="48">
        <f t="shared" si="6"/>
        <v>6.7</v>
      </c>
      <c r="AE20" s="48">
        <f t="shared" si="7"/>
        <v>6.7</v>
      </c>
      <c r="AF20" s="48">
        <f t="shared" si="8"/>
        <v>4.4000000000000004</v>
      </c>
      <c r="AG20" s="48">
        <f t="shared" si="9"/>
        <v>2</v>
      </c>
      <c r="AH20" s="48">
        <f t="shared" si="10"/>
        <v>3.3</v>
      </c>
      <c r="AI20" s="48">
        <f t="shared" si="11"/>
        <v>0.3</v>
      </c>
      <c r="AJ20" s="48">
        <f t="shared" si="12"/>
        <v>1.9</v>
      </c>
      <c r="AK20" s="48">
        <f t="shared" si="13"/>
        <v>10</v>
      </c>
      <c r="AL20" s="48">
        <f>ROUND(IF('Indicador Datos'!L23=0,0,IF('Indicador Datos'!L23&gt;AL$37,10,IF('Indicador Datos'!L23&lt;AL$38,0,10-(AL$37-'Indicador Datos'!L23)/(AL$37-AL$38)*10))),1)</f>
        <v>9.4</v>
      </c>
      <c r="AM20" s="48">
        <f t="shared" si="31"/>
        <v>5</v>
      </c>
      <c r="AN20" s="48">
        <f t="shared" si="32"/>
        <v>10</v>
      </c>
      <c r="AO20" s="48">
        <f t="shared" si="33"/>
        <v>8.5</v>
      </c>
      <c r="AP20" s="48">
        <f t="shared" si="14"/>
        <v>9.4</v>
      </c>
      <c r="AQ20" s="48">
        <f t="shared" si="15"/>
        <v>10</v>
      </c>
      <c r="AR20" s="48">
        <f t="shared" si="16"/>
        <v>7.2</v>
      </c>
      <c r="AS20" s="48">
        <f t="shared" si="17"/>
        <v>5.3</v>
      </c>
      <c r="AT20" s="48">
        <f t="shared" si="18"/>
        <v>6.3</v>
      </c>
      <c r="AU20" s="48">
        <f t="shared" si="19"/>
        <v>3.1</v>
      </c>
      <c r="AV20" s="48">
        <f t="shared" si="20"/>
        <v>10</v>
      </c>
      <c r="AW20" s="48">
        <f t="shared" si="21"/>
        <v>9.8000000000000007</v>
      </c>
      <c r="AX20" s="50">
        <f t="shared" si="22"/>
        <v>7</v>
      </c>
      <c r="AY20" s="48">
        <f t="shared" si="23"/>
        <v>8.9</v>
      </c>
      <c r="AZ20" s="197">
        <f t="shared" si="34"/>
        <v>9.4</v>
      </c>
      <c r="BA20" s="50">
        <f t="shared" si="24"/>
        <v>5.8</v>
      </c>
      <c r="BB20" s="48">
        <f t="shared" si="25"/>
        <v>9.6999999999999993</v>
      </c>
      <c r="BC20" s="48" t="str">
        <f>IF('Indicador Datos'!P23="No data","x",ROUND(IF('Indicador Datos'!P23&gt;BC$37,10,IF('Indicador Datos'!P23&lt;BC$38,0,10-(BC$37-'Indicador Datos'!P23)/(BC$37-BC$38)*10)),1))</f>
        <v>x</v>
      </c>
      <c r="BD20" s="48">
        <f t="shared" si="26"/>
        <v>9.6999999999999993</v>
      </c>
      <c r="BE20" s="48">
        <f t="shared" si="27"/>
        <v>8.6</v>
      </c>
      <c r="BF20" s="48">
        <f>IF('Indicador Datos'!M23="No data","x", ROUND(IF('Indicador Datos'!M23&gt;BF$37,0,IF('Indicador Datos'!M23&lt;BF$38,10,(BF$37-'Indicador Datos'!M23)/(BF$37-BF$38)*10)),1))</f>
        <v>10</v>
      </c>
      <c r="BG20" s="50">
        <f t="shared" si="35"/>
        <v>9.1999999999999993</v>
      </c>
      <c r="BH20" s="51">
        <f t="shared" si="36"/>
        <v>8.1999999999999993</v>
      </c>
      <c r="BI20" s="48">
        <f>ROUND(IF('Indicador Datos'!Q23=0,0,IF('Indicador Datos'!Q23&gt;BI$37,10,IF('Indicador Datos'!Q23&lt;BI$38,0,10-(BI$37-'Indicador Datos'!Q23)/(BI$37-BI$38)*10))),1)</f>
        <v>7.6</v>
      </c>
      <c r="BJ20" s="48">
        <f>ROUND(IF('Indicador Datos'!R23=0,0,IF(LOG('Indicador Datos'!R23)&gt;LOG(BJ$37),10,IF(LOG('Indicador Datos'!R23)&lt;LOG(BJ$38),0,10-(LOG(BJ$37)-LOG('Indicador Datos'!R23))/(LOG(BJ$37)-LOG(BJ$38))*10))),1)</f>
        <v>8.1</v>
      </c>
      <c r="BK20" s="48">
        <f t="shared" si="28"/>
        <v>7.9</v>
      </c>
      <c r="BL20" s="48">
        <f>'Indicador Datos'!S23</f>
        <v>0</v>
      </c>
      <c r="BM20" s="48">
        <f>'Indicador Datos'!T23</f>
        <v>0</v>
      </c>
      <c r="BN20" s="48">
        <f t="shared" si="29"/>
        <v>0</v>
      </c>
      <c r="BO20" s="159">
        <f t="shared" si="37"/>
        <v>5.5</v>
      </c>
      <c r="BP20" s="48">
        <f>IF('Indicador Datos'!U23="No data","x",ROUND(IF('Indicador Datos'!U23&gt;BP$37,10,IF('Indicador Datos'!U23&lt;BP$38,0,10-(BP$37-'Indicador Datos'!U23)/(BP$37-BP$38)*10)),1))</f>
        <v>10</v>
      </c>
      <c r="BQ20" s="48">
        <f>IF('Indicador Datos'!V23="No data","x",ROUND(IF(LOG('Indicador Datos'!V23)&gt;BQ$37,10,IF(LOG('Indicador Datos'!V23)&lt;BQ$38,0,10-(BQ$37-LOG('Indicador Datos'!V23))/(BQ$37-BQ$38)*10)),1))</f>
        <v>8.1999999999999993</v>
      </c>
      <c r="BR20" s="159">
        <f t="shared" si="38"/>
        <v>9.3000000000000007</v>
      </c>
      <c r="BS20" s="49">
        <f>IF('Indicador Datos'!W23="No data", "x",'Indicador Datos'!W23/'Indicador Datos'!CE23)</f>
        <v>5.6675571338098032E-4</v>
      </c>
      <c r="BT20" s="48">
        <f t="shared" si="39"/>
        <v>9.4</v>
      </c>
      <c r="BU20" s="48">
        <f>IF('Indicador Datos'!W23="No data","x",ROUND(IF(LOG('Indicador Datos'!W23)&gt;BU$37,10,IF(LOG('Indicador Datos'!W23)&lt;BU$38,0,10-(BU$37-LOG('Indicador Datos'!W23))/(BU$37-BU$38)*10)),1))</f>
        <v>9.9</v>
      </c>
      <c r="BV20" s="50">
        <f t="shared" si="40"/>
        <v>9.6999999999999993</v>
      </c>
      <c r="BW20" s="51">
        <f t="shared" si="41"/>
        <v>8.6999999999999993</v>
      </c>
    </row>
    <row r="21" spans="1:75" s="3" customFormat="1" x14ac:dyDescent="0.25">
      <c r="A21" s="114" t="s">
        <v>38</v>
      </c>
      <c r="B21" s="97" t="s">
        <v>37</v>
      </c>
      <c r="C21" s="48">
        <f>ROUND(IF('Indicador Datos'!D24=0,0.1,IF(LOG('Indicador Datos'!D24)&gt;C$37,10,IF(LOG('Indicador Datos'!D24)&lt;C$38,0,10-(C$37-LOG('Indicador Datos'!D24))/(C$37-C$38)*10))),1)</f>
        <v>8.1</v>
      </c>
      <c r="D21" s="48">
        <f>ROUND(IF('Indicador Datos'!E24=0,0.1,IF(LOG('Indicador Datos'!E24)&gt;D$37,10,IF(LOG('Indicador Datos'!E24)&lt;D$38,0,10-(D$37-LOG('Indicador Datos'!E24))/(D$37-D$38)*10))),1)</f>
        <v>0.1</v>
      </c>
      <c r="E21" s="48">
        <f t="shared" si="0"/>
        <v>5.4</v>
      </c>
      <c r="F21" s="48">
        <f>ROUND(IF('Indicador Datos'!F24="No data",0.1,IF('Indicador Datos'!F24=0,0,IF(LOG('Indicador Datos'!F24)&gt;F$37,10,IF(LOG('Indicador Datos'!F24)&lt;F$38,0,10-(F$37-LOG('Indicador Datos'!F24))/(F$37-F$38)*10)))),1)</f>
        <v>6.7</v>
      </c>
      <c r="G21" s="48">
        <f>ROUND(IF('Indicador Datos'!G24=0,0,IF(LOG('Indicador Datos'!G24)&gt;G$37,10,IF(LOG('Indicador Datos'!G24)&lt;G$38,0,10-(G$37-LOG('Indicador Datos'!G24))/(G$37-G$38)*10))),1)</f>
        <v>9.5</v>
      </c>
      <c r="H21" s="48">
        <f>ROUND(IF('Indicador Datos'!H24=0,0,IF(LOG('Indicador Datos'!H24)&gt;H$37,10,IF(LOG('Indicador Datos'!H24)&lt;H$38,0,10-(H$37-LOG('Indicador Datos'!H24))/(H$37-H$38)*10))),1)</f>
        <v>9.1</v>
      </c>
      <c r="I21" s="48">
        <f>ROUND(IF('Indicador Datos'!I24=0,0,IF(LOG('Indicador Datos'!I24)&gt;I$37,10,IF(LOG('Indicador Datos'!I24)&lt;I$38,0,10-(I$37-LOG('Indicador Datos'!I24))/(I$37-I$38)*10))),1)</f>
        <v>8</v>
      </c>
      <c r="J21" s="48">
        <f t="shared" si="1"/>
        <v>8.6</v>
      </c>
      <c r="K21" s="48">
        <f>ROUND(IF('Indicador Datos'!J24=0,0,IF(LOG('Indicador Datos'!J24)&gt;K$37,10,IF(LOG('Indicador Datos'!J24)&lt;K$38,0,10-(K$37-LOG('Indicador Datos'!J24))/(K$37-K$38)*10))),1)</f>
        <v>6.1</v>
      </c>
      <c r="L21" s="48">
        <f t="shared" si="2"/>
        <v>7.6</v>
      </c>
      <c r="M21" s="48">
        <f>ROUND(IF('Indicador Datos'!K24=0,0,IF(LOG('Indicador Datos'!K24)&gt;M$37,10,IF(LOG('Indicador Datos'!K24)&lt;M$38,0,10-(M$37-LOG('Indicador Datos'!K24))/(M$37-M$38)*10))),1)</f>
        <v>8.9</v>
      </c>
      <c r="N21" s="155">
        <f>IF('Indicador Datos'!N24="No data","x",ROUND(IF('Indicador Datos'!N24=0,0,IF(LOG('Indicador Datos'!N24)&gt;N$37,10,IF(LOG('Indicador Datos'!N24)&lt;N$38,0.1,10-(N$37-LOG('Indicador Datos'!N24))/(N$37-N$38)*10))),1))</f>
        <v>8.1</v>
      </c>
      <c r="O21" s="155">
        <f>IF('Indicador Datos'!O24="No data","x",ROUND(IF('Indicador Datos'!O24=0,0,IF(LOG('Indicador Datos'!O24)&gt;O$37,10,IF(LOG('Indicador Datos'!O24)&lt;O$38,0.1,10-(O$37-LOG('Indicador Datos'!O24))/(O$37-O$38)*10))),1))</f>
        <v>8.5</v>
      </c>
      <c r="P21" s="155">
        <f t="shared" si="30"/>
        <v>8.3000000000000007</v>
      </c>
      <c r="Q21" s="49">
        <f>'Indicador Datos'!D24/'Indicador Datos'!$CE24</f>
        <v>2.1074505951839315E-3</v>
      </c>
      <c r="R21" s="49">
        <f>'Indicador Datos'!E24/'Indicador Datos'!$CE24</f>
        <v>0</v>
      </c>
      <c r="S21" s="49">
        <f>IF(F21=0.1,0,'Indicador Datos'!F24/'Indicador Datos'!$CE24)</f>
        <v>5.992361518066717E-3</v>
      </c>
      <c r="T21" s="49">
        <f>'Indicador Datos'!G24/'Indicador Datos'!$CE24</f>
        <v>8.1287081354869154E-6</v>
      </c>
      <c r="U21" s="49">
        <f>'Indicador Datos'!H24/'Indicador Datos'!$CE24</f>
        <v>6.7765269975695545E-3</v>
      </c>
      <c r="V21" s="49">
        <f>'Indicador Datos'!I24/'Indicador Datos'!$CE24</f>
        <v>4.8541117361786102E-4</v>
      </c>
      <c r="W21" s="49">
        <f>'Indicador Datos'!J24/'Indicador Datos'!$CE24</f>
        <v>3.4610882160086918E-4</v>
      </c>
      <c r="X21" s="49">
        <f>'Indicador Datos'!K24/'Indicador Datos'!$CE24</f>
        <v>4.5825466991456839E-3</v>
      </c>
      <c r="Y21" s="49">
        <f>IF('Indicador Datos'!N24="No data","x",'Indicador Datos'!N24/'Indicador Datos'!$CE24)</f>
        <v>0.21479307297325551</v>
      </c>
      <c r="Z21" s="49">
        <f>IF('Indicador Datos'!O24="No data","x",'Indicador Datos'!O24/'Indicador Datos'!$CE24)</f>
        <v>0.32788834651605525</v>
      </c>
      <c r="AA21" s="48">
        <f t="shared" si="3"/>
        <v>10</v>
      </c>
      <c r="AB21" s="48">
        <f t="shared" si="4"/>
        <v>0</v>
      </c>
      <c r="AC21" s="48">
        <f t="shared" si="5"/>
        <v>7.6</v>
      </c>
      <c r="AD21" s="48">
        <f t="shared" si="6"/>
        <v>8.6</v>
      </c>
      <c r="AE21" s="48">
        <f t="shared" si="7"/>
        <v>6.4</v>
      </c>
      <c r="AF21" s="48">
        <f t="shared" si="8"/>
        <v>4.5</v>
      </c>
      <c r="AG21" s="48">
        <f t="shared" si="9"/>
        <v>1.9</v>
      </c>
      <c r="AH21" s="48">
        <f t="shared" si="10"/>
        <v>3.3</v>
      </c>
      <c r="AI21" s="48">
        <f t="shared" si="11"/>
        <v>0.9</v>
      </c>
      <c r="AJ21" s="48">
        <f t="shared" si="12"/>
        <v>2.2000000000000002</v>
      </c>
      <c r="AK21" s="48">
        <f t="shared" si="13"/>
        <v>6.5</v>
      </c>
      <c r="AL21" s="48">
        <f>ROUND(IF('Indicador Datos'!L24=0,0,IF('Indicador Datos'!L24&gt;AL$37,10,IF('Indicador Datos'!L24&lt;AL$38,0,10-(AL$37-'Indicador Datos'!L24)/(AL$37-AL$38)*10))),1)</f>
        <v>10</v>
      </c>
      <c r="AM21" s="48">
        <f t="shared" si="31"/>
        <v>10</v>
      </c>
      <c r="AN21" s="48">
        <f t="shared" si="32"/>
        <v>10</v>
      </c>
      <c r="AO21" s="48">
        <f t="shared" si="33"/>
        <v>10</v>
      </c>
      <c r="AP21" s="48">
        <f t="shared" si="14"/>
        <v>9.1</v>
      </c>
      <c r="AQ21" s="48">
        <f t="shared" si="15"/>
        <v>0.1</v>
      </c>
      <c r="AR21" s="48">
        <f t="shared" si="16"/>
        <v>6.8</v>
      </c>
      <c r="AS21" s="48">
        <f t="shared" si="17"/>
        <v>5</v>
      </c>
      <c r="AT21" s="48">
        <f t="shared" si="18"/>
        <v>6</v>
      </c>
      <c r="AU21" s="48">
        <f t="shared" si="19"/>
        <v>3.5</v>
      </c>
      <c r="AV21" s="48">
        <f t="shared" si="20"/>
        <v>7.9</v>
      </c>
      <c r="AW21" s="48">
        <f t="shared" si="21"/>
        <v>6.6</v>
      </c>
      <c r="AX21" s="50">
        <f t="shared" si="22"/>
        <v>7.8</v>
      </c>
      <c r="AY21" s="48">
        <f t="shared" si="23"/>
        <v>8.4</v>
      </c>
      <c r="AZ21" s="197">
        <f t="shared" si="34"/>
        <v>7.6</v>
      </c>
      <c r="BA21" s="50">
        <f t="shared" si="24"/>
        <v>5.5</v>
      </c>
      <c r="BB21" s="48">
        <f t="shared" si="25"/>
        <v>9</v>
      </c>
      <c r="BC21" s="48" t="str">
        <f>IF('Indicador Datos'!P24="No data","x",ROUND(IF('Indicador Datos'!P24&gt;BC$37,10,IF('Indicador Datos'!P24&lt;BC$38,0,10-(BC$37-'Indicador Datos'!P24)/(BC$37-BC$38)*10)),1))</f>
        <v>x</v>
      </c>
      <c r="BD21" s="48">
        <f t="shared" si="26"/>
        <v>9</v>
      </c>
      <c r="BE21" s="48">
        <f t="shared" si="27"/>
        <v>9.3000000000000007</v>
      </c>
      <c r="BF21" s="48">
        <f>IF('Indicador Datos'!M24="No data","x", ROUND(IF('Indicador Datos'!M24&gt;BF$37,0,IF('Indicador Datos'!M24&lt;BF$38,10,(BF$37-'Indicador Datos'!M24)/(BF$37-BF$38)*10)),1))</f>
        <v>10</v>
      </c>
      <c r="BG21" s="50">
        <f t="shared" si="35"/>
        <v>9.4</v>
      </c>
      <c r="BH21" s="51">
        <f t="shared" si="36"/>
        <v>7.9</v>
      </c>
      <c r="BI21" s="48">
        <f>ROUND(IF('Indicador Datos'!Q24=0,0,IF('Indicador Datos'!Q24&gt;BI$37,10,IF('Indicador Datos'!Q24&lt;BI$38,0,10-(BI$37-'Indicador Datos'!Q24)/(BI$37-BI$38)*10))),1)</f>
        <v>6.6</v>
      </c>
      <c r="BJ21" s="48">
        <f>ROUND(IF('Indicador Datos'!R24=0,0,IF(LOG('Indicador Datos'!R24)&gt;LOG(BJ$37),10,IF(LOG('Indicador Datos'!R24)&lt;LOG(BJ$38),0,10-(LOG(BJ$37)-LOG('Indicador Datos'!R24))/(LOG(BJ$37)-LOG(BJ$38))*10))),1)</f>
        <v>6.3</v>
      </c>
      <c r="BK21" s="48">
        <f t="shared" si="28"/>
        <v>6.5</v>
      </c>
      <c r="BL21" s="48">
        <f>'Indicador Datos'!S24</f>
        <v>0</v>
      </c>
      <c r="BM21" s="48">
        <f>'Indicador Datos'!T24</f>
        <v>0</v>
      </c>
      <c r="BN21" s="48">
        <f t="shared" si="29"/>
        <v>0</v>
      </c>
      <c r="BO21" s="159">
        <f t="shared" si="37"/>
        <v>4.5999999999999996</v>
      </c>
      <c r="BP21" s="48">
        <f>IF('Indicador Datos'!U24="No data","x",ROUND(IF('Indicador Datos'!U24&gt;BP$37,10,IF('Indicador Datos'!U24&lt;BP$38,0,10-(BP$37-'Indicador Datos'!U24)/(BP$37-BP$38)*10)),1))</f>
        <v>10</v>
      </c>
      <c r="BQ21" s="48">
        <f>IF('Indicador Datos'!V24="No data","x",ROUND(IF(LOG('Indicador Datos'!V24)&gt;BQ$37,10,IF(LOG('Indicador Datos'!V24)&lt;BQ$38,0,10-(BQ$37-LOG('Indicador Datos'!V24))/(BQ$37-BQ$38)*10)),1))</f>
        <v>8.4</v>
      </c>
      <c r="BR21" s="159">
        <f t="shared" si="38"/>
        <v>9.4</v>
      </c>
      <c r="BS21" s="49">
        <f>IF('Indicador Datos'!W24="No data", "x",'Indicador Datos'!W24/'Indicador Datos'!CE24)</f>
        <v>1.0111152994542131E-3</v>
      </c>
      <c r="BT21" s="48">
        <f t="shared" si="39"/>
        <v>10</v>
      </c>
      <c r="BU21" s="48">
        <f>IF('Indicador Datos'!W24="No data","x",ROUND(IF(LOG('Indicador Datos'!W24)&gt;BU$37,10,IF(LOG('Indicador Datos'!W24)&lt;BU$38,0,10-(BU$37-LOG('Indicador Datos'!W24))/(BU$37-BU$38)*10)),1))</f>
        <v>9.6999999999999993</v>
      </c>
      <c r="BV21" s="50">
        <f t="shared" si="40"/>
        <v>9.9</v>
      </c>
      <c r="BW21" s="51">
        <f t="shared" si="41"/>
        <v>8.6999999999999993</v>
      </c>
    </row>
    <row r="22" spans="1:75" s="3" customFormat="1" x14ac:dyDescent="0.25">
      <c r="A22" s="114" t="s">
        <v>42</v>
      </c>
      <c r="B22" s="97" t="s">
        <v>41</v>
      </c>
      <c r="C22" s="48">
        <f>ROUND(IF('Indicador Datos'!D25=0,0.1,IF(LOG('Indicador Datos'!D25)&gt;C$37,10,IF(LOG('Indicador Datos'!D25)&lt;C$38,0,10-(C$37-LOG('Indicador Datos'!D25))/(C$37-C$38)*10))),1)</f>
        <v>10</v>
      </c>
      <c r="D22" s="48">
        <f>ROUND(IF('Indicador Datos'!E25=0,0.1,IF(LOG('Indicador Datos'!E25)&gt;D$37,10,IF(LOG('Indicador Datos'!E25)&lt;D$38,0,10-(D$37-LOG('Indicador Datos'!E25))/(D$37-D$38)*10))),1)</f>
        <v>10</v>
      </c>
      <c r="E22" s="48">
        <f t="shared" si="0"/>
        <v>10</v>
      </c>
      <c r="F22" s="48">
        <f>ROUND(IF('Indicador Datos'!F25="No data",0.1,IF('Indicador Datos'!F25=0,0,IF(LOG('Indicador Datos'!F25)&gt;F$37,10,IF(LOG('Indicador Datos'!F25)&lt;F$38,0,10-(F$37-LOG('Indicador Datos'!F25))/(F$37-F$38)*10)))),1)</f>
        <v>9.4</v>
      </c>
      <c r="G22" s="48">
        <f>ROUND(IF('Indicador Datos'!G25=0,0,IF(LOG('Indicador Datos'!G25)&gt;G$37,10,IF(LOG('Indicador Datos'!G25)&lt;G$38,0,10-(G$37-LOG('Indicador Datos'!G25))/(G$37-G$38)*10))),1)</f>
        <v>10</v>
      </c>
      <c r="H22" s="48">
        <f>ROUND(IF('Indicador Datos'!H25=0,0,IF(LOG('Indicador Datos'!H25)&gt;H$37,10,IF(LOG('Indicador Datos'!H25)&lt;H$38,0,10-(H$37-LOG('Indicador Datos'!H25))/(H$37-H$38)*10))),1)</f>
        <v>10</v>
      </c>
      <c r="I22" s="48">
        <f>ROUND(IF('Indicador Datos'!I25=0,0,IF(LOG('Indicador Datos'!I25)&gt;I$37,10,IF(LOG('Indicador Datos'!I25)&lt;I$38,0,10-(I$37-LOG('Indicador Datos'!I25))/(I$37-I$38)*10))),1)</f>
        <v>10</v>
      </c>
      <c r="J22" s="48">
        <f t="shared" si="1"/>
        <v>10</v>
      </c>
      <c r="K22" s="48">
        <f>ROUND(IF('Indicador Datos'!J25=0,0,IF(LOG('Indicador Datos'!J25)&gt;K$37,10,IF(LOG('Indicador Datos'!J25)&lt;K$38,0,10-(K$37-LOG('Indicador Datos'!J25))/(K$37-K$38)*10))),1)</f>
        <v>9.9</v>
      </c>
      <c r="L22" s="48">
        <f t="shared" si="2"/>
        <v>10</v>
      </c>
      <c r="M22" s="48">
        <f>ROUND(IF('Indicador Datos'!K25=0,0,IF(LOG('Indicador Datos'!K25)&gt;M$37,10,IF(LOG('Indicador Datos'!K25)&lt;M$38,0,10-(M$37-LOG('Indicador Datos'!K25))/(M$37-M$38)*10))),1)</f>
        <v>9.8000000000000007</v>
      </c>
      <c r="N22" s="155">
        <f>IF('Indicador Datos'!N25="No data","x",ROUND(IF('Indicador Datos'!N25=0,0,IF(LOG('Indicador Datos'!N25)&gt;N$37,10,IF(LOG('Indicador Datos'!N25)&lt;N$38,0.1,10-(N$37-LOG('Indicador Datos'!N25))/(N$37-N$38)*10))),1))</f>
        <v>9.8000000000000007</v>
      </c>
      <c r="O22" s="155">
        <f>IF('Indicador Datos'!O25="No data","x",ROUND(IF('Indicador Datos'!O25=0,0,IF(LOG('Indicador Datos'!O25)&gt;O$37,10,IF(LOG('Indicador Datos'!O25)&lt;O$38,0.1,10-(O$37-LOG('Indicador Datos'!O25))/(O$37-O$38)*10))),1))</f>
        <v>10</v>
      </c>
      <c r="P22" s="155">
        <f t="shared" si="30"/>
        <v>9.9</v>
      </c>
      <c r="Q22" s="49">
        <f>'Indicador Datos'!D25/'Indicador Datos'!$CE25</f>
        <v>1.3780933661023227E-3</v>
      </c>
      <c r="R22" s="49">
        <f>'Indicador Datos'!E25/'Indicador Datos'!$CE25</f>
        <v>2.2553678653414026E-4</v>
      </c>
      <c r="S22" s="49">
        <f>IF(F22=0.1,0,'Indicador Datos'!F25/'Indicador Datos'!$CE25)</f>
        <v>4.3920007810961019E-3</v>
      </c>
      <c r="T22" s="49">
        <f>'Indicador Datos'!G25/'Indicador Datos'!$CE25</f>
        <v>9.8418172320152874E-7</v>
      </c>
      <c r="U22" s="49">
        <f>'Indicador Datos'!H25/'Indicador Datos'!$CE25</f>
        <v>1.2191820893248696E-2</v>
      </c>
      <c r="V22" s="49">
        <f>'Indicador Datos'!I25/'Indicador Datos'!$CE25</f>
        <v>4.1050201094137697E-3</v>
      </c>
      <c r="W22" s="49">
        <f>'Indicador Datos'!J25/'Indicador Datos'!$CE25</f>
        <v>6.9519248827320797E-4</v>
      </c>
      <c r="X22" s="49">
        <f>'Indicador Datos'!K25/'Indicador Datos'!$CE25</f>
        <v>6.369769091981504E-4</v>
      </c>
      <c r="Y22" s="49">
        <f>IF('Indicador Datos'!N25="No data","x",'Indicador Datos'!N25/'Indicador Datos'!$CE25)</f>
        <v>6.5535148533856669E-2</v>
      </c>
      <c r="Z22" s="49">
        <f>IF('Indicador Datos'!O25="No data","x",'Indicador Datos'!O25/'Indicador Datos'!$CE25)</f>
        <v>0.13551424532080389</v>
      </c>
      <c r="AA22" s="48">
        <f t="shared" si="3"/>
        <v>6.9</v>
      </c>
      <c r="AB22" s="48">
        <f t="shared" si="4"/>
        <v>4.5</v>
      </c>
      <c r="AC22" s="48">
        <f t="shared" si="5"/>
        <v>5.8</v>
      </c>
      <c r="AD22" s="48">
        <f t="shared" si="6"/>
        <v>6.3</v>
      </c>
      <c r="AE22" s="48">
        <f t="shared" si="7"/>
        <v>3.3</v>
      </c>
      <c r="AF22" s="48">
        <f t="shared" si="8"/>
        <v>8.1</v>
      </c>
      <c r="AG22" s="48">
        <f t="shared" si="9"/>
        <v>10</v>
      </c>
      <c r="AH22" s="48">
        <f t="shared" si="10"/>
        <v>9.3000000000000007</v>
      </c>
      <c r="AI22" s="48">
        <f t="shared" si="11"/>
        <v>1.7</v>
      </c>
      <c r="AJ22" s="48">
        <f t="shared" si="12"/>
        <v>7</v>
      </c>
      <c r="AK22" s="48">
        <f t="shared" si="13"/>
        <v>0.9</v>
      </c>
      <c r="AL22" s="48">
        <f>ROUND(IF('Indicador Datos'!L25=0,0,IF('Indicador Datos'!L25&gt;AL$37,10,IF('Indicador Datos'!L25&lt;AL$38,0,10-(AL$37-'Indicador Datos'!L25)/(AL$37-AL$38)*10))),1)</f>
        <v>9.4</v>
      </c>
      <c r="AM22" s="48">
        <f t="shared" si="31"/>
        <v>3.3</v>
      </c>
      <c r="AN22" s="48">
        <f t="shared" si="32"/>
        <v>6.8</v>
      </c>
      <c r="AO22" s="48">
        <f t="shared" si="33"/>
        <v>5.3</v>
      </c>
      <c r="AP22" s="48">
        <f t="shared" si="14"/>
        <v>8.5</v>
      </c>
      <c r="AQ22" s="48">
        <f t="shared" si="15"/>
        <v>7.3</v>
      </c>
      <c r="AR22" s="48">
        <f t="shared" si="16"/>
        <v>9.1</v>
      </c>
      <c r="AS22" s="48">
        <f t="shared" si="17"/>
        <v>10</v>
      </c>
      <c r="AT22" s="48">
        <f t="shared" si="18"/>
        <v>9.6</v>
      </c>
      <c r="AU22" s="48">
        <f t="shared" si="19"/>
        <v>5.8</v>
      </c>
      <c r="AV22" s="48">
        <f t="shared" si="20"/>
        <v>7.5</v>
      </c>
      <c r="AW22" s="48">
        <f t="shared" si="21"/>
        <v>8.6999999999999993</v>
      </c>
      <c r="AX22" s="50">
        <f t="shared" si="22"/>
        <v>8.1999999999999993</v>
      </c>
      <c r="AY22" s="48">
        <f t="shared" si="23"/>
        <v>8.1999999999999993</v>
      </c>
      <c r="AZ22" s="197">
        <f t="shared" si="34"/>
        <v>8.5</v>
      </c>
      <c r="BA22" s="50">
        <f t="shared" si="24"/>
        <v>9</v>
      </c>
      <c r="BB22" s="48">
        <f t="shared" si="25"/>
        <v>8.5</v>
      </c>
      <c r="BC22" s="48">
        <f>IF('Indicador Datos'!P25="No data","x",ROUND(IF('Indicador Datos'!P25&gt;BC$37,10,IF('Indicador Datos'!P25&lt;BC$38,0,10-(BC$37-'Indicador Datos'!P25)/(BC$37-BC$38)*10)),1))</f>
        <v>10</v>
      </c>
      <c r="BD22" s="48">
        <f t="shared" si="26"/>
        <v>9.3000000000000007</v>
      </c>
      <c r="BE22" s="48">
        <f t="shared" si="27"/>
        <v>8.5</v>
      </c>
      <c r="BF22" s="48">
        <f>IF('Indicador Datos'!M25="No data","x", ROUND(IF('Indicador Datos'!M25&gt;BF$37,0,IF('Indicador Datos'!M25&lt;BF$38,10,(BF$37-'Indicador Datos'!M25)/(BF$37-BF$38)*10)),1))</f>
        <v>2.1</v>
      </c>
      <c r="BG22" s="50">
        <f t="shared" si="35"/>
        <v>7.1</v>
      </c>
      <c r="BH22" s="51">
        <f t="shared" si="36"/>
        <v>8.3000000000000007</v>
      </c>
      <c r="BI22" s="48">
        <f>ROUND(IF('Indicador Datos'!Q25=0,0,IF('Indicador Datos'!Q25&gt;BI$37,10,IF('Indicador Datos'!Q25&lt;BI$38,0,10-(BI$37-'Indicador Datos'!Q25)/(BI$37-BI$38)*10))),1)</f>
        <v>10</v>
      </c>
      <c r="BJ22" s="48">
        <f>ROUND(IF('Indicador Datos'!R25=0,0,IF(LOG('Indicador Datos'!R25)&gt;LOG(BJ$37),10,IF(LOG('Indicador Datos'!R25)&lt;LOG(BJ$38),0,10-(LOG(BJ$37)-LOG('Indicador Datos'!R25))/(LOG(BJ$37)-LOG(BJ$38))*10))),1)</f>
        <v>10</v>
      </c>
      <c r="BK22" s="48">
        <f t="shared" si="28"/>
        <v>10</v>
      </c>
      <c r="BL22" s="48">
        <f>'Indicador Datos'!S25</f>
        <v>0</v>
      </c>
      <c r="BM22" s="48">
        <f>'Indicador Datos'!T25</f>
        <v>5</v>
      </c>
      <c r="BN22" s="48">
        <f t="shared" si="29"/>
        <v>9</v>
      </c>
      <c r="BO22" s="159">
        <f t="shared" si="37"/>
        <v>9</v>
      </c>
      <c r="BP22" s="48">
        <f>IF('Indicador Datos'!U25="No data","x",ROUND(IF('Indicador Datos'!U25&gt;BP$37,10,IF('Indicador Datos'!U25&lt;BP$38,0,10-(BP$37-'Indicador Datos'!U25)/(BP$37-BP$38)*10)),1))</f>
        <v>5.2</v>
      </c>
      <c r="BQ22" s="48">
        <f>IF('Indicador Datos'!V25="No data","x",ROUND(IF(LOG('Indicador Datos'!V25)&gt;BQ$37,10,IF(LOG('Indicador Datos'!V25)&lt;BQ$38,0,10-(BQ$37-LOG('Indicador Datos'!V25))/(BQ$37-BQ$38)*10)),1))</f>
        <v>9.5</v>
      </c>
      <c r="BR22" s="159">
        <f t="shared" si="38"/>
        <v>8</v>
      </c>
      <c r="BS22" s="49">
        <f>IF('Indicador Datos'!W25="No data", "x",'Indicador Datos'!W25/'Indicador Datos'!CE25)</f>
        <v>1.1217548288799802E-4</v>
      </c>
      <c r="BT22" s="48">
        <f t="shared" si="39"/>
        <v>1.9</v>
      </c>
      <c r="BU22" s="48">
        <f>IF('Indicador Datos'!W25="No data","x",ROUND(IF(LOG('Indicador Datos'!W25)&gt;BU$37,10,IF(LOG('Indicador Datos'!W25)&lt;BU$38,0,10-(BU$37-LOG('Indicador Datos'!W25))/(BU$37-BU$38)*10)),1))</f>
        <v>10</v>
      </c>
      <c r="BV22" s="50">
        <f t="shared" si="40"/>
        <v>7.9</v>
      </c>
      <c r="BW22" s="51">
        <f t="shared" si="41"/>
        <v>8.3000000000000007</v>
      </c>
    </row>
    <row r="23" spans="1:75" s="3" customFormat="1" x14ac:dyDescent="0.25">
      <c r="A23" s="114" t="s">
        <v>44</v>
      </c>
      <c r="B23" s="97" t="s">
        <v>43</v>
      </c>
      <c r="C23" s="48">
        <f>ROUND(IF('Indicador Datos'!D26=0,0.1,IF(LOG('Indicador Datos'!D26)&gt;C$37,10,IF(LOG('Indicador Datos'!D26)&lt;C$38,0,10-(C$37-LOG('Indicador Datos'!D26))/(C$37-C$38)*10))),1)</f>
        <v>7.7</v>
      </c>
      <c r="D23" s="48">
        <f>ROUND(IF('Indicador Datos'!E26=0,0.1,IF(LOG('Indicador Datos'!E26)&gt;D$37,10,IF(LOG('Indicador Datos'!E26)&lt;D$38,0,10-(D$37-LOG('Indicador Datos'!E26))/(D$37-D$38)*10))),1)</f>
        <v>9.1</v>
      </c>
      <c r="E23" s="48">
        <f t="shared" si="0"/>
        <v>8.5</v>
      </c>
      <c r="F23" s="48">
        <f>ROUND(IF('Indicador Datos'!F26="No data",0.1,IF('Indicador Datos'!F26=0,0,IF(LOG('Indicador Datos'!F26)&gt;F$37,10,IF(LOG('Indicador Datos'!F26)&lt;F$38,0,10-(F$37-LOG('Indicador Datos'!F26))/(F$37-F$38)*10)))),1)</f>
        <v>6.5</v>
      </c>
      <c r="G23" s="48">
        <f>ROUND(IF('Indicador Datos'!G26=0,0,IF(LOG('Indicador Datos'!G26)&gt;G$37,10,IF(LOG('Indicador Datos'!G26)&lt;G$38,0,10-(G$37-LOG('Indicador Datos'!G26))/(G$37-G$38)*10))),1)</f>
        <v>10</v>
      </c>
      <c r="H23" s="48">
        <f>ROUND(IF('Indicador Datos'!H26=0,0,IF(LOG('Indicador Datos'!H26)&gt;H$37,10,IF(LOG('Indicador Datos'!H26)&lt;H$38,0,10-(H$37-LOG('Indicador Datos'!H26))/(H$37-H$38)*10))),1)</f>
        <v>7.6</v>
      </c>
      <c r="I23" s="48">
        <f>ROUND(IF('Indicador Datos'!I26=0,0,IF(LOG('Indicador Datos'!I26)&gt;I$37,10,IF(LOG('Indicador Datos'!I26)&lt;I$38,0,10-(I$37-LOG('Indicador Datos'!I26))/(I$37-I$38)*10))),1)</f>
        <v>6.4</v>
      </c>
      <c r="J23" s="48">
        <f t="shared" si="1"/>
        <v>7</v>
      </c>
      <c r="K23" s="48">
        <f>ROUND(IF('Indicador Datos'!J26=0,0,IF(LOG('Indicador Datos'!J26)&gt;K$37,10,IF(LOG('Indicador Datos'!J26)&lt;K$38,0,10-(K$37-LOG('Indicador Datos'!J26))/(K$37-K$38)*10))),1)</f>
        <v>6.6</v>
      </c>
      <c r="L23" s="48">
        <f t="shared" si="2"/>
        <v>6.8</v>
      </c>
      <c r="M23" s="48">
        <f>ROUND(IF('Indicador Datos'!K26=0,0,IF(LOG('Indicador Datos'!K26)&gt;M$37,10,IF(LOG('Indicador Datos'!K26)&lt;M$38,0,10-(M$37-LOG('Indicador Datos'!K26))/(M$37-M$38)*10))),1)</f>
        <v>8.8000000000000007</v>
      </c>
      <c r="N23" s="155">
        <f>IF('Indicador Datos'!N26="No data","x",ROUND(IF('Indicador Datos'!N26=0,0,IF(LOG('Indicador Datos'!N26)&gt;N$37,10,IF(LOG('Indicador Datos'!N26)&lt;N$38,0.1,10-(N$37-LOG('Indicador Datos'!N26))/(N$37-N$38)*10))),1))</f>
        <v>7.7</v>
      </c>
      <c r="O23" s="155">
        <f>IF('Indicador Datos'!O26="No data","x",ROUND(IF('Indicador Datos'!O26=0,0,IF(LOG('Indicador Datos'!O26)&gt;O$37,10,IF(LOG('Indicador Datos'!O26)&lt;O$38,0.1,10-(O$37-LOG('Indicador Datos'!O26))/(O$37-O$38)*10))),1))</f>
        <v>8.3000000000000007</v>
      </c>
      <c r="P23" s="155">
        <f t="shared" si="30"/>
        <v>8</v>
      </c>
      <c r="Q23" s="49">
        <f>'Indicador Datos'!D26/'Indicador Datos'!$CE26</f>
        <v>1.9213085654596451E-3</v>
      </c>
      <c r="R23" s="49">
        <f>'Indicador Datos'!E26/'Indicador Datos'!$CE26</f>
        <v>8.8709202487293175E-4</v>
      </c>
      <c r="S23" s="49">
        <f>IF(F23=0.1,0,'Indicador Datos'!F26/'Indicador Datos'!$CE26)</f>
        <v>6.4505006243592037E-3</v>
      </c>
      <c r="T23" s="49">
        <f>'Indicador Datos'!G26/'Indicador Datos'!$CE26</f>
        <v>4.0915384085546934E-5</v>
      </c>
      <c r="U23" s="49">
        <f>'Indicador Datos'!H26/'Indicador Datos'!$CE26</f>
        <v>3.1542286863270115E-3</v>
      </c>
      <c r="V23" s="49">
        <f>'Indicador Datos'!I26/'Indicador Datos'!$CE26</f>
        <v>4.6051687265988894E-5</v>
      </c>
      <c r="W23" s="49">
        <f>'Indicador Datos'!J26/'Indicador Datos'!$CE26</f>
        <v>7.162128404108874E-4</v>
      </c>
      <c r="X23" s="49">
        <f>'Indicador Datos'!K26/'Indicador Datos'!$CE26</f>
        <v>5.216381906798611E-3</v>
      </c>
      <c r="Y23" s="49">
        <f>IF('Indicador Datos'!N26="No data","x",'Indicador Datos'!N26/'Indicador Datos'!$CE26)</f>
        <v>0.20081692351245473</v>
      </c>
      <c r="Z23" s="49">
        <f>IF('Indicador Datos'!O26="No data","x",'Indicador Datos'!O26/'Indicador Datos'!$CE26)</f>
        <v>0.33107680788159155</v>
      </c>
      <c r="AA23" s="48">
        <f t="shared" si="3"/>
        <v>9.6</v>
      </c>
      <c r="AB23" s="48">
        <f t="shared" si="4"/>
        <v>10</v>
      </c>
      <c r="AC23" s="48">
        <f t="shared" si="5"/>
        <v>9.8000000000000007</v>
      </c>
      <c r="AD23" s="48">
        <f t="shared" si="6"/>
        <v>9.1999999999999993</v>
      </c>
      <c r="AE23" s="48">
        <f t="shared" si="7"/>
        <v>8.6999999999999993</v>
      </c>
      <c r="AF23" s="48">
        <f t="shared" si="8"/>
        <v>2.1</v>
      </c>
      <c r="AG23" s="48">
        <f t="shared" si="9"/>
        <v>0.2</v>
      </c>
      <c r="AH23" s="48">
        <f t="shared" si="10"/>
        <v>1.2</v>
      </c>
      <c r="AI23" s="48">
        <f t="shared" si="11"/>
        <v>1.8</v>
      </c>
      <c r="AJ23" s="48">
        <f t="shared" si="12"/>
        <v>1.5</v>
      </c>
      <c r="AK23" s="48">
        <f t="shared" si="13"/>
        <v>7.5</v>
      </c>
      <c r="AL23" s="48">
        <f>ROUND(IF('Indicador Datos'!L26=0,0,IF('Indicador Datos'!L26&gt;AL$37,10,IF('Indicador Datos'!L26&lt;AL$38,0,10-(AL$37-'Indicador Datos'!L26)/(AL$37-AL$38)*10))),1)</f>
        <v>7.8</v>
      </c>
      <c r="AM23" s="48">
        <f t="shared" si="31"/>
        <v>10</v>
      </c>
      <c r="AN23" s="48">
        <f t="shared" si="32"/>
        <v>10</v>
      </c>
      <c r="AO23" s="48">
        <f t="shared" si="33"/>
        <v>10</v>
      </c>
      <c r="AP23" s="48">
        <f t="shared" si="14"/>
        <v>8.6999999999999993</v>
      </c>
      <c r="AQ23" s="48">
        <f t="shared" si="15"/>
        <v>9.6</v>
      </c>
      <c r="AR23" s="48">
        <f t="shared" si="16"/>
        <v>4.9000000000000004</v>
      </c>
      <c r="AS23" s="48">
        <f t="shared" si="17"/>
        <v>3.3</v>
      </c>
      <c r="AT23" s="48">
        <f t="shared" si="18"/>
        <v>4.0999999999999996</v>
      </c>
      <c r="AU23" s="48">
        <f t="shared" si="19"/>
        <v>4.2</v>
      </c>
      <c r="AV23" s="48">
        <f t="shared" si="20"/>
        <v>8.1999999999999993</v>
      </c>
      <c r="AW23" s="48">
        <f t="shared" si="21"/>
        <v>9.3000000000000007</v>
      </c>
      <c r="AX23" s="50">
        <f t="shared" si="22"/>
        <v>8.1</v>
      </c>
      <c r="AY23" s="48">
        <f t="shared" si="23"/>
        <v>9.5</v>
      </c>
      <c r="AZ23" s="197">
        <f t="shared" si="34"/>
        <v>9.4</v>
      </c>
      <c r="BA23" s="50">
        <f t="shared" si="24"/>
        <v>4.7</v>
      </c>
      <c r="BB23" s="48">
        <f t="shared" si="25"/>
        <v>8</v>
      </c>
      <c r="BC23" s="48">
        <f>IF('Indicador Datos'!P26="No data","x",ROUND(IF('Indicador Datos'!P26&gt;BC$37,10,IF('Indicador Datos'!P26&lt;BC$38,0,10-(BC$37-'Indicador Datos'!P26)/(BC$37-BC$38)*10)),1))</f>
        <v>0.7</v>
      </c>
      <c r="BD23" s="48">
        <f t="shared" si="26"/>
        <v>4.4000000000000004</v>
      </c>
      <c r="BE23" s="48">
        <f t="shared" si="27"/>
        <v>9.3000000000000007</v>
      </c>
      <c r="BF23" s="48">
        <f>IF('Indicador Datos'!M26="No data","x", ROUND(IF('Indicador Datos'!M26&gt;BF$37,0,IF('Indicador Datos'!M26&lt;BF$38,10,(BF$37-'Indicador Datos'!M26)/(BF$37-BF$38)*10)),1))</f>
        <v>10</v>
      </c>
      <c r="BG23" s="50">
        <f t="shared" si="35"/>
        <v>8.3000000000000007</v>
      </c>
      <c r="BH23" s="51">
        <f t="shared" si="36"/>
        <v>8</v>
      </c>
      <c r="BI23" s="48">
        <f>ROUND(IF('Indicador Datos'!Q26=0,0,IF('Indicador Datos'!Q26&gt;BI$37,10,IF('Indicador Datos'!Q26&lt;BI$38,0,10-(BI$37-'Indicador Datos'!Q26)/(BI$37-BI$38)*10))),1)</f>
        <v>5.3</v>
      </c>
      <c r="BJ23" s="48">
        <f>ROUND(IF('Indicador Datos'!R26=0,0,IF(LOG('Indicador Datos'!R26)&gt;LOG(BJ$37),10,IF(LOG('Indicador Datos'!R26)&lt;LOG(BJ$38),0,10-(LOG(BJ$37)-LOG('Indicador Datos'!R26))/(LOG(BJ$37)-LOG(BJ$38))*10))),1)</f>
        <v>4.9000000000000004</v>
      </c>
      <c r="BK23" s="48">
        <f t="shared" si="28"/>
        <v>5.0999999999999996</v>
      </c>
      <c r="BL23" s="48">
        <f>'Indicador Datos'!S26</f>
        <v>0</v>
      </c>
      <c r="BM23" s="48">
        <f>'Indicador Datos'!T26</f>
        <v>0</v>
      </c>
      <c r="BN23" s="48">
        <f t="shared" si="29"/>
        <v>0</v>
      </c>
      <c r="BO23" s="159">
        <f t="shared" si="37"/>
        <v>3.6</v>
      </c>
      <c r="BP23" s="48">
        <f>IF('Indicador Datos'!U26="No data","x",ROUND(IF('Indicador Datos'!U26&gt;BP$37,10,IF('Indicador Datos'!U26&lt;BP$38,0,10-(BP$37-'Indicador Datos'!U26)/(BP$37-BP$38)*10)),1))</f>
        <v>3.8</v>
      </c>
      <c r="BQ23" s="48">
        <f>IF('Indicador Datos'!V26="No data","x",ROUND(IF(LOG('Indicador Datos'!V26)&gt;BQ$37,10,IF(LOG('Indicador Datos'!V26)&lt;BQ$38,0,10-(BQ$37-LOG('Indicador Datos'!V26))/(BQ$37-BQ$38)*10)),1))</f>
        <v>6.3</v>
      </c>
      <c r="BR23" s="159">
        <f t="shared" si="38"/>
        <v>5.2</v>
      </c>
      <c r="BS23" s="49">
        <f>IF('Indicador Datos'!W26="No data", "x",'Indicador Datos'!W26/'Indicador Datos'!CE26)</f>
        <v>7.8436257852276849E-5</v>
      </c>
      <c r="BT23" s="48">
        <f t="shared" si="39"/>
        <v>1.3</v>
      </c>
      <c r="BU23" s="48">
        <f>IF('Indicador Datos'!W26="No data","x",ROUND(IF(LOG('Indicador Datos'!W26)&gt;BU$37,10,IF(LOG('Indicador Datos'!W26)&lt;BU$38,0,10-(BU$37-LOG('Indicador Datos'!W26))/(BU$37-BU$38)*10)),1))</f>
        <v>5.6</v>
      </c>
      <c r="BV23" s="50">
        <f t="shared" si="40"/>
        <v>3.8</v>
      </c>
      <c r="BW23" s="51">
        <f t="shared" si="41"/>
        <v>4.2</v>
      </c>
    </row>
    <row r="24" spans="1:75" s="3" customFormat="1" x14ac:dyDescent="0.25">
      <c r="A24" s="114" t="s">
        <v>46</v>
      </c>
      <c r="B24" s="97" t="s">
        <v>45</v>
      </c>
      <c r="C24" s="48">
        <f>ROUND(IF('Indicador Datos'!D27=0,0.1,IF(LOG('Indicador Datos'!D27)&gt;C$37,10,IF(LOG('Indicador Datos'!D27)&lt;C$38,0,10-(C$37-LOG('Indicador Datos'!D27))/(C$37-C$38)*10))),1)</f>
        <v>6.8</v>
      </c>
      <c r="D24" s="48">
        <f>ROUND(IF('Indicador Datos'!E27=0,0.1,IF(LOG('Indicador Datos'!E27)&gt;D$37,10,IF(LOG('Indicador Datos'!E27)&lt;D$38,0,10-(D$37-LOG('Indicador Datos'!E27))/(D$37-D$38)*10))),1)</f>
        <v>6.9</v>
      </c>
      <c r="E24" s="48">
        <f t="shared" si="0"/>
        <v>6.9</v>
      </c>
      <c r="F24" s="48">
        <f>ROUND(IF('Indicador Datos'!F27="No data",0.1,IF('Indicador Datos'!F27=0,0,IF(LOG('Indicador Datos'!F27)&gt;F$37,10,IF(LOG('Indicador Datos'!F27)&lt;F$38,0,10-(F$37-LOG('Indicador Datos'!F27))/(F$37-F$38)*10)))),1)</f>
        <v>4.5</v>
      </c>
      <c r="G24" s="48">
        <f>ROUND(IF('Indicador Datos'!G27=0,0,IF(LOG('Indicador Datos'!G27)&gt;G$37,10,IF(LOG('Indicador Datos'!G27)&lt;G$38,0,10-(G$37-LOG('Indicador Datos'!G27))/(G$37-G$38)*10))),1)</f>
        <v>10</v>
      </c>
      <c r="H24" s="48">
        <f>ROUND(IF('Indicador Datos'!H27=0,0,IF(LOG('Indicador Datos'!H27)&gt;H$37,10,IF(LOG('Indicador Datos'!H27)&lt;H$38,0,10-(H$37-LOG('Indicador Datos'!H27))/(H$37-H$38)*10))),1)</f>
        <v>3.6</v>
      </c>
      <c r="I24" s="48">
        <f>ROUND(IF('Indicador Datos'!I27=0,0,IF(LOG('Indicador Datos'!I27)&gt;I$37,10,IF(LOG('Indicador Datos'!I27)&lt;I$38,0,10-(I$37-LOG('Indicador Datos'!I27))/(I$37-I$38)*10))),1)</f>
        <v>0</v>
      </c>
      <c r="J24" s="48">
        <f t="shared" si="1"/>
        <v>2</v>
      </c>
      <c r="K24" s="48">
        <f>ROUND(IF('Indicador Datos'!J27=0,0,IF(LOG('Indicador Datos'!J27)&gt;K$37,10,IF(LOG('Indicador Datos'!J27)&lt;K$38,0,10-(K$37-LOG('Indicador Datos'!J27))/(K$37-K$38)*10))),1)</f>
        <v>6.4</v>
      </c>
      <c r="L24" s="48">
        <f t="shared" si="2"/>
        <v>4.5999999999999996</v>
      </c>
      <c r="M24" s="48">
        <f>ROUND(IF('Indicador Datos'!K27=0,0,IF(LOG('Indicador Datos'!K27)&gt;M$37,10,IF(LOG('Indicador Datos'!K27)&lt;M$38,0,10-(M$37-LOG('Indicador Datos'!K27))/(M$37-M$38)*10))),1)</f>
        <v>0</v>
      </c>
      <c r="N24" s="155">
        <f>IF('Indicador Datos'!N27="No data","x",ROUND(IF('Indicador Datos'!N27=0,0,IF(LOG('Indicador Datos'!N27)&gt;N$37,10,IF(LOG('Indicador Datos'!N27)&lt;N$38,0.1,10-(N$37-LOG('Indicador Datos'!N27))/(N$37-N$38)*10))),1))</f>
        <v>6.2</v>
      </c>
      <c r="O24" s="155">
        <f>IF('Indicador Datos'!O27="No data","x",ROUND(IF('Indicador Datos'!O27=0,0,IF(LOG('Indicador Datos'!O27)&gt;O$37,10,IF(LOG('Indicador Datos'!O27)&lt;O$38,0.1,10-(O$37-LOG('Indicador Datos'!O27))/(O$37-O$38)*10))),1))</f>
        <v>7.4</v>
      </c>
      <c r="P24" s="155">
        <f t="shared" si="30"/>
        <v>6.8</v>
      </c>
      <c r="Q24" s="49">
        <f>'Indicador Datos'!D27/'Indicador Datos'!$CE27</f>
        <v>1.4057967589908163E-3</v>
      </c>
      <c r="R24" s="49">
        <f>'Indicador Datos'!E27/'Indicador Datos'!$CE27</f>
        <v>3.0905958426596274E-4</v>
      </c>
      <c r="S24" s="49">
        <f>IF(F24=0.1,0,'Indicador Datos'!F27/'Indicador Datos'!$CE27)</f>
        <v>1.6953335112794097E-3</v>
      </c>
      <c r="T24" s="49">
        <f>'Indicador Datos'!G27/'Indicador Datos'!$CE27</f>
        <v>5.7122248435225638E-5</v>
      </c>
      <c r="U24" s="49">
        <f>'Indicador Datos'!H27/'Indicador Datos'!$CE27</f>
        <v>3.1075150888492721E-4</v>
      </c>
      <c r="V24" s="49">
        <f>'Indicador Datos'!I27/'Indicador Datos'!$CE27</f>
        <v>0</v>
      </c>
      <c r="W24" s="49">
        <f>'Indicador Datos'!J27/'Indicador Datos'!$CE27</f>
        <v>9.3420625577394351E-4</v>
      </c>
      <c r="X24" s="49">
        <f>'Indicador Datos'!K27/'Indicador Datos'!$CE27</f>
        <v>0</v>
      </c>
      <c r="Y24" s="49">
        <f>IF('Indicador Datos'!N27="No data","x",'Indicador Datos'!N27/'Indicador Datos'!$CE27)</f>
        <v>7.5083464153126403E-2</v>
      </c>
      <c r="Z24" s="49">
        <f>IF('Indicador Datos'!O27="No data","x",'Indicador Datos'!O27/'Indicador Datos'!$CE27)</f>
        <v>0.24183520912385617</v>
      </c>
      <c r="AA24" s="48">
        <f t="shared" si="3"/>
        <v>7</v>
      </c>
      <c r="AB24" s="48">
        <f t="shared" si="4"/>
        <v>6.2</v>
      </c>
      <c r="AC24" s="48">
        <f t="shared" si="5"/>
        <v>6.6</v>
      </c>
      <c r="AD24" s="48">
        <f t="shared" si="6"/>
        <v>2.4</v>
      </c>
      <c r="AE24" s="48">
        <f t="shared" si="7"/>
        <v>9.1999999999999993</v>
      </c>
      <c r="AF24" s="48">
        <f t="shared" si="8"/>
        <v>0.2</v>
      </c>
      <c r="AG24" s="48">
        <f t="shared" si="9"/>
        <v>0</v>
      </c>
      <c r="AH24" s="48">
        <f t="shared" si="10"/>
        <v>0.1</v>
      </c>
      <c r="AI24" s="48">
        <f t="shared" si="11"/>
        <v>2.2999999999999998</v>
      </c>
      <c r="AJ24" s="48">
        <f t="shared" si="12"/>
        <v>1.3</v>
      </c>
      <c r="AK24" s="48">
        <f t="shared" si="13"/>
        <v>0</v>
      </c>
      <c r="AL24" s="48">
        <f>ROUND(IF('Indicador Datos'!L27=0,0,IF('Indicador Datos'!L27&gt;AL$37,10,IF('Indicador Datos'!L27&lt;AL$38,0,10-(AL$37-'Indicador Datos'!L27)/(AL$37-AL$38)*10))),1)</f>
        <v>3.1</v>
      </c>
      <c r="AM24" s="48">
        <f t="shared" si="31"/>
        <v>3.8</v>
      </c>
      <c r="AN24" s="48">
        <f t="shared" si="32"/>
        <v>10</v>
      </c>
      <c r="AO24" s="48">
        <f t="shared" si="33"/>
        <v>8.3000000000000007</v>
      </c>
      <c r="AP24" s="48">
        <f t="shared" si="14"/>
        <v>6.9</v>
      </c>
      <c r="AQ24" s="48">
        <f t="shared" si="15"/>
        <v>6.6</v>
      </c>
      <c r="AR24" s="48">
        <f t="shared" si="16"/>
        <v>1.9</v>
      </c>
      <c r="AS24" s="48">
        <f t="shared" si="17"/>
        <v>0</v>
      </c>
      <c r="AT24" s="48">
        <f t="shared" si="18"/>
        <v>1</v>
      </c>
      <c r="AU24" s="48">
        <f t="shared" si="19"/>
        <v>4.4000000000000004</v>
      </c>
      <c r="AV24" s="48">
        <f t="shared" si="20"/>
        <v>0</v>
      </c>
      <c r="AW24" s="48">
        <f t="shared" si="21"/>
        <v>6.8</v>
      </c>
      <c r="AX24" s="50">
        <f t="shared" si="22"/>
        <v>3.5</v>
      </c>
      <c r="AY24" s="48">
        <f t="shared" si="23"/>
        <v>9.6999999999999993</v>
      </c>
      <c r="AZ24" s="197">
        <f t="shared" si="34"/>
        <v>8.6</v>
      </c>
      <c r="BA24" s="50">
        <f t="shared" si="24"/>
        <v>3.1</v>
      </c>
      <c r="BB24" s="48">
        <f t="shared" si="25"/>
        <v>1.6</v>
      </c>
      <c r="BC24" s="48">
        <f>IF('Indicador Datos'!P27="No data","x",ROUND(IF('Indicador Datos'!P27&gt;BC$37,10,IF('Indicador Datos'!P27&lt;BC$38,0,10-(BC$37-'Indicador Datos'!P27)/(BC$37-BC$38)*10)),1))</f>
        <v>0.3</v>
      </c>
      <c r="BD24" s="48">
        <f t="shared" si="26"/>
        <v>1</v>
      </c>
      <c r="BE24" s="48">
        <f t="shared" si="27"/>
        <v>7.6</v>
      </c>
      <c r="BF24" s="48">
        <f>IF('Indicador Datos'!M27="No data","x", ROUND(IF('Indicador Datos'!M27&gt;BF$37,0,IF('Indicador Datos'!M27&lt;BF$38,10,(BF$37-'Indicador Datos'!M27)/(BF$37-BF$38)*10)),1))</f>
        <v>3.4</v>
      </c>
      <c r="BG24" s="50">
        <f t="shared" si="35"/>
        <v>4.9000000000000004</v>
      </c>
      <c r="BH24" s="51">
        <f t="shared" si="36"/>
        <v>5.6</v>
      </c>
      <c r="BI24" s="48">
        <f>ROUND(IF('Indicador Datos'!Q27=0,0,IF('Indicador Datos'!Q27&gt;BI$37,10,IF('Indicador Datos'!Q27&lt;BI$38,0,10-(BI$37-'Indicador Datos'!Q27)/(BI$37-BI$38)*10))),1)</f>
        <v>0.3</v>
      </c>
      <c r="BJ24" s="48">
        <f>ROUND(IF('Indicador Datos'!R27=0,0,IF(LOG('Indicador Datos'!R27)&gt;LOG(BJ$37),10,IF(LOG('Indicador Datos'!R27)&lt;LOG(BJ$38),0,10-(LOG(BJ$37)-LOG('Indicador Datos'!R27))/(LOG(BJ$37)-LOG(BJ$38))*10))),1)</f>
        <v>0</v>
      </c>
      <c r="BK24" s="48">
        <f t="shared" si="28"/>
        <v>0.2</v>
      </c>
      <c r="BL24" s="48">
        <f>'Indicador Datos'!S27</f>
        <v>0</v>
      </c>
      <c r="BM24" s="48">
        <f>'Indicador Datos'!T27</f>
        <v>0</v>
      </c>
      <c r="BN24" s="48">
        <f t="shared" si="29"/>
        <v>0</v>
      </c>
      <c r="BO24" s="159">
        <f t="shared" si="37"/>
        <v>0.1</v>
      </c>
      <c r="BP24" s="48">
        <f>IF('Indicador Datos'!U27="No data","x",ROUND(IF('Indicador Datos'!U27&gt;BP$37,10,IF('Indicador Datos'!U27&lt;BP$38,0,10-(BP$37-'Indicador Datos'!U27)/(BP$37-BP$38)*10)),1))</f>
        <v>5.8</v>
      </c>
      <c r="BQ24" s="48">
        <f>IF('Indicador Datos'!V27="No data","x",ROUND(IF(LOG('Indicador Datos'!V27)&gt;BQ$37,10,IF(LOG('Indicador Datos'!V27)&lt;BQ$38,0,10-(BQ$37-LOG('Indicador Datos'!V27))/(BQ$37-BQ$38)*10)),1))</f>
        <v>6.3</v>
      </c>
      <c r="BR24" s="159">
        <f t="shared" si="38"/>
        <v>6.1</v>
      </c>
      <c r="BS24" s="49">
        <f>IF('Indicador Datos'!W27="No data", "x",'Indicador Datos'!W27/'Indicador Datos'!CE27)</f>
        <v>5.4526278290699846E-6</v>
      </c>
      <c r="BT24" s="48">
        <f t="shared" si="39"/>
        <v>0.1</v>
      </c>
      <c r="BU24" s="48">
        <f>IF('Indicador Datos'!W27="No data","x",ROUND(IF(LOG('Indicador Datos'!W27)&gt;BU$37,10,IF(LOG('Indicador Datos'!W27)&lt;BU$38,0,10-(BU$37-LOG('Indicador Datos'!W27))/(BU$37-BU$38)*10)),1))</f>
        <v>1.1000000000000001</v>
      </c>
      <c r="BV24" s="50">
        <f t="shared" si="40"/>
        <v>0.6</v>
      </c>
      <c r="BW24" s="51">
        <f t="shared" si="41"/>
        <v>2.8</v>
      </c>
    </row>
    <row r="25" spans="1:75" s="3" customFormat="1" x14ac:dyDescent="0.25">
      <c r="A25" s="114" t="s">
        <v>3</v>
      </c>
      <c r="B25" s="97" t="s">
        <v>2</v>
      </c>
      <c r="C25" s="48">
        <f>ROUND(IF('Indicador Datos'!D28=0,0.1,IF(LOG('Indicador Datos'!D28)&gt;C$37,10,IF(LOG('Indicador Datos'!D28)&lt;C$38,0,10-(C$37-LOG('Indicador Datos'!D28))/(C$37-C$38)*10))),1)</f>
        <v>8.1999999999999993</v>
      </c>
      <c r="D25" s="48">
        <f>ROUND(IF('Indicador Datos'!E28=0,0.1,IF(LOG('Indicador Datos'!E28)&gt;D$37,10,IF(LOG('Indicador Datos'!E28)&lt;D$38,0,10-(D$37-LOG('Indicador Datos'!E28))/(D$37-D$38)*10))),1)</f>
        <v>6.5</v>
      </c>
      <c r="E25" s="48">
        <f t="shared" si="0"/>
        <v>7.4</v>
      </c>
      <c r="F25" s="48">
        <f>ROUND(IF('Indicador Datos'!F28="No data",0.1,IF('Indicador Datos'!F28=0,0,IF(LOG('Indicador Datos'!F28)&gt;F$37,10,IF(LOG('Indicador Datos'!F28)&lt;F$38,0,10-(F$37-LOG('Indicador Datos'!F28))/(F$37-F$38)*10)))),1)</f>
        <v>8.4</v>
      </c>
      <c r="G25" s="48">
        <f>ROUND(IF('Indicador Datos'!G28=0,0,IF(LOG('Indicador Datos'!G28)&gt;G$37,10,IF(LOG('Indicador Datos'!G28)&lt;G$38,0,10-(G$37-LOG('Indicador Datos'!G28))/(G$37-G$38)*10))),1)</f>
        <v>0</v>
      </c>
      <c r="H25" s="48">
        <f>ROUND(IF('Indicador Datos'!H28=0,0,IF(LOG('Indicador Datos'!H28)&gt;H$37,10,IF(LOG('Indicador Datos'!H28)&lt;H$38,0,10-(H$37-LOG('Indicador Datos'!H28))/(H$37-H$38)*10))),1)</f>
        <v>0</v>
      </c>
      <c r="I25" s="48">
        <f>ROUND(IF('Indicador Datos'!I28=0,0,IF(LOG('Indicador Datos'!I28)&gt;I$37,10,IF(LOG('Indicador Datos'!I28)&lt;I$38,0,10-(I$37-LOG('Indicador Datos'!I28))/(I$37-I$38)*10))),1)</f>
        <v>0</v>
      </c>
      <c r="J25" s="48">
        <f t="shared" si="1"/>
        <v>0</v>
      </c>
      <c r="K25" s="48">
        <f>ROUND(IF('Indicador Datos'!J28=0,0,IF(LOG('Indicador Datos'!J28)&gt;K$37,10,IF(LOG('Indicador Datos'!J28)&lt;K$38,0,10-(K$37-LOG('Indicador Datos'!J28))/(K$37-K$38)*10))),1)</f>
        <v>0</v>
      </c>
      <c r="L25" s="48">
        <f t="shared" si="2"/>
        <v>0</v>
      </c>
      <c r="M25" s="48">
        <f>ROUND(IF('Indicador Datos'!K28=0,0,IF(LOG('Indicador Datos'!K28)&gt;M$37,10,IF(LOG('Indicador Datos'!K28)&lt;M$38,0,10-(M$37-LOG('Indicador Datos'!K28))/(M$37-M$38)*10))),1)</f>
        <v>0</v>
      </c>
      <c r="N25" s="155">
        <f>IF('Indicador Datos'!N28="No data","x",ROUND(IF('Indicador Datos'!N28=0,0,IF(LOG('Indicador Datos'!N28)&gt;N$37,10,IF(LOG('Indicador Datos'!N28)&lt;N$38,0.1,10-(N$37-LOG('Indicador Datos'!N28))/(N$37-N$38)*10))),1))</f>
        <v>7.5</v>
      </c>
      <c r="O25" s="155">
        <f>IF('Indicador Datos'!O28="No data","x",ROUND(IF('Indicador Datos'!O28=0,0,IF(LOG('Indicador Datos'!O28)&gt;O$37,10,IF(LOG('Indicador Datos'!O28)&lt;O$38,0.1,10-(O$37-LOG('Indicador Datos'!O28))/(O$37-O$38)*10))),1))</f>
        <v>7.9</v>
      </c>
      <c r="P25" s="155">
        <f t="shared" si="30"/>
        <v>7.7</v>
      </c>
      <c r="Q25" s="49">
        <f>'Indicador Datos'!D28/'Indicador Datos'!$CE28</f>
        <v>4.3895054830597421E-4</v>
      </c>
      <c r="R25" s="49">
        <f>'Indicador Datos'!E28/'Indicador Datos'!$CE28</f>
        <v>2.0863703704416078E-5</v>
      </c>
      <c r="S25" s="49">
        <f>IF(F25=0.1,0,'Indicador Datos'!F28/'Indicador Datos'!$CE28)</f>
        <v>5.2503330203124352E-3</v>
      </c>
      <c r="T25" s="49">
        <f>'Indicador Datos'!G28/'Indicador Datos'!$CE28</f>
        <v>0</v>
      </c>
      <c r="U25" s="49">
        <f>'Indicador Datos'!H28/'Indicador Datos'!$CE28</f>
        <v>0</v>
      </c>
      <c r="V25" s="49">
        <f>'Indicador Datos'!I28/'Indicador Datos'!$CE28</f>
        <v>0</v>
      </c>
      <c r="W25" s="49">
        <f>'Indicador Datos'!J28/'Indicador Datos'!$CE28</f>
        <v>0</v>
      </c>
      <c r="X25" s="49">
        <f>'Indicador Datos'!K28/'Indicador Datos'!$CE28</f>
        <v>0</v>
      </c>
      <c r="Y25" s="49">
        <f>IF('Indicador Datos'!N28="No data","x",'Indicador Datos'!N28/'Indicador Datos'!$CE28)</f>
        <v>2.2611426958963423E-2</v>
      </c>
      <c r="Z25" s="49">
        <f>IF('Indicador Datos'!O28="No data","x",'Indicador Datos'!O28/'Indicador Datos'!$CE28)</f>
        <v>3.474131829599441E-2</v>
      </c>
      <c r="AA25" s="48">
        <f t="shared" si="3"/>
        <v>2.2000000000000002</v>
      </c>
      <c r="AB25" s="48">
        <f t="shared" si="4"/>
        <v>0.4</v>
      </c>
      <c r="AC25" s="48">
        <f t="shared" si="5"/>
        <v>1.3</v>
      </c>
      <c r="AD25" s="48">
        <f t="shared" si="6"/>
        <v>7.5</v>
      </c>
      <c r="AE25" s="48">
        <f t="shared" si="7"/>
        <v>0</v>
      </c>
      <c r="AF25" s="48">
        <f t="shared" si="8"/>
        <v>0</v>
      </c>
      <c r="AG25" s="48">
        <f t="shared" si="9"/>
        <v>0</v>
      </c>
      <c r="AH25" s="48">
        <f t="shared" si="10"/>
        <v>0</v>
      </c>
      <c r="AI25" s="48">
        <f t="shared" si="11"/>
        <v>0</v>
      </c>
      <c r="AJ25" s="48">
        <f t="shared" si="12"/>
        <v>0</v>
      </c>
      <c r="AK25" s="48">
        <f t="shared" si="13"/>
        <v>0</v>
      </c>
      <c r="AL25" s="48">
        <f>ROUND(IF('Indicador Datos'!L28=0,0,IF('Indicador Datos'!L28&gt;AL$37,10,IF('Indicador Datos'!L28&lt;AL$38,0,10-(AL$37-'Indicador Datos'!L28)/(AL$37-AL$38)*10))),1)</f>
        <v>3.1</v>
      </c>
      <c r="AM25" s="48">
        <f t="shared" si="31"/>
        <v>1.1000000000000001</v>
      </c>
      <c r="AN25" s="48">
        <f t="shared" si="32"/>
        <v>1.7</v>
      </c>
      <c r="AO25" s="48">
        <f t="shared" si="33"/>
        <v>1.4</v>
      </c>
      <c r="AP25" s="48">
        <f t="shared" si="14"/>
        <v>5.2</v>
      </c>
      <c r="AQ25" s="48">
        <f t="shared" si="15"/>
        <v>3.5</v>
      </c>
      <c r="AR25" s="48">
        <f t="shared" si="16"/>
        <v>0</v>
      </c>
      <c r="AS25" s="48">
        <f t="shared" si="17"/>
        <v>0</v>
      </c>
      <c r="AT25" s="48">
        <f t="shared" si="18"/>
        <v>0</v>
      </c>
      <c r="AU25" s="48">
        <f t="shared" si="19"/>
        <v>0</v>
      </c>
      <c r="AV25" s="48">
        <f t="shared" si="20"/>
        <v>0</v>
      </c>
      <c r="AW25" s="48">
        <f t="shared" si="21"/>
        <v>5.0999999999999996</v>
      </c>
      <c r="AX25" s="50">
        <f t="shared" si="22"/>
        <v>8</v>
      </c>
      <c r="AY25" s="48">
        <f t="shared" si="23"/>
        <v>0</v>
      </c>
      <c r="AZ25" s="197">
        <f t="shared" si="34"/>
        <v>2.9</v>
      </c>
      <c r="BA25" s="50">
        <f t="shared" si="24"/>
        <v>0</v>
      </c>
      <c r="BB25" s="48">
        <f t="shared" si="25"/>
        <v>1.6</v>
      </c>
      <c r="BC25" s="48">
        <f>IF('Indicador Datos'!P28="No data","x",ROUND(IF('Indicador Datos'!P28&gt;BC$37,10,IF('Indicador Datos'!P28&lt;BC$38,0,10-(BC$37-'Indicador Datos'!P28)/(BC$37-BC$38)*10)),1))</f>
        <v>3.2</v>
      </c>
      <c r="BD25" s="48">
        <f t="shared" si="26"/>
        <v>2.4</v>
      </c>
      <c r="BE25" s="48">
        <f t="shared" si="27"/>
        <v>5.4</v>
      </c>
      <c r="BF25" s="48">
        <f>IF('Indicador Datos'!M28="No data","x", ROUND(IF('Indicador Datos'!M28&gt;BF$37,0,IF('Indicador Datos'!M28&lt;BF$38,10,(BF$37-'Indicador Datos'!M28)/(BF$37-BF$38)*10)),1))</f>
        <v>8.8000000000000007</v>
      </c>
      <c r="BG25" s="50">
        <f t="shared" si="35"/>
        <v>5.5</v>
      </c>
      <c r="BH25" s="51">
        <f t="shared" si="36"/>
        <v>4.8</v>
      </c>
      <c r="BI25" s="48">
        <f>ROUND(IF('Indicador Datos'!Q28=0,0,IF('Indicador Datos'!Q28&gt;BI$37,10,IF('Indicador Datos'!Q28&lt;BI$38,0,10-(BI$37-'Indicador Datos'!Q28)/(BI$37-BI$38)*10))),1)</f>
        <v>2.4</v>
      </c>
      <c r="BJ25" s="48">
        <f>ROUND(IF('Indicador Datos'!R28=0,0,IF(LOG('Indicador Datos'!R28)&gt;LOG(BJ$37),10,IF(LOG('Indicador Datos'!R28)&lt;LOG(BJ$38),0,10-(LOG(BJ$37)-LOG('Indicador Datos'!R28))/(LOG(BJ$37)-LOG(BJ$38))*10))),1)</f>
        <v>4.8</v>
      </c>
      <c r="BK25" s="48">
        <f t="shared" si="28"/>
        <v>3.7</v>
      </c>
      <c r="BL25" s="48">
        <f>'Indicador Datos'!S28</f>
        <v>0</v>
      </c>
      <c r="BM25" s="48">
        <f>'Indicador Datos'!T28</f>
        <v>0</v>
      </c>
      <c r="BN25" s="48">
        <f t="shared" si="29"/>
        <v>0</v>
      </c>
      <c r="BO25" s="159">
        <f t="shared" si="37"/>
        <v>2.6</v>
      </c>
      <c r="BP25" s="48">
        <f>IF('Indicador Datos'!U28="No data","x",ROUND(IF('Indicador Datos'!U28&gt;BP$37,10,IF('Indicador Datos'!U28&lt;BP$38,0,10-(BP$37-'Indicador Datos'!U28)/(BP$37-BP$38)*10)),1))</f>
        <v>2.5</v>
      </c>
      <c r="BQ25" s="48">
        <f>IF('Indicador Datos'!V28="No data","x",ROUND(IF(LOG('Indicador Datos'!V28)&gt;BQ$37,10,IF(LOG('Indicador Datos'!V28)&lt;BQ$38,0,10-(BQ$37-LOG('Indicador Datos'!V28))/(BQ$37-BQ$38)*10)),1))</f>
        <v>7.8</v>
      </c>
      <c r="BR25" s="159">
        <f t="shared" si="38"/>
        <v>5.8</v>
      </c>
      <c r="BS25" s="49">
        <f>IF('Indicador Datos'!W28="No data", "x",'Indicador Datos'!W28/'Indicador Datos'!CE28)</f>
        <v>1.2027403977369977E-6</v>
      </c>
      <c r="BT25" s="48">
        <f t="shared" si="39"/>
        <v>0</v>
      </c>
      <c r="BU25" s="48">
        <f>IF('Indicador Datos'!W28="No data","x",ROUND(IF(LOG('Indicador Datos'!W28)&gt;BU$37,10,IF(LOG('Indicador Datos'!W28)&lt;BU$38,0,10-(BU$37-LOG('Indicador Datos'!W28))/(BU$37-BU$38)*10)),1))</f>
        <v>2.4</v>
      </c>
      <c r="BV25" s="50">
        <f t="shared" si="40"/>
        <v>1.3</v>
      </c>
      <c r="BW25" s="51">
        <f t="shared" si="41"/>
        <v>3.5</v>
      </c>
    </row>
    <row r="26" spans="1:75" s="3" customFormat="1" x14ac:dyDescent="0.25">
      <c r="A26" s="114" t="s">
        <v>437</v>
      </c>
      <c r="B26" s="97" t="s">
        <v>10</v>
      </c>
      <c r="C26" s="48">
        <f>ROUND(IF('Indicador Datos'!D29=0,0.1,IF(LOG('Indicador Datos'!D29)&gt;C$37,10,IF(LOG('Indicador Datos'!D29)&lt;C$38,0,10-(C$37-LOG('Indicador Datos'!D29))/(C$37-C$38)*10))),1)</f>
        <v>8.3000000000000007</v>
      </c>
      <c r="D26" s="48">
        <f>ROUND(IF('Indicador Datos'!E29=0,0.1,IF(LOG('Indicador Datos'!E29)&gt;D$37,10,IF(LOG('Indicador Datos'!E29)&lt;D$38,0,10-(D$37-LOG('Indicador Datos'!E29))/(D$37-D$38)*10))),1)</f>
        <v>0.1</v>
      </c>
      <c r="E26" s="48">
        <f t="shared" si="0"/>
        <v>5.5</v>
      </c>
      <c r="F26" s="48">
        <f>ROUND(IF('Indicador Datos'!F29="No data",0.1,IF('Indicador Datos'!F29=0,0,IF(LOG('Indicador Datos'!F29)&gt;F$37,10,IF(LOG('Indicador Datos'!F29)&lt;F$38,0,10-(F$37-LOG('Indicador Datos'!F29))/(F$37-F$38)*10)))),1)</f>
        <v>7.2</v>
      </c>
      <c r="G26" s="48">
        <f>ROUND(IF('Indicador Datos'!G29=0,0,IF(LOG('Indicador Datos'!G29)&gt;G$37,10,IF(LOG('Indicador Datos'!G29)&lt;G$38,0,10-(G$37-LOG('Indicador Datos'!G29))/(G$37-G$38)*10))),1)</f>
        <v>0</v>
      </c>
      <c r="H26" s="48">
        <f>ROUND(IF('Indicador Datos'!H29=0,0,IF(LOG('Indicador Datos'!H29)&gt;H$37,10,IF(LOG('Indicador Datos'!H29)&lt;H$38,0,10-(H$37-LOG('Indicador Datos'!H29))/(H$37-H$38)*10))),1)</f>
        <v>0</v>
      </c>
      <c r="I26" s="48">
        <f>ROUND(IF('Indicador Datos'!I29=0,0,IF(LOG('Indicador Datos'!I29)&gt;I$37,10,IF(LOG('Indicador Datos'!I29)&lt;I$38,0,10-(I$37-LOG('Indicador Datos'!I29))/(I$37-I$38)*10))),1)</f>
        <v>0</v>
      </c>
      <c r="J26" s="48">
        <f t="shared" si="1"/>
        <v>0</v>
      </c>
      <c r="K26" s="48">
        <f>ROUND(IF('Indicador Datos'!J29=0,0,IF(LOG('Indicador Datos'!J29)&gt;K$37,10,IF(LOG('Indicador Datos'!J29)&lt;K$38,0,10-(K$37-LOG('Indicador Datos'!J29))/(K$37-K$38)*10))),1)</f>
        <v>0</v>
      </c>
      <c r="L26" s="48">
        <f t="shared" si="2"/>
        <v>0</v>
      </c>
      <c r="M26" s="48">
        <f>ROUND(IF('Indicador Datos'!K29=0,0,IF(LOG('Indicador Datos'!K29)&gt;M$37,10,IF(LOG('Indicador Datos'!K29)&lt;M$38,0,10-(M$37-LOG('Indicador Datos'!K29))/(M$37-M$38)*10))),1)</f>
        <v>8.6</v>
      </c>
      <c r="N26" s="155">
        <f>IF('Indicador Datos'!N29="No data","x",ROUND(IF('Indicador Datos'!N29=0,0,IF(LOG('Indicador Datos'!N29)&gt;N$37,10,IF(LOG('Indicador Datos'!N29)&lt;N$38,0.1,10-(N$37-LOG('Indicador Datos'!N29))/(N$37-N$38)*10))),1))</f>
        <v>8</v>
      </c>
      <c r="O26" s="155">
        <f>IF('Indicador Datos'!O29="No data","x",ROUND(IF('Indicador Datos'!O29=0,0,IF(LOG('Indicador Datos'!O29)&gt;O$37,10,IF(LOG('Indicador Datos'!O29)&lt;O$38,0.1,10-(O$37-LOG('Indicador Datos'!O29))/(O$37-O$38)*10))),1))</f>
        <v>8.3000000000000007</v>
      </c>
      <c r="P26" s="155">
        <f t="shared" si="30"/>
        <v>8.1999999999999993</v>
      </c>
      <c r="Q26" s="49">
        <f>'Indicador Datos'!D29/'Indicador Datos'!$CE29</f>
        <v>1.9128363640765001E-3</v>
      </c>
      <c r="R26" s="49">
        <f>'Indicador Datos'!E29/'Indicador Datos'!$CE29</f>
        <v>0</v>
      </c>
      <c r="S26" s="49">
        <f>IF(F26=0.1,0,'Indicador Datos'!F29/'Indicador Datos'!$CE29)</f>
        <v>6.9714932047599794E-3</v>
      </c>
      <c r="T26" s="49">
        <f>'Indicador Datos'!G29/'Indicador Datos'!$CE29</f>
        <v>0</v>
      </c>
      <c r="U26" s="49">
        <f>'Indicador Datos'!H29/'Indicador Datos'!$CE29</f>
        <v>0</v>
      </c>
      <c r="V26" s="49">
        <f>'Indicador Datos'!I29/'Indicador Datos'!$CE29</f>
        <v>0</v>
      </c>
      <c r="W26" s="49">
        <f>'Indicador Datos'!J29/'Indicador Datos'!$CE29</f>
        <v>0</v>
      </c>
      <c r="X26" s="49">
        <f>'Indicador Datos'!K29/'Indicador Datos'!$CE29</f>
        <v>2.6129472702456653E-3</v>
      </c>
      <c r="Y26" s="49">
        <f>IF('Indicador Datos'!N29="No data","x",'Indicador Datos'!N29/'Indicador Datos'!$CE29)</f>
        <v>0.15522397850544661</v>
      </c>
      <c r="Z26" s="49">
        <f>IF('Indicador Datos'!O29="No data","x",'Indicador Datos'!O29/'Indicador Datos'!$CE29)</f>
        <v>0.19737073471332967</v>
      </c>
      <c r="AA26" s="48">
        <f t="shared" si="3"/>
        <v>9.6</v>
      </c>
      <c r="AB26" s="48">
        <f t="shared" si="4"/>
        <v>0</v>
      </c>
      <c r="AC26" s="48">
        <f t="shared" si="5"/>
        <v>7</v>
      </c>
      <c r="AD26" s="48">
        <f t="shared" si="6"/>
        <v>10</v>
      </c>
      <c r="AE26" s="48">
        <f t="shared" si="7"/>
        <v>0</v>
      </c>
      <c r="AF26" s="48">
        <f t="shared" si="8"/>
        <v>0</v>
      </c>
      <c r="AG26" s="48">
        <f t="shared" si="9"/>
        <v>0</v>
      </c>
      <c r="AH26" s="48">
        <f t="shared" si="10"/>
        <v>0</v>
      </c>
      <c r="AI26" s="48">
        <f t="shared" si="11"/>
        <v>0</v>
      </c>
      <c r="AJ26" s="48">
        <f t="shared" si="12"/>
        <v>0</v>
      </c>
      <c r="AK26" s="48">
        <f t="shared" si="13"/>
        <v>3.7</v>
      </c>
      <c r="AL26" s="48">
        <f>ROUND(IF('Indicador Datos'!L29=0,0,IF('Indicador Datos'!L29&gt;AL$37,10,IF('Indicador Datos'!L29&lt;AL$38,0,10-(AL$37-'Indicador Datos'!L29)/(AL$37-AL$38)*10))),1)</f>
        <v>10</v>
      </c>
      <c r="AM26" s="48">
        <f t="shared" si="31"/>
        <v>7.8</v>
      </c>
      <c r="AN26" s="48">
        <f t="shared" si="32"/>
        <v>9.9</v>
      </c>
      <c r="AO26" s="48">
        <f t="shared" si="33"/>
        <v>9.1</v>
      </c>
      <c r="AP26" s="48">
        <f t="shared" si="14"/>
        <v>9</v>
      </c>
      <c r="AQ26" s="48">
        <f t="shared" si="15"/>
        <v>0.1</v>
      </c>
      <c r="AR26" s="48">
        <f t="shared" si="16"/>
        <v>0</v>
      </c>
      <c r="AS26" s="48">
        <f t="shared" si="17"/>
        <v>0</v>
      </c>
      <c r="AT26" s="48">
        <f t="shared" si="18"/>
        <v>0</v>
      </c>
      <c r="AU26" s="48">
        <f t="shared" si="19"/>
        <v>0</v>
      </c>
      <c r="AV26" s="48">
        <f t="shared" si="20"/>
        <v>6.8</v>
      </c>
      <c r="AW26" s="48">
        <f t="shared" si="21"/>
        <v>6.3</v>
      </c>
      <c r="AX26" s="50">
        <f t="shared" si="22"/>
        <v>9</v>
      </c>
      <c r="AY26" s="48">
        <f t="shared" si="23"/>
        <v>0</v>
      </c>
      <c r="AZ26" s="197">
        <f t="shared" si="34"/>
        <v>3.8</v>
      </c>
      <c r="BA26" s="50">
        <f t="shared" si="24"/>
        <v>0</v>
      </c>
      <c r="BB26" s="48">
        <f t="shared" si="25"/>
        <v>8.4</v>
      </c>
      <c r="BC26" s="48">
        <f>IF('Indicador Datos'!P29="No data","x",ROUND(IF('Indicador Datos'!P29&gt;BC$37,10,IF('Indicador Datos'!P29&lt;BC$38,0,10-(BC$37-'Indicador Datos'!P29)/(BC$37-BC$38)*10)),1))</f>
        <v>0.3</v>
      </c>
      <c r="BD26" s="48">
        <f t="shared" si="26"/>
        <v>4.4000000000000004</v>
      </c>
      <c r="BE26" s="48">
        <f t="shared" si="27"/>
        <v>8.6999999999999993</v>
      </c>
      <c r="BF26" s="48">
        <f>IF('Indicador Datos'!M29="No data","x", ROUND(IF('Indicador Datos'!M29&gt;BF$37,0,IF('Indicador Datos'!M29&lt;BF$38,10,(BF$37-'Indicador Datos'!M29)/(BF$37-BF$38)*10)),1))</f>
        <v>5.0999999999999996</v>
      </c>
      <c r="BG26" s="50">
        <f t="shared" si="35"/>
        <v>6.7</v>
      </c>
      <c r="BH26" s="51">
        <f t="shared" si="36"/>
        <v>5.9</v>
      </c>
      <c r="BI26" s="48">
        <f>ROUND(IF('Indicador Datos'!Q29=0,0,IF('Indicador Datos'!Q29&gt;BI$37,10,IF('Indicador Datos'!Q29&lt;BI$38,0,10-(BI$37-'Indicador Datos'!Q29)/(BI$37-BI$38)*10))),1)</f>
        <v>10</v>
      </c>
      <c r="BJ26" s="48">
        <f>ROUND(IF('Indicador Datos'!R29=0,0,IF(LOG('Indicador Datos'!R29)&gt;LOG(BJ$37),10,IF(LOG('Indicador Datos'!R29)&lt;LOG(BJ$38),0,10-(LOG(BJ$37)-LOG('Indicador Datos'!R29))/(LOG(BJ$37)-LOG(BJ$38))*10))),1)</f>
        <v>5.2</v>
      </c>
      <c r="BK26" s="48">
        <f t="shared" si="28"/>
        <v>8.5</v>
      </c>
      <c r="BL26" s="48">
        <f>'Indicador Datos'!S29</f>
        <v>0</v>
      </c>
      <c r="BM26" s="48">
        <f>'Indicador Datos'!T29</f>
        <v>0</v>
      </c>
      <c r="BN26" s="48">
        <f t="shared" si="29"/>
        <v>0</v>
      </c>
      <c r="BO26" s="159">
        <f t="shared" si="37"/>
        <v>6</v>
      </c>
      <c r="BP26" s="48">
        <f>IF('Indicador Datos'!U29="No data","x",ROUND(IF('Indicador Datos'!U29&gt;BP$37,10,IF('Indicador Datos'!U29&lt;BP$38,0,10-(BP$37-'Indicador Datos'!U29)/(BP$37-BP$38)*10)),1))</f>
        <v>4.0999999999999996</v>
      </c>
      <c r="BQ26" s="48">
        <f>IF('Indicador Datos'!V29="No data","x",ROUND(IF(LOG('Indicador Datos'!V29)&gt;BQ$37,10,IF(LOG('Indicador Datos'!V29)&lt;BQ$38,0,10-(BQ$37-LOG('Indicador Datos'!V29))/(BQ$37-BQ$38)*10)),1))</f>
        <v>6.9</v>
      </c>
      <c r="BR26" s="159">
        <f t="shared" si="38"/>
        <v>5.7</v>
      </c>
      <c r="BS26" s="49">
        <f>IF('Indicador Datos'!W29="No data", "x",'Indicador Datos'!W29/'Indicador Datos'!CE29)</f>
        <v>1.5694805761741759E-5</v>
      </c>
      <c r="BT26" s="48">
        <f t="shared" si="39"/>
        <v>0.3</v>
      </c>
      <c r="BU26" s="48">
        <f>IF('Indicador Datos'!W29="No data","x",ROUND(IF(LOG('Indicador Datos'!W29)&gt;BU$37,10,IF(LOG('Indicador Datos'!W29)&lt;BU$38,0,10-(BU$37-LOG('Indicador Datos'!W29))/(BU$37-BU$38)*10)),1))</f>
        <v>4.0999999999999996</v>
      </c>
      <c r="BV26" s="50">
        <f t="shared" si="40"/>
        <v>2.4</v>
      </c>
      <c r="BW26" s="51">
        <f t="shared" si="41"/>
        <v>4.9000000000000004</v>
      </c>
    </row>
    <row r="27" spans="1:75" s="3" customFormat="1" x14ac:dyDescent="0.25">
      <c r="A27" s="114" t="s">
        <v>12</v>
      </c>
      <c r="B27" s="97" t="s">
        <v>11</v>
      </c>
      <c r="C27" s="48">
        <f>ROUND(IF('Indicador Datos'!D30=0,0.1,IF(LOG('Indicador Datos'!D30)&gt;C$37,10,IF(LOG('Indicador Datos'!D30)&lt;C$38,0,10-(C$37-LOG('Indicador Datos'!D30))/(C$37-C$38)*10))),1)</f>
        <v>6.8</v>
      </c>
      <c r="D27" s="48">
        <f>ROUND(IF('Indicador Datos'!E30=0,0.1,IF(LOG('Indicador Datos'!E30)&gt;D$37,10,IF(LOG('Indicador Datos'!E30)&lt;D$38,0,10-(D$37-LOG('Indicador Datos'!E30))/(D$37-D$38)*10))),1)</f>
        <v>0.1</v>
      </c>
      <c r="E27" s="48">
        <f t="shared" si="0"/>
        <v>4.2</v>
      </c>
      <c r="F27" s="48">
        <f>ROUND(IF('Indicador Datos'!F30="No data",0.1,IF('Indicador Datos'!F30=0,0,IF(LOG('Indicador Datos'!F30)&gt;F$37,10,IF(LOG('Indicador Datos'!F30)&lt;F$38,0,10-(F$37-LOG('Indicador Datos'!F30))/(F$37-F$38)*10)))),1)</f>
        <v>9.9</v>
      </c>
      <c r="G27" s="48">
        <f>ROUND(IF('Indicador Datos'!G30=0,0,IF(LOG('Indicador Datos'!G30)&gt;G$37,10,IF(LOG('Indicador Datos'!G30)&lt;G$38,0,10-(G$37-LOG('Indicador Datos'!G30))/(G$37-G$38)*10))),1)</f>
        <v>0</v>
      </c>
      <c r="H27" s="48">
        <f>ROUND(IF('Indicador Datos'!H30=0,0,IF(LOG('Indicador Datos'!H30)&gt;H$37,10,IF(LOG('Indicador Datos'!H30)&lt;H$38,0,10-(H$37-LOG('Indicador Datos'!H30))/(H$37-H$38)*10))),1)</f>
        <v>0</v>
      </c>
      <c r="I27" s="48">
        <f>ROUND(IF('Indicador Datos'!I30=0,0,IF(LOG('Indicador Datos'!I30)&gt;I$37,10,IF(LOG('Indicador Datos'!I30)&lt;I$38,0,10-(I$37-LOG('Indicador Datos'!I30))/(I$37-I$38)*10))),1)</f>
        <v>0</v>
      </c>
      <c r="J27" s="48">
        <f t="shared" si="1"/>
        <v>0</v>
      </c>
      <c r="K27" s="48">
        <f>ROUND(IF('Indicador Datos'!J30=0,0,IF(LOG('Indicador Datos'!J30)&gt;K$37,10,IF(LOG('Indicador Datos'!J30)&lt;K$38,0,10-(K$37-LOG('Indicador Datos'!J30))/(K$37-K$38)*10))),1)</f>
        <v>0</v>
      </c>
      <c r="L27" s="48">
        <f t="shared" si="2"/>
        <v>0</v>
      </c>
      <c r="M27" s="48">
        <f>ROUND(IF('Indicador Datos'!K30=0,0,IF(LOG('Indicador Datos'!K30)&gt;M$37,10,IF(LOG('Indicador Datos'!K30)&lt;M$38,0,10-(M$37-LOG('Indicador Datos'!K30))/(M$37-M$38)*10))),1)</f>
        <v>10</v>
      </c>
      <c r="N27" s="155">
        <f>IF('Indicador Datos'!N30="No data","x",ROUND(IF('Indicador Datos'!N30=0,0,IF(LOG('Indicador Datos'!N30)&gt;N$37,10,IF(LOG('Indicador Datos'!N30)&lt;N$38,0.1,10-(N$37-LOG('Indicador Datos'!N30))/(N$37-N$38)*10))),1))</f>
        <v>10</v>
      </c>
      <c r="O27" s="155">
        <f>IF('Indicador Datos'!O30="No data","x",ROUND(IF('Indicador Datos'!O30=0,0,IF(LOG('Indicador Datos'!O30)&gt;O$37,10,IF(LOG('Indicador Datos'!O30)&lt;O$38,0.1,10-(O$37-LOG('Indicador Datos'!O30))/(O$37-O$38)*10))),1))</f>
        <v>10</v>
      </c>
      <c r="P27" s="155">
        <f t="shared" si="30"/>
        <v>10</v>
      </c>
      <c r="Q27" s="49">
        <f>'Indicador Datos'!D30/'Indicador Datos'!$CE30</f>
        <v>2.6227925563530086E-5</v>
      </c>
      <c r="R27" s="49">
        <f>'Indicador Datos'!E30/'Indicador Datos'!$CE30</f>
        <v>0</v>
      </c>
      <c r="S27" s="49">
        <f>IF(F27=0.1,0,'Indicador Datos'!F30/'Indicador Datos'!$CE30)</f>
        <v>4.7554845804819437E-3</v>
      </c>
      <c r="T27" s="49">
        <f>'Indicador Datos'!G30/'Indicador Datos'!$CE30</f>
        <v>0</v>
      </c>
      <c r="U27" s="49">
        <f>'Indicador Datos'!H30/'Indicador Datos'!$CE30</f>
        <v>0</v>
      </c>
      <c r="V27" s="49">
        <f>'Indicador Datos'!I30/'Indicador Datos'!$CE30</f>
        <v>0</v>
      </c>
      <c r="W27" s="49">
        <f>'Indicador Datos'!J30/'Indicador Datos'!$CE30</f>
        <v>0</v>
      </c>
      <c r="X27" s="49">
        <f>'Indicador Datos'!K30/'Indicador Datos'!$CE30</f>
        <v>6.8381759697708497E-3</v>
      </c>
      <c r="Y27" s="49">
        <f>IF('Indicador Datos'!N30="No data","x",'Indicador Datos'!N30/'Indicador Datos'!$CE30)</f>
        <v>6.396463640262752E-2</v>
      </c>
      <c r="Z27" s="49">
        <f>IF('Indicador Datos'!O30="No data","x",'Indicador Datos'!O30/'Indicador Datos'!$CE30)</f>
        <v>6.2228632483776448E-2</v>
      </c>
      <c r="AA27" s="48">
        <f t="shared" si="3"/>
        <v>0.1</v>
      </c>
      <c r="AB27" s="48">
        <f t="shared" si="4"/>
        <v>0</v>
      </c>
      <c r="AC27" s="48">
        <f t="shared" si="5"/>
        <v>0.1</v>
      </c>
      <c r="AD27" s="48">
        <f t="shared" si="6"/>
        <v>6.8</v>
      </c>
      <c r="AE27" s="48">
        <f t="shared" si="7"/>
        <v>0</v>
      </c>
      <c r="AF27" s="48">
        <f t="shared" si="8"/>
        <v>0</v>
      </c>
      <c r="AG27" s="48">
        <f t="shared" si="9"/>
        <v>0</v>
      </c>
      <c r="AH27" s="48">
        <f t="shared" si="10"/>
        <v>0</v>
      </c>
      <c r="AI27" s="48">
        <f t="shared" si="11"/>
        <v>0</v>
      </c>
      <c r="AJ27" s="48">
        <f t="shared" si="12"/>
        <v>0</v>
      </c>
      <c r="AK27" s="48">
        <f t="shared" si="13"/>
        <v>9.8000000000000007</v>
      </c>
      <c r="AL27" s="48">
        <f>ROUND(IF('Indicador Datos'!L30=0,0,IF('Indicador Datos'!L30&gt;AL$37,10,IF('Indicador Datos'!L30&lt;AL$38,0,10-(AL$37-'Indicador Datos'!L30)/(AL$37-AL$38)*10))),1)</f>
        <v>10</v>
      </c>
      <c r="AM27" s="48">
        <f t="shared" si="31"/>
        <v>3.2</v>
      </c>
      <c r="AN27" s="48">
        <f t="shared" si="32"/>
        <v>3.1</v>
      </c>
      <c r="AO27" s="48">
        <f t="shared" si="33"/>
        <v>3.2</v>
      </c>
      <c r="AP27" s="48">
        <f t="shared" si="14"/>
        <v>3.5</v>
      </c>
      <c r="AQ27" s="48">
        <f t="shared" si="15"/>
        <v>0.1</v>
      </c>
      <c r="AR27" s="48">
        <f t="shared" si="16"/>
        <v>0</v>
      </c>
      <c r="AS27" s="48">
        <f t="shared" si="17"/>
        <v>0</v>
      </c>
      <c r="AT27" s="48">
        <f t="shared" si="18"/>
        <v>0</v>
      </c>
      <c r="AU27" s="48">
        <f t="shared" si="19"/>
        <v>0</v>
      </c>
      <c r="AV27" s="48">
        <f t="shared" si="20"/>
        <v>9.9</v>
      </c>
      <c r="AW27" s="48">
        <f t="shared" si="21"/>
        <v>2.4</v>
      </c>
      <c r="AX27" s="50">
        <f t="shared" si="22"/>
        <v>8.8000000000000007</v>
      </c>
      <c r="AY27" s="48">
        <f t="shared" si="23"/>
        <v>0</v>
      </c>
      <c r="AZ27" s="197">
        <f t="shared" si="34"/>
        <v>1.3</v>
      </c>
      <c r="BA27" s="50">
        <f t="shared" si="24"/>
        <v>0</v>
      </c>
      <c r="BB27" s="48">
        <f t="shared" si="25"/>
        <v>10</v>
      </c>
      <c r="BC27" s="48">
        <f>IF('Indicador Datos'!P30="No data","x",ROUND(IF('Indicador Datos'!P30&gt;BC$37,10,IF('Indicador Datos'!P30&lt;BC$38,0,10-(BC$37-'Indicador Datos'!P30)/(BC$37-BC$38)*10)),1))</f>
        <v>0.5</v>
      </c>
      <c r="BD27" s="48">
        <f t="shared" si="26"/>
        <v>5.3</v>
      </c>
      <c r="BE27" s="48">
        <f t="shared" si="27"/>
        <v>8.1</v>
      </c>
      <c r="BF27" s="48">
        <f>IF('Indicador Datos'!M30="No data","x", ROUND(IF('Indicador Datos'!M30&gt;BF$37,0,IF('Indicador Datos'!M30&lt;BF$38,10,(BF$37-'Indicador Datos'!M30)/(BF$37-BF$38)*10)),1))</f>
        <v>3.9</v>
      </c>
      <c r="BG27" s="50">
        <f t="shared" si="35"/>
        <v>6.4</v>
      </c>
      <c r="BH27" s="51">
        <f t="shared" si="36"/>
        <v>5.2</v>
      </c>
      <c r="BI27" s="48">
        <f>ROUND(IF('Indicador Datos'!Q30=0,0,IF('Indicador Datos'!Q30&gt;BI$37,10,IF('Indicador Datos'!Q30&lt;BI$38,0,10-(BI$37-'Indicador Datos'!Q30)/(BI$37-BI$38)*10))),1)</f>
        <v>9.3000000000000007</v>
      </c>
      <c r="BJ27" s="48">
        <f>ROUND(IF('Indicador Datos'!R30=0,0,IF(LOG('Indicador Datos'!R30)&gt;LOG(BJ$37),10,IF(LOG('Indicador Datos'!R30)&lt;LOG(BJ$38),0,10-(LOG(BJ$37)-LOG('Indicador Datos'!R30))/(LOG(BJ$37)-LOG(BJ$38))*10))),1)</f>
        <v>8.8000000000000007</v>
      </c>
      <c r="BK27" s="48">
        <f t="shared" si="28"/>
        <v>9.1</v>
      </c>
      <c r="BL27" s="48">
        <f>'Indicador Datos'!S30</f>
        <v>0</v>
      </c>
      <c r="BM27" s="48">
        <f>'Indicador Datos'!T30</f>
        <v>0</v>
      </c>
      <c r="BN27" s="48">
        <f t="shared" si="29"/>
        <v>0</v>
      </c>
      <c r="BO27" s="159">
        <f t="shared" si="37"/>
        <v>6.4</v>
      </c>
      <c r="BP27" s="48">
        <f>IF('Indicador Datos'!U30="No data","x",ROUND(IF('Indicador Datos'!U30&gt;BP$37,10,IF('Indicador Datos'!U30&lt;BP$38,0,10-(BP$37-'Indicador Datos'!U30)/(BP$37-BP$38)*10)),1))</f>
        <v>8.1999999999999993</v>
      </c>
      <c r="BQ27" s="48">
        <f>IF('Indicador Datos'!V30="No data","x",ROUND(IF(LOG('Indicador Datos'!V30)&gt;BQ$37,10,IF(LOG('Indicador Datos'!V30)&lt;BQ$38,0,10-(BQ$37-LOG('Indicador Datos'!V30))/(BQ$37-BQ$38)*10)),1))</f>
        <v>10</v>
      </c>
      <c r="BR27" s="159">
        <f t="shared" si="38"/>
        <v>9.3000000000000007</v>
      </c>
      <c r="BS27" s="49">
        <f>IF('Indicador Datos'!W30="No data", "x",'Indicador Datos'!W30/'Indicador Datos'!CE30)</f>
        <v>3.1715451407318465E-6</v>
      </c>
      <c r="BT27" s="48">
        <f t="shared" si="39"/>
        <v>0.1</v>
      </c>
      <c r="BU27" s="48">
        <f>IF('Indicador Datos'!W30="No data","x",ROUND(IF(LOG('Indicador Datos'!W30)&gt;BU$37,10,IF(LOG('Indicador Datos'!W30)&lt;BU$38,0,10-(BU$37-LOG('Indicador Datos'!W30))/(BU$37-BU$38)*10)),1))</f>
        <v>6</v>
      </c>
      <c r="BV27" s="50">
        <f t="shared" si="40"/>
        <v>3.6</v>
      </c>
      <c r="BW27" s="51">
        <f t="shared" si="41"/>
        <v>7.1</v>
      </c>
    </row>
    <row r="28" spans="1:75" s="3" customFormat="1" x14ac:dyDescent="0.25">
      <c r="A28" s="114" t="s">
        <v>14</v>
      </c>
      <c r="B28" s="97" t="s">
        <v>13</v>
      </c>
      <c r="C28" s="48">
        <f>ROUND(IF('Indicador Datos'!D31=0,0.1,IF(LOG('Indicador Datos'!D31)&gt;C$37,10,IF(LOG('Indicador Datos'!D31)&lt;C$38,0,10-(C$37-LOG('Indicador Datos'!D31))/(C$37-C$38)*10))),1)</f>
        <v>8.9</v>
      </c>
      <c r="D28" s="48">
        <f>ROUND(IF('Indicador Datos'!E31=0,0.1,IF(LOG('Indicador Datos'!E31)&gt;D$37,10,IF(LOG('Indicador Datos'!E31)&lt;D$38,0,10-(D$37-LOG('Indicador Datos'!E31))/(D$37-D$38)*10))),1)</f>
        <v>10</v>
      </c>
      <c r="E28" s="48">
        <f t="shared" si="0"/>
        <v>9.5</v>
      </c>
      <c r="F28" s="48">
        <f>ROUND(IF('Indicador Datos'!F31="No data",0.1,IF('Indicador Datos'!F31=0,0,IF(LOG('Indicador Datos'!F31)&gt;F$37,10,IF(LOG('Indicador Datos'!F31)&lt;F$38,0,10-(F$37-LOG('Indicador Datos'!F31))/(F$37-F$38)*10)))),1)</f>
        <v>7.4</v>
      </c>
      <c r="G28" s="48">
        <f>ROUND(IF('Indicador Datos'!G31=0,0,IF(LOG('Indicador Datos'!G31)&gt;G$37,10,IF(LOG('Indicador Datos'!G31)&lt;G$38,0,10-(G$37-LOG('Indicador Datos'!G31))/(G$37-G$38)*10))),1)</f>
        <v>10</v>
      </c>
      <c r="H28" s="48">
        <f>ROUND(IF('Indicador Datos'!H31=0,0,IF(LOG('Indicador Datos'!H31)&gt;H$37,10,IF(LOG('Indicador Datos'!H31)&lt;H$38,0,10-(H$37-LOG('Indicador Datos'!H31))/(H$37-H$38)*10))),1)</f>
        <v>0</v>
      </c>
      <c r="I28" s="48">
        <f>ROUND(IF('Indicador Datos'!I31=0,0,IF(LOG('Indicador Datos'!I31)&gt;I$37,10,IF(LOG('Indicador Datos'!I31)&lt;I$38,0,10-(I$37-LOG('Indicador Datos'!I31))/(I$37-I$38)*10))),1)</f>
        <v>0</v>
      </c>
      <c r="J28" s="48">
        <f t="shared" si="1"/>
        <v>0</v>
      </c>
      <c r="K28" s="48">
        <f>ROUND(IF('Indicador Datos'!J31=0,0,IF(LOG('Indicador Datos'!J31)&gt;K$37,10,IF(LOG('Indicador Datos'!J31)&lt;K$38,0,10-(K$37-LOG('Indicador Datos'!J31))/(K$37-K$38)*10))),1)</f>
        <v>0</v>
      </c>
      <c r="L28" s="48">
        <f t="shared" si="2"/>
        <v>0</v>
      </c>
      <c r="M28" s="48">
        <f>ROUND(IF('Indicador Datos'!K31=0,0,IF(LOG('Indicador Datos'!K31)&gt;M$37,10,IF(LOG('Indicador Datos'!K31)&lt;M$38,0,10-(M$37-LOG('Indicador Datos'!K31))/(M$37-M$38)*10))),1)</f>
        <v>0</v>
      </c>
      <c r="N28" s="155">
        <f>IF('Indicador Datos'!N31="No data","x",ROUND(IF('Indicador Datos'!N31=0,0,IF(LOG('Indicador Datos'!N31)&gt;N$37,10,IF(LOG('Indicador Datos'!N31)&lt;N$38,0.1,10-(N$37-LOG('Indicador Datos'!N31))/(N$37-N$38)*10))),1))</f>
        <v>8.3000000000000007</v>
      </c>
      <c r="O28" s="155">
        <f>IF('Indicador Datos'!O31="No data","x",ROUND(IF('Indicador Datos'!O31=0,0,IF(LOG('Indicador Datos'!O31)&gt;O$37,10,IF(LOG('Indicador Datos'!O31)&lt;O$38,0.1,10-(O$37-LOG('Indicador Datos'!O31))/(O$37-O$38)*10))),1))</f>
        <v>8</v>
      </c>
      <c r="P28" s="155">
        <f t="shared" si="30"/>
        <v>8.1999999999999993</v>
      </c>
      <c r="Q28" s="49">
        <f>'Indicador Datos'!D31/'Indicador Datos'!$CE31</f>
        <v>1.9840495522890317E-3</v>
      </c>
      <c r="R28" s="49">
        <f>'Indicador Datos'!E31/'Indicador Datos'!$CE31</f>
        <v>1.556566511967129E-3</v>
      </c>
      <c r="S28" s="49">
        <f>IF(F28=0.1,0,'Indicador Datos'!F31/'Indicador Datos'!$CE31)</f>
        <v>4.8735188874449824E-3</v>
      </c>
      <c r="T28" s="49">
        <f>'Indicador Datos'!G31/'Indicador Datos'!$CE31</f>
        <v>5.3230641408566935E-5</v>
      </c>
      <c r="U28" s="49">
        <f>'Indicador Datos'!H31/'Indicador Datos'!$CE31</f>
        <v>0</v>
      </c>
      <c r="V28" s="49">
        <f>'Indicador Datos'!I31/'Indicador Datos'!$CE31</f>
        <v>0</v>
      </c>
      <c r="W28" s="49">
        <f>'Indicador Datos'!J31/'Indicador Datos'!$CE31</f>
        <v>0</v>
      </c>
      <c r="X28" s="49">
        <f>'Indicador Datos'!K31/'Indicador Datos'!$CE31</f>
        <v>0</v>
      </c>
      <c r="Y28" s="49">
        <f>IF('Indicador Datos'!N31="No data","x",'Indicador Datos'!N31/'Indicador Datos'!$CE31)</f>
        <v>0.11730415351121218</v>
      </c>
      <c r="Z28" s="49">
        <f>IF('Indicador Datos'!O31="No data","x",'Indicador Datos'!O31/'Indicador Datos'!$CE31)</f>
        <v>8.8113181870276752E-2</v>
      </c>
      <c r="AA28" s="48">
        <f t="shared" si="3"/>
        <v>9.9</v>
      </c>
      <c r="AB28" s="48">
        <f t="shared" si="4"/>
        <v>10</v>
      </c>
      <c r="AC28" s="48">
        <f t="shared" si="5"/>
        <v>10</v>
      </c>
      <c r="AD28" s="48">
        <f t="shared" si="6"/>
        <v>7</v>
      </c>
      <c r="AE28" s="48">
        <f t="shared" si="7"/>
        <v>9.1</v>
      </c>
      <c r="AF28" s="48">
        <f t="shared" si="8"/>
        <v>0</v>
      </c>
      <c r="AG28" s="48">
        <f t="shared" si="9"/>
        <v>0</v>
      </c>
      <c r="AH28" s="48">
        <f t="shared" si="10"/>
        <v>0</v>
      </c>
      <c r="AI28" s="48">
        <f t="shared" si="11"/>
        <v>0</v>
      </c>
      <c r="AJ28" s="48">
        <f t="shared" si="12"/>
        <v>0</v>
      </c>
      <c r="AK28" s="48">
        <f t="shared" si="13"/>
        <v>0</v>
      </c>
      <c r="AL28" s="48">
        <f>ROUND(IF('Indicador Datos'!L31=0,0,IF('Indicador Datos'!L31&gt;AL$37,10,IF('Indicador Datos'!L31&lt;AL$38,0,10-(AL$37-'Indicador Datos'!L31)/(AL$37-AL$38)*10))),1)</f>
        <v>1.6</v>
      </c>
      <c r="AM28" s="48">
        <f t="shared" si="31"/>
        <v>5.9</v>
      </c>
      <c r="AN28" s="48">
        <f t="shared" si="32"/>
        <v>4.4000000000000004</v>
      </c>
      <c r="AO28" s="48">
        <f t="shared" si="33"/>
        <v>5.2</v>
      </c>
      <c r="AP28" s="48">
        <f t="shared" si="14"/>
        <v>9.4</v>
      </c>
      <c r="AQ28" s="48">
        <f t="shared" si="15"/>
        <v>10</v>
      </c>
      <c r="AR28" s="48">
        <f t="shared" si="16"/>
        <v>0</v>
      </c>
      <c r="AS28" s="48">
        <f t="shared" si="17"/>
        <v>0</v>
      </c>
      <c r="AT28" s="48">
        <f t="shared" si="18"/>
        <v>0</v>
      </c>
      <c r="AU28" s="48">
        <f t="shared" si="19"/>
        <v>0</v>
      </c>
      <c r="AV28" s="48">
        <f t="shared" si="20"/>
        <v>0</v>
      </c>
      <c r="AW28" s="48">
        <f t="shared" si="21"/>
        <v>9.8000000000000007</v>
      </c>
      <c r="AX28" s="50">
        <f t="shared" si="22"/>
        <v>7.2</v>
      </c>
      <c r="AY28" s="48">
        <f t="shared" si="23"/>
        <v>9.6</v>
      </c>
      <c r="AZ28" s="197">
        <f t="shared" si="34"/>
        <v>9.6999999999999993</v>
      </c>
      <c r="BA28" s="50">
        <f t="shared" si="24"/>
        <v>0</v>
      </c>
      <c r="BB28" s="48">
        <f t="shared" si="25"/>
        <v>0.8</v>
      </c>
      <c r="BC28" s="48" t="str">
        <f>IF('Indicador Datos'!P31="No data","x",ROUND(IF('Indicador Datos'!P31&gt;BC$37,10,IF('Indicador Datos'!P31&lt;BC$38,0,10-(BC$37-'Indicador Datos'!P31)/(BC$37-BC$38)*10)),1))</f>
        <v>x</v>
      </c>
      <c r="BD28" s="48">
        <f t="shared" si="26"/>
        <v>0.8</v>
      </c>
      <c r="BE28" s="48">
        <f t="shared" si="27"/>
        <v>7</v>
      </c>
      <c r="BF28" s="48">
        <f>IF('Indicador Datos'!M31="No data","x", ROUND(IF('Indicador Datos'!M31&gt;BF$37,0,IF('Indicador Datos'!M31&lt;BF$38,10,(BF$37-'Indicador Datos'!M31)/(BF$37-BF$38)*10)),1))</f>
        <v>0</v>
      </c>
      <c r="BG28" s="50">
        <f t="shared" si="35"/>
        <v>3.7</v>
      </c>
      <c r="BH28" s="51">
        <f t="shared" si="36"/>
        <v>6.5</v>
      </c>
      <c r="BI28" s="48">
        <f>ROUND(IF('Indicador Datos'!Q31=0,0,IF('Indicador Datos'!Q31&gt;BI$37,10,IF('Indicador Datos'!Q31&lt;BI$38,0,10-(BI$37-'Indicador Datos'!Q31)/(BI$37-BI$38)*10))),1)</f>
        <v>1.1000000000000001</v>
      </c>
      <c r="BJ28" s="48">
        <f>ROUND(IF('Indicador Datos'!R31=0,0,IF(LOG('Indicador Datos'!R31)&gt;LOG(BJ$37),10,IF(LOG('Indicador Datos'!R31)&lt;LOG(BJ$38),0,10-(LOG(BJ$37)-LOG('Indicador Datos'!R31))/(LOG(BJ$37)-LOG(BJ$38))*10))),1)</f>
        <v>3</v>
      </c>
      <c r="BK28" s="48">
        <f t="shared" si="28"/>
        <v>2.1</v>
      </c>
      <c r="BL28" s="48">
        <f>'Indicador Datos'!S31</f>
        <v>0</v>
      </c>
      <c r="BM28" s="48">
        <f>'Indicador Datos'!T31</f>
        <v>0</v>
      </c>
      <c r="BN28" s="48">
        <f t="shared" si="29"/>
        <v>0</v>
      </c>
      <c r="BO28" s="159">
        <f t="shared" si="37"/>
        <v>1.5</v>
      </c>
      <c r="BP28" s="48">
        <f>IF('Indicador Datos'!U31="No data","x",ROUND(IF('Indicador Datos'!U31&gt;BP$37,10,IF('Indicador Datos'!U31&lt;BP$38,0,10-(BP$37-'Indicador Datos'!U31)/(BP$37-BP$38)*10)),1))</f>
        <v>1.2</v>
      </c>
      <c r="BQ28" s="48">
        <f>IF('Indicador Datos'!V31="No data","x",ROUND(IF(LOG('Indicador Datos'!V31)&gt;BQ$37,10,IF(LOG('Indicador Datos'!V31)&lt;BQ$38,0,10-(BQ$37-LOG('Indicador Datos'!V31))/(BQ$37-BQ$38)*10)),1))</f>
        <v>6.2</v>
      </c>
      <c r="BR28" s="159">
        <f t="shared" si="38"/>
        <v>4.0999999999999996</v>
      </c>
      <c r="BS28" s="49">
        <f>IF('Indicador Datos'!W31="No data", "x",'Indicador Datos'!W31/'Indicador Datos'!CE31)</f>
        <v>3.1882406052197987E-6</v>
      </c>
      <c r="BT28" s="48">
        <f t="shared" si="39"/>
        <v>0.1</v>
      </c>
      <c r="BU28" s="48">
        <f>IF('Indicador Datos'!W31="No data","x",ROUND(IF(LOG('Indicador Datos'!W31)&gt;BU$37,10,IF(LOG('Indicador Datos'!W31)&lt;BU$38,0,10-(BU$37-LOG('Indicador Datos'!W31))/(BU$37-BU$38)*10)),1))</f>
        <v>2.5</v>
      </c>
      <c r="BV28" s="50">
        <f t="shared" si="40"/>
        <v>1.4</v>
      </c>
      <c r="BW28" s="51">
        <f t="shared" si="41"/>
        <v>2.4</v>
      </c>
    </row>
    <row r="29" spans="1:75" s="3" customFormat="1" x14ac:dyDescent="0.25">
      <c r="A29" s="114" t="s">
        <v>16</v>
      </c>
      <c r="B29" s="97" t="s">
        <v>15</v>
      </c>
      <c r="C29" s="48">
        <f>ROUND(IF('Indicador Datos'!D32=0,0.1,IF(LOG('Indicador Datos'!D32)&gt;C$37,10,IF(LOG('Indicador Datos'!D32)&lt;C$38,0,10-(C$37-LOG('Indicador Datos'!D32))/(C$37-C$38)*10))),1)</f>
        <v>10</v>
      </c>
      <c r="D29" s="48">
        <f>ROUND(IF('Indicador Datos'!E32=0,0.1,IF(LOG('Indicador Datos'!E32)&gt;D$37,10,IF(LOG('Indicador Datos'!E32)&lt;D$38,0,10-(D$37-LOG('Indicador Datos'!E32))/(D$37-D$38)*10))),1)</f>
        <v>8.3000000000000007</v>
      </c>
      <c r="E29" s="48">
        <f t="shared" si="0"/>
        <v>9.3000000000000007</v>
      </c>
      <c r="F29" s="48">
        <f>ROUND(IF('Indicador Datos'!F32="No data",0.1,IF('Indicador Datos'!F32=0,0,IF(LOG('Indicador Datos'!F32)&gt;F$37,10,IF(LOG('Indicador Datos'!F32)&lt;F$38,0,10-(F$37-LOG('Indicador Datos'!F32))/(F$37-F$38)*10)))),1)</f>
        <v>8.6</v>
      </c>
      <c r="G29" s="48">
        <f>ROUND(IF('Indicador Datos'!G32=0,0,IF(LOG('Indicador Datos'!G32)&gt;G$37,10,IF(LOG('Indicador Datos'!G32)&lt;G$38,0,10-(G$37-LOG('Indicador Datos'!G32))/(G$37-G$38)*10))),1)</f>
        <v>10</v>
      </c>
      <c r="H29" s="48">
        <f>ROUND(IF('Indicador Datos'!H32=0,0,IF(LOG('Indicador Datos'!H32)&gt;H$37,10,IF(LOG('Indicador Datos'!H32)&lt;H$38,0,10-(H$37-LOG('Indicador Datos'!H32))/(H$37-H$38)*10))),1)</f>
        <v>7.4</v>
      </c>
      <c r="I29" s="48">
        <f>ROUND(IF('Indicador Datos'!I32=0,0,IF(LOG('Indicador Datos'!I32)&gt;I$37,10,IF(LOG('Indicador Datos'!I32)&lt;I$38,0,10-(I$37-LOG('Indicador Datos'!I32))/(I$37-I$38)*10))),1)</f>
        <v>5.6</v>
      </c>
      <c r="J29" s="48">
        <f t="shared" si="1"/>
        <v>6.6</v>
      </c>
      <c r="K29" s="48">
        <f>ROUND(IF('Indicador Datos'!J32=0,0,IF(LOG('Indicador Datos'!J32)&gt;K$37,10,IF(LOG('Indicador Datos'!J32)&lt;K$38,0,10-(K$37-LOG('Indicador Datos'!J32))/(K$37-K$38)*10))),1)</f>
        <v>9.3000000000000007</v>
      </c>
      <c r="L29" s="48">
        <f t="shared" si="2"/>
        <v>8.3000000000000007</v>
      </c>
      <c r="M29" s="48">
        <f>ROUND(IF('Indicador Datos'!K32=0,0,IF(LOG('Indicador Datos'!K32)&gt;M$37,10,IF(LOG('Indicador Datos'!K32)&lt;M$38,0,10-(M$37-LOG('Indicador Datos'!K32))/(M$37-M$38)*10))),1)</f>
        <v>6.2</v>
      </c>
      <c r="N29" s="155">
        <f>IF('Indicador Datos'!N32="No data","x",ROUND(IF('Indicador Datos'!N32=0,0,IF(LOG('Indicador Datos'!N32)&gt;N$37,10,IF(LOG('Indicador Datos'!N32)&lt;N$38,0.1,10-(N$37-LOG('Indicador Datos'!N32))/(N$37-N$38)*10))),1))</f>
        <v>8</v>
      </c>
      <c r="O29" s="155">
        <f>IF('Indicador Datos'!O32="No data","x",ROUND(IF('Indicador Datos'!O32=0,0,IF(LOG('Indicador Datos'!O32)&gt;O$37,10,IF(LOG('Indicador Datos'!O32)&lt;O$38,0.1,10-(O$37-LOG('Indicador Datos'!O32))/(O$37-O$38)*10))),1))</f>
        <v>8.8000000000000007</v>
      </c>
      <c r="P29" s="155">
        <f t="shared" si="30"/>
        <v>8.4</v>
      </c>
      <c r="Q29" s="49">
        <f>'Indicador Datos'!D32/'Indicador Datos'!$CE32</f>
        <v>2.074299328840434E-3</v>
      </c>
      <c r="R29" s="49">
        <f>'Indicador Datos'!E32/'Indicador Datos'!$CE32</f>
        <v>6.5500094241789048E-5</v>
      </c>
      <c r="S29" s="49">
        <f>IF(F29=0.1,0,'Indicador Datos'!F32/'Indicador Datos'!$CE32)</f>
        <v>5.9440946867231025E-3</v>
      </c>
      <c r="T29" s="49">
        <f>'Indicador Datos'!G32/'Indicador Datos'!$CE32</f>
        <v>1.1290989481605318E-5</v>
      </c>
      <c r="U29" s="49">
        <f>'Indicador Datos'!H32/'Indicador Datos'!$CE32</f>
        <v>3.3398711959140031E-4</v>
      </c>
      <c r="V29" s="49">
        <f>'Indicador Datos'!I32/'Indicador Datos'!$CE32</f>
        <v>1.775453996039989E-6</v>
      </c>
      <c r="W29" s="49">
        <f>'Indicador Datos'!J32/'Indicador Datos'!$CE32</f>
        <v>1.1183128592591816E-3</v>
      </c>
      <c r="X29" s="49">
        <f>'Indicador Datos'!K32/'Indicador Datos'!$CE32</f>
        <v>6.4989468378661875E-5</v>
      </c>
      <c r="Y29" s="49">
        <f>IF('Indicador Datos'!N32="No data","x",'Indicador Datos'!N32/'Indicador Datos'!$CE32)</f>
        <v>3.3490747184229896E-2</v>
      </c>
      <c r="Z29" s="49">
        <f>IF('Indicador Datos'!O32="No data","x",'Indicador Datos'!O32/'Indicador Datos'!$CE32)</f>
        <v>6.6727401144571638E-2</v>
      </c>
      <c r="AA29" s="48">
        <f t="shared" si="3"/>
        <v>10</v>
      </c>
      <c r="AB29" s="48">
        <f t="shared" si="4"/>
        <v>1.3</v>
      </c>
      <c r="AC29" s="48">
        <f t="shared" si="5"/>
        <v>7.8</v>
      </c>
      <c r="AD29" s="48">
        <f t="shared" si="6"/>
        <v>8.5</v>
      </c>
      <c r="AE29" s="48">
        <f t="shared" si="7"/>
        <v>6.8</v>
      </c>
      <c r="AF29" s="48">
        <f t="shared" si="8"/>
        <v>0.2</v>
      </c>
      <c r="AG29" s="48">
        <f t="shared" si="9"/>
        <v>0</v>
      </c>
      <c r="AH29" s="48">
        <f t="shared" si="10"/>
        <v>0.1</v>
      </c>
      <c r="AI29" s="48">
        <f t="shared" si="11"/>
        <v>2.8</v>
      </c>
      <c r="AJ29" s="48">
        <f t="shared" si="12"/>
        <v>1.5</v>
      </c>
      <c r="AK29" s="48">
        <f t="shared" si="13"/>
        <v>0.1</v>
      </c>
      <c r="AL29" s="48">
        <f>ROUND(IF('Indicador Datos'!L32=0,0,IF('Indicador Datos'!L32&gt;AL$37,10,IF('Indicador Datos'!L32&lt;AL$38,0,10-(AL$37-'Indicador Datos'!L32)/(AL$37-AL$38)*10))),1)</f>
        <v>3.1</v>
      </c>
      <c r="AM29" s="48">
        <f t="shared" si="31"/>
        <v>1.7</v>
      </c>
      <c r="AN29" s="48">
        <f t="shared" si="32"/>
        <v>3.3</v>
      </c>
      <c r="AO29" s="48">
        <f t="shared" si="33"/>
        <v>2.5</v>
      </c>
      <c r="AP29" s="48">
        <f t="shared" si="14"/>
        <v>10</v>
      </c>
      <c r="AQ29" s="48">
        <f t="shared" si="15"/>
        <v>4.8</v>
      </c>
      <c r="AR29" s="48">
        <f t="shared" si="16"/>
        <v>3.8</v>
      </c>
      <c r="AS29" s="48">
        <f t="shared" si="17"/>
        <v>2.8</v>
      </c>
      <c r="AT29" s="48">
        <f t="shared" si="18"/>
        <v>3.3</v>
      </c>
      <c r="AU29" s="48">
        <f t="shared" si="19"/>
        <v>6.1</v>
      </c>
      <c r="AV29" s="48">
        <f t="shared" si="20"/>
        <v>3.8</v>
      </c>
      <c r="AW29" s="48">
        <f t="shared" si="21"/>
        <v>8.6999999999999993</v>
      </c>
      <c r="AX29" s="50">
        <f t="shared" si="22"/>
        <v>8.6</v>
      </c>
      <c r="AY29" s="48">
        <f t="shared" si="23"/>
        <v>8.9</v>
      </c>
      <c r="AZ29" s="197">
        <f t="shared" si="34"/>
        <v>8.8000000000000007</v>
      </c>
      <c r="BA29" s="50">
        <f t="shared" si="24"/>
        <v>5.9</v>
      </c>
      <c r="BB29" s="48">
        <f t="shared" si="25"/>
        <v>3.5</v>
      </c>
      <c r="BC29" s="48">
        <f>IF('Indicador Datos'!P32="No data","x",ROUND(IF('Indicador Datos'!P32&gt;BC$37,10,IF('Indicador Datos'!P32&lt;BC$38,0,10-(BC$37-'Indicador Datos'!P32)/(BC$37-BC$38)*10)),1))</f>
        <v>0.3</v>
      </c>
      <c r="BD29" s="48">
        <f t="shared" si="26"/>
        <v>1.9</v>
      </c>
      <c r="BE29" s="48">
        <f t="shared" si="27"/>
        <v>6.3</v>
      </c>
      <c r="BF29" s="48">
        <f>IF('Indicador Datos'!M32="No data","x", ROUND(IF('Indicador Datos'!M32&gt;BF$37,0,IF('Indicador Datos'!M32&lt;BF$38,10,(BF$37-'Indicador Datos'!M32)/(BF$37-BF$38)*10)),1))</f>
        <v>3.7</v>
      </c>
      <c r="BG29" s="50">
        <f t="shared" si="35"/>
        <v>4.5999999999999996</v>
      </c>
      <c r="BH29" s="51">
        <f t="shared" si="36"/>
        <v>7.4</v>
      </c>
      <c r="BI29" s="48">
        <f>ROUND(IF('Indicador Datos'!Q32=0,0,IF('Indicador Datos'!Q32&gt;BI$37,10,IF('Indicador Datos'!Q32&lt;BI$38,0,10-(BI$37-'Indicador Datos'!Q32)/(BI$37-BI$38)*10))),1)</f>
        <v>10</v>
      </c>
      <c r="BJ29" s="48">
        <f>ROUND(IF('Indicador Datos'!R32=0,0,IF(LOG('Indicador Datos'!R32)&gt;LOG(BJ$37),10,IF(LOG('Indicador Datos'!R32)&lt;LOG(BJ$38),0,10-(LOG(BJ$37)-LOG('Indicador Datos'!R32))/(LOG(BJ$37)-LOG(BJ$38))*10))),1)</f>
        <v>9.1</v>
      </c>
      <c r="BK29" s="48">
        <f t="shared" si="28"/>
        <v>9.6</v>
      </c>
      <c r="BL29" s="48">
        <f>'Indicador Datos'!S32</f>
        <v>0</v>
      </c>
      <c r="BM29" s="48">
        <f>'Indicador Datos'!T32</f>
        <v>4</v>
      </c>
      <c r="BN29" s="48">
        <f t="shared" si="29"/>
        <v>7</v>
      </c>
      <c r="BO29" s="159">
        <f t="shared" si="37"/>
        <v>7</v>
      </c>
      <c r="BP29" s="48">
        <f>IF('Indicador Datos'!U32="No data","x",ROUND(IF('Indicador Datos'!U32&gt;BP$37,10,IF('Indicador Datos'!U32&lt;BP$38,0,10-(BP$37-'Indicador Datos'!U32)/(BP$37-BP$38)*10)),1))</f>
        <v>9.3000000000000007</v>
      </c>
      <c r="BQ29" s="48">
        <f>IF('Indicador Datos'!V32="No data","x",ROUND(IF(LOG('Indicador Datos'!V32)&gt;BQ$37,10,IF(LOG('Indicador Datos'!V32)&lt;BQ$38,0,10-(BQ$37-LOG('Indicador Datos'!V32))/(BQ$37-BQ$38)*10)),1))</f>
        <v>9.1999999999999993</v>
      </c>
      <c r="BR29" s="159">
        <f t="shared" si="38"/>
        <v>9.3000000000000007</v>
      </c>
      <c r="BS29" s="49">
        <f>IF('Indicador Datos'!W32="No data", "x",'Indicador Datos'!W32/'Indicador Datos'!CE32)</f>
        <v>1.3603075605274475E-4</v>
      </c>
      <c r="BT29" s="48">
        <f t="shared" si="39"/>
        <v>2.2999999999999998</v>
      </c>
      <c r="BU29" s="48">
        <f>IF('Indicador Datos'!W32="No data","x",ROUND(IF(LOG('Indicador Datos'!W32)&gt;BU$37,10,IF(LOG('Indicador Datos'!W32)&lt;BU$38,0,10-(BU$37-LOG('Indicador Datos'!W32))/(BU$37-BU$38)*10)),1))</f>
        <v>9.4</v>
      </c>
      <c r="BV29" s="50">
        <f>IF(AND(BT29="x", BU29="x"), "x", ROUND((10-GEOMEAN(((10-BT29)/10*9+1),((10-BU29)/10*9+1)))/9*10,1))</f>
        <v>7.2</v>
      </c>
      <c r="BW29" s="51">
        <f t="shared" si="41"/>
        <v>8</v>
      </c>
    </row>
    <row r="30" spans="1:75" s="3" customFormat="1" x14ac:dyDescent="0.25">
      <c r="A30" s="114" t="s">
        <v>26</v>
      </c>
      <c r="B30" s="97" t="s">
        <v>25</v>
      </c>
      <c r="C30" s="48">
        <f>ROUND(IF('Indicador Datos'!D33=0,0.1,IF(LOG('Indicador Datos'!D33)&gt;C$37,10,IF(LOG('Indicador Datos'!D33)&lt;C$38,0,10-(C$37-LOG('Indicador Datos'!D33))/(C$37-C$38)*10))),1)</f>
        <v>8.8000000000000007</v>
      </c>
      <c r="D30" s="48">
        <f>ROUND(IF('Indicador Datos'!E33=0,0.1,IF(LOG('Indicador Datos'!E33)&gt;D$37,10,IF(LOG('Indicador Datos'!E33)&lt;D$38,0,10-(D$37-LOG('Indicador Datos'!E33))/(D$37-D$38)*10))),1)</f>
        <v>10</v>
      </c>
      <c r="E30" s="48">
        <f t="shared" si="0"/>
        <v>9.5</v>
      </c>
      <c r="F30" s="48">
        <f>ROUND(IF('Indicador Datos'!F33="No data",0.1,IF('Indicador Datos'!F33=0,0,IF(LOG('Indicador Datos'!F33)&gt;F$37,10,IF(LOG('Indicador Datos'!F33)&lt;F$38,0,10-(F$37-LOG('Indicador Datos'!F33))/(F$37-F$38)*10)))),1)</f>
        <v>7.8</v>
      </c>
      <c r="G30" s="48">
        <f>ROUND(IF('Indicador Datos'!G33=0,0,IF(LOG('Indicador Datos'!G33)&gt;G$37,10,IF(LOG('Indicador Datos'!G33)&lt;G$38,0,10-(G$37-LOG('Indicador Datos'!G33))/(G$37-G$38)*10))),1)</f>
        <v>10</v>
      </c>
      <c r="H30" s="48">
        <f>ROUND(IF('Indicador Datos'!H33=0,0,IF(LOG('Indicador Datos'!H33)&gt;H$37,10,IF(LOG('Indicador Datos'!H33)&lt;H$38,0,10-(H$37-LOG('Indicador Datos'!H33))/(H$37-H$38)*10))),1)</f>
        <v>0</v>
      </c>
      <c r="I30" s="48">
        <f>ROUND(IF('Indicador Datos'!I33=0,0,IF(LOG('Indicador Datos'!I33)&gt;I$37,10,IF(LOG('Indicador Datos'!I33)&lt;I$38,0,10-(I$37-LOG('Indicador Datos'!I33))/(I$37-I$38)*10))),1)</f>
        <v>0</v>
      </c>
      <c r="J30" s="48">
        <f t="shared" si="1"/>
        <v>0</v>
      </c>
      <c r="K30" s="48">
        <f>ROUND(IF('Indicador Datos'!J33=0,0,IF(LOG('Indicador Datos'!J33)&gt;K$37,10,IF(LOG('Indicador Datos'!J33)&lt;K$38,0,10-(K$37-LOG('Indicador Datos'!J33))/(K$37-K$38)*10))),1)</f>
        <v>0</v>
      </c>
      <c r="L30" s="48">
        <f t="shared" si="2"/>
        <v>0</v>
      </c>
      <c r="M30" s="48">
        <f>ROUND(IF('Indicador Datos'!K33=0,0,IF(LOG('Indicador Datos'!K33)&gt;M$37,10,IF(LOG('Indicador Datos'!K33)&lt;M$38,0,10-(M$37-LOG('Indicador Datos'!K33))/(M$37-M$38)*10))),1)</f>
        <v>6.6</v>
      </c>
      <c r="N30" s="155">
        <f>IF('Indicador Datos'!N33="No data","x",ROUND(IF('Indicador Datos'!N33=0,0,IF(LOG('Indicador Datos'!N33)&gt;N$37,10,IF(LOG('Indicador Datos'!N33)&lt;N$38,0.1,10-(N$37-LOG('Indicador Datos'!N33))/(N$37-N$38)*10))),1))</f>
        <v>7.4</v>
      </c>
      <c r="O30" s="155">
        <f>IF('Indicador Datos'!O33="No data","x",ROUND(IF('Indicador Datos'!O33=0,0,IF(LOG('Indicador Datos'!O33)&gt;O$37,10,IF(LOG('Indicador Datos'!O33)&lt;O$38,0.1,10-(O$37-LOG('Indicador Datos'!O33))/(O$37-O$38)*10))),1))</f>
        <v>8</v>
      </c>
      <c r="P30" s="155">
        <f t="shared" si="30"/>
        <v>7.7</v>
      </c>
      <c r="Q30" s="49">
        <f>'Indicador Datos'!D33/'Indicador Datos'!$CE33</f>
        <v>2.0779291977320678E-3</v>
      </c>
      <c r="R30" s="49">
        <f>'Indicador Datos'!E33/'Indicador Datos'!$CE33</f>
        <v>7.8557426568954766E-4</v>
      </c>
      <c r="S30" s="49">
        <f>IF(F30=0.1,0,'Indicador Datos'!F33/'Indicador Datos'!$CE33)</f>
        <v>8.0760846804280289E-3</v>
      </c>
      <c r="T30" s="49">
        <f>'Indicador Datos'!G33/'Indicador Datos'!$CE33</f>
        <v>5.8595417166382232E-5</v>
      </c>
      <c r="U30" s="49">
        <f>'Indicador Datos'!H33/'Indicador Datos'!$CE33</f>
        <v>0</v>
      </c>
      <c r="V30" s="49">
        <f>'Indicador Datos'!I33/'Indicador Datos'!$CE33</f>
        <v>0</v>
      </c>
      <c r="W30" s="49">
        <f>'Indicador Datos'!J33/'Indicador Datos'!$CE33</f>
        <v>0</v>
      </c>
      <c r="X30" s="49">
        <f>'Indicador Datos'!K33/'Indicador Datos'!$CE33</f>
        <v>2.8453694108302352E-4</v>
      </c>
      <c r="Y30" s="49">
        <f>IF('Indicador Datos'!N33="No data","x",'Indicador Datos'!N33/'Indicador Datos'!$CE33)</f>
        <v>5.9772831480963393E-2</v>
      </c>
      <c r="Z30" s="49">
        <f>IF('Indicador Datos'!O33="No data","x",'Indicador Datos'!O33/'Indicador Datos'!$CE33)</f>
        <v>0.10401552598295402</v>
      </c>
      <c r="AA30" s="48">
        <f t="shared" si="3"/>
        <v>10</v>
      </c>
      <c r="AB30" s="48">
        <f t="shared" si="4"/>
        <v>10</v>
      </c>
      <c r="AC30" s="48">
        <f t="shared" si="5"/>
        <v>10</v>
      </c>
      <c r="AD30" s="48">
        <f t="shared" si="6"/>
        <v>10</v>
      </c>
      <c r="AE30" s="48">
        <f t="shared" si="7"/>
        <v>9.1999999999999993</v>
      </c>
      <c r="AF30" s="48">
        <f t="shared" si="8"/>
        <v>0</v>
      </c>
      <c r="AG30" s="48">
        <f t="shared" si="9"/>
        <v>0</v>
      </c>
      <c r="AH30" s="48">
        <f t="shared" si="10"/>
        <v>0</v>
      </c>
      <c r="AI30" s="48">
        <f t="shared" si="11"/>
        <v>0</v>
      </c>
      <c r="AJ30" s="48">
        <f t="shared" si="12"/>
        <v>0</v>
      </c>
      <c r="AK30" s="48">
        <f t="shared" si="13"/>
        <v>0.4</v>
      </c>
      <c r="AL30" s="48">
        <f>ROUND(IF('Indicador Datos'!L33=0,0,IF('Indicador Datos'!L33&gt;AL$37,10,IF('Indicador Datos'!L33&lt;AL$38,0,10-(AL$37-'Indicador Datos'!L33)/(AL$37-AL$38)*10))),1)</f>
        <v>4.7</v>
      </c>
      <c r="AM30" s="48">
        <f t="shared" si="31"/>
        <v>3</v>
      </c>
      <c r="AN30" s="48">
        <f t="shared" si="32"/>
        <v>5.2</v>
      </c>
      <c r="AO30" s="48">
        <f t="shared" si="33"/>
        <v>4.2</v>
      </c>
      <c r="AP30" s="48">
        <f t="shared" si="14"/>
        <v>9.4</v>
      </c>
      <c r="AQ30" s="48">
        <f t="shared" si="15"/>
        <v>10</v>
      </c>
      <c r="AR30" s="48">
        <f t="shared" si="16"/>
        <v>0</v>
      </c>
      <c r="AS30" s="48">
        <f t="shared" si="17"/>
        <v>0</v>
      </c>
      <c r="AT30" s="48">
        <f t="shared" si="18"/>
        <v>0</v>
      </c>
      <c r="AU30" s="48">
        <f t="shared" si="19"/>
        <v>0</v>
      </c>
      <c r="AV30" s="48">
        <f t="shared" si="20"/>
        <v>4.2</v>
      </c>
      <c r="AW30" s="48">
        <f t="shared" si="21"/>
        <v>9.8000000000000007</v>
      </c>
      <c r="AX30" s="50">
        <f t="shared" si="22"/>
        <v>9.1999999999999993</v>
      </c>
      <c r="AY30" s="48">
        <f t="shared" si="23"/>
        <v>9.6999999999999993</v>
      </c>
      <c r="AZ30" s="197">
        <f t="shared" si="34"/>
        <v>9.8000000000000007</v>
      </c>
      <c r="BA30" s="50">
        <f t="shared" si="24"/>
        <v>0</v>
      </c>
      <c r="BB30" s="48">
        <f t="shared" si="25"/>
        <v>4.5</v>
      </c>
      <c r="BC30" s="48" t="str">
        <f>IF('Indicador Datos'!P33="No data","x",ROUND(IF('Indicador Datos'!P33&gt;BC$37,10,IF('Indicador Datos'!P33&lt;BC$38,0,10-(BC$37-'Indicador Datos'!P33)/(BC$37-BC$38)*10)),1))</f>
        <v>x</v>
      </c>
      <c r="BD30" s="48">
        <f t="shared" si="26"/>
        <v>4.5</v>
      </c>
      <c r="BE30" s="48">
        <f t="shared" si="27"/>
        <v>6.3</v>
      </c>
      <c r="BF30" s="48">
        <f>IF('Indicador Datos'!M33="No data","x", ROUND(IF('Indicador Datos'!M33&gt;BF$37,0,IF('Indicador Datos'!M33&lt;BF$38,10,(BF$37-'Indicador Datos'!M33)/(BF$37-BF$38)*10)),1))</f>
        <v>5.7</v>
      </c>
      <c r="BG30" s="50">
        <f t="shared" si="35"/>
        <v>5.7</v>
      </c>
      <c r="BH30" s="51">
        <f t="shared" si="36"/>
        <v>7.6</v>
      </c>
      <c r="BI30" s="48">
        <f>ROUND(IF('Indicador Datos'!Q33=0,0,IF('Indicador Datos'!Q33&gt;BI$37,10,IF('Indicador Datos'!Q33&lt;BI$38,0,10-(BI$37-'Indicador Datos'!Q33)/(BI$37-BI$38)*10))),1)</f>
        <v>3.4</v>
      </c>
      <c r="BJ30" s="48">
        <f>ROUND(IF('Indicador Datos'!R33=0,0,IF(LOG('Indicador Datos'!R33)&gt;LOG(BJ$37),10,IF(LOG('Indicador Datos'!R33)&lt;LOG(BJ$38),0,10-(LOG(BJ$37)-LOG('Indicador Datos'!R33))/(LOG(BJ$37)-LOG(BJ$38))*10))),1)</f>
        <v>2.9</v>
      </c>
      <c r="BK30" s="48">
        <f t="shared" si="28"/>
        <v>3.2</v>
      </c>
      <c r="BL30" s="48">
        <f>'Indicador Datos'!S33</f>
        <v>0</v>
      </c>
      <c r="BM30" s="48">
        <f>'Indicador Datos'!T33</f>
        <v>0</v>
      </c>
      <c r="BN30" s="48">
        <f t="shared" si="29"/>
        <v>0</v>
      </c>
      <c r="BO30" s="159">
        <f t="shared" si="37"/>
        <v>2.2000000000000002</v>
      </c>
      <c r="BP30" s="48">
        <f>IF('Indicador Datos'!U33="No data","x",ROUND(IF('Indicador Datos'!U33&gt;BP$37,10,IF('Indicador Datos'!U33&lt;BP$38,0,10-(BP$37-'Indicador Datos'!U33)/(BP$37-BP$38)*10)),1))</f>
        <v>2.7</v>
      </c>
      <c r="BQ30" s="48">
        <f>IF('Indicador Datos'!V33="No data","x",ROUND(IF(LOG('Indicador Datos'!V33)&gt;BQ$37,10,IF(LOG('Indicador Datos'!V33)&lt;BQ$38,0,10-(BQ$37-LOG('Indicador Datos'!V33))/(BQ$37-BQ$38)*10)),1))</f>
        <v>6.9</v>
      </c>
      <c r="BR30" s="159">
        <f t="shared" si="38"/>
        <v>5.2</v>
      </c>
      <c r="BS30" s="49">
        <f>IF('Indicador Datos'!W33="No data", "x",'Indicador Datos'!W33/'Indicador Datos'!CE33)</f>
        <v>2.2620554052518835E-4</v>
      </c>
      <c r="BT30" s="48">
        <f t="shared" si="39"/>
        <v>3.8</v>
      </c>
      <c r="BU30" s="48">
        <f>IF('Indicador Datos'!W33="No data","x",ROUND(IF(LOG('Indicador Datos'!W33)&gt;BU$37,10,IF(LOG('Indicador Datos'!W33)&lt;BU$38,0,10-(BU$37-LOG('Indicador Datos'!W33))/(BU$37-BU$38)*10)),1))</f>
        <v>8.5</v>
      </c>
      <c r="BV30" s="50">
        <f t="shared" si="40"/>
        <v>6.7</v>
      </c>
      <c r="BW30" s="51">
        <f t="shared" si="41"/>
        <v>5</v>
      </c>
    </row>
    <row r="31" spans="1:75" s="3" customFormat="1" x14ac:dyDescent="0.25">
      <c r="A31" s="114" t="s">
        <v>34</v>
      </c>
      <c r="B31" s="97" t="s">
        <v>33</v>
      </c>
      <c r="C31" s="48">
        <f>ROUND(IF('Indicador Datos'!D34=0,0.1,IF(LOG('Indicador Datos'!D34)&gt;C$37,10,IF(LOG('Indicador Datos'!D34)&lt;C$38,0,10-(C$37-LOG('Indicador Datos'!D34))/(C$37-C$38)*10))),1)</f>
        <v>0.1</v>
      </c>
      <c r="D31" s="48">
        <f>ROUND(IF('Indicador Datos'!E34=0,0.1,IF(LOG('Indicador Datos'!E34)&gt;D$37,10,IF(LOG('Indicador Datos'!E34)&lt;D$38,0,10-(D$37-LOG('Indicador Datos'!E34))/(D$37-D$38)*10))),1)</f>
        <v>0.1</v>
      </c>
      <c r="E31" s="48">
        <f t="shared" si="0"/>
        <v>0.1</v>
      </c>
      <c r="F31" s="48">
        <f>ROUND(IF('Indicador Datos'!F34="No data",0.1,IF('Indicador Datos'!F34=0,0,IF(LOG('Indicador Datos'!F34)&gt;F$37,10,IF(LOG('Indicador Datos'!F34)&lt;F$38,0,10-(F$37-LOG('Indicador Datos'!F34))/(F$37-F$38)*10)))),1)</f>
        <v>4.4000000000000004</v>
      </c>
      <c r="G31" s="48">
        <f>ROUND(IF('Indicador Datos'!G34=0,0,IF(LOG('Indicador Datos'!G34)&gt;G$37,10,IF(LOG('Indicador Datos'!G34)&lt;G$38,0,10-(G$37-LOG('Indicador Datos'!G34))/(G$37-G$38)*10))),1)</f>
        <v>4</v>
      </c>
      <c r="H31" s="48">
        <f>ROUND(IF('Indicador Datos'!H34=0,0,IF(LOG('Indicador Datos'!H34)&gt;H$37,10,IF(LOG('Indicador Datos'!H34)&lt;H$38,0,10-(H$37-LOG('Indicador Datos'!H34))/(H$37-H$38)*10))),1)</f>
        <v>0</v>
      </c>
      <c r="I31" s="48">
        <f>ROUND(IF('Indicador Datos'!I34=0,0,IF(LOG('Indicador Datos'!I34)&gt;I$37,10,IF(LOG('Indicador Datos'!I34)&lt;I$38,0,10-(I$37-LOG('Indicador Datos'!I34))/(I$37-I$38)*10))),1)</f>
        <v>0</v>
      </c>
      <c r="J31" s="48">
        <f t="shared" si="1"/>
        <v>0</v>
      </c>
      <c r="K31" s="48">
        <f>ROUND(IF('Indicador Datos'!J34=0,0,IF(LOG('Indicador Datos'!J34)&gt;K$37,10,IF(LOG('Indicador Datos'!J34)&lt;K$38,0,10-(K$37-LOG('Indicador Datos'!J34))/(K$37-K$38)*10))),1)</f>
        <v>0</v>
      </c>
      <c r="L31" s="48">
        <f t="shared" si="2"/>
        <v>0</v>
      </c>
      <c r="M31" s="48">
        <f>ROUND(IF('Indicador Datos'!K34=0,0,IF(LOG('Indicador Datos'!K34)&gt;M$37,10,IF(LOG('Indicador Datos'!K34)&lt;M$38,0,10-(M$37-LOG('Indicador Datos'!K34))/(M$37-M$38)*10))),1)</f>
        <v>8.1999999999999993</v>
      </c>
      <c r="N31" s="155">
        <f>IF('Indicador Datos'!N34="No data","x",ROUND(IF('Indicador Datos'!N34=0,0,IF(LOG('Indicador Datos'!N34)&gt;N$37,10,IF(LOG('Indicador Datos'!N34)&lt;N$38,0.1,10-(N$37-LOG('Indicador Datos'!N34))/(N$37-N$38)*10))),1))</f>
        <v>3.8</v>
      </c>
      <c r="O31" s="155">
        <f>IF('Indicador Datos'!O34="No data","x",ROUND(IF('Indicador Datos'!O34=0,0,IF(LOG('Indicador Datos'!O34)&gt;O$37,10,IF(LOG('Indicador Datos'!O34)&lt;O$38,0.1,10-(O$37-LOG('Indicador Datos'!O34))/(O$37-O$38)*10))),1))</f>
        <v>5.3</v>
      </c>
      <c r="P31" s="155">
        <f t="shared" si="30"/>
        <v>4.5999999999999996</v>
      </c>
      <c r="Q31" s="49">
        <f>'Indicador Datos'!D34/'Indicador Datos'!$CE34</f>
        <v>0</v>
      </c>
      <c r="R31" s="49">
        <f>'Indicador Datos'!E34/'Indicador Datos'!$CE34</f>
        <v>0</v>
      </c>
      <c r="S31" s="49">
        <f>IF(F31=0.1,0,'Indicador Datos'!F34/'Indicador Datos'!$CE34)</f>
        <v>7.9806573950232558E-3</v>
      </c>
      <c r="T31" s="49">
        <f>'Indicador Datos'!G34/'Indicador Datos'!$CE34</f>
        <v>5.3123914212927628E-7</v>
      </c>
      <c r="U31" s="49">
        <f>'Indicador Datos'!H34/'Indicador Datos'!$CE34</f>
        <v>0</v>
      </c>
      <c r="V31" s="49">
        <f>'Indicador Datos'!I34/'Indicador Datos'!$CE34</f>
        <v>0</v>
      </c>
      <c r="W31" s="49">
        <f>'Indicador Datos'!J34/'Indicador Datos'!$CE34</f>
        <v>0</v>
      </c>
      <c r="X31" s="49">
        <f>'Indicador Datos'!K34/'Indicador Datos'!$CE34</f>
        <v>2.5455208893694486E-2</v>
      </c>
      <c r="Y31" s="49">
        <f>IF('Indicador Datos'!N34="No data","x",'Indicador Datos'!N34/'Indicador Datos'!$CE34)</f>
        <v>4.3852717972383611E-2</v>
      </c>
      <c r="Z31" s="49">
        <f>IF('Indicador Datos'!O34="No data","x",'Indicador Datos'!O34/'Indicador Datos'!$CE34)</f>
        <v>0.18454925834454614</v>
      </c>
      <c r="AA31" s="48">
        <f t="shared" si="3"/>
        <v>0</v>
      </c>
      <c r="AB31" s="48">
        <f t="shared" si="4"/>
        <v>0</v>
      </c>
      <c r="AC31" s="48">
        <f t="shared" si="5"/>
        <v>0</v>
      </c>
      <c r="AD31" s="48">
        <f t="shared" si="6"/>
        <v>10</v>
      </c>
      <c r="AE31" s="48">
        <f t="shared" si="7"/>
        <v>2.4</v>
      </c>
      <c r="AF31" s="48">
        <f t="shared" si="8"/>
        <v>0</v>
      </c>
      <c r="AG31" s="48">
        <f t="shared" si="9"/>
        <v>0</v>
      </c>
      <c r="AH31" s="48">
        <f t="shared" si="10"/>
        <v>0</v>
      </c>
      <c r="AI31" s="48">
        <f t="shared" si="11"/>
        <v>0</v>
      </c>
      <c r="AJ31" s="48">
        <f t="shared" si="12"/>
        <v>0</v>
      </c>
      <c r="AK31" s="48">
        <f t="shared" si="13"/>
        <v>10</v>
      </c>
      <c r="AL31" s="48">
        <f>ROUND(IF('Indicador Datos'!L34=0,0,IF('Indicador Datos'!L34&gt;AL$37,10,IF('Indicador Datos'!L34&lt;AL$38,0,10-(AL$37-'Indicador Datos'!L34)/(AL$37-AL$38)*10))),1)</f>
        <v>4.7</v>
      </c>
      <c r="AM31" s="48">
        <f t="shared" si="31"/>
        <v>2.2000000000000002</v>
      </c>
      <c r="AN31" s="48">
        <f t="shared" si="32"/>
        <v>9.1999999999999993</v>
      </c>
      <c r="AO31" s="48">
        <f t="shared" si="33"/>
        <v>7</v>
      </c>
      <c r="AP31" s="48">
        <f t="shared" si="14"/>
        <v>0.1</v>
      </c>
      <c r="AQ31" s="48">
        <f t="shared" si="15"/>
        <v>0.1</v>
      </c>
      <c r="AR31" s="48">
        <f t="shared" si="16"/>
        <v>0</v>
      </c>
      <c r="AS31" s="48">
        <f t="shared" si="17"/>
        <v>0</v>
      </c>
      <c r="AT31" s="48">
        <f t="shared" si="18"/>
        <v>0</v>
      </c>
      <c r="AU31" s="48">
        <f t="shared" si="19"/>
        <v>0</v>
      </c>
      <c r="AV31" s="48">
        <f t="shared" si="20"/>
        <v>9.3000000000000007</v>
      </c>
      <c r="AW31" s="48">
        <f t="shared" si="21"/>
        <v>0.1</v>
      </c>
      <c r="AX31" s="50">
        <f t="shared" si="22"/>
        <v>8.4</v>
      </c>
      <c r="AY31" s="48">
        <f t="shared" si="23"/>
        <v>3.2</v>
      </c>
      <c r="AZ31" s="197">
        <f t="shared" si="34"/>
        <v>1.8</v>
      </c>
      <c r="BA31" s="50">
        <f t="shared" si="24"/>
        <v>0</v>
      </c>
      <c r="BB31" s="48">
        <f t="shared" si="25"/>
        <v>7</v>
      </c>
      <c r="BC31" s="48">
        <f>IF('Indicador Datos'!P34="No data","x",ROUND(IF('Indicador Datos'!P34&gt;BC$37,10,IF('Indicador Datos'!P34&lt;BC$38,0,10-(BC$37-'Indicador Datos'!P34)/(BC$37-BC$38)*10)),1))</f>
        <v>0.5</v>
      </c>
      <c r="BD31" s="48">
        <f t="shared" si="26"/>
        <v>3.8</v>
      </c>
      <c r="BE31" s="48">
        <f t="shared" si="27"/>
        <v>5.9</v>
      </c>
      <c r="BF31" s="48">
        <f>IF('Indicador Datos'!M34="No data","x", ROUND(IF('Indicador Datos'!M34&gt;BF$37,0,IF('Indicador Datos'!M34&lt;BF$38,10,(BF$37-'Indicador Datos'!M34)/(BF$37-BF$38)*10)),1))</f>
        <v>0.3</v>
      </c>
      <c r="BG31" s="50">
        <f t="shared" si="35"/>
        <v>4</v>
      </c>
      <c r="BH31" s="51">
        <f t="shared" si="36"/>
        <v>4.4000000000000004</v>
      </c>
      <c r="BI31" s="48">
        <f>ROUND(IF('Indicador Datos'!Q34=0,0,IF('Indicador Datos'!Q34&gt;BI$37,10,IF('Indicador Datos'!Q34&lt;BI$38,0,10-(BI$37-'Indicador Datos'!Q34)/(BI$37-BI$38)*10))),1)</f>
        <v>0.8</v>
      </c>
      <c r="BJ31" s="48">
        <f>ROUND(IF('Indicador Datos'!R34=0,0,IF(LOG('Indicador Datos'!R34)&gt;LOG(BJ$37),10,IF(LOG('Indicador Datos'!R34)&lt;LOG(BJ$38),0,10-(LOG(BJ$37)-LOG('Indicador Datos'!R34))/(LOG(BJ$37)-LOG(BJ$38))*10))),1)</f>
        <v>0.5</v>
      </c>
      <c r="BK31" s="48">
        <f t="shared" si="28"/>
        <v>0.7</v>
      </c>
      <c r="BL31" s="48">
        <f>'Indicador Datos'!S34</f>
        <v>0</v>
      </c>
      <c r="BM31" s="48">
        <f>'Indicador Datos'!T34</f>
        <v>0</v>
      </c>
      <c r="BN31" s="48">
        <f t="shared" si="29"/>
        <v>0</v>
      </c>
      <c r="BO31" s="159">
        <f t="shared" si="37"/>
        <v>0.5</v>
      </c>
      <c r="BP31" s="48">
        <f>IF('Indicador Datos'!U34="No data","x",ROUND(IF('Indicador Datos'!U34&gt;BP$37,10,IF('Indicador Datos'!U34&lt;BP$38,0,10-(BP$37-'Indicador Datos'!U34)/(BP$37-BP$38)*10)),1))</f>
        <v>6.8</v>
      </c>
      <c r="BQ31" s="48">
        <f>IF('Indicador Datos'!V34="No data","x",ROUND(IF(LOG('Indicador Datos'!V34)&gt;BQ$37,10,IF(LOG('Indicador Datos'!V34)&lt;BQ$38,0,10-(BQ$37-LOG('Indicador Datos'!V34))/(BQ$37-BQ$38)*10)),1))</f>
        <v>4.9000000000000004</v>
      </c>
      <c r="BR31" s="159">
        <f t="shared" si="38"/>
        <v>5.9</v>
      </c>
      <c r="BS31" s="49">
        <f>IF('Indicador Datos'!W34="No data", "x",'Indicador Datos'!W34/'Indicador Datos'!CE34)</f>
        <v>1.408588634433687E-4</v>
      </c>
      <c r="BT31" s="48">
        <f t="shared" si="39"/>
        <v>2.2999999999999998</v>
      </c>
      <c r="BU31" s="48">
        <f>IF('Indicador Datos'!W34="No data","x",ROUND(IF(LOG('Indicador Datos'!W34)&gt;BU$37,10,IF(LOG('Indicador Datos'!W34)&lt;BU$38,0,10-(BU$37-LOG('Indicador Datos'!W34))/(BU$37-BU$38)*10)),1))</f>
        <v>3.4</v>
      </c>
      <c r="BV31" s="50">
        <f t="shared" si="40"/>
        <v>2.9</v>
      </c>
      <c r="BW31" s="51">
        <f t="shared" si="41"/>
        <v>3.4</v>
      </c>
    </row>
    <row r="32" spans="1:75" s="3" customFormat="1" x14ac:dyDescent="0.25">
      <c r="A32" s="114" t="s">
        <v>48</v>
      </c>
      <c r="B32" s="97" t="s">
        <v>47</v>
      </c>
      <c r="C32" s="48">
        <f>ROUND(IF('Indicador Datos'!D35=0,0.1,IF(LOG('Indicador Datos'!D35)&gt;C$37,10,IF(LOG('Indicador Datos'!D35)&lt;C$38,0,10-(C$37-LOG('Indicador Datos'!D35))/(C$37-C$38)*10))),1)</f>
        <v>0.1</v>
      </c>
      <c r="D32" s="48">
        <f>ROUND(IF('Indicador Datos'!E35=0,0.1,IF(LOG('Indicador Datos'!E35)&gt;D$37,10,IF(LOG('Indicador Datos'!E35)&lt;D$38,0,10-(D$37-LOG('Indicador Datos'!E35))/(D$37-D$38)*10))),1)</f>
        <v>0.1</v>
      </c>
      <c r="E32" s="48">
        <f t="shared" si="0"/>
        <v>0.1</v>
      </c>
      <c r="F32" s="48">
        <f>ROUND(IF('Indicador Datos'!F35="No data",0.1,IF('Indicador Datos'!F35=0,0,IF(LOG('Indicador Datos'!F35)&gt;F$37,10,IF(LOG('Indicador Datos'!F35)&lt;F$38,0,10-(F$37-LOG('Indicador Datos'!F35))/(F$37-F$38)*10)))),1)</f>
        <v>6.2</v>
      </c>
      <c r="G32" s="48">
        <f>ROUND(IF('Indicador Datos'!G35=0,0,IF(LOG('Indicador Datos'!G35)&gt;G$37,10,IF(LOG('Indicador Datos'!G35)&lt;G$38,0,10-(G$37-LOG('Indicador Datos'!G35))/(G$37-G$38)*10))),1)</f>
        <v>0</v>
      </c>
      <c r="H32" s="48">
        <f>ROUND(IF('Indicador Datos'!H35=0,0,IF(LOG('Indicador Datos'!H35)&gt;H$37,10,IF(LOG('Indicador Datos'!H35)&lt;H$38,0,10-(H$37-LOG('Indicador Datos'!H35))/(H$37-H$38)*10))),1)</f>
        <v>0</v>
      </c>
      <c r="I32" s="48">
        <f>ROUND(IF('Indicador Datos'!I35=0,0,IF(LOG('Indicador Datos'!I35)&gt;I$37,10,IF(LOG('Indicador Datos'!I35)&lt;I$38,0,10-(I$37-LOG('Indicador Datos'!I35))/(I$37-I$38)*10))),1)</f>
        <v>0</v>
      </c>
      <c r="J32" s="48">
        <f t="shared" si="1"/>
        <v>0</v>
      </c>
      <c r="K32" s="48">
        <f>ROUND(IF('Indicador Datos'!J35=0,0,IF(LOG('Indicador Datos'!J35)&gt;K$37,10,IF(LOG('Indicador Datos'!J35)&lt;K$38,0,10-(K$37-LOG('Indicador Datos'!J35))/(K$37-K$38)*10))),1)</f>
        <v>0</v>
      </c>
      <c r="L32" s="48">
        <f t="shared" si="2"/>
        <v>0</v>
      </c>
      <c r="M32" s="48">
        <f>ROUND(IF('Indicador Datos'!K35=0,0,IF(LOG('Indicador Datos'!K35)&gt;M$37,10,IF(LOG('Indicador Datos'!K35)&lt;M$38,0,10-(M$37-LOG('Indicador Datos'!K35))/(M$37-M$38)*10))),1)</f>
        <v>9.4</v>
      </c>
      <c r="N32" s="155">
        <f>IF('Indicador Datos'!N35="No data","x",ROUND(IF('Indicador Datos'!N35=0,0,IF(LOG('Indicador Datos'!N35)&gt;N$37,10,IF(LOG('Indicador Datos'!N35)&lt;N$38,0.1,10-(N$37-LOG('Indicador Datos'!N35))/(N$37-N$38)*10))),1))</f>
        <v>6.7</v>
      </c>
      <c r="O32" s="155">
        <f>IF('Indicador Datos'!O35="No data","x",ROUND(IF('Indicador Datos'!O35=0,0,IF(LOG('Indicador Datos'!O35)&gt;O$37,10,IF(LOG('Indicador Datos'!O35)&lt;O$38,0.1,10-(O$37-LOG('Indicador Datos'!O35))/(O$37-O$38)*10))),1))</f>
        <v>7.3</v>
      </c>
      <c r="P32" s="155">
        <f t="shared" si="30"/>
        <v>7</v>
      </c>
      <c r="Q32" s="49">
        <f>'Indicador Datos'!D35/'Indicador Datos'!$CE35</f>
        <v>0</v>
      </c>
      <c r="R32" s="49">
        <f>'Indicador Datos'!E35/'Indicador Datos'!$CE35</f>
        <v>0</v>
      </c>
      <c r="S32" s="49">
        <f>IF(F32=0.1,0,'Indicador Datos'!F35/'Indicador Datos'!$CE35)</f>
        <v>4.3349231171813446E-3</v>
      </c>
      <c r="T32" s="49">
        <f>'Indicador Datos'!G35/'Indicador Datos'!$CE35</f>
        <v>0</v>
      </c>
      <c r="U32" s="49">
        <f>'Indicador Datos'!H35/'Indicador Datos'!$CE35</f>
        <v>0</v>
      </c>
      <c r="V32" s="49">
        <f>'Indicador Datos'!I35/'Indicador Datos'!$CE35</f>
        <v>0</v>
      </c>
      <c r="W32" s="49">
        <f>'Indicador Datos'!J35/'Indicador Datos'!$CE35</f>
        <v>0</v>
      </c>
      <c r="X32" s="49">
        <f>'Indicador Datos'!K35/'Indicador Datos'!$CE35</f>
        <v>8.2652786387588297E-3</v>
      </c>
      <c r="Y32" s="49">
        <f>IF('Indicador Datos'!N35="No data","x",'Indicador Datos'!N35/'Indicador Datos'!$CE35)</f>
        <v>6.9710530359865533E-2</v>
      </c>
      <c r="Z32" s="49">
        <f>IF('Indicador Datos'!O35="No data","x",'Indicador Datos'!O35/'Indicador Datos'!$CE35)</f>
        <v>0.12158019441584425</v>
      </c>
      <c r="AA32" s="48">
        <f t="shared" si="3"/>
        <v>0</v>
      </c>
      <c r="AB32" s="48">
        <f t="shared" si="4"/>
        <v>0</v>
      </c>
      <c r="AC32" s="48">
        <f t="shared" si="5"/>
        <v>0</v>
      </c>
      <c r="AD32" s="48">
        <f t="shared" si="6"/>
        <v>6.2</v>
      </c>
      <c r="AE32" s="48">
        <f t="shared" si="7"/>
        <v>0</v>
      </c>
      <c r="AF32" s="48">
        <f t="shared" si="8"/>
        <v>0</v>
      </c>
      <c r="AG32" s="48">
        <f t="shared" si="9"/>
        <v>0</v>
      </c>
      <c r="AH32" s="48">
        <f t="shared" si="10"/>
        <v>0</v>
      </c>
      <c r="AI32" s="48">
        <f t="shared" si="11"/>
        <v>0</v>
      </c>
      <c r="AJ32" s="48">
        <f t="shared" si="12"/>
        <v>0</v>
      </c>
      <c r="AK32" s="48">
        <f t="shared" si="13"/>
        <v>10</v>
      </c>
      <c r="AL32" s="48">
        <f>ROUND(IF('Indicador Datos'!L35=0,0,IF('Indicador Datos'!L35&gt;AL$37,10,IF('Indicador Datos'!L35&lt;AL$38,0,10-(AL$37-'Indicador Datos'!L35)/(AL$37-AL$38)*10))),1)</f>
        <v>9.4</v>
      </c>
      <c r="AM32" s="48">
        <f t="shared" si="31"/>
        <v>3.5</v>
      </c>
      <c r="AN32" s="48">
        <f t="shared" si="32"/>
        <v>6.1</v>
      </c>
      <c r="AO32" s="48">
        <f t="shared" si="33"/>
        <v>4.9000000000000004</v>
      </c>
      <c r="AP32" s="48">
        <f t="shared" si="14"/>
        <v>0.1</v>
      </c>
      <c r="AQ32" s="48">
        <f t="shared" si="15"/>
        <v>0.1</v>
      </c>
      <c r="AR32" s="48">
        <f t="shared" si="16"/>
        <v>0</v>
      </c>
      <c r="AS32" s="48">
        <f t="shared" si="17"/>
        <v>0</v>
      </c>
      <c r="AT32" s="48">
        <f t="shared" si="18"/>
        <v>0</v>
      </c>
      <c r="AU32" s="48">
        <f t="shared" si="19"/>
        <v>0</v>
      </c>
      <c r="AV32" s="48">
        <f t="shared" si="20"/>
        <v>9.6999999999999993</v>
      </c>
      <c r="AW32" s="48">
        <f t="shared" si="21"/>
        <v>0.1</v>
      </c>
      <c r="AX32" s="50">
        <f t="shared" si="22"/>
        <v>6.2</v>
      </c>
      <c r="AY32" s="48">
        <f t="shared" si="23"/>
        <v>0</v>
      </c>
      <c r="AZ32" s="197">
        <f t="shared" si="34"/>
        <v>0.1</v>
      </c>
      <c r="BA32" s="50">
        <f t="shared" si="24"/>
        <v>0</v>
      </c>
      <c r="BB32" s="48">
        <f t="shared" si="25"/>
        <v>9.6</v>
      </c>
      <c r="BC32" s="48">
        <f>IF('Indicador Datos'!P35="No data","x",ROUND(IF('Indicador Datos'!P35&gt;BC$37,10,IF('Indicador Datos'!P35&lt;BC$38,0,10-(BC$37-'Indicador Datos'!P35)/(BC$37-BC$38)*10)),1))</f>
        <v>0.5</v>
      </c>
      <c r="BD32" s="48">
        <f t="shared" si="26"/>
        <v>5.0999999999999996</v>
      </c>
      <c r="BE32" s="48">
        <f t="shared" si="27"/>
        <v>6.1</v>
      </c>
      <c r="BF32" s="48">
        <f>IF('Indicador Datos'!M35="No data","x", ROUND(IF('Indicador Datos'!M35&gt;BF$37,0,IF('Indicador Datos'!M35&lt;BF$38,10,(BF$37-'Indicador Datos'!M35)/(BF$37-BF$38)*10)),1))</f>
        <v>10</v>
      </c>
      <c r="BG32" s="50">
        <f t="shared" si="35"/>
        <v>6.8</v>
      </c>
      <c r="BH32" s="51">
        <f t="shared" si="36"/>
        <v>4</v>
      </c>
      <c r="BI32" s="48">
        <f>ROUND(IF('Indicador Datos'!Q35=0,0,IF('Indicador Datos'!Q35&gt;BI$37,10,IF('Indicador Datos'!Q35&lt;BI$38,0,10-(BI$37-'Indicador Datos'!Q35)/(BI$37-BI$38)*10))),1)</f>
        <v>2.6</v>
      </c>
      <c r="BJ32" s="48">
        <f>ROUND(IF('Indicador Datos'!R35=0,0,IF(LOG('Indicador Datos'!R35)&gt;LOG(BJ$37),10,IF(LOG('Indicador Datos'!R35)&lt;LOG(BJ$38),0,10-(LOG(BJ$37)-LOG('Indicador Datos'!R35))/(LOG(BJ$37)-LOG(BJ$38))*10))),1)</f>
        <v>4.9000000000000004</v>
      </c>
      <c r="BK32" s="48">
        <f t="shared" si="28"/>
        <v>3.8</v>
      </c>
      <c r="BL32" s="48">
        <f>'Indicador Datos'!S35</f>
        <v>0</v>
      </c>
      <c r="BM32" s="48">
        <f>'Indicador Datos'!T35</f>
        <v>0</v>
      </c>
      <c r="BN32" s="48">
        <f t="shared" si="29"/>
        <v>0</v>
      </c>
      <c r="BO32" s="159">
        <f t="shared" si="37"/>
        <v>2.7</v>
      </c>
      <c r="BP32" s="48">
        <f>IF('Indicador Datos'!U35="No data","x",ROUND(IF('Indicador Datos'!U35&gt;BP$37,10,IF('Indicador Datos'!U35&lt;BP$38,0,10-(BP$37-'Indicador Datos'!U35)/(BP$37-BP$38)*10)),1))</f>
        <v>2.9</v>
      </c>
      <c r="BQ32" s="48">
        <f>IF('Indicador Datos'!V35="No data","x",ROUND(IF(LOG('Indicador Datos'!V35)&gt;BQ$37,10,IF(LOG('Indicador Datos'!V35)&lt;BQ$38,0,10-(BQ$37-LOG('Indicador Datos'!V35))/(BQ$37-BQ$38)*10)),1))</f>
        <v>6.1</v>
      </c>
      <c r="BR32" s="159">
        <f t="shared" si="38"/>
        <v>4.7</v>
      </c>
      <c r="BS32" s="49">
        <f>IF('Indicador Datos'!W35="No data", "x",'Indicador Datos'!W35/'Indicador Datos'!CE35)</f>
        <v>1.7851874960112217E-6</v>
      </c>
      <c r="BT32" s="48">
        <f t="shared" si="39"/>
        <v>0</v>
      </c>
      <c r="BU32" s="48">
        <f>IF('Indicador Datos'!W35="No data","x",ROUND(IF(LOG('Indicador Datos'!W35)&gt;BU$37,10,IF(LOG('Indicador Datos'!W35)&lt;BU$38,0,10-(BU$37-LOG('Indicador Datos'!W35))/(BU$37-BU$38)*10)),1))</f>
        <v>0.3</v>
      </c>
      <c r="BV32" s="50">
        <f t="shared" si="40"/>
        <v>0.2</v>
      </c>
      <c r="BW32" s="51">
        <f t="shared" si="41"/>
        <v>2.7</v>
      </c>
    </row>
    <row r="33" spans="1:75" s="3" customFormat="1" x14ac:dyDescent="0.25">
      <c r="A33" s="114" t="s">
        <v>50</v>
      </c>
      <c r="B33" s="97" t="s">
        <v>49</v>
      </c>
      <c r="C33" s="48">
        <f>ROUND(IF('Indicador Datos'!D36=0,0.1,IF(LOG('Indicador Datos'!D36)&gt;C$37,10,IF(LOG('Indicador Datos'!D36)&lt;C$38,0,10-(C$37-LOG('Indicador Datos'!D36))/(C$37-C$38)*10))),1)</f>
        <v>9.3000000000000007</v>
      </c>
      <c r="D33" s="48">
        <f>ROUND(IF('Indicador Datos'!E36=0,0.1,IF(LOG('Indicador Datos'!E36)&gt;D$37,10,IF(LOG('Indicador Datos'!E36)&lt;D$38,0,10-(D$37-LOG('Indicador Datos'!E36))/(D$37-D$38)*10))),1)</f>
        <v>10</v>
      </c>
      <c r="E33" s="48">
        <f t="shared" si="0"/>
        <v>9.6999999999999993</v>
      </c>
      <c r="F33" s="48">
        <f>ROUND(IF('Indicador Datos'!F36="No data",0.1,IF('Indicador Datos'!F36=0,0,IF(LOG('Indicador Datos'!F36)&gt;F$37,10,IF(LOG('Indicador Datos'!F36)&lt;F$38,0,10-(F$37-LOG('Indicador Datos'!F36))/(F$37-F$38)*10)))),1)</f>
        <v>8.1</v>
      </c>
      <c r="G33" s="48">
        <f>ROUND(IF('Indicador Datos'!G36=0,0,IF(LOG('Indicador Datos'!G36)&gt;G$37,10,IF(LOG('Indicador Datos'!G36)&lt;G$38,0,10-(G$37-LOG('Indicador Datos'!G36))/(G$37-G$38)*10))),1)</f>
        <v>10</v>
      </c>
      <c r="H33" s="48">
        <f>ROUND(IF('Indicador Datos'!H36=0,0,IF(LOG('Indicador Datos'!H36)&gt;H$37,10,IF(LOG('Indicador Datos'!H36)&lt;H$38,0,10-(H$37-LOG('Indicador Datos'!H36))/(H$37-H$38)*10))),1)</f>
        <v>0</v>
      </c>
      <c r="I33" s="48">
        <f>ROUND(IF('Indicador Datos'!I36=0,0,IF(LOG('Indicador Datos'!I36)&gt;I$37,10,IF(LOG('Indicador Datos'!I36)&lt;I$38,0,10-(I$37-LOG('Indicador Datos'!I36))/(I$37-I$38)*10))),1)</f>
        <v>0</v>
      </c>
      <c r="J33" s="48">
        <f t="shared" si="1"/>
        <v>0</v>
      </c>
      <c r="K33" s="48">
        <f>ROUND(IF('Indicador Datos'!J36=0,0,IF(LOG('Indicador Datos'!J36)&gt;K$37,10,IF(LOG('Indicador Datos'!J36)&lt;K$38,0,10-(K$37-LOG('Indicador Datos'!J36))/(K$37-K$38)*10))),1)</f>
        <v>0</v>
      </c>
      <c r="L33" s="48">
        <f t="shared" si="2"/>
        <v>0</v>
      </c>
      <c r="M33" s="48">
        <f>ROUND(IF('Indicador Datos'!K36=0,0,IF(LOG('Indicador Datos'!K36)&gt;M$37,10,IF(LOG('Indicador Datos'!K36)&lt;M$38,0,10-(M$37-LOG('Indicador Datos'!K36))/(M$37-M$38)*10))),1)</f>
        <v>10</v>
      </c>
      <c r="N33" s="155">
        <f>IF('Indicador Datos'!N36="No data","x",ROUND(IF('Indicador Datos'!N36=0,0,IF(LOG('Indicador Datos'!N36)&gt;N$37,10,IF(LOG('Indicador Datos'!N36)&lt;N$38,0.1,10-(N$37-LOG('Indicador Datos'!N36))/(N$37-N$38)*10))),1))</f>
        <v>9.1</v>
      </c>
      <c r="O33" s="155">
        <f>IF('Indicador Datos'!O36="No data","x",ROUND(IF('Indicador Datos'!O36=0,0,IF(LOG('Indicador Datos'!O36)&gt;O$37,10,IF(LOG('Indicador Datos'!O36)&lt;O$38,0.1,10-(O$37-LOG('Indicador Datos'!O36))/(O$37-O$38)*10))),1))</f>
        <v>9.1</v>
      </c>
      <c r="P33" s="155">
        <f t="shared" si="30"/>
        <v>9.1</v>
      </c>
      <c r="Q33" s="49">
        <f>'Indicador Datos'!D36/'Indicador Datos'!$CE36</f>
        <v>1.6930379950067383E-3</v>
      </c>
      <c r="R33" s="49">
        <f>'Indicador Datos'!E36/'Indicador Datos'!$CE36</f>
        <v>8.2008217905308255E-4</v>
      </c>
      <c r="S33" s="49">
        <f>IF(F33=0.1,0,'Indicador Datos'!F36/'Indicador Datos'!$CE36)</f>
        <v>5.8603737052725941E-3</v>
      </c>
      <c r="T33" s="49">
        <f>'Indicador Datos'!G36/'Indicador Datos'!$CE36</f>
        <v>5.1652348781896227E-5</v>
      </c>
      <c r="U33" s="49">
        <f>'Indicador Datos'!H36/'Indicador Datos'!$CE36</f>
        <v>0</v>
      </c>
      <c r="V33" s="49">
        <f>'Indicador Datos'!I36/'Indicador Datos'!$CE36</f>
        <v>0</v>
      </c>
      <c r="W33" s="49">
        <f>'Indicador Datos'!J36/'Indicador Datos'!$CE36</f>
        <v>0</v>
      </c>
      <c r="X33" s="49">
        <f>'Indicador Datos'!K36/'Indicador Datos'!$CE36</f>
        <v>3.3531673120954291E-3</v>
      </c>
      <c r="Y33" s="49">
        <f>IF('Indicador Datos'!N36="No data","x",'Indicador Datos'!N36/'Indicador Datos'!$CE36)</f>
        <v>0.13879539167901664</v>
      </c>
      <c r="Z33" s="49">
        <f>IF('Indicador Datos'!O36="No data","x",'Indicador Datos'!O36/'Indicador Datos'!$CE36)</f>
        <v>0.14126356510888835</v>
      </c>
      <c r="AA33" s="48">
        <f t="shared" si="3"/>
        <v>8.5</v>
      </c>
      <c r="AB33" s="48">
        <f t="shared" si="4"/>
        <v>10</v>
      </c>
      <c r="AC33" s="48">
        <f t="shared" si="5"/>
        <v>9.4</v>
      </c>
      <c r="AD33" s="48">
        <f t="shared" si="6"/>
        <v>8.4</v>
      </c>
      <c r="AE33" s="48">
        <f t="shared" si="7"/>
        <v>9</v>
      </c>
      <c r="AF33" s="48">
        <f t="shared" si="8"/>
        <v>0</v>
      </c>
      <c r="AG33" s="48">
        <f t="shared" si="9"/>
        <v>0</v>
      </c>
      <c r="AH33" s="48">
        <f t="shared" si="10"/>
        <v>0</v>
      </c>
      <c r="AI33" s="48">
        <f t="shared" si="11"/>
        <v>0</v>
      </c>
      <c r="AJ33" s="48">
        <f t="shared" si="12"/>
        <v>0</v>
      </c>
      <c r="AK33" s="48">
        <f t="shared" si="13"/>
        <v>4.8</v>
      </c>
      <c r="AL33" s="48">
        <f>ROUND(IF('Indicador Datos'!L36=0,0,IF('Indicador Datos'!L36&gt;AL$37,10,IF('Indicador Datos'!L36&lt;AL$38,0,10-(AL$37-'Indicador Datos'!L36)/(AL$37-AL$38)*10))),1)</f>
        <v>7.8</v>
      </c>
      <c r="AM33" s="48">
        <f t="shared" si="31"/>
        <v>6.9</v>
      </c>
      <c r="AN33" s="48">
        <f t="shared" si="32"/>
        <v>7.1</v>
      </c>
      <c r="AO33" s="48">
        <f t="shared" si="33"/>
        <v>7</v>
      </c>
      <c r="AP33" s="48">
        <f t="shared" si="14"/>
        <v>8.9</v>
      </c>
      <c r="AQ33" s="48">
        <f t="shared" si="15"/>
        <v>10</v>
      </c>
      <c r="AR33" s="48">
        <f t="shared" si="16"/>
        <v>0</v>
      </c>
      <c r="AS33" s="48">
        <f t="shared" si="17"/>
        <v>0</v>
      </c>
      <c r="AT33" s="48">
        <f t="shared" si="18"/>
        <v>0</v>
      </c>
      <c r="AU33" s="48">
        <f t="shared" si="19"/>
        <v>0</v>
      </c>
      <c r="AV33" s="48">
        <f t="shared" si="20"/>
        <v>8.5</v>
      </c>
      <c r="AW33" s="48">
        <f t="shared" si="21"/>
        <v>9.6</v>
      </c>
      <c r="AX33" s="50">
        <f t="shared" si="22"/>
        <v>8.3000000000000007</v>
      </c>
      <c r="AY33" s="48">
        <f t="shared" si="23"/>
        <v>9.6</v>
      </c>
      <c r="AZ33" s="197">
        <f t="shared" si="34"/>
        <v>9.6</v>
      </c>
      <c r="BA33" s="50">
        <f t="shared" si="24"/>
        <v>0</v>
      </c>
      <c r="BB33" s="48">
        <f t="shared" si="25"/>
        <v>8.1999999999999993</v>
      </c>
      <c r="BC33" s="48">
        <f>IF('Indicador Datos'!P36="No data","x",ROUND(IF('Indicador Datos'!P36&gt;BC$37,10,IF('Indicador Datos'!P36&lt;BC$38,0,10-(BC$37-'Indicador Datos'!P36)/(BC$37-BC$38)*10)),1))</f>
        <v>0.6</v>
      </c>
      <c r="BD33" s="48">
        <f t="shared" si="26"/>
        <v>4.4000000000000004</v>
      </c>
      <c r="BE33" s="48">
        <f t="shared" si="27"/>
        <v>8.1999999999999993</v>
      </c>
      <c r="BF33" s="48">
        <f>IF('Indicador Datos'!M36="No data","x", ROUND(IF('Indicador Datos'!M36&gt;BF$37,0,IF('Indicador Datos'!M36&lt;BF$38,10,(BF$37-'Indicador Datos'!M36)/(BF$37-BF$38)*10)),1))</f>
        <v>2</v>
      </c>
      <c r="BG33" s="50">
        <f t="shared" si="35"/>
        <v>5.7</v>
      </c>
      <c r="BH33" s="51">
        <f t="shared" si="36"/>
        <v>7.1</v>
      </c>
      <c r="BI33" s="48">
        <f>ROUND(IF('Indicador Datos'!Q36=0,0,IF('Indicador Datos'!Q36&gt;BI$37,10,IF('Indicador Datos'!Q36&lt;BI$38,0,10-(BI$37-'Indicador Datos'!Q36)/(BI$37-BI$38)*10))),1)</f>
        <v>5.4</v>
      </c>
      <c r="BJ33" s="48">
        <f>ROUND(IF('Indicador Datos'!R36=0,0,IF(LOG('Indicador Datos'!R36)&gt;LOG(BJ$37),10,IF(LOG('Indicador Datos'!R36)&lt;LOG(BJ$38),0,10-(LOG(BJ$37)-LOG('Indicador Datos'!R36))/(LOG(BJ$37)-LOG(BJ$38))*10))),1)</f>
        <v>3.1</v>
      </c>
      <c r="BK33" s="48">
        <f t="shared" si="28"/>
        <v>4.3</v>
      </c>
      <c r="BL33" s="48">
        <f>'Indicador Datos'!S36</f>
        <v>0</v>
      </c>
      <c r="BM33" s="48">
        <f>'Indicador Datos'!T36</f>
        <v>0</v>
      </c>
      <c r="BN33" s="48">
        <f t="shared" si="29"/>
        <v>0</v>
      </c>
      <c r="BO33" s="159">
        <f t="shared" si="37"/>
        <v>3</v>
      </c>
      <c r="BP33" s="48">
        <f>IF('Indicador Datos'!U36="No data","x",ROUND(IF('Indicador Datos'!U36&gt;BP$37,10,IF('Indicador Datos'!U36&lt;BP$38,0,10-(BP$37-'Indicador Datos'!U36)/(BP$37-BP$38)*10)),1))</f>
        <v>2.2000000000000002</v>
      </c>
      <c r="BQ33" s="48">
        <f>IF('Indicador Datos'!V36="No data","x",ROUND(IF(LOG('Indicador Datos'!V36)&gt;BQ$37,10,IF(LOG('Indicador Datos'!V36)&lt;BQ$38,0,10-(BQ$37-LOG('Indicador Datos'!V36))/(BQ$37-BQ$38)*10)),1))</f>
        <v>7.4</v>
      </c>
      <c r="BR33" s="159">
        <f t="shared" si="38"/>
        <v>5.4</v>
      </c>
      <c r="BS33" s="49">
        <f>IF('Indicador Datos'!W36="No data", "x",'Indicador Datos'!W36/'Indicador Datos'!CE36)</f>
        <v>2.0481426592741853E-5</v>
      </c>
      <c r="BT33" s="48">
        <f t="shared" si="39"/>
        <v>0.3</v>
      </c>
      <c r="BU33" s="48">
        <f>IF('Indicador Datos'!W36="No data","x",ROUND(IF(LOG('Indicador Datos'!W36)&gt;BU$37,10,IF(LOG('Indicador Datos'!W36)&lt;BU$38,0,10-(BU$37-LOG('Indicador Datos'!W36))/(BU$37-BU$38)*10)),1))</f>
        <v>6</v>
      </c>
      <c r="BV33" s="50">
        <f t="shared" si="40"/>
        <v>3.7</v>
      </c>
      <c r="BW33" s="51">
        <f t="shared" si="41"/>
        <v>4.0999999999999996</v>
      </c>
    </row>
    <row r="34" spans="1:75" s="3" customFormat="1" x14ac:dyDescent="0.25">
      <c r="A34" s="114" t="s">
        <v>58</v>
      </c>
      <c r="B34" s="97" t="s">
        <v>57</v>
      </c>
      <c r="C34" s="48">
        <f>ROUND(IF('Indicador Datos'!D37=0,0.1,IF(LOG('Indicador Datos'!D37)&gt;C$37,10,IF(LOG('Indicador Datos'!D37)&lt;C$38,0,10-(C$37-LOG('Indicador Datos'!D37))/(C$37-C$38)*10))),1)</f>
        <v>0.1</v>
      </c>
      <c r="D34" s="48">
        <f>ROUND(IF('Indicador Datos'!E37=0,0.1,IF(LOG('Indicador Datos'!E37)&gt;D$37,10,IF(LOG('Indicador Datos'!E37)&lt;D$38,0,10-(D$37-LOG('Indicador Datos'!E37))/(D$37-D$38)*10))),1)</f>
        <v>0.1</v>
      </c>
      <c r="E34" s="48">
        <f t="shared" si="0"/>
        <v>0.1</v>
      </c>
      <c r="F34" s="48">
        <f>ROUND(IF('Indicador Datos'!F37="No data",0.1,IF('Indicador Datos'!F37=0,0,IF(LOG('Indicador Datos'!F37)&gt;F$37,10,IF(LOG('Indicador Datos'!F37)&lt;F$38,0,10-(F$37-LOG('Indicador Datos'!F37))/(F$37-F$38)*10)))),1)</f>
        <v>5.4</v>
      </c>
      <c r="G34" s="48">
        <f>ROUND(IF('Indicador Datos'!G37=0,0,IF(LOG('Indicador Datos'!G37)&gt;G$37,10,IF(LOG('Indicador Datos'!G37)&lt;G$38,0,10-(G$37-LOG('Indicador Datos'!G37))/(G$37-G$38)*10))),1)</f>
        <v>1</v>
      </c>
      <c r="H34" s="48">
        <f>ROUND(IF('Indicador Datos'!H37=0,0,IF(LOG('Indicador Datos'!H37)&gt;H$37,10,IF(LOG('Indicador Datos'!H37)&lt;H$38,0,10-(H$37-LOG('Indicador Datos'!H37))/(H$37-H$38)*10))),1)</f>
        <v>0</v>
      </c>
      <c r="I34" s="48">
        <f>ROUND(IF('Indicador Datos'!I37=0,0,IF(LOG('Indicador Datos'!I37)&gt;I$37,10,IF(LOG('Indicador Datos'!I37)&lt;I$38,0,10-(I$37-LOG('Indicador Datos'!I37))/(I$37-I$38)*10))),1)</f>
        <v>0</v>
      </c>
      <c r="J34" s="48">
        <f t="shared" si="1"/>
        <v>0</v>
      </c>
      <c r="K34" s="48">
        <f>ROUND(IF('Indicador Datos'!J37=0,0,IF(LOG('Indicador Datos'!J37)&gt;K$37,10,IF(LOG('Indicador Datos'!J37)&lt;K$38,0,10-(K$37-LOG('Indicador Datos'!J37))/(K$37-K$38)*10))),1)</f>
        <v>0</v>
      </c>
      <c r="L34" s="48">
        <f t="shared" si="2"/>
        <v>0</v>
      </c>
      <c r="M34" s="48">
        <f>ROUND(IF('Indicador Datos'!K37=0,0,IF(LOG('Indicador Datos'!K37)&gt;M$37,10,IF(LOG('Indicador Datos'!K37)&lt;M$38,0,10-(M$37-LOG('Indicador Datos'!K37))/(M$37-M$38)*10))),1)</f>
        <v>0</v>
      </c>
      <c r="N34" s="155">
        <f>IF('Indicador Datos'!N37="No data","x",ROUND(IF('Indicador Datos'!N37=0,0,IF(LOG('Indicador Datos'!N37)&gt;N$37,10,IF(LOG('Indicador Datos'!N37)&lt;N$38,0.1,10-(N$37-LOG('Indicador Datos'!N37))/(N$37-N$38)*10))),1))</f>
        <v>0.1</v>
      </c>
      <c r="O34" s="155">
        <f>IF('Indicador Datos'!O37="No data","x",ROUND(IF('Indicador Datos'!O37=0,0,IF(LOG('Indicador Datos'!O37)&gt;O$37,10,IF(LOG('Indicador Datos'!O37)&lt;O$38,0.1,10-(O$37-LOG('Indicador Datos'!O37))/(O$37-O$38)*10))),1))</f>
        <v>4</v>
      </c>
      <c r="P34" s="155">
        <f t="shared" si="30"/>
        <v>2.2999999999999998</v>
      </c>
      <c r="Q34" s="49">
        <f>'Indicador Datos'!D37/'Indicador Datos'!$CE37</f>
        <v>0</v>
      </c>
      <c r="R34" s="49">
        <f>'Indicador Datos'!E37/'Indicador Datos'!$CE37</f>
        <v>0</v>
      </c>
      <c r="S34" s="49">
        <f>IF(F34=0.1,0,'Indicador Datos'!F37/'Indicador Datos'!$CE37)</f>
        <v>2.7534598166543606E-2</v>
      </c>
      <c r="T34" s="49">
        <f>'Indicador Datos'!G37/'Indicador Datos'!$CE37</f>
        <v>4.8356528968350647E-8</v>
      </c>
      <c r="U34" s="49">
        <f>'Indicador Datos'!H37/'Indicador Datos'!$CE37</f>
        <v>0</v>
      </c>
      <c r="V34" s="49">
        <f>'Indicador Datos'!I37/'Indicador Datos'!$CE37</f>
        <v>0</v>
      </c>
      <c r="W34" s="49">
        <f>'Indicador Datos'!J37/'Indicador Datos'!$CE37</f>
        <v>0</v>
      </c>
      <c r="X34" s="49">
        <f>'Indicador Datos'!K37/'Indicador Datos'!$CE37</f>
        <v>0</v>
      </c>
      <c r="Y34" s="49">
        <f>IF('Indicador Datos'!N37="No data","x",'Indicador Datos'!N37/'Indicador Datos'!$CE37)</f>
        <v>3.4593516877358545E-4</v>
      </c>
      <c r="Z34" s="49">
        <f>IF('Indicador Datos'!O37="No data","x",'Indicador Datos'!O37/'Indicador Datos'!$CE37)</f>
        <v>7.1997292034377769E-2</v>
      </c>
      <c r="AA34" s="48">
        <f t="shared" si="3"/>
        <v>0</v>
      </c>
      <c r="AB34" s="48">
        <f t="shared" si="4"/>
        <v>0</v>
      </c>
      <c r="AC34" s="48">
        <f t="shared" si="5"/>
        <v>0</v>
      </c>
      <c r="AD34" s="48">
        <f t="shared" si="6"/>
        <v>10</v>
      </c>
      <c r="AE34" s="48">
        <f t="shared" si="7"/>
        <v>0</v>
      </c>
      <c r="AF34" s="48">
        <f t="shared" si="8"/>
        <v>0</v>
      </c>
      <c r="AG34" s="48">
        <f t="shared" si="9"/>
        <v>0</v>
      </c>
      <c r="AH34" s="48">
        <f t="shared" si="10"/>
        <v>0</v>
      </c>
      <c r="AI34" s="48">
        <f t="shared" si="11"/>
        <v>0</v>
      </c>
      <c r="AJ34" s="48">
        <f t="shared" si="12"/>
        <v>0</v>
      </c>
      <c r="AK34" s="48">
        <f t="shared" si="13"/>
        <v>0</v>
      </c>
      <c r="AL34" s="48">
        <f>ROUND(IF('Indicador Datos'!L37=0,0,IF('Indicador Datos'!L37&gt;AL$37,10,IF('Indicador Datos'!L37&lt;AL$38,0,10-(AL$37-'Indicador Datos'!L37)/(AL$37-AL$38)*10))),1)</f>
        <v>0</v>
      </c>
      <c r="AM34" s="48">
        <f t="shared" si="31"/>
        <v>0</v>
      </c>
      <c r="AN34" s="48">
        <f t="shared" si="32"/>
        <v>3.6</v>
      </c>
      <c r="AO34" s="48">
        <f t="shared" si="33"/>
        <v>2</v>
      </c>
      <c r="AP34" s="48">
        <f t="shared" si="14"/>
        <v>0.1</v>
      </c>
      <c r="AQ34" s="48">
        <f t="shared" si="15"/>
        <v>0.1</v>
      </c>
      <c r="AR34" s="48">
        <f t="shared" si="16"/>
        <v>0</v>
      </c>
      <c r="AS34" s="48">
        <f t="shared" si="17"/>
        <v>0</v>
      </c>
      <c r="AT34" s="48">
        <f t="shared" si="18"/>
        <v>0</v>
      </c>
      <c r="AU34" s="48">
        <f t="shared" si="19"/>
        <v>0</v>
      </c>
      <c r="AV34" s="48">
        <f t="shared" si="20"/>
        <v>0</v>
      </c>
      <c r="AW34" s="48">
        <f t="shared" si="21"/>
        <v>0.1</v>
      </c>
      <c r="AX34" s="50">
        <f t="shared" si="22"/>
        <v>8.6</v>
      </c>
      <c r="AY34" s="48">
        <f t="shared" si="23"/>
        <v>0.5</v>
      </c>
      <c r="AZ34" s="197">
        <f t="shared" si="34"/>
        <v>0.3</v>
      </c>
      <c r="BA34" s="50">
        <f t="shared" si="24"/>
        <v>0</v>
      </c>
      <c r="BB34" s="48">
        <f t="shared" si="25"/>
        <v>0</v>
      </c>
      <c r="BC34" s="48" t="str">
        <f>IF('Indicador Datos'!P37="No data","x",ROUND(IF('Indicador Datos'!P37&gt;BC$37,10,IF('Indicador Datos'!P37&lt;BC$38,0,10-(BC$37-'Indicador Datos'!P37)/(BC$37-BC$38)*10)),1))</f>
        <v>x</v>
      </c>
      <c r="BD34" s="48">
        <f t="shared" si="26"/>
        <v>0</v>
      </c>
      <c r="BE34" s="48">
        <f t="shared" si="27"/>
        <v>2.2000000000000002</v>
      </c>
      <c r="BF34" s="48">
        <f>IF('Indicador Datos'!M37="No data","x", ROUND(IF('Indicador Datos'!M37&gt;BF$37,0,IF('Indicador Datos'!M37&lt;BF$38,10,(BF$37-'Indicador Datos'!M37)/(BF$37-BF$38)*10)),1))</f>
        <v>0.3</v>
      </c>
      <c r="BG34" s="50">
        <f t="shared" si="35"/>
        <v>1.2</v>
      </c>
      <c r="BH34" s="51">
        <f t="shared" si="36"/>
        <v>3.7</v>
      </c>
      <c r="BI34" s="48">
        <f>ROUND(IF('Indicador Datos'!Q37=0,0,IF('Indicador Datos'!Q37&gt;BI$37,10,IF('Indicador Datos'!Q37&lt;BI$38,0,10-(BI$37-'Indicador Datos'!Q37)/(BI$37-BI$38)*10))),1)</f>
        <v>0.2</v>
      </c>
      <c r="BJ34" s="48">
        <f>ROUND(IF('Indicador Datos'!R37=0,0,IF(LOG('Indicador Datos'!R37)&gt;LOG(BJ$37),10,IF(LOG('Indicador Datos'!R37)&lt;LOG(BJ$38),0,10-(LOG(BJ$37)-LOG('Indicador Datos'!R37))/(LOG(BJ$37)-LOG(BJ$38))*10))),1)</f>
        <v>0</v>
      </c>
      <c r="BK34" s="48">
        <f t="shared" si="28"/>
        <v>0.1</v>
      </c>
      <c r="BL34" s="48">
        <f>'Indicador Datos'!S37</f>
        <v>0</v>
      </c>
      <c r="BM34" s="48">
        <f>'Indicador Datos'!T37</f>
        <v>0</v>
      </c>
      <c r="BN34" s="48">
        <f t="shared" si="29"/>
        <v>0</v>
      </c>
      <c r="BO34" s="159">
        <f t="shared" si="37"/>
        <v>0.1</v>
      </c>
      <c r="BP34" s="48">
        <f>IF('Indicador Datos'!U37="No data","x",ROUND(IF('Indicador Datos'!U37&gt;BP$37,10,IF('Indicador Datos'!U37&lt;BP$38,0,10-(BP$37-'Indicador Datos'!U37)/(BP$37-BP$38)*10)),1))</f>
        <v>3.2</v>
      </c>
      <c r="BQ34" s="48">
        <f>IF('Indicador Datos'!V37="No data","x",ROUND(IF(LOG('Indicador Datos'!V37)&gt;BQ$37,10,IF(LOG('Indicador Datos'!V37)&lt;BQ$38,0,10-(BQ$37-LOG('Indicador Datos'!V37))/(BQ$37-BQ$38)*10)),1))</f>
        <v>3.8</v>
      </c>
      <c r="BR34" s="159">
        <f t="shared" si="38"/>
        <v>3.5</v>
      </c>
      <c r="BS34" s="49">
        <f>IF('Indicador Datos'!W37="No data", "x",'Indicador Datos'!W37/'Indicador Datos'!CE37)</f>
        <v>5.0216395467133367E-5</v>
      </c>
      <c r="BT34" s="48">
        <f t="shared" si="39"/>
        <v>0.8</v>
      </c>
      <c r="BU34" s="48">
        <f>IF('Indicador Datos'!W37="No data","x",ROUND(IF(LOG('Indicador Datos'!W37)&gt;BU$37,10,IF(LOG('Indicador Datos'!W37)&lt;BU$38,0,10-(BU$37-LOG('Indicador Datos'!W37))/(BU$37-BU$38)*10)),1))</f>
        <v>1.4</v>
      </c>
      <c r="BV34" s="50">
        <f t="shared" si="40"/>
        <v>1.1000000000000001</v>
      </c>
      <c r="BW34" s="51">
        <f t="shared" si="41"/>
        <v>1.7</v>
      </c>
    </row>
    <row r="35" spans="1:75" s="3" customFormat="1" x14ac:dyDescent="0.25">
      <c r="A35" s="114" t="s">
        <v>62</v>
      </c>
      <c r="B35" s="97" t="s">
        <v>61</v>
      </c>
      <c r="C35" s="48">
        <f>ROUND(IF('Indicador Datos'!D38=0,0.1,IF(LOG('Indicador Datos'!D38)&gt;C$37,10,IF(LOG('Indicador Datos'!D38)&lt;C$38,0,10-(C$37-LOG('Indicador Datos'!D38))/(C$37-C$38)*10))),1)</f>
        <v>0.1</v>
      </c>
      <c r="D35" s="48">
        <f>ROUND(IF('Indicador Datos'!E38=0,0.1,IF(LOG('Indicador Datos'!E38)&gt;D$37,10,IF(LOG('Indicador Datos'!E38)&lt;D$38,0,10-(D$37-LOG('Indicador Datos'!E38))/(D$37-D$38)*10))),1)</f>
        <v>0.1</v>
      </c>
      <c r="E35" s="48">
        <f t="shared" si="0"/>
        <v>0.1</v>
      </c>
      <c r="F35" s="48">
        <f>ROUND(IF('Indicador Datos'!F38="No data",0.1,IF('Indicador Datos'!F38=0,0,IF(LOG('Indicador Datos'!F38)&gt;F$37,10,IF(LOG('Indicador Datos'!F38)&lt;F$38,0,10-(F$37-LOG('Indicador Datos'!F38))/(F$37-F$38)*10)))),1)</f>
        <v>5.2</v>
      </c>
      <c r="G35" s="48">
        <f>ROUND(IF('Indicador Datos'!G38=0,0,IF(LOG('Indicador Datos'!G38)&gt;G$37,10,IF(LOG('Indicador Datos'!G38)&lt;G$38,0,10-(G$37-LOG('Indicador Datos'!G38))/(G$37-G$38)*10))),1)</f>
        <v>0</v>
      </c>
      <c r="H35" s="48">
        <f>ROUND(IF('Indicador Datos'!H38=0,0,IF(LOG('Indicador Datos'!H38)&gt;H$37,10,IF(LOG('Indicador Datos'!H38)&lt;H$38,0,10-(H$37-LOG('Indicador Datos'!H38))/(H$37-H$38)*10))),1)</f>
        <v>0</v>
      </c>
      <c r="I35" s="48">
        <f>ROUND(IF('Indicador Datos'!I38=0,0,IF(LOG('Indicador Datos'!I38)&gt;I$37,10,IF(LOG('Indicador Datos'!I38)&lt;I$38,0,10-(I$37-LOG('Indicador Datos'!I38))/(I$37-I$38)*10))),1)</f>
        <v>0</v>
      </c>
      <c r="J35" s="48">
        <f t="shared" si="1"/>
        <v>0</v>
      </c>
      <c r="K35" s="48">
        <f>ROUND(IF('Indicador Datos'!J38=0,0,IF(LOG('Indicador Datos'!J38)&gt;K$37,10,IF(LOG('Indicador Datos'!J38)&lt;K$38,0,10-(K$37-LOG('Indicador Datos'!J38))/(K$37-K$38)*10))),1)</f>
        <v>0</v>
      </c>
      <c r="L35" s="48">
        <f t="shared" si="2"/>
        <v>0</v>
      </c>
      <c r="M35" s="48">
        <f>ROUND(IF('Indicador Datos'!K38=0,0,IF(LOG('Indicador Datos'!K38)&gt;M$37,10,IF(LOG('Indicador Datos'!K38)&lt;M$38,0,10-(M$37-LOG('Indicador Datos'!K38))/(M$37-M$38)*10))),1)</f>
        <v>0</v>
      </c>
      <c r="N35" s="155">
        <f>IF('Indicador Datos'!N38="No data","x",ROUND(IF('Indicador Datos'!N38=0,0,IF(LOG('Indicador Datos'!N38)&gt;N$37,10,IF(LOG('Indicador Datos'!N38)&lt;N$38,0.1,10-(N$37-LOG('Indicador Datos'!N38))/(N$37-N$38)*10))),1))</f>
        <v>5.7</v>
      </c>
      <c r="O35" s="155">
        <f>IF('Indicador Datos'!O38="No data","x",ROUND(IF('Indicador Datos'!O38=0,0,IF(LOG('Indicador Datos'!O38)&gt;O$37,10,IF(LOG('Indicador Datos'!O38)&lt;O$38,0.1,10-(O$37-LOG('Indicador Datos'!O38))/(O$37-O$38)*10))),1))</f>
        <v>4.5</v>
      </c>
      <c r="P35" s="155">
        <f t="shared" si="30"/>
        <v>5.0999999999999996</v>
      </c>
      <c r="Q35" s="49">
        <f>'Indicador Datos'!D38/'Indicador Datos'!$CE38</f>
        <v>0</v>
      </c>
      <c r="R35" s="49">
        <f>'Indicador Datos'!E38/'Indicador Datos'!$CE38</f>
        <v>0</v>
      </c>
      <c r="S35" s="49">
        <f>IF(F35=0.1,0,'Indicador Datos'!F38/'Indicador Datos'!$CE38)</f>
        <v>3.5840982467262926E-3</v>
      </c>
      <c r="T35" s="49">
        <f>'Indicador Datos'!G38/'Indicador Datos'!$CE38</f>
        <v>0</v>
      </c>
      <c r="U35" s="49">
        <f>'Indicador Datos'!H38/'Indicador Datos'!$CE38</f>
        <v>0</v>
      </c>
      <c r="V35" s="49">
        <f>'Indicador Datos'!I38/'Indicador Datos'!$CE38</f>
        <v>0</v>
      </c>
      <c r="W35" s="49">
        <f>'Indicador Datos'!J38/'Indicador Datos'!$CE38</f>
        <v>0</v>
      </c>
      <c r="X35" s="49">
        <f>'Indicador Datos'!K38/'Indicador Datos'!$CE38</f>
        <v>0</v>
      </c>
      <c r="Y35" s="49">
        <f>IF('Indicador Datos'!N38="No data","x",'Indicador Datos'!N38/'Indicador Datos'!$CE38)</f>
        <v>5.7777635058757194E-2</v>
      </c>
      <c r="Z35" s="49">
        <f>IF('Indicador Datos'!O38="No data","x",'Indicador Datos'!O38/'Indicador Datos'!$CE38)</f>
        <v>1.9339540235912576E-2</v>
      </c>
      <c r="AA35" s="48">
        <f t="shared" si="3"/>
        <v>0</v>
      </c>
      <c r="AB35" s="48">
        <f t="shared" si="4"/>
        <v>0</v>
      </c>
      <c r="AC35" s="48">
        <f t="shared" si="5"/>
        <v>0</v>
      </c>
      <c r="AD35" s="48">
        <f t="shared" si="6"/>
        <v>5.0999999999999996</v>
      </c>
      <c r="AE35" s="48">
        <f t="shared" si="7"/>
        <v>0</v>
      </c>
      <c r="AF35" s="48">
        <f t="shared" si="8"/>
        <v>0</v>
      </c>
      <c r="AG35" s="48">
        <f t="shared" si="9"/>
        <v>0</v>
      </c>
      <c r="AH35" s="48">
        <f t="shared" si="10"/>
        <v>0</v>
      </c>
      <c r="AI35" s="48">
        <f t="shared" si="11"/>
        <v>0</v>
      </c>
      <c r="AJ35" s="48">
        <f t="shared" si="12"/>
        <v>0</v>
      </c>
      <c r="AK35" s="48">
        <f t="shared" si="13"/>
        <v>0</v>
      </c>
      <c r="AL35" s="48">
        <f>ROUND(IF('Indicador Datos'!L38=0,0,IF('Indicador Datos'!L38&gt;AL$37,10,IF('Indicador Datos'!L38&lt;AL$38,0,10-(AL$37-'Indicador Datos'!L38)/(AL$37-AL$38)*10))),1)</f>
        <v>1.6</v>
      </c>
      <c r="AM35" s="48">
        <f t="shared" si="31"/>
        <v>2.9</v>
      </c>
      <c r="AN35" s="48">
        <f t="shared" si="32"/>
        <v>1</v>
      </c>
      <c r="AO35" s="48">
        <f t="shared" si="33"/>
        <v>2</v>
      </c>
      <c r="AP35" s="48">
        <f t="shared" si="14"/>
        <v>0.1</v>
      </c>
      <c r="AQ35" s="48">
        <f t="shared" si="15"/>
        <v>0.1</v>
      </c>
      <c r="AR35" s="48">
        <f t="shared" si="16"/>
        <v>0</v>
      </c>
      <c r="AS35" s="48">
        <f t="shared" si="17"/>
        <v>0</v>
      </c>
      <c r="AT35" s="48">
        <f t="shared" si="18"/>
        <v>0</v>
      </c>
      <c r="AU35" s="48">
        <f t="shared" si="19"/>
        <v>0</v>
      </c>
      <c r="AV35" s="48">
        <f t="shared" si="20"/>
        <v>0</v>
      </c>
      <c r="AW35" s="48">
        <f t="shared" si="21"/>
        <v>0.1</v>
      </c>
      <c r="AX35" s="50">
        <f t="shared" si="22"/>
        <v>5.2</v>
      </c>
      <c r="AY35" s="48">
        <f t="shared" si="23"/>
        <v>0</v>
      </c>
      <c r="AZ35" s="197">
        <f t="shared" si="34"/>
        <v>0.1</v>
      </c>
      <c r="BA35" s="50">
        <f t="shared" si="24"/>
        <v>0</v>
      </c>
      <c r="BB35" s="48">
        <f t="shared" si="25"/>
        <v>0.8</v>
      </c>
      <c r="BC35" s="48" t="str">
        <f>IF('Indicador Datos'!P38="No data","x",ROUND(IF('Indicador Datos'!P38&gt;BC$37,10,IF('Indicador Datos'!P38&lt;BC$38,0,10-(BC$37-'Indicador Datos'!P38)/(BC$37-BC$38)*10)),1))</f>
        <v>x</v>
      </c>
      <c r="BD35" s="48">
        <f t="shared" si="26"/>
        <v>0.8</v>
      </c>
      <c r="BE35" s="48">
        <f t="shared" si="27"/>
        <v>3.7</v>
      </c>
      <c r="BF35" s="48">
        <f>IF('Indicador Datos'!M38="No data","x", ROUND(IF('Indicador Datos'!M38&gt;BF$37,0,IF('Indicador Datos'!M38&lt;BF$38,10,(BF$37-'Indicador Datos'!M38)/(BF$37-BF$38)*10)),1))</f>
        <v>0</v>
      </c>
      <c r="BG35" s="50">
        <f t="shared" si="35"/>
        <v>2.1</v>
      </c>
      <c r="BH35" s="51">
        <f t="shared" si="36"/>
        <v>2.1</v>
      </c>
      <c r="BI35" s="48">
        <f>ROUND(IF('Indicador Datos'!Q38=0,0,IF('Indicador Datos'!Q38&gt;BI$37,10,IF('Indicador Datos'!Q38&lt;BI$38,0,10-(BI$37-'Indicador Datos'!Q38)/(BI$37-BI$38)*10))),1)</f>
        <v>0</v>
      </c>
      <c r="BJ35" s="48">
        <f>ROUND(IF('Indicador Datos'!R38=0,0,IF(LOG('Indicador Datos'!R38)&gt;LOG(BJ$37),10,IF(LOG('Indicador Datos'!R38)&lt;LOG(BJ$38),0,10-(LOG(BJ$37)-LOG('Indicador Datos'!R38))/(LOG(BJ$37)-LOG(BJ$38))*10))),1)</f>
        <v>0</v>
      </c>
      <c r="BK35" s="48">
        <f t="shared" si="28"/>
        <v>0</v>
      </c>
      <c r="BL35" s="48">
        <f>'Indicador Datos'!S38</f>
        <v>0</v>
      </c>
      <c r="BM35" s="48">
        <f>'Indicador Datos'!T38</f>
        <v>0</v>
      </c>
      <c r="BN35" s="48">
        <f t="shared" si="29"/>
        <v>0</v>
      </c>
      <c r="BO35" s="159">
        <f t="shared" si="37"/>
        <v>0</v>
      </c>
      <c r="BP35" s="48">
        <f>IF('Indicador Datos'!U38="No data","x",ROUND(IF('Indicador Datos'!U38&gt;BP$37,10,IF('Indicador Datos'!U38&lt;BP$38,0,10-(BP$37-'Indicador Datos'!U38)/(BP$37-BP$38)*10)),1))</f>
        <v>2.6</v>
      </c>
      <c r="BQ35" s="48">
        <f>IF('Indicador Datos'!V38="No data","x",ROUND(IF(LOG('Indicador Datos'!V38)&gt;BQ$37,10,IF(LOG('Indicador Datos'!V38)&lt;BQ$38,0,10-(BQ$37-LOG('Indicador Datos'!V38))/(BQ$37-BQ$38)*10)),1))</f>
        <v>5.4</v>
      </c>
      <c r="BR35" s="159">
        <f t="shared" si="38"/>
        <v>4.0999999999999996</v>
      </c>
      <c r="BS35" s="49">
        <f>IF('Indicador Datos'!W38="No data", "x",'Indicador Datos'!W38/'Indicador Datos'!CE38)</f>
        <v>5.5974661743646067E-6</v>
      </c>
      <c r="BT35" s="48">
        <f t="shared" si="39"/>
        <v>0.1</v>
      </c>
      <c r="BU35" s="48">
        <f>IF('Indicador Datos'!W38="No data","x",ROUND(IF(LOG('Indicador Datos'!W38)&gt;BU$37,10,IF(LOG('Indicador Datos'!W38)&lt;BU$38,0,10-(BU$37-LOG('Indicador Datos'!W38))/(BU$37-BU$38)*10)),1))</f>
        <v>0.9</v>
      </c>
      <c r="BV35" s="50">
        <f t="shared" si="40"/>
        <v>0.5</v>
      </c>
      <c r="BW35" s="51">
        <f t="shared" si="41"/>
        <v>1.7</v>
      </c>
    </row>
    <row r="36" spans="1:75" s="3" customFormat="1" x14ac:dyDescent="0.25">
      <c r="A36" s="114" t="s">
        <v>438</v>
      </c>
      <c r="B36" s="97" t="s">
        <v>63</v>
      </c>
      <c r="C36" s="48">
        <f>ROUND(IF('Indicador Datos'!D39=0,0.1,IF(LOG('Indicador Datos'!D39)&gt;C$37,10,IF(LOG('Indicador Datos'!D39)&lt;C$38,0,10-(C$37-LOG('Indicador Datos'!D39))/(C$37-C$38)*10))),1)</f>
        <v>9.4</v>
      </c>
      <c r="D36" s="48">
        <f>ROUND(IF('Indicador Datos'!E39=0,0.1,IF(LOG('Indicador Datos'!E39)&gt;D$37,10,IF(LOG('Indicador Datos'!E39)&lt;D$38,0,10-(D$37-LOG('Indicador Datos'!E39))/(D$37-D$38)*10))),1)</f>
        <v>9.6999999999999993</v>
      </c>
      <c r="E36" s="48">
        <f t="shared" ref="E36" si="42">ROUND((10-GEOMEAN(((10-C36)/10*9+1),((10-D36)/10*9+1)))/9*10,1)</f>
        <v>9.6</v>
      </c>
      <c r="F36" s="48">
        <f>ROUND(IF('Indicador Datos'!F39="No data",0.1,IF('Indicador Datos'!F39=0,0,IF(LOG('Indicador Datos'!F39)&gt;F$37,10,IF(LOG('Indicador Datos'!F39)&lt;F$38,0,10-(F$37-LOG('Indicador Datos'!F39))/(F$37-F$38)*10)))),1)</f>
        <v>7.6</v>
      </c>
      <c r="G36" s="48">
        <f>ROUND(IF('Indicador Datos'!G39=0,0,IF(LOG('Indicador Datos'!G39)&gt;G$37,10,IF(LOG('Indicador Datos'!G39)&lt;G$38,0,10-(G$37-LOG('Indicador Datos'!G39))/(G$37-G$38)*10))),1)</f>
        <v>9.4</v>
      </c>
      <c r="H36" s="48">
        <f>ROUND(IF('Indicador Datos'!H39=0,0,IF(LOG('Indicador Datos'!H39)&gt;H$37,10,IF(LOG('Indicador Datos'!H39)&lt;H$38,0,10-(H$37-LOG('Indicador Datos'!H39))/(H$37-H$38)*10))),1)</f>
        <v>8.6</v>
      </c>
      <c r="I36" s="48">
        <f>ROUND(IF('Indicador Datos'!I39=0,0,IF(LOG('Indicador Datos'!I39)&gt;I$37,10,IF(LOG('Indicador Datos'!I39)&lt;I$38,0,10-(I$37-LOG('Indicador Datos'!I39))/(I$37-I$38)*10))),1)</f>
        <v>4.7</v>
      </c>
      <c r="J36" s="48">
        <f t="shared" ref="J36" si="43">ROUND((10-GEOMEAN(((10-H36)/10*9+1),((10-I36)/10*9+1)))/9*10,1)</f>
        <v>7.1</v>
      </c>
      <c r="K36" s="48">
        <f>ROUND(IF('Indicador Datos'!J39=0,0,IF(LOG('Indicador Datos'!J39)&gt;K$37,10,IF(LOG('Indicador Datos'!J39)&lt;K$38,0,10-(K$37-LOG('Indicador Datos'!J39))/(K$37-K$38)*10))),1)</f>
        <v>9.5</v>
      </c>
      <c r="L36" s="48">
        <f t="shared" ref="L36" si="44">ROUND((10-GEOMEAN(((10-J36)/10*9+1),((10-K36)/10*9+1)))/9*10,1)</f>
        <v>8.6</v>
      </c>
      <c r="M36" s="48">
        <f>ROUND(IF('Indicador Datos'!K39=0,0,IF(LOG('Indicador Datos'!K39)&gt;M$37,10,IF(LOG('Indicador Datos'!K39)&lt;M$38,0,10-(M$37-LOG('Indicador Datos'!K39))/(M$37-M$38)*10))),1)</f>
        <v>0</v>
      </c>
      <c r="N36" s="155">
        <f>IF('Indicador Datos'!N39="No data","x",ROUND(IF('Indicador Datos'!N39=0,0,IF(LOG('Indicador Datos'!N39)&gt;N$37,10,IF(LOG('Indicador Datos'!N39)&lt;N$38,0.1,10-(N$37-LOG('Indicador Datos'!N39))/(N$37-N$38)*10))),1))</f>
        <v>7.7</v>
      </c>
      <c r="O36" s="155">
        <f>IF('Indicador Datos'!O39="No data","x",ROUND(IF('Indicador Datos'!O39=0,0,IF(LOG('Indicador Datos'!O39)&gt;O$37,10,IF(LOG('Indicador Datos'!O39)&lt;O$38,0.1,10-(O$37-LOG('Indicador Datos'!O39))/(O$37-O$38)*10))),1))</f>
        <v>8.5</v>
      </c>
      <c r="P36" s="155">
        <f t="shared" si="30"/>
        <v>8.1</v>
      </c>
      <c r="Q36" s="49">
        <f>'Indicador Datos'!D39/'Indicador Datos'!$CE39</f>
        <v>1.8998738071035284E-3</v>
      </c>
      <c r="R36" s="49">
        <f>'Indicador Datos'!E39/'Indicador Datos'!$CE39</f>
        <v>2.6638333021242893E-4</v>
      </c>
      <c r="S36" s="49">
        <f>IF(F36=0.1,0,'Indicador Datos'!F39/'Indicador Datos'!$CE39)</f>
        <v>3.4956558928899554E-3</v>
      </c>
      <c r="T36" s="49">
        <f>'Indicador Datos'!G39/'Indicador Datos'!$CE39</f>
        <v>1.8294709396309078E-6</v>
      </c>
      <c r="U36" s="49">
        <f>'Indicador Datos'!H39/'Indicador Datos'!$CE39</f>
        <v>1.2683248830219972E-3</v>
      </c>
      <c r="V36" s="49">
        <f>'Indicador Datos'!I39/'Indicador Datos'!$CE39</f>
        <v>5.9096854707388931E-7</v>
      </c>
      <c r="W36" s="49">
        <f>'Indicador Datos'!J39/'Indicador Datos'!$CE39</f>
        <v>1.9765444162571119E-3</v>
      </c>
      <c r="X36" s="49">
        <f>'Indicador Datos'!K39/'Indicador Datos'!$CE39</f>
        <v>0</v>
      </c>
      <c r="Y36" s="49">
        <f>IF('Indicador Datos'!N39="No data","x",'Indicador Datos'!N39/'Indicador Datos'!$CE39)</f>
        <v>4.0306152098848934E-2</v>
      </c>
      <c r="Z36" s="49">
        <f>IF('Indicador Datos'!O39="No data","x",'Indicador Datos'!O39/'Indicador Datos'!$CE39)</f>
        <v>8.3427742650424422E-2</v>
      </c>
      <c r="AA36" s="48">
        <f t="shared" si="3"/>
        <v>9.5</v>
      </c>
      <c r="AB36" s="48">
        <f t="shared" si="4"/>
        <v>5.3</v>
      </c>
      <c r="AC36" s="48">
        <f t="shared" ref="AC36" si="45">ROUND(((10-GEOMEAN(((10-AA36)/10*9+1),((10-AB36)/10*9+1)))/9*10),1)</f>
        <v>8.1</v>
      </c>
      <c r="AD36" s="48">
        <f t="shared" si="6"/>
        <v>5</v>
      </c>
      <c r="AE36" s="48">
        <f t="shared" si="7"/>
        <v>4.2</v>
      </c>
      <c r="AF36" s="48">
        <f t="shared" si="8"/>
        <v>0.8</v>
      </c>
      <c r="AG36" s="48">
        <f t="shared" si="9"/>
        <v>0</v>
      </c>
      <c r="AH36" s="48">
        <f t="shared" ref="AH36" si="46">ROUND(((10-GEOMEAN(((10-AF36)/10*9+1),((10-AG36)/10*9+1)))/9*10),1)</f>
        <v>0.4</v>
      </c>
      <c r="AI36" s="48">
        <f t="shared" si="11"/>
        <v>4.9000000000000004</v>
      </c>
      <c r="AJ36" s="48">
        <f t="shared" ref="AJ36" si="47">ROUND((10-GEOMEAN(((10-AH36)/10*9+1),((10-AI36)/10*9+1)))/9*10,1)</f>
        <v>3</v>
      </c>
      <c r="AK36" s="48">
        <f t="shared" si="13"/>
        <v>0</v>
      </c>
      <c r="AL36" s="48">
        <f>ROUND(IF('Indicador Datos'!L39=0,0,IF('Indicador Datos'!L39&gt;AL$37,10,IF('Indicador Datos'!L39&lt;AL$38,0,10-(AL$37-'Indicador Datos'!L39)/(AL$37-AL$38)*10))),1)</f>
        <v>1.6</v>
      </c>
      <c r="AM36" s="48">
        <f t="shared" si="31"/>
        <v>2</v>
      </c>
      <c r="AN36" s="48">
        <f t="shared" si="32"/>
        <v>4.2</v>
      </c>
      <c r="AO36" s="48">
        <f t="shared" si="33"/>
        <v>3.2</v>
      </c>
      <c r="AP36" s="48">
        <f t="shared" si="14"/>
        <v>9.5</v>
      </c>
      <c r="AQ36" s="48">
        <f t="shared" si="15"/>
        <v>7.5</v>
      </c>
      <c r="AR36" s="48">
        <f t="shared" si="16"/>
        <v>4.7</v>
      </c>
      <c r="AS36" s="48">
        <f t="shared" si="17"/>
        <v>2.4</v>
      </c>
      <c r="AT36" s="48">
        <f t="shared" ref="AT36" si="48">ROUND((10-GEOMEAN(((10-AR36)/10*9+1),((10-AS36)/10*9+1)))/9*10,1)</f>
        <v>3.6</v>
      </c>
      <c r="AU36" s="48">
        <f t="shared" si="19"/>
        <v>7.2</v>
      </c>
      <c r="AV36" s="48">
        <f t="shared" si="20"/>
        <v>0</v>
      </c>
      <c r="AW36" s="48">
        <f t="shared" si="21"/>
        <v>9</v>
      </c>
      <c r="AX36" s="50">
        <f t="shared" si="22"/>
        <v>6.5</v>
      </c>
      <c r="AY36" s="48">
        <f t="shared" si="23"/>
        <v>7.7</v>
      </c>
      <c r="AZ36" s="197">
        <f t="shared" si="34"/>
        <v>8.4</v>
      </c>
      <c r="BA36" s="50">
        <f t="shared" si="24"/>
        <v>6.6</v>
      </c>
      <c r="BB36" s="48">
        <f t="shared" si="25"/>
        <v>0.8</v>
      </c>
      <c r="BC36" s="48">
        <f>IF('Indicador Datos'!P39="No data","x",ROUND(IF('Indicador Datos'!P39&gt;BC$37,10,IF('Indicador Datos'!P39&lt;BC$38,0,10-(BC$37-'Indicador Datos'!P39)/(BC$37-BC$38)*10)),1))</f>
        <v>1.3</v>
      </c>
      <c r="BD36" s="48">
        <f t="shared" si="26"/>
        <v>1.1000000000000001</v>
      </c>
      <c r="BE36" s="48">
        <f t="shared" si="27"/>
        <v>6.2</v>
      </c>
      <c r="BF36" s="48">
        <f>IF('Indicador Datos'!M39="No data","x", ROUND(IF('Indicador Datos'!M39&gt;BF$37,0,IF('Indicador Datos'!M39&lt;BF$38,10,(BF$37-'Indicador Datos'!M39)/(BF$37-BF$38)*10)),1))</f>
        <v>4.0999999999999996</v>
      </c>
      <c r="BG36" s="50">
        <f t="shared" si="35"/>
        <v>4.4000000000000004</v>
      </c>
      <c r="BH36" s="51">
        <f t="shared" si="36"/>
        <v>6.7</v>
      </c>
      <c r="BI36" s="48">
        <f>ROUND(IF('Indicador Datos'!Q39=0,0,IF('Indicador Datos'!Q39&gt;BI$37,10,IF('Indicador Datos'!Q39&lt;BI$38,0,10-(BI$37-'Indicador Datos'!Q39)/(BI$37-BI$38)*10))),1)</f>
        <v>10</v>
      </c>
      <c r="BJ36" s="48">
        <f>ROUND(IF('Indicador Datos'!R39=0,0,IF(LOG('Indicador Datos'!R39)&gt;LOG(BJ$37),10,IF(LOG('Indicador Datos'!R39)&lt;LOG(BJ$38),0,10-(LOG(BJ$37)-LOG('Indicador Datos'!R39))/(LOG(BJ$37)-LOG(BJ$38))*10))),1)</f>
        <v>7.8</v>
      </c>
      <c r="BK36" s="48">
        <f t="shared" si="28"/>
        <v>9.1999999999999993</v>
      </c>
      <c r="BL36" s="48">
        <f>'Indicador Datos'!S39</f>
        <v>0</v>
      </c>
      <c r="BM36" s="48">
        <f>'Indicador Datos'!T39</f>
        <v>0</v>
      </c>
      <c r="BN36" s="48">
        <f t="shared" si="29"/>
        <v>0</v>
      </c>
      <c r="BO36" s="159">
        <f t="shared" si="37"/>
        <v>6.4</v>
      </c>
      <c r="BP36" s="48">
        <f>IF('Indicador Datos'!U39="No data","x",ROUND(IF('Indicador Datos'!U39&gt;BP$37,10,IF('Indicador Datos'!U39&lt;BP$38,0,10-(BP$37-'Indicador Datos'!U39)/(BP$37-BP$38)*10)),1))</f>
        <v>10</v>
      </c>
      <c r="BQ36" s="48">
        <f>IF('Indicador Datos'!V39="No data","x",ROUND(IF(LOG('Indicador Datos'!V39)&gt;BQ$37,10,IF(LOG('Indicador Datos'!V39)&lt;BQ$38,0,10-(BQ$37-LOG('Indicador Datos'!V39))/(BQ$37-BQ$38)*10)),1))</f>
        <v>9.5</v>
      </c>
      <c r="BR36" s="159">
        <f t="shared" si="38"/>
        <v>9.8000000000000007</v>
      </c>
      <c r="BS36" s="49">
        <f>IF('Indicador Datos'!W39="No data", "x",'Indicador Datos'!W39/'Indicador Datos'!CE39)</f>
        <v>1.3382599262416365E-4</v>
      </c>
      <c r="BT36" s="48">
        <f t="shared" si="39"/>
        <v>2.2000000000000002</v>
      </c>
      <c r="BU36" s="48">
        <f>IF('Indicador Datos'!W39="No data","x",ROUND(IF(LOG('Indicador Datos'!W39)&gt;BU$37,10,IF(LOG('Indicador Datos'!W39)&lt;BU$38,0,10-(BU$37-LOG('Indicador Datos'!W39))/(BU$37-BU$38)*10)),1))</f>
        <v>8.6999999999999993</v>
      </c>
      <c r="BV36" s="50">
        <f t="shared" si="40"/>
        <v>6.5</v>
      </c>
      <c r="BW36" s="51">
        <f t="shared" si="41"/>
        <v>8.1</v>
      </c>
    </row>
    <row r="37" spans="1:75" s="10" customFormat="1" ht="15" customHeight="1" x14ac:dyDescent="0.25">
      <c r="A37" s="52"/>
      <c r="B37" s="53" t="s">
        <v>85</v>
      </c>
      <c r="C37" s="54">
        <v>5</v>
      </c>
      <c r="D37" s="54">
        <v>4</v>
      </c>
      <c r="E37" s="54"/>
      <c r="F37" s="54">
        <v>6</v>
      </c>
      <c r="G37" s="54">
        <v>2</v>
      </c>
      <c r="H37" s="54">
        <v>5</v>
      </c>
      <c r="I37" s="54">
        <v>5</v>
      </c>
      <c r="J37" s="54"/>
      <c r="K37" s="54">
        <v>5</v>
      </c>
      <c r="L37" s="54"/>
      <c r="M37" s="54">
        <v>5</v>
      </c>
      <c r="N37" s="54">
        <v>7</v>
      </c>
      <c r="O37" s="54">
        <v>7</v>
      </c>
      <c r="P37" s="55"/>
      <c r="Q37" s="55"/>
      <c r="R37" s="55"/>
      <c r="S37" s="55"/>
      <c r="T37" s="55"/>
      <c r="U37" s="55"/>
      <c r="V37" s="55"/>
      <c r="W37" s="55"/>
      <c r="X37" s="53"/>
      <c r="Y37" s="53"/>
      <c r="Z37" s="53"/>
      <c r="AA37" s="56">
        <v>2E-3</v>
      </c>
      <c r="AB37" s="56">
        <v>5.0000000000000001E-4</v>
      </c>
      <c r="AC37" s="57"/>
      <c r="AD37" s="56">
        <v>7.0000000000000001E-3</v>
      </c>
      <c r="AE37" s="54">
        <v>-4</v>
      </c>
      <c r="AF37" s="56">
        <v>1.4999999999999999E-2</v>
      </c>
      <c r="AG37" s="56">
        <v>2.5000000000000001E-3</v>
      </c>
      <c r="AH37" s="56"/>
      <c r="AI37" s="56">
        <v>4.0000000000000001E-3</v>
      </c>
      <c r="AJ37" s="56"/>
      <c r="AK37" s="56">
        <v>7.0000000000000001E-3</v>
      </c>
      <c r="AL37" s="58">
        <v>0.2</v>
      </c>
      <c r="AM37" s="56">
        <v>0.2</v>
      </c>
      <c r="AN37" s="56">
        <v>0.2</v>
      </c>
      <c r="AO37" s="57"/>
      <c r="AP37" s="57"/>
      <c r="AQ37" s="57"/>
      <c r="AR37" s="57"/>
      <c r="AS37" s="57"/>
      <c r="AT37" s="57"/>
      <c r="AU37" s="57"/>
      <c r="AV37" s="57"/>
      <c r="AW37" s="57"/>
      <c r="AX37" s="57"/>
      <c r="AY37" s="57"/>
      <c r="AZ37" s="57"/>
      <c r="BA37" s="57"/>
      <c r="BB37" s="57"/>
      <c r="BC37" s="237">
        <v>10</v>
      </c>
      <c r="BD37" s="58"/>
      <c r="BE37" s="58"/>
      <c r="BF37" s="237">
        <v>0</v>
      </c>
      <c r="BG37" s="52"/>
      <c r="BH37" s="52"/>
      <c r="BI37" s="52">
        <v>0.75</v>
      </c>
      <c r="BJ37" s="52">
        <v>0.75</v>
      </c>
      <c r="BK37" s="52"/>
      <c r="BL37" s="52"/>
      <c r="BM37" s="52"/>
      <c r="BN37" s="52"/>
      <c r="BO37" s="52"/>
      <c r="BP37" s="52">
        <v>30</v>
      </c>
      <c r="BQ37" s="52">
        <v>4.5</v>
      </c>
      <c r="BR37" s="52"/>
      <c r="BS37" s="56">
        <v>5.9999999999999995E-4</v>
      </c>
      <c r="BT37" s="56">
        <v>5.9999999999999995E-4</v>
      </c>
      <c r="BU37" s="52">
        <v>4</v>
      </c>
      <c r="BV37" s="52"/>
      <c r="BW37" s="52"/>
    </row>
    <row r="38" spans="1:75" s="10" customFormat="1" x14ac:dyDescent="0.25">
      <c r="A38" s="52"/>
      <c r="B38" s="53" t="s">
        <v>84</v>
      </c>
      <c r="C38" s="54">
        <v>1</v>
      </c>
      <c r="D38" s="54">
        <v>1</v>
      </c>
      <c r="E38" s="54"/>
      <c r="F38" s="54">
        <v>2</v>
      </c>
      <c r="G38" s="54">
        <v>-2</v>
      </c>
      <c r="H38" s="54">
        <v>2</v>
      </c>
      <c r="I38" s="54">
        <v>-2</v>
      </c>
      <c r="J38" s="54"/>
      <c r="K38" s="54">
        <v>1</v>
      </c>
      <c r="L38" s="54"/>
      <c r="M38" s="54">
        <v>1</v>
      </c>
      <c r="N38" s="54">
        <v>3</v>
      </c>
      <c r="O38" s="54">
        <v>3</v>
      </c>
      <c r="P38" s="55"/>
      <c r="Q38" s="55"/>
      <c r="R38" s="55"/>
      <c r="S38" s="55"/>
      <c r="T38" s="55"/>
      <c r="U38" s="55"/>
      <c r="V38" s="55"/>
      <c r="W38" s="55"/>
      <c r="X38" s="53"/>
      <c r="Y38" s="53"/>
      <c r="Z38" s="53"/>
      <c r="AA38" s="56">
        <v>0</v>
      </c>
      <c r="AB38" s="56">
        <v>0</v>
      </c>
      <c r="AC38" s="57"/>
      <c r="AD38" s="56">
        <v>0</v>
      </c>
      <c r="AE38" s="54">
        <v>-7</v>
      </c>
      <c r="AF38" s="56">
        <v>0</v>
      </c>
      <c r="AG38" s="56">
        <v>0</v>
      </c>
      <c r="AH38" s="56"/>
      <c r="AI38" s="56">
        <v>0</v>
      </c>
      <c r="AJ38" s="56"/>
      <c r="AK38" s="56">
        <v>0</v>
      </c>
      <c r="AL38" s="58">
        <v>0</v>
      </c>
      <c r="AM38" s="56">
        <v>0</v>
      </c>
      <c r="AN38" s="56">
        <v>0</v>
      </c>
      <c r="AO38" s="57"/>
      <c r="AP38" s="57"/>
      <c r="AQ38" s="57"/>
      <c r="AR38" s="57"/>
      <c r="AS38" s="57"/>
      <c r="AT38" s="57"/>
      <c r="AU38" s="57"/>
      <c r="AV38" s="57"/>
      <c r="AW38" s="57"/>
      <c r="AX38" s="57"/>
      <c r="AY38" s="57"/>
      <c r="AZ38" s="57"/>
      <c r="BA38" s="57"/>
      <c r="BB38" s="57"/>
      <c r="BC38" s="237">
        <v>0</v>
      </c>
      <c r="BD38" s="58"/>
      <c r="BE38" s="58"/>
      <c r="BF38" s="237">
        <v>-1</v>
      </c>
      <c r="BG38" s="52"/>
      <c r="BH38" s="52"/>
      <c r="BI38" s="52">
        <v>0</v>
      </c>
      <c r="BJ38" s="52">
        <v>0.01</v>
      </c>
      <c r="BK38" s="52"/>
      <c r="BL38" s="52"/>
      <c r="BM38" s="52"/>
      <c r="BN38" s="52"/>
      <c r="BO38" s="52"/>
      <c r="BP38" s="52">
        <v>0</v>
      </c>
      <c r="BQ38" s="52">
        <v>0</v>
      </c>
      <c r="BR38" s="52"/>
      <c r="BS38" s="56">
        <v>0</v>
      </c>
      <c r="BT38" s="56">
        <v>0</v>
      </c>
      <c r="BU38" s="52">
        <v>1</v>
      </c>
      <c r="BV38" s="52"/>
      <c r="BW38" s="52"/>
    </row>
    <row r="40" spans="1:75" s="186" customFormat="1" x14ac:dyDescent="0.25">
      <c r="D40" s="187"/>
      <c r="E40" s="187"/>
      <c r="H40" s="187"/>
      <c r="I40" s="187"/>
      <c r="L40" s="187"/>
      <c r="M40" s="187"/>
      <c r="P40" s="187"/>
      <c r="Q40" s="187"/>
      <c r="T40" s="187"/>
      <c r="U40" s="187"/>
      <c r="X40" s="187"/>
      <c r="Y40" s="187"/>
      <c r="AB40" s="187"/>
      <c r="AC40" s="187"/>
      <c r="AF40" s="187"/>
      <c r="AG40" s="187"/>
      <c r="AJ40" s="187"/>
      <c r="AK40" s="187"/>
      <c r="AN40" s="187"/>
      <c r="AO40" s="187"/>
      <c r="AR40" s="187"/>
      <c r="AS40" s="187"/>
      <c r="AV40" s="187"/>
      <c r="AW40" s="187"/>
      <c r="BA40" s="187"/>
      <c r="BB40" s="187"/>
      <c r="BC40" s="187"/>
      <c r="BD40" s="187"/>
      <c r="BG40" s="187"/>
      <c r="BH40" s="187"/>
      <c r="BK40" s="187"/>
      <c r="BL40" s="187"/>
      <c r="BO40" s="187"/>
      <c r="BP40" s="187"/>
      <c r="BS40" s="187"/>
      <c r="BT40" s="187"/>
      <c r="BW40" s="187"/>
    </row>
  </sheetData>
  <sortState ref="A3:B193">
    <sortCondition ref="A3:A193"/>
  </sortState>
  <mergeCells count="1">
    <mergeCell ref="A1:BW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W38"/>
  <sheetViews>
    <sheetView showGridLines="0" zoomScaleNormal="100" workbookViewId="0">
      <pane xSplit="2" ySplit="2" topLeftCell="C3" activePane="bottomRight" state="frozen"/>
      <selection pane="topRight" activeCell="B1" sqref="B1"/>
      <selection pane="bottomLeft" activeCell="A8" sqref="A8"/>
      <selection pane="bottomRight" activeCell="C3" sqref="C3"/>
    </sheetView>
  </sheetViews>
  <sheetFormatPr defaultColWidth="9.140625" defaultRowHeight="15" x14ac:dyDescent="0.25"/>
  <cols>
    <col min="1" max="1" width="25.7109375" style="1" customWidth="1"/>
    <col min="2" max="2" width="9.140625" style="1" customWidth="1"/>
    <col min="3" max="8" width="7.85546875" style="1" customWidth="1"/>
    <col min="9" max="9" width="7.85546875" style="9" customWidth="1"/>
    <col min="10" max="11" width="7.85546875" style="8" customWidth="1"/>
    <col min="12" max="12" width="7.85546875" style="7" customWidth="1"/>
    <col min="13" max="15" width="7.85546875" style="1" customWidth="1"/>
    <col min="16" max="17" width="7.85546875" style="7" customWidth="1"/>
    <col min="18" max="20" width="7.85546875" style="9" customWidth="1"/>
    <col min="21" max="21" width="10.42578125" style="9" bestFit="1" customWidth="1"/>
    <col min="22" max="25" width="7.85546875" style="9" customWidth="1"/>
    <col min="26" max="26" width="7.85546875" style="7" customWidth="1"/>
    <col min="27" max="30" width="7.85546875" style="9" customWidth="1"/>
    <col min="31" max="32" width="7.85546875" style="7" customWidth="1"/>
    <col min="33" max="33" width="15" style="7" bestFit="1" customWidth="1"/>
    <col min="34" max="34" width="7.85546875" style="7" customWidth="1"/>
    <col min="35" max="36" width="10.42578125" style="1" bestFit="1" customWidth="1"/>
    <col min="37" max="39" width="7.85546875" style="1" customWidth="1"/>
    <col min="40" max="48" width="7.85546875" style="7" customWidth="1"/>
    <col min="49" max="49" width="7.85546875" style="11" customWidth="1"/>
    <col min="50" max="16384" width="9.140625" style="1"/>
  </cols>
  <sheetData>
    <row r="1" spans="1:49" s="240" customFormat="1" x14ac:dyDescent="0.25">
      <c r="A1" s="280"/>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row>
    <row r="2" spans="1:49" s="12" customFormat="1" ht="114.75" hidden="1" customHeight="1" thickBot="1" x14ac:dyDescent="0.25">
      <c r="A2" s="113" t="s">
        <v>75</v>
      </c>
      <c r="B2" s="46" t="s">
        <v>64</v>
      </c>
      <c r="C2" s="59" t="s">
        <v>81</v>
      </c>
      <c r="D2" s="61" t="s">
        <v>938</v>
      </c>
      <c r="E2" s="192" t="s">
        <v>938</v>
      </c>
      <c r="F2" s="192" t="s">
        <v>606</v>
      </c>
      <c r="G2" s="192" t="s">
        <v>939</v>
      </c>
      <c r="H2" s="60" t="s">
        <v>110</v>
      </c>
      <c r="I2" s="59" t="s">
        <v>80</v>
      </c>
      <c r="J2" s="59" t="s">
        <v>90</v>
      </c>
      <c r="K2" s="192" t="s">
        <v>607</v>
      </c>
      <c r="L2" s="60" t="s">
        <v>89</v>
      </c>
      <c r="M2" s="192" t="s">
        <v>608</v>
      </c>
      <c r="N2" s="192" t="s">
        <v>611</v>
      </c>
      <c r="O2" s="192" t="s">
        <v>614</v>
      </c>
      <c r="P2" s="60" t="s">
        <v>668</v>
      </c>
      <c r="Q2" s="125" t="s">
        <v>445</v>
      </c>
      <c r="R2" s="61" t="s">
        <v>391</v>
      </c>
      <c r="S2" s="59" t="s">
        <v>146</v>
      </c>
      <c r="T2" s="61" t="s">
        <v>79</v>
      </c>
      <c r="U2" s="59" t="s">
        <v>145</v>
      </c>
      <c r="V2" s="62" t="s">
        <v>88</v>
      </c>
      <c r="W2" s="59" t="s">
        <v>619</v>
      </c>
      <c r="X2" s="59" t="s">
        <v>618</v>
      </c>
      <c r="Y2" s="59" t="s">
        <v>617</v>
      </c>
      <c r="Z2" s="60" t="s">
        <v>147</v>
      </c>
      <c r="AA2" s="59" t="s">
        <v>65</v>
      </c>
      <c r="AB2" s="61" t="s">
        <v>622</v>
      </c>
      <c r="AC2" s="61" t="s">
        <v>624</v>
      </c>
      <c r="AD2" s="59" t="s">
        <v>623</v>
      </c>
      <c r="AE2" s="60" t="s">
        <v>685</v>
      </c>
      <c r="AF2" s="59" t="s">
        <v>627</v>
      </c>
      <c r="AG2" s="59" t="s">
        <v>629</v>
      </c>
      <c r="AH2" s="60" t="s">
        <v>632</v>
      </c>
      <c r="AI2" s="61" t="s">
        <v>392</v>
      </c>
      <c r="AJ2" s="59" t="s">
        <v>392</v>
      </c>
      <c r="AK2" s="61" t="s">
        <v>109</v>
      </c>
      <c r="AL2" s="59" t="s">
        <v>109</v>
      </c>
      <c r="AM2" s="60" t="s">
        <v>96</v>
      </c>
      <c r="AN2" s="59" t="s">
        <v>406</v>
      </c>
      <c r="AO2" s="61" t="s">
        <v>1006</v>
      </c>
      <c r="AP2" s="61" t="s">
        <v>104</v>
      </c>
      <c r="AQ2" s="59" t="s">
        <v>407</v>
      </c>
      <c r="AR2" s="61" t="s">
        <v>105</v>
      </c>
      <c r="AS2" s="61" t="s">
        <v>106</v>
      </c>
      <c r="AT2" s="59" t="s">
        <v>107</v>
      </c>
      <c r="AU2" s="60" t="s">
        <v>97</v>
      </c>
      <c r="AV2" s="239" t="s">
        <v>108</v>
      </c>
      <c r="AW2" s="63" t="s">
        <v>442</v>
      </c>
    </row>
    <row r="3" spans="1:49" s="12" customFormat="1" ht="114.75" customHeight="1" thickBot="1" x14ac:dyDescent="0.25">
      <c r="A3" s="111" t="s">
        <v>1080</v>
      </c>
      <c r="B3" s="246" t="s">
        <v>64</v>
      </c>
      <c r="C3" s="59" t="s">
        <v>1137</v>
      </c>
      <c r="D3" s="61" t="s">
        <v>1138</v>
      </c>
      <c r="E3" s="192" t="s">
        <v>1138</v>
      </c>
      <c r="F3" s="192" t="s">
        <v>1161</v>
      </c>
      <c r="G3" s="192" t="s">
        <v>1139</v>
      </c>
      <c r="H3" s="60" t="s">
        <v>1051</v>
      </c>
      <c r="I3" s="59" t="s">
        <v>1140</v>
      </c>
      <c r="J3" s="59" t="s">
        <v>1141</v>
      </c>
      <c r="K3" s="192" t="s">
        <v>1142</v>
      </c>
      <c r="L3" s="60" t="s">
        <v>1052</v>
      </c>
      <c r="M3" s="192" t="s">
        <v>1162</v>
      </c>
      <c r="N3" s="192" t="s">
        <v>1143</v>
      </c>
      <c r="O3" s="192" t="s">
        <v>1144</v>
      </c>
      <c r="P3" s="60" t="s">
        <v>1053</v>
      </c>
      <c r="Q3" s="125" t="s">
        <v>1145</v>
      </c>
      <c r="R3" s="61" t="s">
        <v>1146</v>
      </c>
      <c r="S3" s="59" t="s">
        <v>1147</v>
      </c>
      <c r="T3" s="61" t="s">
        <v>1148</v>
      </c>
      <c r="U3" s="59" t="s">
        <v>1149</v>
      </c>
      <c r="V3" s="62" t="s">
        <v>1756</v>
      </c>
      <c r="W3" s="59" t="s">
        <v>1150</v>
      </c>
      <c r="X3" s="59" t="s">
        <v>1151</v>
      </c>
      <c r="Y3" s="59" t="s">
        <v>1152</v>
      </c>
      <c r="Z3" s="60" t="s">
        <v>1056</v>
      </c>
      <c r="AA3" s="59" t="s">
        <v>1164</v>
      </c>
      <c r="AB3" s="61" t="s">
        <v>1165</v>
      </c>
      <c r="AC3" s="61" t="s">
        <v>1153</v>
      </c>
      <c r="AD3" s="59" t="s">
        <v>1166</v>
      </c>
      <c r="AE3" s="60" t="s">
        <v>1293</v>
      </c>
      <c r="AF3" s="59" t="s">
        <v>1211</v>
      </c>
      <c r="AG3" s="59" t="s">
        <v>1154</v>
      </c>
      <c r="AH3" s="60" t="s">
        <v>1057</v>
      </c>
      <c r="AI3" s="61" t="s">
        <v>1155</v>
      </c>
      <c r="AJ3" s="59" t="s">
        <v>1155</v>
      </c>
      <c r="AK3" s="61" t="s">
        <v>1163</v>
      </c>
      <c r="AL3" s="59" t="s">
        <v>1163</v>
      </c>
      <c r="AM3" s="60" t="s">
        <v>1058</v>
      </c>
      <c r="AN3" s="59" t="s">
        <v>1206</v>
      </c>
      <c r="AO3" s="61" t="s">
        <v>1156</v>
      </c>
      <c r="AP3" s="61" t="s">
        <v>1157</v>
      </c>
      <c r="AQ3" s="59" t="s">
        <v>1168</v>
      </c>
      <c r="AR3" s="61" t="s">
        <v>1158</v>
      </c>
      <c r="AS3" s="61" t="s">
        <v>1159</v>
      </c>
      <c r="AT3" s="59" t="s">
        <v>1167</v>
      </c>
      <c r="AU3" s="60" t="s">
        <v>1059</v>
      </c>
      <c r="AV3" s="239" t="s">
        <v>1060</v>
      </c>
      <c r="AW3" s="63" t="s">
        <v>1160</v>
      </c>
    </row>
    <row r="4" spans="1:49" s="3" customFormat="1" ht="15.75" thickTop="1" x14ac:dyDescent="0.25">
      <c r="A4" s="114" t="s">
        <v>1</v>
      </c>
      <c r="B4" s="97" t="s">
        <v>0</v>
      </c>
      <c r="C4" s="64">
        <f>ROUND(IF('Indicador Datos'!X7="No data",IF((0.1233*LN('Indicador Datos'!CC7)-0.4559)&gt;C$38,0,IF((0.1233*LN('Indicador Datos'!CC7)-0.4559)&lt;C$37,10,(C$38-(0.1233*LN('Indicador Datos'!CC7)-0.4559))/(C$38-C$37)*10)),IF('Indicador Datos'!X7&gt;C$38,0,IF('Indicador Datos'!X7&lt;C$37,10,(C$38-'Indicador Datos'!X7)/(C$38-C$37)*10))),1)</f>
        <v>3.7</v>
      </c>
      <c r="D4" s="193" t="str">
        <f>IF('Indicador Datos'!Y7="No data","x", 'Indicador Datos'!Y7+'Indicador Datos'!Z7)</f>
        <v>x</v>
      </c>
      <c r="E4" s="160" t="str">
        <f>IF(D4="x","x",ROUND(IF(D4&gt;E$38,10,IF(D4&lt;E$37,0,10-(E$38-D4)/(E$38-E$37)*10)),1))</f>
        <v>x</v>
      </c>
      <c r="F4" s="160">
        <f>IF('Indicador Datos'!AA7="No data","x",ROUND(IF('Indicador Datos'!AA7&gt;F$38,10,IF('Indicador Datos'!AA7&lt;F$37,0,10-(F$38-'Indicador Datos'!AA7)/(F$38-F$37)*10)),1))</f>
        <v>3.1</v>
      </c>
      <c r="G4" s="160">
        <f>IF(AND(E4="x", F4="x"), "x", ROUND(AVERAGE(E4,F4),1))</f>
        <v>3.1</v>
      </c>
      <c r="H4" s="65">
        <f>ROUND(IF(G4="x",C4,(10-GEOMEAN(((10-C4)/10*9+1),((10-G4)/10*9+1)))/9*10),1)</f>
        <v>3.4</v>
      </c>
      <c r="I4" s="64" t="str">
        <f>IF('Indicador Datos'!AR7="No data","x",ROUND(IF('Indicador Datos'!AR7&gt;I$38,10,IF('Indicador Datos'!AR7&lt;I$37,0,10-(I$38-'Indicador Datos'!AR7)/(I$38-I$37)*10)),1))</f>
        <v>x</v>
      </c>
      <c r="J4" s="64">
        <f>IF('Indicador Datos'!AS7="No data","x",ROUND(IF('Indicador Datos'!AS7&gt;J$38,10,IF('Indicador Datos'!AS7&lt;J$37,0,10-(J$38-'Indicador Datos'!AS7)/(J$38-J$37)*10)),1))</f>
        <v>5.8</v>
      </c>
      <c r="K4" s="160" t="str">
        <f>IF('Indicador Datos'!AT7="No data","x",ROUND(IF('Indicador Datos'!AT7&gt;K$38,10,IF('Indicador Datos'!AT7&lt;K$37,0,10-(K$38-'Indicador Datos'!AT7)/(K$38-K$37)*10)),1))</f>
        <v>x</v>
      </c>
      <c r="L4" s="65">
        <f>IF(AND(I4="x",J4="x", K4="x"),"x",ROUND(AVERAGE(I4,J4,K4),1))</f>
        <v>5.8</v>
      </c>
      <c r="M4" s="160">
        <f>IF('Indicador Datos'!AB7="No data","x",ROUND(IF('Indicador Datos'!AB7&gt;M$38,10,IF('Indicador Datos'!AB7&lt;M$37,0,10-(M$38-'Indicador Datos'!AB7)/(M$38-M$37)*10)),1))</f>
        <v>2.2999999999999998</v>
      </c>
      <c r="N4" s="160">
        <f>IF('Indicador Datos'!AC7="No data","x",ROUND(IF('Indicador Datos'!AC7&gt;N$38,10,IF('Indicador Datos'!AC7&lt;N$37,0,10-(N$38-'Indicador Datos'!AC7)/(N$38-N$37)*10)),1))</f>
        <v>1.7</v>
      </c>
      <c r="O4" s="160" t="str">
        <f>IF('Indicador Datos'!AD7="No data","x",ROUND(IF('Indicador Datos'!AD7&gt;O$38,10,IF('Indicador Datos'!AD7&lt;O$37,0,10-(O$38-'Indicador Datos'!AD7)/(O$38-O$37)*10)),1))</f>
        <v>x</v>
      </c>
      <c r="P4" s="65">
        <f>ROUND(IF(AND(O4="x",ISNUMBER(N4),ISNUMBER(M4)), (10-GEOMEAN(((10-M4)/10*9+1),((10-N4)/10*9+1)))/9*10,IF(AND(O4="x",N4="x",ISNUMBER(M4)),M4, IF(AND(M4="x",O4="x",ISNUMBER(N4)),N4,(10-GEOMEAN(((10-M4)/10*9+1),((10-N4)/10*9+1),((10-O4)/10*9+1)))/9*10))),1)</f>
        <v>2</v>
      </c>
      <c r="Q4" s="66">
        <f>ROUND(AVERAGE(H4,H4,L4,P4),1)</f>
        <v>3.7</v>
      </c>
      <c r="R4" s="78">
        <f>IF(AND('Indicador Datos'!AX7="No data",'Indicador Datos'!AY7="No data"),0,SUM('Indicador Datos'!AX7:AZ7)/1000)</f>
        <v>1.4999999999999999E-2</v>
      </c>
      <c r="S4" s="64">
        <f>ROUND(IF(R4=0,0,IF(LOG(R4*1000)&gt;S$38,10,IF(LOG(R4*1000)&lt;S$37,0,10-(S$38-LOG(R4*1000))/(S$38-S$37)*10))),1)</f>
        <v>0.4</v>
      </c>
      <c r="T4" s="67">
        <f>R4*1000/'Indicador Datos'!CD7</f>
        <v>1.6336666013200027E-4</v>
      </c>
      <c r="U4" s="64">
        <f t="shared" ref="U4:U36" si="0">IF(T4="x","x",ROUND(IF(T4&gt;$U$38,10,IF(T4&lt;$U$37,0,((T4*100)/0.0052)^(1/4.0545)/6.5*10)),1))</f>
        <v>2</v>
      </c>
      <c r="V4" s="68">
        <f>ROUND((10-GEOMEAN(((10-S4)/10*9+1),((10-U4)/10*9+1)))/9*10,1)</f>
        <v>1.2</v>
      </c>
      <c r="W4" s="64" t="str">
        <f>IF('Indicador Datos'!AL7="No data","x",ROUND(IF('Indicador Datos'!AL7&gt;W$38,10,IF('Indicador Datos'!AL7&lt;W$37,0,10-(W$38-'Indicador Datos'!AL7)/(W$38-W$37)*10)),1))</f>
        <v>x</v>
      </c>
      <c r="X4" s="64">
        <f>IF('Indicador Datos'!AK7="No data","x",ROUND(IF('Indicador Datos'!AK7&gt;X$38,10,IF('Indicador Datos'!AK7&lt;X$37,0,10-(X$38-'Indicador Datos'!AK7)/(X$38-X$37)*10)),1))</f>
        <v>0.8</v>
      </c>
      <c r="Y4" s="64">
        <f>IF('Indicador Datos'!AM7 ="No data","x",ROUND( IF('Indicador Datos'!AM7 &gt;Y$38,10,IF('Indicador Datos'!AM7 &lt;Y$37,0,10-(Y$38-'Indicador Datos'!AM7)/(Y$38-Y$37)*10)),1))</f>
        <v>0.8</v>
      </c>
      <c r="Z4" s="65">
        <f t="shared" ref="Z4:Z36" si="1">IF(W4="x",ROUND((10-GEOMEAN(((10-Y4)/10*9+1)))/9*10,1),ROUND((10-GEOMEAN(((10-W4)/10*9+1),((10-X4)/10*9+1),((10-Y4)/10*9+1)))/9*10,1))</f>
        <v>0.8</v>
      </c>
      <c r="AA4" s="64">
        <f>IF('Indicador Datos'!AE7="No data","x",ROUND(IF('Indicador Datos'!AE7&gt;AA$38,10,IF('Indicador Datos'!AE7&lt;AA$37,0,10-(AA$38-'Indicador Datos'!AE7)/(AA$38-AA$37)*10)),1))</f>
        <v>2.2999999999999998</v>
      </c>
      <c r="AB4" s="70" t="str">
        <f>IF('Indicador Datos'!AF7="No data", "x", IF('Indicador Datos'!AF7&gt;=40,10,IF(AND('Indicador Datos'!AF7&gt;=30,'Indicador Datos'!AF7&lt;40),8,(IF(AND('Indicador Datos'!AF7&gt;=20,'Indicador Datos'!AF7&lt;30),6,IF(AND('Indicador Datos'!AF7&gt;=5,'Indicador Datos'!AF7&lt;20),4,IF(AND('Indicador Datos'!AF7&gt;0,'Indicador Datos'!AF7&lt;5),2,0)))))))</f>
        <v>x</v>
      </c>
      <c r="AC4" s="70">
        <f>IF('Indicador Datos'!AG7="No data", "x", IF('Indicador Datos'!AG7&gt;=15,10,IF(AND('Indicador Datos'!AG7&gt;=12,'Indicador Datos'!AG7&lt;15),8,(IF(AND('Indicador Datos'!AG7&gt;=9,'Indicador Datos'!AG7&lt;12),6,IF(AND('Indicador Datos'!AG7&gt;=5,'Indicador Datos'!AG7&lt;9),4,IF(AND('Indicador Datos'!AG7&gt;0,'Indicador Datos'!AG7&lt;5),2,0)))))))</f>
        <v>4</v>
      </c>
      <c r="AD4" s="160">
        <f>IF(AB4="x",ROUND(AC4,1),ROUND(AVERAGE(AB4,AC4),1))</f>
        <v>4</v>
      </c>
      <c r="AE4" s="65">
        <f t="shared" ref="AE4:AE36" si="2">IF(AND(AA4="x",AD4="x"),"x",ROUND(AVERAGE(AD4,AA4),1))</f>
        <v>3.2</v>
      </c>
      <c r="AF4" s="238">
        <f>IF('Indicador Datos'!BA7="No data","x",ROUND( IF('Indicador Datos'!BA7&gt;AF$38,10,IF('Indicador Datos'!BA7&lt;AF$37,0,10-(AF$38-'Indicador Datos'!BA7)/(AF$38-AF$37)*10)),1))</f>
        <v>2.6</v>
      </c>
      <c r="AG4" s="238">
        <f>IF('Indicador Datos'!BB7="No data","x",ROUND( IF('Indicador Datos'!BB7&gt;AG$38,10,IF('Indicador Datos'!BB7&lt;AG$37,0,10-(AG$38-'Indicador Datos'!BB7)/(AG$38-AG$37)*10)),1))</f>
        <v>0.9</v>
      </c>
      <c r="AH4" s="65">
        <f>IF(AND(AF4="x",AG4="x"),"x",ROUND(AVERAGE(AF4,AG4),1))</f>
        <v>1.8</v>
      </c>
      <c r="AI4" s="78">
        <f>('Indicador Datos'!AW7+'Indicador Datos'!AV7*0.5+'Indicador Datos'!AU7*0.25)/1000</f>
        <v>0</v>
      </c>
      <c r="AJ4" s="64">
        <f>ROUND(IF(AI4=0,0,IF(LOG(AI4)&gt;AJ$38,10,IF(LOG(AI4)&lt;AJ$37,0,10-(AJ$38-LOG(AI4))/(AJ$38-AJ$37)*10))),1)</f>
        <v>0</v>
      </c>
      <c r="AK4" s="69">
        <f>AI4*1000/'Indicador Datos'!CD7</f>
        <v>0</v>
      </c>
      <c r="AL4" s="64">
        <f>IF(AK4="x","x",ROUND(IF(AK4&gt;AL$38,10,IF(AK4&lt;AL$37,0,10-(AL$38-AK4)/(AL$38-AL$37)*10)),1))</f>
        <v>0</v>
      </c>
      <c r="AM4" s="65">
        <f>ROUND((10-GEOMEAN(((10-AJ4)/10*9+1),((10-AL4)/10*9+1)))/9*10,1)</f>
        <v>0</v>
      </c>
      <c r="AN4" s="64">
        <f>IF('Indicador Datos'!BC7="No data","x",ROUND(IF('Indicador Datos'!BC7&lt;$AN$37,10,IF('Indicador Datos'!BC7&gt;$AN$38,0,($AN$38-'Indicador Datos'!BC7)/($AN$38-$AN$37)*10)),1))</f>
        <v>4.7</v>
      </c>
      <c r="AO4" s="70">
        <f>IF('Indicador Datos'!BE7="No data", "x", IF('Indicador Datos'!BE7&gt;=40,10,IF(AND('Indicador Datos'!BE7&gt;=30,'Indicador Datos'!BE7&lt;40),8,(IF(AND('Indicador Datos'!BE7&gt;=20,'Indicador Datos'!BE7&lt;30), 6, IF(AND('Indicador Datos'!BE7&gt;=5,'Indicador Datos'!BE7&lt;20),3,0))))))</f>
        <v>6</v>
      </c>
      <c r="AP4" s="70">
        <f>IF('Indicador Datos'!BD7="No data", "x", IF('Indicador Datos'!BD7&gt;=35,10,IF(AND('Indicador Datos'!BD7&gt;=25,'Indicador Datos'!BD7&lt;35),8,(IF(AND('Indicador Datos'!BD7&gt;=15,'Indicador Datos'!BD7&lt;25),6,IF(AND('Indicador Datos'!BD7&gt;=5,'Indicador Datos'!BD7&lt;15),4,IF(AND('Indicador Datos'!BD7&gt;0,'Indicador Datos'!BD7&lt;5),2,0)))))))</f>
        <v>4</v>
      </c>
      <c r="AQ4" s="64">
        <f>IF(AND(AO4="x", AP4="x"),"x",ROUND(AVERAGE(AO4,AP4),1))</f>
        <v>5</v>
      </c>
      <c r="AR4" s="70">
        <f>IF('Indicador Datos'!BF7="No data","x",ROUND(IF('Indicador Datos'!BF7&gt;$AR$38,10,IF('Indicador Datos'!BF7&lt;$AR$37,0,10-($AR$38-'Indicador Datos'!BF7)/($AR$38-$AR$37)*10)),1))</f>
        <v>1.8</v>
      </c>
      <c r="AS4" s="70" t="str">
        <f>IF('Indicador Datos'!BG7="No data","x",ROUND(IF('Indicador Datos'!BG7&gt;$AS$38,10,IF('Indicador Datos'!BG7&lt;$AS$37,0,10-($AS$38-'Indicador Datos'!BG7)/($AS$38-$AS$37)*10)),1))</f>
        <v>x</v>
      </c>
      <c r="AT4" s="64">
        <f>IF(AR4="x","x",ROUND(IF(AS4="x",AR4,SUM(AR4*0.8,AS4*0.2)),1))</f>
        <v>1.8</v>
      </c>
      <c r="AU4" s="65">
        <f>ROUND(AVERAGE(AQ4,AT4,AN4),1)</f>
        <v>3.8</v>
      </c>
      <c r="AV4" s="71">
        <f>ROUND(IF(AH4="x",(10-GEOMEAN(((10-Z4)/10*9+1),((10-AE4)/10*9+1),((10-AM4)/10*9+1),((10-AU4)/10*9+1)))/9*10,(10-GEOMEAN(((10-AE4)/10*9+1),((10-Z4)/10*9+1),((10-AM4)/10*9+1),((10-AH4)/10*9+1),((10-AU4)/10*9+1)))/9*10),1)</f>
        <v>2</v>
      </c>
      <c r="AW4" s="72">
        <f t="shared" ref="AW4:AW36" si="3">ROUND((10-GEOMEAN(((10-V4)/10*9+1),((10-AV4)/10*9+1)))/9*10,1)</f>
        <v>1.6</v>
      </c>
    </row>
    <row r="5" spans="1:49" s="3" customFormat="1" x14ac:dyDescent="0.25">
      <c r="A5" s="114" t="s">
        <v>5</v>
      </c>
      <c r="B5" s="97" t="s">
        <v>4</v>
      </c>
      <c r="C5" s="64">
        <f>ROUND(IF('Indicador Datos'!X8="No data",IF((0.1233*LN('Indicador Datos'!CC8)-0.4559)&gt;C$38,0,IF((0.1233*LN('Indicador Datos'!CC8)-0.4559)&lt;C$37,10,(C$38-(0.1233*LN('Indicador Datos'!CC8)-0.4559))/(C$38-C$37)*10)),IF('Indicador Datos'!X8&gt;C$38,0,IF('Indicador Datos'!X8&lt;C$37,10,(C$38-'Indicador Datos'!X8)/(C$38-C$37)*10))),1)</f>
        <v>3.6</v>
      </c>
      <c r="D5" s="193" t="str">
        <f>IF('Indicador Datos'!Y8="No data","x", 'Indicador Datos'!Y8+'Indicador Datos'!Z8)</f>
        <v>x</v>
      </c>
      <c r="E5" s="160" t="str">
        <f t="shared" ref="E5:E36" si="4">IF(D5="x","x",ROUND(IF(D5&gt;E$38,10,IF(D5&lt;E$37,0,10-(E$38-D5)/(E$38-E$37)*10)),1))</f>
        <v>x</v>
      </c>
      <c r="F5" s="160">
        <f>IF('Indicador Datos'!AA8="No data","x",ROUND(IF('Indicador Datos'!AA8&gt;F$38,10,IF('Indicador Datos'!AA8&lt;F$37,0,10-(F$38-'Indicador Datos'!AA8)/(F$38-F$37)*10)),1))</f>
        <v>2.1</v>
      </c>
      <c r="G5" s="160">
        <f t="shared" ref="G5:G36" si="5">IF(AND(E5="x", F5="x"), "x", ROUND(AVERAGE(E5,F5),1))</f>
        <v>2.1</v>
      </c>
      <c r="H5" s="65">
        <f t="shared" ref="H5:H36" si="6">ROUND(IF(G5="x",C5,(10-GEOMEAN(((10-C5)/10*9+1),((10-G5)/10*9+1)))/9*10),1)</f>
        <v>2.9</v>
      </c>
      <c r="I5" s="64">
        <f>IF('Indicador Datos'!AR8="No data","x",ROUND(IF('Indicador Datos'!AR8&gt;I$38,10,IF('Indicador Datos'!AR8&lt;I$37,0,10-(I$38-'Indicador Datos'!AR8)/(I$38-I$37)*10)),1))</f>
        <v>4</v>
      </c>
      <c r="J5" s="64" t="str">
        <f>IF('Indicador Datos'!AS8="No data","x",ROUND(IF('Indicador Datos'!AS8&gt;J$38,10,IF('Indicador Datos'!AS8&lt;J$37,0,10-(J$38-'Indicador Datos'!AS8)/(J$38-J$37)*10)),1))</f>
        <v>x</v>
      </c>
      <c r="K5" s="160" t="str">
        <f>IF('Indicador Datos'!AT8="No data","x",ROUND(IF('Indicador Datos'!AT8&gt;K$38,10,IF('Indicador Datos'!AT8&lt;K$37,0,10-(K$38-'Indicador Datos'!AT8)/(K$38-K$37)*10)),1))</f>
        <v>x</v>
      </c>
      <c r="L5" s="65">
        <f t="shared" ref="L5:L36" si="7">IF(AND(I5="x",J5="x", K5="x"),"x",ROUND(AVERAGE(I5,J5,K5),1))</f>
        <v>4</v>
      </c>
      <c r="M5" s="160">
        <f>IF('Indicador Datos'!AB8="No data","x",ROUND(IF('Indicador Datos'!AB8&gt;M$38,10,IF('Indicador Datos'!AB8&lt;M$37,0,10-(M$38-'Indicador Datos'!AB8)/(M$38-M$37)*10)),1))</f>
        <v>0.5</v>
      </c>
      <c r="N5" s="160" t="str">
        <f>IF('Indicador Datos'!AC8="No data","x",ROUND(IF('Indicador Datos'!AC8&gt;N$38,10,IF('Indicador Datos'!AC8&lt;N$37,0,10-(N$38-'Indicador Datos'!AC8)/(N$38-N$37)*10)),1))</f>
        <v>x</v>
      </c>
      <c r="O5" s="160" t="str">
        <f>IF('Indicador Datos'!AD8="No data","x",ROUND(IF('Indicador Datos'!AD8&gt;O$38,10,IF('Indicador Datos'!AD8&lt;O$37,0,10-(O$38-'Indicador Datos'!AD8)/(O$38-O$37)*10)),1))</f>
        <v>x</v>
      </c>
      <c r="P5" s="65">
        <f t="shared" ref="P5:P36" si="8">ROUND(IF(AND(O5="x",ISNUMBER(N5),ISNUMBER(M5)), (10-GEOMEAN(((10-M5)/10*9+1),((10-N5)/10*9+1)))/9*10,IF(AND(O5="x",N5="x",ISNUMBER(M5)),M5, IF(AND(M5="x",O5="x",ISNUMBER(N5)),N5,(10-GEOMEAN(((10-M5)/10*9+1),((10-N5)/10*9+1),((10-O5)/10*9+1)))/9*10))),1)</f>
        <v>0.5</v>
      </c>
      <c r="Q5" s="66">
        <f t="shared" ref="Q5:Q36" si="9">ROUND(AVERAGE(H5,H5,L5,P5),1)</f>
        <v>2.6</v>
      </c>
      <c r="R5" s="78">
        <f>IF(AND('Indicador Datos'!AX8="No data",'Indicador Datos'!AY8="No data"),0,SUM('Indicador Datos'!AX8:AZ8)/1000)</f>
        <v>8.0000000000000002E-3</v>
      </c>
      <c r="S5" s="64">
        <f t="shared" ref="S5:S36" si="10">ROUND(IF(R5=0,0,IF(LOG(R5*1000)&gt;$S$38,10,IF(LOG(R5*1000)&lt;S$37,0,10-(S$38-LOG(R5*1000))/(S$38-S$37)*10))),1)</f>
        <v>0</v>
      </c>
      <c r="T5" s="67">
        <f>R5*1000/'Indicador Datos'!CD8</f>
        <v>2.0617547078880159E-5</v>
      </c>
      <c r="U5" s="64">
        <f t="shared" si="0"/>
        <v>0</v>
      </c>
      <c r="V5" s="68">
        <f t="shared" ref="V5:V36" si="11">ROUND((10-GEOMEAN(((10-S5)/10*9+1),((10-U5)/10*9+1)))/9*10,1)</f>
        <v>0</v>
      </c>
      <c r="W5" s="64">
        <f>IF('Indicador Datos'!AL8="No data","x",ROUND(IF('Indicador Datos'!AL8&gt;W$38,10,IF('Indicador Datos'!AL8&lt;W$37,0,10-(W$38-'Indicador Datos'!AL8)/(W$38-W$37)*10)),1))</f>
        <v>10</v>
      </c>
      <c r="X5" s="64">
        <f>IF('Indicador Datos'!AK8="No data","x",ROUND(IF('Indicador Datos'!AK8&gt;X$38,10,IF('Indicador Datos'!AK8&lt;X$37,0,10-(X$38-'Indicador Datos'!AK8)/(X$38-X$37)*10)),1))</f>
        <v>1.2</v>
      </c>
      <c r="Y5" s="64">
        <f>IF('Indicador Datos'!AM8 ="No data","x",ROUND( IF('Indicador Datos'!AM8 &gt;Y$38,10,IF('Indicador Datos'!AM8 &lt;Y$37,0,10-(Y$38-'Indicador Datos'!AM8)/(Y$38-Y$37)*10)),1))</f>
        <v>0.1</v>
      </c>
      <c r="Z5" s="65">
        <f t="shared" si="1"/>
        <v>6.2</v>
      </c>
      <c r="AA5" s="64">
        <f>IF('Indicador Datos'!AE8="No data","x",ROUND(IF('Indicador Datos'!AE8&gt;AA$38,10,IF('Indicador Datos'!AE8&lt;AA$37,0,10-(AA$38-'Indicador Datos'!AE8)/(AA$38-AA$37)*10)),1))</f>
        <v>3.5</v>
      </c>
      <c r="AB5" s="70" t="str">
        <f>IF('Indicador Datos'!AF8="No data", "x", IF('Indicador Datos'!AF8&gt;=40,10,IF(AND('Indicador Datos'!AF8&gt;=30,'Indicador Datos'!AF8&lt;40),8,(IF(AND('Indicador Datos'!AF8&gt;=20,'Indicador Datos'!AF8&lt;30),6,IF(AND('Indicador Datos'!AF8&gt;=5,'Indicador Datos'!AF8&lt;20),4,IF(AND('Indicador Datos'!AF8&gt;0,'Indicador Datos'!AF8&lt;5),2,0)))))))</f>
        <v>x</v>
      </c>
      <c r="AC5" s="70">
        <f>IF('Indicador Datos'!AG8="No data", "x", IF('Indicador Datos'!AG8&gt;=15,10,IF(AND('Indicador Datos'!AG8&gt;=12,'Indicador Datos'!AG8&lt;15),8,(IF(AND('Indicador Datos'!AG8&gt;=9,'Indicador Datos'!AG8&lt;12),6,IF(AND('Indicador Datos'!AG8&gt;=5,'Indicador Datos'!AG8&lt;9),4,IF(AND('Indicador Datos'!AG8&gt;0,'Indicador Datos'!AG8&lt;5),2,0)))))))</f>
        <v>6</v>
      </c>
      <c r="AD5" s="160">
        <f t="shared" ref="AD5:AD36" si="12">IF(AB5="x",ROUND(AC5,1),ROUND(AVERAGE(AB5,AC5),1))</f>
        <v>6</v>
      </c>
      <c r="AE5" s="65">
        <f t="shared" si="2"/>
        <v>4.8</v>
      </c>
      <c r="AF5" s="238">
        <f>IF('Indicador Datos'!BA8="No data","x",ROUND( IF('Indicador Datos'!BA8&gt;AF$38,10,IF('Indicador Datos'!BA8&lt;AF$37,0,10-(AF$38-'Indicador Datos'!BA8)/(AF$38-AF$37)*10)),1))</f>
        <v>0.1</v>
      </c>
      <c r="AG5" s="238" t="str">
        <f>IF('Indicador Datos'!BB8="No data","x",ROUND( IF('Indicador Datos'!BB8&gt;AG$38,10,IF('Indicador Datos'!BB8&lt;AG$37,0,10-(AG$38-'Indicador Datos'!BB8)/(AG$38-AG$37)*10)),1))</f>
        <v>x</v>
      </c>
      <c r="AH5" s="65">
        <f t="shared" ref="AH5:AH36" si="13">IF(AND(AF5="x",AG5="x"),"x",ROUND(AVERAGE(AF5,AG5),1))</f>
        <v>0.1</v>
      </c>
      <c r="AI5" s="78">
        <f>('Indicador Datos'!AW8+'Indicador Datos'!AV8*0.5+'Indicador Datos'!AU8*0.25)/1000</f>
        <v>3.355</v>
      </c>
      <c r="AJ5" s="64">
        <f t="shared" ref="AJ5:AJ36" si="14">ROUND(IF(AI5=0,0,IF(LOG(AI5)&gt;AJ$38,10,IF(LOG(AI5)&lt;AJ$37,0,10-(AJ$38-LOG(AI5))/(AJ$38-AJ$37)*10))),1)</f>
        <v>1.8</v>
      </c>
      <c r="AK5" s="69">
        <f>AI5*1000/'Indicador Datos'!CD8</f>
        <v>8.6464838062053663E-3</v>
      </c>
      <c r="AL5" s="64">
        <f t="shared" ref="AL5:AL36" si="15">IF(AK5="x","x",ROUND(IF(AK5&gt;AL$38,10,IF(AK5&lt;AL$37,0,10-(AL$38-AK5)/(AL$38-AL$37)*10)),1))</f>
        <v>1.2</v>
      </c>
      <c r="AM5" s="65">
        <f t="shared" ref="AM5:AM36" si="16">ROUND((10-GEOMEAN(((10-AJ5)/10*9+1),((10-AL5)/10*9+1)))/9*10,1)</f>
        <v>1.5</v>
      </c>
      <c r="AN5" s="64">
        <f>IF('Indicador Datos'!BC8="No data","x",ROUND(IF('Indicador Datos'!BC8&lt;$AN$37,10,IF('Indicador Datos'!BC8&gt;$AN$38,0,($AN$38-'Indicador Datos'!BC8)/($AN$38-$AN$37)*10)),1))</f>
        <v>4.7</v>
      </c>
      <c r="AO5" s="70">
        <f>IF('Indicador Datos'!BE8="No data", "x", IF('Indicador Datos'!BE8&gt;=40,10,IF(AND('Indicador Datos'!BE8&gt;=30,'Indicador Datos'!BE8&lt;40),8,(IF(AND('Indicador Datos'!BE8&gt;=20,'Indicador Datos'!BE8&lt;30), 6, IF(AND('Indicador Datos'!BE8&gt;=5,'Indicador Datos'!BE8&lt;20),3,0))))))</f>
        <v>6</v>
      </c>
      <c r="AP5" s="70">
        <f>IF('Indicador Datos'!BD8="No data", "x", IF('Indicador Datos'!BD8&gt;=35,10,IF(AND('Indicador Datos'!BD8&gt;=25,'Indicador Datos'!BD8&lt;35),8,(IF(AND('Indicador Datos'!BD8&gt;=15,'Indicador Datos'!BD8&lt;25),6,IF(AND('Indicador Datos'!BD8&gt;=5,'Indicador Datos'!BD8&lt;15),4,IF(AND('Indicador Datos'!BD8&gt;0,'Indicador Datos'!BD8&lt;5),2,0)))))))</f>
        <v>2</v>
      </c>
      <c r="AQ5" s="64">
        <f t="shared" ref="AQ5:AQ36" si="17">IF(AND(AO5="x", AP5="x"),"x",ROUND(AVERAGE(AO5,AP5),1))</f>
        <v>4</v>
      </c>
      <c r="AR5" s="70">
        <f>IF('Indicador Datos'!BF8="No data","x",ROUND(IF('Indicador Datos'!BF8&gt;$AR$38,10,IF('Indicador Datos'!BF8&lt;$AR$37,0,10-($AR$38-'Indicador Datos'!BF8)/($AR$38-$AR$37)*10)),1))</f>
        <v>0.7</v>
      </c>
      <c r="AS5" s="70">
        <f>IF('Indicador Datos'!BG8="No data","x",ROUND(IF('Indicador Datos'!BG8&gt;$AS$38,10,IF('Indicador Datos'!BG8&lt;$AS$37,0,10-($AS$38-'Indicador Datos'!BG8)/($AS$38-$AS$37)*10)),1))</f>
        <v>2.7</v>
      </c>
      <c r="AT5" s="64">
        <f t="shared" ref="AT5:AT36" si="18">IF(AR5="x","x",ROUND(IF(AS5="x",AR5,SUM(AR5*0.8,AS5*0.2)),1))</f>
        <v>1.1000000000000001</v>
      </c>
      <c r="AU5" s="65">
        <f t="shared" ref="AU5:AU36" si="19">ROUND(AVERAGE(AQ5,AT5,AN5),1)</f>
        <v>3.3</v>
      </c>
      <c r="AV5" s="71">
        <f t="shared" ref="AV5:AV36" si="20">ROUND(IF(AH5="x",(10-GEOMEAN(((10-Z5)/10*9+1),((10-AE5)/10*9+1),((10-AM5)/10*9+1),((10-AU5)/10*9+1)))/9*10,(10-GEOMEAN(((10-AE5)/10*9+1),((10-Z5)/10*9+1),((10-AM5)/10*9+1),((10-AH5)/10*9+1),((10-AU5)/10*9+1)))/9*10),1)</f>
        <v>3.5</v>
      </c>
      <c r="AW5" s="72">
        <f t="shared" si="3"/>
        <v>1.9</v>
      </c>
    </row>
    <row r="6" spans="1:49" s="3" customFormat="1" x14ac:dyDescent="0.25">
      <c r="A6" s="114" t="s">
        <v>7</v>
      </c>
      <c r="B6" s="97" t="s">
        <v>6</v>
      </c>
      <c r="C6" s="64">
        <f>ROUND(IF('Indicador Datos'!X9="No data",IF((0.1233*LN('Indicador Datos'!CC9)-0.4559)&gt;C$38,0,IF((0.1233*LN('Indicador Datos'!CC9)-0.4559)&lt;C$37,10,(C$38-(0.1233*LN('Indicador Datos'!CC9)-0.4559))/(C$38-C$37)*10)),IF('Indicador Datos'!X9&gt;C$38,0,IF('Indicador Datos'!X9&lt;C$37,10,(C$38-'Indicador Datos'!X9)/(C$38-C$37)*10))),1)</f>
        <v>3.7</v>
      </c>
      <c r="D6" s="193">
        <f>IF('Indicador Datos'!Y9="No data","x", 'Indicador Datos'!Y9+'Indicador Datos'!Z9)</f>
        <v>1.5</v>
      </c>
      <c r="E6" s="160">
        <f t="shared" si="4"/>
        <v>0.3</v>
      </c>
      <c r="F6" s="160">
        <f>IF('Indicador Datos'!AA9="No data","x",ROUND(IF('Indicador Datos'!AA9&gt;F$38,10,IF('Indicador Datos'!AA9&lt;F$37,0,10-(F$38-'Indicador Datos'!AA9)/(F$38-F$37)*10)),1))</f>
        <v>3.2</v>
      </c>
      <c r="G6" s="160">
        <f t="shared" si="5"/>
        <v>1.8</v>
      </c>
      <c r="H6" s="65">
        <f t="shared" si="6"/>
        <v>2.8</v>
      </c>
      <c r="I6" s="64">
        <f>IF('Indicador Datos'!AR9="No data","x",ROUND(IF('Indicador Datos'!AR9&gt;I$38,10,IF('Indicador Datos'!AR9&lt;I$37,0,10-(I$38-'Indicador Datos'!AR9)/(I$38-I$37)*10)),1))</f>
        <v>4.8</v>
      </c>
      <c r="J6" s="64">
        <f>IF('Indicador Datos'!AS9="No data","x",ROUND(IF('Indicador Datos'!AS9&gt;J$38,10,IF('Indicador Datos'!AS9&lt;J$37,0,10-(J$38-'Indicador Datos'!AS9)/(J$38-J$37)*10)),1))</f>
        <v>5.5</v>
      </c>
      <c r="K6" s="160" t="str">
        <f>IF('Indicador Datos'!AT9="No data","x",ROUND(IF('Indicador Datos'!AT9&gt;K$38,10,IF('Indicador Datos'!AT9&lt;K$37,0,10-(K$38-'Indicador Datos'!AT9)/(K$38-K$37)*10)),1))</f>
        <v>x</v>
      </c>
      <c r="L6" s="65">
        <f t="shared" si="7"/>
        <v>5.2</v>
      </c>
      <c r="M6" s="160">
        <f>IF('Indicador Datos'!AB9="No data","x",ROUND(IF('Indicador Datos'!AB9&gt;M$38,10,IF('Indicador Datos'!AB9&lt;M$37,0,10-(M$38-'Indicador Datos'!AB9)/(M$38-M$37)*10)),1))</f>
        <v>4.2</v>
      </c>
      <c r="N6" s="160">
        <f>IF('Indicador Datos'!AC9="No data","x",ROUND(IF('Indicador Datos'!AC9&gt;N$38,10,IF('Indicador Datos'!AC9&lt;N$37,0,10-(N$38-'Indicador Datos'!AC9)/(N$38-N$37)*10)),1))</f>
        <v>2</v>
      </c>
      <c r="O6" s="160" t="str">
        <f>IF('Indicador Datos'!AD9="No data","x",ROUND(IF('Indicador Datos'!AD9&gt;O$38,10,IF('Indicador Datos'!AD9&lt;O$37,0,10-(O$38-'Indicador Datos'!AD9)/(O$38-O$37)*10)),1))</f>
        <v>x</v>
      </c>
      <c r="P6" s="65">
        <f t="shared" si="8"/>
        <v>3.2</v>
      </c>
      <c r="Q6" s="66">
        <f t="shared" si="9"/>
        <v>3.5</v>
      </c>
      <c r="R6" s="78">
        <f>IF(AND('Indicador Datos'!AX9="No data",'Indicador Datos'!AY9="No data"),0,SUM('Indicador Datos'!AX9:AZ9)/1000)</f>
        <v>0</v>
      </c>
      <c r="S6" s="64">
        <f t="shared" si="10"/>
        <v>0</v>
      </c>
      <c r="T6" s="67">
        <f>R6*1000/'Indicador Datos'!CD9</f>
        <v>0</v>
      </c>
      <c r="U6" s="64">
        <f t="shared" si="0"/>
        <v>0</v>
      </c>
      <c r="V6" s="68">
        <f t="shared" si="11"/>
        <v>0</v>
      </c>
      <c r="W6" s="64">
        <f>IF('Indicador Datos'!AL9="No data","x",ROUND(IF('Indicador Datos'!AL9&gt;W$38,10,IF('Indicador Datos'!AL9&lt;W$37,0,10-(W$38-'Indicador Datos'!AL9)/(W$38-W$37)*10)),1))</f>
        <v>4.5</v>
      </c>
      <c r="X6" s="64">
        <f>IF('Indicador Datos'!AK9="No data","x",ROUND(IF('Indicador Datos'!AK9&gt;X$38,10,IF('Indicador Datos'!AK9&lt;X$37,0,10-(X$38-'Indicador Datos'!AK9)/(X$38-X$37)*10)),1))</f>
        <v>0.1</v>
      </c>
      <c r="Y6" s="64">
        <f>IF('Indicador Datos'!AM9 ="No data","x",ROUND( IF('Indicador Datos'!AM9 &gt;Y$38,10,IF('Indicador Datos'!AM9 &lt;Y$37,0,10-(Y$38-'Indicador Datos'!AM9)/(Y$38-Y$37)*10)),1))</f>
        <v>6.7</v>
      </c>
      <c r="Z6" s="65">
        <f t="shared" si="1"/>
        <v>4.3</v>
      </c>
      <c r="AA6" s="64">
        <f>IF('Indicador Datos'!AE9="No data","x",ROUND(IF('Indicador Datos'!AE9&gt;AA$38,10,IF('Indicador Datos'!AE9&lt;AA$37,0,10-(AA$38-'Indicador Datos'!AE9)/(AA$38-AA$37)*10)),1))</f>
        <v>3.7</v>
      </c>
      <c r="AB6" s="70">
        <f>IF('Indicador Datos'!AF9="No data", "x", IF('Indicador Datos'!AF9&gt;=40,10,IF(AND('Indicador Datos'!AF9&gt;=30,'Indicador Datos'!AF9&lt;40),8,(IF(AND('Indicador Datos'!AF9&gt;=20,'Indicador Datos'!AF9&lt;30),6,IF(AND('Indicador Datos'!AF9&gt;=5,'Indicador Datos'!AF9&lt;20),4,IF(AND('Indicador Datos'!AF9&gt;0,'Indicador Datos'!AF9&lt;5),2,0)))))))</f>
        <v>4</v>
      </c>
      <c r="AC6" s="70">
        <f>IF('Indicador Datos'!AG9="No data", "x", IF('Indicador Datos'!AG9&gt;=15,10,IF(AND('Indicador Datos'!AG9&gt;=12,'Indicador Datos'!AG9&lt;15),8,(IF(AND('Indicador Datos'!AG9&gt;=9,'Indicador Datos'!AG9&lt;12),6,IF(AND('Indicador Datos'!AG9&gt;=5,'Indicador Datos'!AG9&lt;9),4,IF(AND('Indicador Datos'!AG9&gt;0,'Indicador Datos'!AG9&lt;5),2,0)))))))</f>
        <v>6</v>
      </c>
      <c r="AD6" s="160">
        <f t="shared" si="12"/>
        <v>5</v>
      </c>
      <c r="AE6" s="65">
        <f t="shared" si="2"/>
        <v>4.4000000000000004</v>
      </c>
      <c r="AF6" s="238">
        <f>IF('Indicador Datos'!BA9="No data","x",ROUND( IF('Indicador Datos'!BA9&gt;AF$38,10,IF('Indicador Datos'!BA9&lt;AF$37,0,10-(AF$38-'Indicador Datos'!BA9)/(AF$38-AF$37)*10)),1))</f>
        <v>2</v>
      </c>
      <c r="AG6" s="238">
        <f>IF('Indicador Datos'!BB9="No data","x",ROUND( IF('Indicador Datos'!BB9&gt;AG$38,10,IF('Indicador Datos'!BB9&lt;AG$37,0,10-(AG$38-'Indicador Datos'!BB9)/(AG$38-AG$37)*10)),1))</f>
        <v>2.5</v>
      </c>
      <c r="AH6" s="65">
        <f t="shared" si="13"/>
        <v>2.2999999999999998</v>
      </c>
      <c r="AI6" s="78">
        <f>('Indicador Datos'!AW9+'Indicador Datos'!AV9*0.5+'Indicador Datos'!AU9*0.25)/1000</f>
        <v>0</v>
      </c>
      <c r="AJ6" s="64">
        <f t="shared" si="14"/>
        <v>0</v>
      </c>
      <c r="AK6" s="69">
        <f>AI6*1000/'Indicador Datos'!CD9</f>
        <v>0</v>
      </c>
      <c r="AL6" s="64">
        <f t="shared" si="15"/>
        <v>0</v>
      </c>
      <c r="AM6" s="65">
        <f t="shared" si="16"/>
        <v>0</v>
      </c>
      <c r="AN6" s="64">
        <f>IF('Indicador Datos'!BC9="No data","x",ROUND(IF('Indicador Datos'!BC9&lt;$AN$37,10,IF('Indicador Datos'!BC9&gt;$AN$38,0,($AN$38-'Indicador Datos'!BC9)/($AN$38-$AN$37)*10)),1))</f>
        <v>3.3</v>
      </c>
      <c r="AO6" s="70">
        <f>IF('Indicador Datos'!BE9="No data", "x", IF('Indicador Datos'!BE9&gt;=40,10,IF(AND('Indicador Datos'!BE9&gt;=30,'Indicador Datos'!BE9&lt;40),8,(IF(AND('Indicador Datos'!BE9&gt;=20,'Indicador Datos'!BE9&lt;30), 6, IF(AND('Indicador Datos'!BE9&gt;=5,'Indicador Datos'!BE9&lt;20),3,0))))))</f>
        <v>6</v>
      </c>
      <c r="AP6" s="70">
        <f>IF('Indicador Datos'!BD9="No data", "x", IF('Indicador Datos'!BD9&gt;=35,10,IF(AND('Indicador Datos'!BD9&gt;=25,'Indicador Datos'!BD9&lt;35),8,(IF(AND('Indicador Datos'!BD9&gt;=15,'Indicador Datos'!BD9&lt;25),6,IF(AND('Indicador Datos'!BD9&gt;=5,'Indicador Datos'!BD9&lt;15),4,IF(AND('Indicador Datos'!BD9&gt;0,'Indicador Datos'!BD9&lt;5),2,0)))))))</f>
        <v>2</v>
      </c>
      <c r="AQ6" s="64">
        <f t="shared" si="17"/>
        <v>4</v>
      </c>
      <c r="AR6" s="70">
        <f>IF('Indicador Datos'!BF9="No data","x",ROUND(IF('Indicador Datos'!BF9&gt;$AR$38,10,IF('Indicador Datos'!BF9&lt;$AR$37,0,10-($AR$38-'Indicador Datos'!BF9)/($AR$38-$AR$37)*10)),1))</f>
        <v>1.5</v>
      </c>
      <c r="AS6" s="70">
        <f>IF('Indicador Datos'!BG9="No data","x",ROUND(IF('Indicador Datos'!BG9&gt;$AS$38,10,IF('Indicador Datos'!BG9&lt;$AS$37,0,10-($AS$38-'Indicador Datos'!BG9)/($AS$38-$AS$37)*10)),1))</f>
        <v>2.7</v>
      </c>
      <c r="AT6" s="64">
        <f t="shared" si="18"/>
        <v>1.7</v>
      </c>
      <c r="AU6" s="65">
        <f t="shared" si="19"/>
        <v>3</v>
      </c>
      <c r="AV6" s="71">
        <f t="shared" si="20"/>
        <v>2.9</v>
      </c>
      <c r="AW6" s="72">
        <f t="shared" si="3"/>
        <v>1.6</v>
      </c>
    </row>
    <row r="7" spans="1:49" s="3" customFormat="1" x14ac:dyDescent="0.25">
      <c r="A7" s="114" t="s">
        <v>20</v>
      </c>
      <c r="B7" s="97" t="s">
        <v>19</v>
      </c>
      <c r="C7" s="64">
        <f>ROUND(IF('Indicador Datos'!X10="No data",IF((0.1233*LN('Indicador Datos'!CC10)-0.4559)&gt;C$38,0,IF((0.1233*LN('Indicador Datos'!CC10)-0.4559)&lt;C$37,10,(C$38-(0.1233*LN('Indicador Datos'!CC10)-0.4559))/(C$38-C$37)*10)),IF('Indicador Datos'!X10&gt;C$38,0,IF('Indicador Datos'!X10&lt;C$37,10,(C$38-'Indicador Datos'!X10)/(C$38-C$37)*10))),1)</f>
        <v>4</v>
      </c>
      <c r="D7" s="193" t="str">
        <f>IF('Indicador Datos'!Y10="No data","x", 'Indicador Datos'!Y10+'Indicador Datos'!Z10)</f>
        <v>x</v>
      </c>
      <c r="E7" s="160" t="str">
        <f t="shared" si="4"/>
        <v>x</v>
      </c>
      <c r="F7" s="160" t="str">
        <f>IF('Indicador Datos'!AA10="No data","x",ROUND(IF('Indicador Datos'!AA10&gt;F$38,10,IF('Indicador Datos'!AA10&lt;F$37,0,10-(F$38-'Indicador Datos'!AA10)/(F$38-F$37)*10)),1))</f>
        <v>x</v>
      </c>
      <c r="G7" s="160" t="str">
        <f t="shared" si="5"/>
        <v>x</v>
      </c>
      <c r="H7" s="65">
        <f t="shared" si="6"/>
        <v>4</v>
      </c>
      <c r="I7" s="64">
        <f>IF('Indicador Datos'!AR10="No data","x",ROUND(IF('Indicador Datos'!AR10&gt;I$38,10,IF('Indicador Datos'!AR10&lt;I$37,0,10-(I$38-'Indicador Datos'!AR10)/(I$38-I$37)*10)),1))</f>
        <v>4.7</v>
      </c>
      <c r="J7" s="64" t="str">
        <f>IF('Indicador Datos'!AS10="No data","x",ROUND(IF('Indicador Datos'!AS10&gt;J$38,10,IF('Indicador Datos'!AS10&lt;J$37,0,10-(J$38-'Indicador Datos'!AS10)/(J$38-J$37)*10)),1))</f>
        <v>x</v>
      </c>
      <c r="K7" s="160" t="str">
        <f>IF('Indicador Datos'!AT10="No data","x",ROUND(IF('Indicador Datos'!AT10&gt;K$38,10,IF('Indicador Datos'!AT10&lt;K$37,0,10-(K$38-'Indicador Datos'!AT10)/(K$38-K$37)*10)),1))</f>
        <v>x</v>
      </c>
      <c r="L7" s="65">
        <f t="shared" si="7"/>
        <v>4.7</v>
      </c>
      <c r="M7" s="160">
        <f>IF('Indicador Datos'!AB10="No data","x",ROUND(IF('Indicador Datos'!AB10&gt;M$38,10,IF('Indicador Datos'!AB10&lt;M$37,0,10-(M$38-'Indicador Datos'!AB10)/(M$38-M$37)*10)),1))</f>
        <v>1.4</v>
      </c>
      <c r="N7" s="160" t="str">
        <f>IF('Indicador Datos'!AC10="No data","x",ROUND(IF('Indicador Datos'!AC10&gt;N$38,10,IF('Indicador Datos'!AC10&lt;N$37,0,10-(N$38-'Indicador Datos'!AC10)/(N$38-N$37)*10)),1))</f>
        <v>x</v>
      </c>
      <c r="O7" s="160" t="str">
        <f>IF('Indicador Datos'!AD10="No data","x",ROUND(IF('Indicador Datos'!AD10&gt;O$38,10,IF('Indicador Datos'!AD10&lt;O$37,0,10-(O$38-'Indicador Datos'!AD10)/(O$38-O$37)*10)),1))</f>
        <v>x</v>
      </c>
      <c r="P7" s="65">
        <f t="shared" si="8"/>
        <v>1.4</v>
      </c>
      <c r="Q7" s="66">
        <f t="shared" si="9"/>
        <v>3.5</v>
      </c>
      <c r="R7" s="78">
        <f>IF(AND('Indicador Datos'!AX10="No data",'Indicador Datos'!AY10="No data"),0,SUM('Indicador Datos'!AX10:AZ10)/1000)</f>
        <v>0.30299999999999999</v>
      </c>
      <c r="S7" s="64">
        <f t="shared" si="10"/>
        <v>3.7</v>
      </c>
      <c r="T7" s="67">
        <f>R7*1000/'Indicador Datos'!CD10</f>
        <v>2.6603305728525821E-5</v>
      </c>
      <c r="U7" s="64">
        <f t="shared" si="0"/>
        <v>0</v>
      </c>
      <c r="V7" s="68">
        <f t="shared" si="11"/>
        <v>2</v>
      </c>
      <c r="W7" s="64">
        <f>IF('Indicador Datos'!AL10="No data","x",ROUND(IF('Indicador Datos'!AL10&gt;W$38,10,IF('Indicador Datos'!AL10&lt;W$37,0,10-(W$38-'Indicador Datos'!AL10)/(W$38-W$37)*10)),1))</f>
        <v>1.5</v>
      </c>
      <c r="X7" s="64">
        <f>IF('Indicador Datos'!AK10="No data","x",ROUND(IF('Indicador Datos'!AK10&gt;X$38,10,IF('Indicador Datos'!AK10&lt;X$37,0,10-(X$38-'Indicador Datos'!AK10)/(X$38-X$37)*10)),1))</f>
        <v>0.9</v>
      </c>
      <c r="Y7" s="64">
        <f>IF('Indicador Datos'!AM10 ="No data","x",ROUND( IF('Indicador Datos'!AM10 &gt;Y$38,10,IF('Indicador Datos'!AM10 &lt;Y$37,0,10-(Y$38-'Indicador Datos'!AM10)/(Y$38-Y$37)*10)),1))</f>
        <v>0.8</v>
      </c>
      <c r="Z7" s="65">
        <f t="shared" si="1"/>
        <v>1.1000000000000001</v>
      </c>
      <c r="AA7" s="64">
        <f>IF('Indicador Datos'!AE10="No data","x",ROUND(IF('Indicador Datos'!AE10&gt;AA$38,10,IF('Indicador Datos'!AE10&lt;AA$37,0,10-(AA$38-'Indicador Datos'!AE10)/(AA$38-AA$37)*10)),1))</f>
        <v>1.6</v>
      </c>
      <c r="AB7" s="70" t="str">
        <f>IF('Indicador Datos'!AF10="No data", "x", IF('Indicador Datos'!AF10&gt;=40,10,IF(AND('Indicador Datos'!AF10&gt;=30,'Indicador Datos'!AF10&lt;40),8,(IF(AND('Indicador Datos'!AF10&gt;=20,'Indicador Datos'!AF10&lt;30),6,IF(AND('Indicador Datos'!AF10&gt;=5,'Indicador Datos'!AF10&lt;20),4,IF(AND('Indicador Datos'!AF10&gt;0,'Indicador Datos'!AF10&lt;5),2,0)))))))</f>
        <v>x</v>
      </c>
      <c r="AC7" s="70">
        <f>IF('Indicador Datos'!AG10="No data", "x", IF('Indicador Datos'!AG10&gt;=15,10,IF(AND('Indicador Datos'!AG10&gt;=12,'Indicador Datos'!AG10&lt;15),8,(IF(AND('Indicador Datos'!AG10&gt;=9,'Indicador Datos'!AG10&lt;12),6,IF(AND('Indicador Datos'!AG10&gt;=5,'Indicador Datos'!AG10&lt;9),4,IF(AND('Indicador Datos'!AG10&gt;0,'Indicador Datos'!AG10&lt;5),2,0)))))))</f>
        <v>4</v>
      </c>
      <c r="AD7" s="160">
        <f t="shared" si="12"/>
        <v>4</v>
      </c>
      <c r="AE7" s="65">
        <f t="shared" si="2"/>
        <v>2.8</v>
      </c>
      <c r="AF7" s="238">
        <f>IF('Indicador Datos'!BA10="No data","x",ROUND( IF('Indicador Datos'!BA10&gt;AF$38,10,IF('Indicador Datos'!BA10&lt;AF$37,0,10-(AF$38-'Indicador Datos'!BA10)/(AF$38-AF$37)*10)),1))</f>
        <v>2.7</v>
      </c>
      <c r="AG7" s="238">
        <f>IF('Indicador Datos'!BB10="No data","x",ROUND( IF('Indicador Datos'!BB10&gt;AG$38,10,IF('Indicador Datos'!BB10&lt;AG$37,0,10-(AG$38-'Indicador Datos'!BB10)/(AG$38-AG$37)*10)),1))</f>
        <v>1.2</v>
      </c>
      <c r="AH7" s="65">
        <f t="shared" si="13"/>
        <v>2</v>
      </c>
      <c r="AI7" s="78">
        <f>('Indicador Datos'!AW10+'Indicador Datos'!AV10*0.5+'Indicador Datos'!AU10*0.25)/1000</f>
        <v>50</v>
      </c>
      <c r="AJ7" s="64">
        <f t="shared" si="14"/>
        <v>5.7</v>
      </c>
      <c r="AK7" s="69">
        <f>AI7*1000/'Indicador Datos'!CD10</f>
        <v>4.3899844436511258E-3</v>
      </c>
      <c r="AL7" s="64">
        <f t="shared" si="15"/>
        <v>0.6</v>
      </c>
      <c r="AM7" s="65">
        <f t="shared" si="16"/>
        <v>3.6</v>
      </c>
      <c r="AN7" s="64">
        <f>IF('Indicador Datos'!BC10="No data","x",ROUND(IF('Indicador Datos'!BC10&lt;$AN$37,10,IF('Indicador Datos'!BC10&gt;$AN$38,0,($AN$38-'Indicador Datos'!BC10)/($AN$38-$AN$37)*10)),1))</f>
        <v>0.9</v>
      </c>
      <c r="AO7" s="70">
        <f>IF('Indicador Datos'!BE10="No data", "x", IF('Indicador Datos'!BE10&gt;=40,10,IF(AND('Indicador Datos'!BE10&gt;=30,'Indicador Datos'!BE10&lt;40),8,(IF(AND('Indicador Datos'!BE10&gt;=20,'Indicador Datos'!BE10&lt;30), 6, IF(AND('Indicador Datos'!BE10&gt;=5,'Indicador Datos'!BE10&lt;20),3,0))))))</f>
        <v>6</v>
      </c>
      <c r="AP7" s="70">
        <f>IF('Indicador Datos'!BD10="No data", "x", IF('Indicador Datos'!BD10&gt;=35,10,IF(AND('Indicador Datos'!BD10&gt;=25,'Indicador Datos'!BD10&lt;35),8,(IF(AND('Indicador Datos'!BD10&gt;=15,'Indicador Datos'!BD10&lt;25),6,IF(AND('Indicador Datos'!BD10&gt;=5,'Indicador Datos'!BD10&lt;15),4,IF(AND('Indicador Datos'!BD10&gt;0,'Indicador Datos'!BD10&lt;5),2,0)))))))</f>
        <v>2</v>
      </c>
      <c r="AQ7" s="64">
        <f t="shared" si="17"/>
        <v>4</v>
      </c>
      <c r="AR7" s="70" t="str">
        <f>IF('Indicador Datos'!BF10="No data","x",ROUND(IF('Indicador Datos'!BF10&gt;$AR$38,10,IF('Indicador Datos'!BF10&lt;$AR$37,0,10-($AR$38-'Indicador Datos'!BF10)/($AR$38-$AR$37)*10)),1))</f>
        <v>x</v>
      </c>
      <c r="AS7" s="70" t="str">
        <f>IF('Indicador Datos'!BG10="No data","x",ROUND(IF('Indicador Datos'!BG10&gt;$AS$38,10,IF('Indicador Datos'!BG10&lt;$AS$37,0,10-($AS$38-'Indicador Datos'!BG10)/($AS$38-$AS$37)*10)),1))</f>
        <v>x</v>
      </c>
      <c r="AT7" s="64" t="str">
        <f t="shared" si="18"/>
        <v>x</v>
      </c>
      <c r="AU7" s="65">
        <f t="shared" si="19"/>
        <v>2.5</v>
      </c>
      <c r="AV7" s="71">
        <f t="shared" si="20"/>
        <v>2.4</v>
      </c>
      <c r="AW7" s="72">
        <f t="shared" si="3"/>
        <v>2.2000000000000002</v>
      </c>
    </row>
    <row r="8" spans="1:49" s="3" customFormat="1" x14ac:dyDescent="0.25">
      <c r="A8" s="114" t="s">
        <v>22</v>
      </c>
      <c r="B8" s="97" t="s">
        <v>21</v>
      </c>
      <c r="C8" s="64">
        <f>ROUND(IF('Indicador Datos'!X11="No data",IF((0.1233*LN('Indicador Datos'!CC11)-0.4559)&gt;C$38,0,IF((0.1233*LN('Indicador Datos'!CC11)-0.4559)&lt;C$37,10,(C$38-(0.1233*LN('Indicador Datos'!CC11)-0.4559))/(C$38-C$37)*10)),IF('Indicador Datos'!X11&gt;C$38,0,IF('Indicador Datos'!X11&lt;C$37,10,(C$38-'Indicador Datos'!X11)/(C$38-C$37)*10))),1)</f>
        <v>5</v>
      </c>
      <c r="D8" s="193" t="str">
        <f>IF('Indicador Datos'!Y11="No data","x", 'Indicador Datos'!Y11+'Indicador Datos'!Z11)</f>
        <v>x</v>
      </c>
      <c r="E8" s="160" t="str">
        <f t="shared" si="4"/>
        <v>x</v>
      </c>
      <c r="F8" s="160">
        <f>IF('Indicador Datos'!AA11="No data","x",ROUND(IF('Indicador Datos'!AA11&gt;F$38,10,IF('Indicador Datos'!AA11&lt;F$37,0,10-(F$38-'Indicador Datos'!AA11)/(F$38-F$37)*10)),1))</f>
        <v>4.8</v>
      </c>
      <c r="G8" s="160">
        <f t="shared" si="5"/>
        <v>4.8</v>
      </c>
      <c r="H8" s="65">
        <f t="shared" si="6"/>
        <v>4.9000000000000004</v>
      </c>
      <c r="I8" s="64" t="str">
        <f>IF('Indicador Datos'!AR11="No data","x",ROUND(IF('Indicador Datos'!AR11&gt;I$38,10,IF('Indicador Datos'!AR11&lt;I$37,0,10-(I$38-'Indicador Datos'!AR11)/(I$38-I$37)*10)),1))</f>
        <v>x</v>
      </c>
      <c r="J8" s="64">
        <f>IF('Indicador Datos'!AS11="No data","x",ROUND(IF('Indicador Datos'!AS11&gt;J$38,10,IF('Indicador Datos'!AS11&lt;J$37,0,10-(J$38-'Indicador Datos'!AS11)/(J$38-J$37)*10)),1))</f>
        <v>4.8</v>
      </c>
      <c r="K8" s="160" t="str">
        <f>IF('Indicador Datos'!AT11="No data","x",ROUND(IF('Indicador Datos'!AT11&gt;K$38,10,IF('Indicador Datos'!AT11&lt;K$37,0,10-(K$38-'Indicador Datos'!AT11)/(K$38-K$37)*10)),1))</f>
        <v>x</v>
      </c>
      <c r="L8" s="65">
        <f t="shared" si="7"/>
        <v>4.8</v>
      </c>
      <c r="M8" s="160" t="str">
        <f>IF('Indicador Datos'!AB11="No data","x",ROUND(IF('Indicador Datos'!AB11&gt;M$38,10,IF('Indicador Datos'!AB11&lt;M$37,0,10-(M$38-'Indicador Datos'!AB11)/(M$38-M$37)*10)),1))</f>
        <v>x</v>
      </c>
      <c r="N8" s="160">
        <f>IF('Indicador Datos'!AC11="No data","x",ROUND(IF('Indicador Datos'!AC11&gt;N$38,10,IF('Indicador Datos'!AC11&lt;N$37,0,10-(N$38-'Indicador Datos'!AC11)/(N$38-N$37)*10)),1))</f>
        <v>4.5</v>
      </c>
      <c r="O8" s="160" t="str">
        <f>IF('Indicador Datos'!AD11="No data","x",ROUND(IF('Indicador Datos'!AD11&gt;O$38,10,IF('Indicador Datos'!AD11&lt;O$37,0,10-(O$38-'Indicador Datos'!AD11)/(O$38-O$37)*10)),1))</f>
        <v>x</v>
      </c>
      <c r="P8" s="65">
        <f t="shared" si="8"/>
        <v>4.5</v>
      </c>
      <c r="Q8" s="66">
        <f t="shared" si="9"/>
        <v>4.8</v>
      </c>
      <c r="R8" s="78">
        <f>IF(AND('Indicador Datos'!AX11="No data",'Indicador Datos'!AY11="No data"),0,SUM('Indicador Datos'!AX11:AZ11)/1000)</f>
        <v>0</v>
      </c>
      <c r="S8" s="64">
        <f t="shared" si="10"/>
        <v>0</v>
      </c>
      <c r="T8" s="67">
        <f>R8*1000/'Indicador Datos'!CD11</f>
        <v>0</v>
      </c>
      <c r="U8" s="64">
        <f t="shared" si="0"/>
        <v>0</v>
      </c>
      <c r="V8" s="68">
        <f t="shared" si="11"/>
        <v>0</v>
      </c>
      <c r="W8" s="64" t="str">
        <f>IF('Indicador Datos'!AL11="No data","x",ROUND(IF('Indicador Datos'!AL11&gt;W$38,10,IF('Indicador Datos'!AL11&lt;W$37,0,10-(W$38-'Indicador Datos'!AL11)/(W$38-W$37)*10)),1))</f>
        <v>x</v>
      </c>
      <c r="X8" s="64">
        <f>IF('Indicador Datos'!AK11="No data","x",ROUND(IF('Indicador Datos'!AK11&gt;X$38,10,IF('Indicador Datos'!AK11&lt;X$37,0,10-(X$38-'Indicador Datos'!AK11)/(X$38-X$37)*10)),1))</f>
        <v>0.1</v>
      </c>
      <c r="Y8" s="64">
        <f>IF('Indicador Datos'!AM11 ="No data","x",ROUND( IF('Indicador Datos'!AM11 &gt;Y$38,10,IF('Indicador Datos'!AM11 &lt;Y$37,0,10-(Y$38-'Indicador Datos'!AM11)/(Y$38-Y$37)*10)),1))</f>
        <v>2.6</v>
      </c>
      <c r="Z8" s="65">
        <f t="shared" si="1"/>
        <v>2.6</v>
      </c>
      <c r="AA8" s="64">
        <f>IF('Indicador Datos'!AE11="No data","x",ROUND(IF('Indicador Datos'!AE11&gt;AA$38,10,IF('Indicador Datos'!AE11&lt;AA$37,0,10-(AA$38-'Indicador Datos'!AE11)/(AA$38-AA$37)*10)),1))</f>
        <v>6.1</v>
      </c>
      <c r="AB8" s="70" t="str">
        <f>IF('Indicador Datos'!AF11="No data", "x", IF('Indicador Datos'!AF11&gt;=40,10,IF(AND('Indicador Datos'!AF11&gt;=30,'Indicador Datos'!AF11&lt;40),8,(IF(AND('Indicador Datos'!AF11&gt;=20,'Indicador Datos'!AF11&lt;30),6,IF(AND('Indicador Datos'!AF11&gt;=5,'Indicador Datos'!AF11&lt;20),4,IF(AND('Indicador Datos'!AF11&gt;0,'Indicador Datos'!AF11&lt;5),2,0)))))))</f>
        <v>x</v>
      </c>
      <c r="AC8" s="70">
        <f>IF('Indicador Datos'!AG11="No data", "x", IF('Indicador Datos'!AG11&gt;=15,10,IF(AND('Indicador Datos'!AG11&gt;=12,'Indicador Datos'!AG11&lt;15),8,(IF(AND('Indicador Datos'!AG11&gt;=9,'Indicador Datos'!AG11&lt;12),6,IF(AND('Indicador Datos'!AG11&gt;=5,'Indicador Datos'!AG11&lt;9),4,IF(AND('Indicador Datos'!AG11&gt;0,'Indicador Datos'!AG11&lt;5),2,0)))))))</f>
        <v>6</v>
      </c>
      <c r="AD8" s="160">
        <f t="shared" si="12"/>
        <v>6</v>
      </c>
      <c r="AE8" s="65">
        <f t="shared" si="2"/>
        <v>6.1</v>
      </c>
      <c r="AF8" s="238" t="str">
        <f>IF('Indicador Datos'!BA11="No data","x",ROUND( IF('Indicador Datos'!BA11&gt;AF$38,10,IF('Indicador Datos'!BA11&lt;AF$37,0,10-(AF$38-'Indicador Datos'!BA11)/(AF$38-AF$37)*10)),1))</f>
        <v>x</v>
      </c>
      <c r="AG8" s="238">
        <f>IF('Indicador Datos'!BB11="No data","x",ROUND( IF('Indicador Datos'!BB11&gt;AG$38,10,IF('Indicador Datos'!BB11&lt;AG$37,0,10-(AG$38-'Indicador Datos'!BB11)/(AG$38-AG$37)*10)),1))</f>
        <v>2.8</v>
      </c>
      <c r="AH8" s="65">
        <f t="shared" si="13"/>
        <v>2.8</v>
      </c>
      <c r="AI8" s="78">
        <f>('Indicador Datos'!AW11+'Indicador Datos'!AV11*0.5+'Indicador Datos'!AU11*0.25)/1000</f>
        <v>14.297000000000001</v>
      </c>
      <c r="AJ8" s="64">
        <f t="shared" si="14"/>
        <v>3.9</v>
      </c>
      <c r="AK8" s="69">
        <f>AI8*1000/'Indicador Datos'!CD11</f>
        <v>0.19671161254815631</v>
      </c>
      <c r="AL8" s="64">
        <f t="shared" si="15"/>
        <v>10</v>
      </c>
      <c r="AM8" s="65">
        <f t="shared" si="16"/>
        <v>8.3000000000000007</v>
      </c>
      <c r="AN8" s="64">
        <f>IF('Indicador Datos'!BC11="No data","x",ROUND(IF('Indicador Datos'!BC11&lt;$AN$37,10,IF('Indicador Datos'!BC11&gt;$AN$38,0,($AN$38-'Indicador Datos'!BC11)/($AN$38-$AN$37)*10)),1))</f>
        <v>4.7</v>
      </c>
      <c r="AO8" s="70">
        <f>IF('Indicador Datos'!BE11="No data", "x", IF('Indicador Datos'!BE11&gt;=40,10,IF(AND('Indicador Datos'!BE11&gt;=30,'Indicador Datos'!BE11&lt;40),8,(IF(AND('Indicador Datos'!BE11&gt;=20,'Indicador Datos'!BE11&lt;30), 6, IF(AND('Indicador Datos'!BE11&gt;=5,'Indicador Datos'!BE11&lt;20),3,0))))))</f>
        <v>8</v>
      </c>
      <c r="AP8" s="70">
        <f>IF('Indicador Datos'!BD11="No data", "x", IF('Indicador Datos'!BD11&gt;=35,10,IF(AND('Indicador Datos'!BD11&gt;=25,'Indicador Datos'!BD11&lt;35),8,(IF(AND('Indicador Datos'!BD11&gt;=15,'Indicador Datos'!BD11&lt;25),6,IF(AND('Indicador Datos'!BD11&gt;=5,'Indicador Datos'!BD11&lt;15),4,IF(AND('Indicador Datos'!BD11&gt;0,'Indicador Datos'!BD11&lt;5),2,0)))))))</f>
        <v>4</v>
      </c>
      <c r="AQ8" s="64">
        <f t="shared" si="17"/>
        <v>6</v>
      </c>
      <c r="AR8" s="70" t="str">
        <f>IF('Indicador Datos'!BF11="No data","x",ROUND(IF('Indicador Datos'!BF11&gt;$AR$38,10,IF('Indicador Datos'!BF11&lt;$AR$37,0,10-($AR$38-'Indicador Datos'!BF11)/($AR$38-$AR$37)*10)),1))</f>
        <v>x</v>
      </c>
      <c r="AS8" s="70" t="str">
        <f>IF('Indicador Datos'!BG11="No data","x",ROUND(IF('Indicador Datos'!BG11&gt;$AS$38,10,IF('Indicador Datos'!BG11&lt;$AS$37,0,10-($AS$38-'Indicador Datos'!BG11)/($AS$38-$AS$37)*10)),1))</f>
        <v>x</v>
      </c>
      <c r="AT8" s="64" t="str">
        <f t="shared" si="18"/>
        <v>x</v>
      </c>
      <c r="AU8" s="65">
        <f t="shared" si="19"/>
        <v>5.4</v>
      </c>
      <c r="AV8" s="71">
        <f t="shared" si="20"/>
        <v>5.5</v>
      </c>
      <c r="AW8" s="72">
        <f t="shared" si="3"/>
        <v>3.2</v>
      </c>
    </row>
    <row r="9" spans="1:49" s="3" customFormat="1" x14ac:dyDescent="0.25">
      <c r="A9" s="114" t="s">
        <v>24</v>
      </c>
      <c r="B9" s="97" t="s">
        <v>23</v>
      </c>
      <c r="C9" s="64">
        <f>ROUND(IF('Indicador Datos'!X12="No data",IF((0.1233*LN('Indicador Datos'!CC12)-0.4559)&gt;C$38,0,IF((0.1233*LN('Indicador Datos'!CC12)-0.4559)&lt;C$37,10,(C$38-(0.1233*LN('Indicador Datos'!CC12)-0.4559))/(C$38-C$37)*10)),IF('Indicador Datos'!X12&gt;C$38,0,IF('Indicador Datos'!X12&lt;C$37,10,(C$38-'Indicador Datos'!X12)/(C$38-C$37)*10))),1)</f>
        <v>5.2</v>
      </c>
      <c r="D9" s="193">
        <f>IF('Indicador Datos'!Y12="No data","x", 'Indicador Datos'!Y12+'Indicador Datos'!Z12)</f>
        <v>26.6</v>
      </c>
      <c r="E9" s="160">
        <f t="shared" si="4"/>
        <v>5.3</v>
      </c>
      <c r="F9" s="160">
        <f>IF('Indicador Datos'!AA12="No data","x",ROUND(IF('Indicador Datos'!AA12&gt;F$38,10,IF('Indicador Datos'!AA12&lt;F$37,0,10-(F$38-'Indicador Datos'!AA12)/(F$38-F$37)*10)),1))</f>
        <v>6.9</v>
      </c>
      <c r="G9" s="160">
        <f t="shared" si="5"/>
        <v>6.1</v>
      </c>
      <c r="H9" s="65">
        <f t="shared" si="6"/>
        <v>5.7</v>
      </c>
      <c r="I9" s="64">
        <f>IF('Indicador Datos'!AR12="No data","x",ROUND(IF('Indicador Datos'!AR12&gt;I$38,10,IF('Indicador Datos'!AR12&lt;I$37,0,10-(I$38-'Indicador Datos'!AR12)/(I$38-I$37)*10)),1))</f>
        <v>6.4</v>
      </c>
      <c r="J9" s="64">
        <f>IF('Indicador Datos'!AS12="No data","x",ROUND(IF('Indicador Datos'!AS12&gt;J$38,10,IF('Indicador Datos'!AS12&lt;J$37,0,10-(J$38-'Indicador Datos'!AS12)/(J$38-J$37)*10)),1))</f>
        <v>5.5</v>
      </c>
      <c r="K9" s="160">
        <f>IF('Indicador Datos'!AT12="No data","x",ROUND(IF('Indicador Datos'!AT12&gt;K$38,10,IF('Indicador Datos'!AT12&lt;K$37,0,10-(K$38-'Indicador Datos'!AT12)/(K$38-K$37)*10)),1))</f>
        <v>3.5</v>
      </c>
      <c r="L9" s="65">
        <f t="shared" si="7"/>
        <v>5.0999999999999996</v>
      </c>
      <c r="M9" s="160">
        <f>IF('Indicador Datos'!AB12="No data","x",ROUND(IF('Indicador Datos'!AB12&gt;M$38,10,IF('Indicador Datos'!AB12&lt;M$37,0,10-(M$38-'Indicador Datos'!AB12)/(M$38-M$37)*10)),1))</f>
        <v>7.1</v>
      </c>
      <c r="N9" s="160">
        <f>IF('Indicador Datos'!AC12="No data","x",ROUND(IF('Indicador Datos'!AC12&gt;N$38,10,IF('Indicador Datos'!AC12&lt;N$37,0,10-(N$38-'Indicador Datos'!AC12)/(N$38-N$37)*10)),1))</f>
        <v>7.7</v>
      </c>
      <c r="O9" s="160">
        <f>IF('Indicador Datos'!AD12="No data","x",ROUND(IF('Indicador Datos'!AD12&gt;O$38,10,IF('Indicador Datos'!AD12&lt;O$37,0,10-(O$38-'Indicador Datos'!AD12)/(O$38-O$37)*10)),1))</f>
        <v>6.9</v>
      </c>
      <c r="P9" s="65">
        <f t="shared" si="8"/>
        <v>7.2</v>
      </c>
      <c r="Q9" s="66">
        <f t="shared" si="9"/>
        <v>5.9</v>
      </c>
      <c r="R9" s="78">
        <f>IF(AND('Indicador Datos'!AX12="No data",'Indicador Datos'!AY12="No data"),0,SUM('Indicador Datos'!AX12:AZ12)/1000)</f>
        <v>0.61499999999999999</v>
      </c>
      <c r="S9" s="64">
        <f t="shared" si="10"/>
        <v>4.5</v>
      </c>
      <c r="T9" s="67">
        <f>R9*1000/'Indicador Datos'!CD12</f>
        <v>5.8413484073682294E-5</v>
      </c>
      <c r="U9" s="64">
        <f t="shared" si="0"/>
        <v>1.6</v>
      </c>
      <c r="V9" s="68">
        <f t="shared" si="11"/>
        <v>3.2</v>
      </c>
      <c r="W9" s="64">
        <f>IF('Indicador Datos'!AL12="No data","x",ROUND(IF('Indicador Datos'!AL12&gt;W$38,10,IF('Indicador Datos'!AL12&lt;W$37,0,10-(W$38-'Indicador Datos'!AL12)/(W$38-W$37)*10)),1))</f>
        <v>5</v>
      </c>
      <c r="X9" s="64">
        <f>IF('Indicador Datos'!AK12="No data","x",ROUND(IF('Indicador Datos'!AK12&gt;X$38,10,IF('Indicador Datos'!AK12&lt;X$37,0,10-(X$38-'Indicador Datos'!AK12)/(X$38-X$37)*10)),1))</f>
        <v>6</v>
      </c>
      <c r="Y9" s="64">
        <f>IF('Indicador Datos'!AM12 ="No data","x",ROUND( IF('Indicador Datos'!AM12 &gt;Y$38,10,IF('Indicador Datos'!AM12 &lt;Y$37,0,10-(Y$38-'Indicador Datos'!AM12)/(Y$38-Y$37)*10)),1))</f>
        <v>8.1</v>
      </c>
      <c r="Z9" s="65">
        <f t="shared" si="1"/>
        <v>6.6</v>
      </c>
      <c r="AA9" s="64">
        <f>IF('Indicador Datos'!AE12="No data","x",ROUND(IF('Indicador Datos'!AE12&gt;AA$38,10,IF('Indicador Datos'!AE12&lt;AA$37,0,10-(AA$38-'Indicador Datos'!AE12)/(AA$38-AA$37)*10)),1))</f>
        <v>8.8000000000000007</v>
      </c>
      <c r="AB9" s="70">
        <f>IF('Indicador Datos'!AF12="No data", "x", IF('Indicador Datos'!AF12&gt;=40,10,IF(AND('Indicador Datos'!AF12&gt;=30,'Indicador Datos'!AF12&lt;40),8,(IF(AND('Indicador Datos'!AF12&gt;=20,'Indicador Datos'!AF12&lt;30),6,IF(AND('Indicador Datos'!AF12&gt;=5,'Indicador Datos'!AF12&lt;20),4,IF(AND('Indicador Datos'!AF12&gt;0,'Indicador Datos'!AF12&lt;5),2,0)))))))</f>
        <v>4</v>
      </c>
      <c r="AC9" s="70">
        <f>IF('Indicador Datos'!AG12="No data", "x", IF('Indicador Datos'!AG12&gt;=15,10,IF(AND('Indicador Datos'!AG12&gt;=12,'Indicador Datos'!AG12&lt;15),8,(IF(AND('Indicador Datos'!AG12&gt;=9,'Indicador Datos'!AG12&lt;12),6,IF(AND('Indicador Datos'!AG12&gt;=5,'Indicador Datos'!AG12&lt;9),4,IF(AND('Indicador Datos'!AG12&gt;0,'Indicador Datos'!AG12&lt;5),2,0)))))))</f>
        <v>6</v>
      </c>
      <c r="AD9" s="160">
        <f t="shared" si="12"/>
        <v>5</v>
      </c>
      <c r="AE9" s="65">
        <f t="shared" si="2"/>
        <v>6.9</v>
      </c>
      <c r="AF9" s="238">
        <f>IF('Indicador Datos'!BA12="No data","x",ROUND( IF('Indicador Datos'!BA12&gt;AF$38,10,IF('Indicador Datos'!BA12&lt;AF$37,0,10-(AF$38-'Indicador Datos'!BA12)/(AF$38-AF$37)*10)),1))</f>
        <v>10</v>
      </c>
      <c r="AG9" s="238">
        <f>IF('Indicador Datos'!BB12="No data","x",ROUND( IF('Indicador Datos'!BB12&gt;AG$38,10,IF('Indicador Datos'!BB12&lt;AG$37,0,10-(AG$38-'Indicador Datos'!BB12)/(AG$38-AG$37)*10)),1))</f>
        <v>2.9</v>
      </c>
      <c r="AH9" s="65">
        <f t="shared" si="13"/>
        <v>6.5</v>
      </c>
      <c r="AI9" s="78">
        <f>('Indicador Datos'!AW12+'Indicador Datos'!AV12*0.5+'Indicador Datos'!AU12*0.25)/1000</f>
        <v>15.141500000000001</v>
      </c>
      <c r="AJ9" s="64">
        <f t="shared" si="14"/>
        <v>3.9</v>
      </c>
      <c r="AK9" s="69">
        <f>AI9*1000/'Indicador Datos'!CD12</f>
        <v>1.4381589741490413E-3</v>
      </c>
      <c r="AL9" s="64">
        <f t="shared" si="15"/>
        <v>0.2</v>
      </c>
      <c r="AM9" s="65">
        <f t="shared" si="16"/>
        <v>2.2000000000000002</v>
      </c>
      <c r="AN9" s="64">
        <f>IF('Indicador Datos'!BC12="No data","x",ROUND(IF('Indicador Datos'!BC12&lt;$AN$37,10,IF('Indicador Datos'!BC12&gt;$AN$38,0,($AN$38-'Indicador Datos'!BC12)/($AN$38-$AN$37)*10)),1))</f>
        <v>5.2</v>
      </c>
      <c r="AO9" s="70">
        <f>IF('Indicador Datos'!BE12="No data", "x", IF('Indicador Datos'!BE12&gt;=40,10,IF(AND('Indicador Datos'!BE12&gt;=30,'Indicador Datos'!BE12&lt;40),8,(IF(AND('Indicador Datos'!BE12&gt;=20,'Indicador Datos'!BE12&lt;30), 6, IF(AND('Indicador Datos'!BE12&gt;=5,'Indicador Datos'!BE12&lt;20),3,0))))))</f>
        <v>8</v>
      </c>
      <c r="AP9" s="70">
        <f>IF('Indicador Datos'!BD12="No data", "x", IF('Indicador Datos'!BD12&gt;=35,10,IF(AND('Indicador Datos'!BD12&gt;=25,'Indicador Datos'!BD12&lt;35),8,(IF(AND('Indicador Datos'!BD12&gt;=15,'Indicador Datos'!BD12&lt;25),6,IF(AND('Indicador Datos'!BD12&gt;=5,'Indicador Datos'!BD12&lt;15),4,IF(AND('Indicador Datos'!BD12&gt;0,'Indicador Datos'!BD12&lt;5),2,0)))))))</f>
        <v>4</v>
      </c>
      <c r="AQ9" s="64">
        <f t="shared" si="17"/>
        <v>6</v>
      </c>
      <c r="AR9" s="70">
        <f>IF('Indicador Datos'!BF12="No data","x",ROUND(IF('Indicador Datos'!BF12&gt;$AR$38,10,IF('Indicador Datos'!BF12&lt;$AR$37,0,10-($AR$38-'Indicador Datos'!BF12)/($AR$38-$AR$37)*10)),1))</f>
        <v>3.4</v>
      </c>
      <c r="AS9" s="70">
        <f>IF('Indicador Datos'!BG12="No data","x",ROUND(IF('Indicador Datos'!BG12&gt;$AS$38,10,IF('Indicador Datos'!BG12&lt;$AS$37,0,10-($AS$38-'Indicador Datos'!BG12)/($AS$38-$AS$37)*10)),1))</f>
        <v>2.6</v>
      </c>
      <c r="AT9" s="64">
        <f t="shared" si="18"/>
        <v>3.2</v>
      </c>
      <c r="AU9" s="65">
        <f t="shared" si="19"/>
        <v>4.8</v>
      </c>
      <c r="AV9" s="71">
        <f t="shared" si="20"/>
        <v>5.6</v>
      </c>
      <c r="AW9" s="72">
        <f t="shared" si="3"/>
        <v>4.5</v>
      </c>
    </row>
    <row r="10" spans="1:49" s="3" customFormat="1" x14ac:dyDescent="0.25">
      <c r="A10" s="114" t="s">
        <v>30</v>
      </c>
      <c r="B10" s="97" t="s">
        <v>29</v>
      </c>
      <c r="C10" s="64">
        <f>ROUND(IF('Indicador Datos'!X13="No data",IF((0.1233*LN('Indicador Datos'!CC13)-0.4559)&gt;C$38,0,IF((0.1233*LN('Indicador Datos'!CC13)-0.4559)&lt;C$37,10,(C$38-(0.1233*LN('Indicador Datos'!CC13)-0.4559))/(C$38-C$37)*10)),IF('Indicador Datos'!X13&gt;C$38,0,IF('Indicador Datos'!X13&lt;C$37,10,(C$38-'Indicador Datos'!X13)/(C$38-C$37)*10))),1)</f>
        <v>4.4000000000000004</v>
      </c>
      <c r="D10" s="193" t="str">
        <f>IF('Indicador Datos'!Y13="No data","x", 'Indicador Datos'!Y13+'Indicador Datos'!Z13)</f>
        <v>x</v>
      </c>
      <c r="E10" s="160" t="str">
        <f t="shared" si="4"/>
        <v>x</v>
      </c>
      <c r="F10" s="160">
        <f>IF('Indicador Datos'!AA13="No data","x",ROUND(IF('Indicador Datos'!AA13&gt;F$38,10,IF('Indicador Datos'!AA13&lt;F$37,0,10-(F$38-'Indicador Datos'!AA13)/(F$38-F$37)*10)),1))</f>
        <v>6.3</v>
      </c>
      <c r="G10" s="160">
        <f t="shared" si="5"/>
        <v>6.3</v>
      </c>
      <c r="H10" s="65">
        <f t="shared" si="6"/>
        <v>5.4</v>
      </c>
      <c r="I10" s="64" t="str">
        <f>IF('Indicador Datos'!AR13="No data","x",ROUND(IF('Indicador Datos'!AR13&gt;I$38,10,IF('Indicador Datos'!AR13&lt;I$37,0,10-(I$38-'Indicador Datos'!AR13)/(I$38-I$37)*10)),1))</f>
        <v>x</v>
      </c>
      <c r="J10" s="64">
        <f>IF('Indicador Datos'!AS13="No data","x",ROUND(IF('Indicador Datos'!AS13&gt;J$38,10,IF('Indicador Datos'!AS13&lt;J$37,0,10-(J$38-'Indicador Datos'!AS13)/(J$38-J$37)*10)),1))</f>
        <v>3</v>
      </c>
      <c r="K10" s="160" t="str">
        <f>IF('Indicador Datos'!AT13="No data","x",ROUND(IF('Indicador Datos'!AT13&gt;K$38,10,IF('Indicador Datos'!AT13&lt;K$37,0,10-(K$38-'Indicador Datos'!AT13)/(K$38-K$37)*10)),1))</f>
        <v>x</v>
      </c>
      <c r="L10" s="65">
        <f t="shared" si="7"/>
        <v>3</v>
      </c>
      <c r="M10" s="160">
        <f>IF('Indicador Datos'!AB13="No data","x",ROUND(IF('Indicador Datos'!AB13&gt;M$38,10,IF('Indicador Datos'!AB13&lt;M$37,0,10-(M$38-'Indicador Datos'!AB13)/(M$38-M$37)*10)),1))</f>
        <v>4.3</v>
      </c>
      <c r="N10" s="160">
        <f>IF('Indicador Datos'!AC13="No data","x",ROUND(IF('Indicador Datos'!AC13&gt;N$38,10,IF('Indicador Datos'!AC13&lt;N$37,0,10-(N$38-'Indicador Datos'!AC13)/(N$38-N$37)*10)),1))</f>
        <v>3.4</v>
      </c>
      <c r="O10" s="160" t="str">
        <f>IF('Indicador Datos'!AD13="No data","x",ROUND(IF('Indicador Datos'!AD13&gt;O$38,10,IF('Indicador Datos'!AD13&lt;O$37,0,10-(O$38-'Indicador Datos'!AD13)/(O$38-O$37)*10)),1))</f>
        <v>x</v>
      </c>
      <c r="P10" s="65">
        <f t="shared" si="8"/>
        <v>3.9</v>
      </c>
      <c r="Q10" s="66">
        <f t="shared" si="9"/>
        <v>4.4000000000000004</v>
      </c>
      <c r="R10" s="78">
        <f>IF(AND('Indicador Datos'!AX13="No data",'Indicador Datos'!AY13="No data"),0,SUM('Indicador Datos'!AX13:AZ13)/1000)</f>
        <v>1E-3</v>
      </c>
      <c r="S10" s="64">
        <f t="shared" si="10"/>
        <v>0</v>
      </c>
      <c r="T10" s="67">
        <f>R10*1000/'Indicador Datos'!CD13</f>
        <v>9.3611046103440203E-6</v>
      </c>
      <c r="U10" s="64">
        <f t="shared" si="0"/>
        <v>0</v>
      </c>
      <c r="V10" s="68">
        <f t="shared" si="11"/>
        <v>0</v>
      </c>
      <c r="W10" s="64" t="str">
        <f>IF('Indicador Datos'!AL13="No data","x",ROUND(IF('Indicador Datos'!AL13&gt;W$38,10,IF('Indicador Datos'!AL13&lt;W$37,0,10-(W$38-'Indicador Datos'!AL13)/(W$38-W$37)*10)),1))</f>
        <v>x</v>
      </c>
      <c r="X10" s="64">
        <f>IF('Indicador Datos'!AK13="No data","x",ROUND(IF('Indicador Datos'!AK13&gt;X$38,10,IF('Indicador Datos'!AK13&lt;X$37,0,10-(X$38-'Indicador Datos'!AK13)/(X$38-X$37)*10)),1))</f>
        <v>0.1</v>
      </c>
      <c r="Y10" s="64">
        <f>IF('Indicador Datos'!AM13 ="No data","x",ROUND( IF('Indicador Datos'!AM13 &gt;Y$38,10,IF('Indicador Datos'!AM13 &lt;Y$37,0,10-(Y$38-'Indicador Datos'!AM13)/(Y$38-Y$37)*10)),1))</f>
        <v>1.1000000000000001</v>
      </c>
      <c r="Z10" s="65">
        <f t="shared" si="1"/>
        <v>1.1000000000000001</v>
      </c>
      <c r="AA10" s="64">
        <f>IF('Indicador Datos'!AE13="No data","x",ROUND(IF('Indicador Datos'!AE13&gt;AA$38,10,IF('Indicador Datos'!AE13&lt;AA$37,0,10-(AA$38-'Indicador Datos'!AE13)/(AA$38-AA$37)*10)),1))</f>
        <v>3.4</v>
      </c>
      <c r="AB10" s="70" t="str">
        <f>IF('Indicador Datos'!AF13="No data", "x", IF('Indicador Datos'!AF13&gt;=40,10,IF(AND('Indicador Datos'!AF13&gt;=30,'Indicador Datos'!AF13&lt;40),8,(IF(AND('Indicador Datos'!AF13&gt;=20,'Indicador Datos'!AF13&lt;30),6,IF(AND('Indicador Datos'!AF13&gt;=5,'Indicador Datos'!AF13&lt;20),4,IF(AND('Indicador Datos'!AF13&gt;0,'Indicador Datos'!AF13&lt;5),2,0)))))))</f>
        <v>x</v>
      </c>
      <c r="AC10" s="70">
        <f>IF('Indicador Datos'!AG13="No data", "x", IF('Indicador Datos'!AG13&gt;=15,10,IF(AND('Indicador Datos'!AG13&gt;=12,'Indicador Datos'!AG13&lt;15),8,(IF(AND('Indicador Datos'!AG13&gt;=9,'Indicador Datos'!AG13&lt;12),6,IF(AND('Indicador Datos'!AG13&gt;=5,'Indicador Datos'!AG13&lt;9),4,IF(AND('Indicador Datos'!AG13&gt;0,'Indicador Datos'!AG13&lt;5),2,0)))))))</f>
        <v>4</v>
      </c>
      <c r="AD10" s="160">
        <f t="shared" si="12"/>
        <v>4</v>
      </c>
      <c r="AE10" s="65">
        <f t="shared" si="2"/>
        <v>3.7</v>
      </c>
      <c r="AF10" s="238">
        <f>IF('Indicador Datos'!BA13="No data","x",ROUND( IF('Indicador Datos'!BA13&gt;AF$38,10,IF('Indicador Datos'!BA13&lt;AF$37,0,10-(AF$38-'Indicador Datos'!BA13)/(AF$38-AF$37)*10)),1))</f>
        <v>0.2</v>
      </c>
      <c r="AG10" s="238">
        <f>IF('Indicador Datos'!BB13="No data","x",ROUND( IF('Indicador Datos'!BB13&gt;AG$38,10,IF('Indicador Datos'!BB13&lt;AG$37,0,10-(AG$38-'Indicador Datos'!BB13)/(AG$38-AG$37)*10)),1))</f>
        <v>2.2000000000000002</v>
      </c>
      <c r="AH10" s="65">
        <f t="shared" si="13"/>
        <v>1.2</v>
      </c>
      <c r="AI10" s="78">
        <f>('Indicador Datos'!AW13+'Indicador Datos'!AV13*0.5+'Indicador Datos'!AU13*0.25)/1000</f>
        <v>0</v>
      </c>
      <c r="AJ10" s="64">
        <f t="shared" si="14"/>
        <v>0</v>
      </c>
      <c r="AK10" s="69">
        <f>AI10*1000/'Indicador Datos'!CD13</f>
        <v>0</v>
      </c>
      <c r="AL10" s="64">
        <f t="shared" si="15"/>
        <v>0</v>
      </c>
      <c r="AM10" s="65">
        <f t="shared" si="16"/>
        <v>0</v>
      </c>
      <c r="AN10" s="64">
        <f>IF('Indicador Datos'!BC13="No data","x",ROUND(IF('Indicador Datos'!BC13&lt;$AN$37,10,IF('Indicador Datos'!BC13&gt;$AN$38,0,($AN$38-'Indicador Datos'!BC13)/($AN$38-$AN$37)*10)),1))</f>
        <v>4.7</v>
      </c>
      <c r="AO10" s="70">
        <f>IF('Indicador Datos'!BE13="No data", "x", IF('Indicador Datos'!BE13&gt;=40,10,IF(AND('Indicador Datos'!BE13&gt;=30,'Indicador Datos'!BE13&lt;40),8,(IF(AND('Indicador Datos'!BE13&gt;=20,'Indicador Datos'!BE13&lt;30), 6, IF(AND('Indicador Datos'!BE13&gt;=5,'Indicador Datos'!BE13&lt;20),3,0))))))</f>
        <v>8</v>
      </c>
      <c r="AP10" s="70">
        <f>IF('Indicador Datos'!BD13="No data", "x", IF('Indicador Datos'!BD13&gt;=35,10,IF(AND('Indicador Datos'!BD13&gt;=25,'Indicador Datos'!BD13&lt;35),8,(IF(AND('Indicador Datos'!BD13&gt;=15,'Indicador Datos'!BD13&lt;25),6,IF(AND('Indicador Datos'!BD13&gt;=5,'Indicador Datos'!BD13&lt;15),4,IF(AND('Indicador Datos'!BD13&gt;0,'Indicador Datos'!BD13&lt;5),2,0)))))))</f>
        <v>4</v>
      </c>
      <c r="AQ10" s="64">
        <f t="shared" si="17"/>
        <v>6</v>
      </c>
      <c r="AR10" s="70">
        <f>IF('Indicador Datos'!BF13="No data","x",ROUND(IF('Indicador Datos'!BF13&gt;$AR$38,10,IF('Indicador Datos'!BF13&lt;$AR$37,0,10-($AR$38-'Indicador Datos'!BF13)/($AR$38-$AR$37)*10)),1))</f>
        <v>2.6</v>
      </c>
      <c r="AS10" s="70" t="str">
        <f>IF('Indicador Datos'!BG13="No data","x",ROUND(IF('Indicador Datos'!BG13&gt;$AS$38,10,IF('Indicador Datos'!BG13&lt;$AS$37,0,10-($AS$38-'Indicador Datos'!BG13)/($AS$38-$AS$37)*10)),1))</f>
        <v>x</v>
      </c>
      <c r="AT10" s="64">
        <f t="shared" si="18"/>
        <v>2.6</v>
      </c>
      <c r="AU10" s="65">
        <f t="shared" si="19"/>
        <v>4.4000000000000004</v>
      </c>
      <c r="AV10" s="71">
        <f t="shared" si="20"/>
        <v>2.2000000000000002</v>
      </c>
      <c r="AW10" s="72">
        <f t="shared" si="3"/>
        <v>1.2</v>
      </c>
    </row>
    <row r="11" spans="1:49" s="3" customFormat="1" x14ac:dyDescent="0.25">
      <c r="A11" s="114" t="s">
        <v>36</v>
      </c>
      <c r="B11" s="97" t="s">
        <v>35</v>
      </c>
      <c r="C11" s="64">
        <f>ROUND(IF('Indicador Datos'!X14="No data",IF((0.1233*LN('Indicador Datos'!CC14)-0.4559)&gt;C$38,0,IF((0.1233*LN('Indicador Datos'!CC14)-0.4559)&lt;C$37,10,(C$38-(0.1233*LN('Indicador Datos'!CC14)-0.4559))/(C$38-C$37)*10)),IF('Indicador Datos'!X14&gt;C$38,0,IF('Indicador Datos'!X14&lt;C$37,10,(C$38-'Indicador Datos'!X14)/(C$38-C$37)*10))),1)</f>
        <v>10</v>
      </c>
      <c r="D11" s="193">
        <f>IF('Indicador Datos'!Y14="No data","x", 'Indicador Datos'!Y14+'Indicador Datos'!Z14)</f>
        <v>72.400000000000006</v>
      </c>
      <c r="E11" s="160">
        <f t="shared" si="4"/>
        <v>10</v>
      </c>
      <c r="F11" s="160">
        <f>IF('Indicador Datos'!AA14="No data","x",ROUND(IF('Indicador Datos'!AA14&gt;F$38,10,IF('Indicador Datos'!AA14&lt;F$37,0,10-(F$38-'Indicador Datos'!AA14)/(F$38-F$37)*10)),1))</f>
        <v>9.8000000000000007</v>
      </c>
      <c r="G11" s="160">
        <f t="shared" si="5"/>
        <v>9.9</v>
      </c>
      <c r="H11" s="65">
        <f t="shared" si="6"/>
        <v>10</v>
      </c>
      <c r="I11" s="64">
        <f>IF('Indicador Datos'!AR14="No data","x",ROUND(IF('Indicador Datos'!AR14&gt;I$38,10,IF('Indicador Datos'!AR14&lt;I$37,0,10-(I$38-'Indicador Datos'!AR14)/(I$38-I$37)*10)),1))</f>
        <v>8</v>
      </c>
      <c r="J11" s="64">
        <f>IF('Indicador Datos'!AS14="No data","x",ROUND(IF('Indicador Datos'!AS14&gt;J$38,10,IF('Indicador Datos'!AS14&lt;J$37,0,10-(J$38-'Indicador Datos'!AS14)/(J$38-J$37)*10)),1))</f>
        <v>8.9</v>
      </c>
      <c r="K11" s="160">
        <f>IF('Indicador Datos'!AT14="No data","x",ROUND(IF('Indicador Datos'!AT14&gt;K$38,10,IF('Indicador Datos'!AT14&lt;K$37,0,10-(K$38-'Indicador Datos'!AT14)/(K$38-K$37)*10)),1))</f>
        <v>10</v>
      </c>
      <c r="L11" s="65">
        <f t="shared" si="7"/>
        <v>9</v>
      </c>
      <c r="M11" s="160">
        <f>IF('Indicador Datos'!AB14="No data","x",ROUND(IF('Indicador Datos'!AB14&gt;M$38,10,IF('Indicador Datos'!AB14&lt;M$37,0,10-(M$38-'Indicador Datos'!AB14)/(M$38-M$37)*10)),1))</f>
        <v>8.9</v>
      </c>
      <c r="N11" s="160">
        <f>IF('Indicador Datos'!AC14="No data","x",ROUND(IF('Indicador Datos'!AC14&gt;N$38,10,IF('Indicador Datos'!AC14&lt;N$37,0,10-(N$38-'Indicador Datos'!AC14)/(N$38-N$37)*10)),1))</f>
        <v>10</v>
      </c>
      <c r="O11" s="160" t="str">
        <f>IF('Indicador Datos'!AD14="No data","x",ROUND(IF('Indicador Datos'!AD14&gt;O$38,10,IF('Indicador Datos'!AD14&lt;O$37,0,10-(O$38-'Indicador Datos'!AD14)/(O$38-O$37)*10)),1))</f>
        <v>x</v>
      </c>
      <c r="P11" s="65">
        <f t="shared" si="8"/>
        <v>9.5</v>
      </c>
      <c r="Q11" s="66">
        <f t="shared" si="9"/>
        <v>9.6</v>
      </c>
      <c r="R11" s="78">
        <f>IF(AND('Indicador Datos'!AX14="No data",'Indicador Datos'!AY14="No data"),0,SUM('Indicador Datos'!AX14:AZ14)/1000)</f>
        <v>61.003</v>
      </c>
      <c r="S11" s="64">
        <f t="shared" si="10"/>
        <v>9.5</v>
      </c>
      <c r="T11" s="67">
        <f>R11*1000/'Indicador Datos'!CD14</f>
        <v>5.6953242846861105E-3</v>
      </c>
      <c r="U11" s="64">
        <f t="shared" si="0"/>
        <v>4.9000000000000004</v>
      </c>
      <c r="V11" s="68">
        <f t="shared" si="11"/>
        <v>7.9</v>
      </c>
      <c r="W11" s="64">
        <f>IF('Indicador Datos'!AL14="No data","x",ROUND(IF('Indicador Datos'!AL14&gt;W$38,10,IF('Indicador Datos'!AL14&lt;W$37,0,10-(W$38-'Indicador Datos'!AL14)/(W$38-W$37)*10)),1))</f>
        <v>9.5</v>
      </c>
      <c r="X11" s="64">
        <f>IF('Indicador Datos'!AK14="No data","x",ROUND(IF('Indicador Datos'!AK14&gt;X$38,10,IF('Indicador Datos'!AK14&lt;X$37,0,10-(X$38-'Indicador Datos'!AK14)/(X$38-X$37)*10)),1))</f>
        <v>10</v>
      </c>
      <c r="Y11" s="64">
        <f>IF('Indicador Datos'!AM14 ="No data","x",ROUND( IF('Indicador Datos'!AM14 &gt;Y$38,10,IF('Indicador Datos'!AM14 &lt;Y$37,0,10-(Y$38-'Indicador Datos'!AM14)/(Y$38-Y$37)*10)),1))</f>
        <v>0.1</v>
      </c>
      <c r="Z11" s="65">
        <f t="shared" si="1"/>
        <v>8.4</v>
      </c>
      <c r="AA11" s="64">
        <f>IF('Indicador Datos'!AE14="No data","x",ROUND(IF('Indicador Datos'!AE14&gt;AA$38,10,IF('Indicador Datos'!AE14&lt;AA$37,0,10-(AA$38-'Indicador Datos'!AE14)/(AA$38-AA$37)*10)),1))</f>
        <v>10</v>
      </c>
      <c r="AB11" s="70">
        <f>IF('Indicador Datos'!AF14="No data", "x", IF('Indicador Datos'!AF14&gt;=40,10,IF(AND('Indicador Datos'!AF14&gt;=30,'Indicador Datos'!AF14&lt;40),8,(IF(AND('Indicador Datos'!AF14&gt;=20,'Indicador Datos'!AF14&lt;30),6,IF(AND('Indicador Datos'!AF14&gt;=5,'Indicador Datos'!AF14&lt;20),4,IF(AND('Indicador Datos'!AF14&gt;0,'Indicador Datos'!AF14&lt;5),2,0)))))))</f>
        <v>6</v>
      </c>
      <c r="AC11" s="70">
        <f>IF('Indicador Datos'!AG14="No data", "x", IF('Indicador Datos'!AG14&gt;=15,10,IF(AND('Indicador Datos'!AG14&gt;=12,'Indicador Datos'!AG14&lt;15),8,(IF(AND('Indicador Datos'!AG14&gt;=9,'Indicador Datos'!AG14&lt;12),6,IF(AND('Indicador Datos'!AG14&gt;=5,'Indicador Datos'!AG14&lt;9),4,IF(AND('Indicador Datos'!AG14&gt;0,'Indicador Datos'!AG14&lt;5),2,0)))))))</f>
        <v>10</v>
      </c>
      <c r="AD11" s="160">
        <f t="shared" si="12"/>
        <v>8</v>
      </c>
      <c r="AE11" s="65">
        <f t="shared" si="2"/>
        <v>9</v>
      </c>
      <c r="AF11" s="238">
        <f>IF('Indicador Datos'!BA14="No data","x",ROUND( IF('Indicador Datos'!BA14&gt;AF$38,10,IF('Indicador Datos'!BA14&lt;AF$37,0,10-(AF$38-'Indicador Datos'!BA14)/(AF$38-AF$37)*10)),1))</f>
        <v>1.6</v>
      </c>
      <c r="AG11" s="238">
        <f>IF('Indicador Datos'!BB14="No data","x",ROUND( IF('Indicador Datos'!BB14&gt;AG$38,10,IF('Indicador Datos'!BB14&lt;AG$37,0,10-(AG$38-'Indicador Datos'!BB14)/(AG$38-AG$37)*10)),1))</f>
        <v>2.2999999999999998</v>
      </c>
      <c r="AH11" s="65">
        <f t="shared" si="13"/>
        <v>2</v>
      </c>
      <c r="AI11" s="78">
        <f>('Indicador Datos'!AW14+'Indicador Datos'!AV14*0.5+'Indicador Datos'!AU14*0.25)/1000</f>
        <v>3959.29225</v>
      </c>
      <c r="AJ11" s="64">
        <f t="shared" si="14"/>
        <v>10</v>
      </c>
      <c r="AK11" s="69">
        <f>AI11*1000/'Indicador Datos'!CD14</f>
        <v>0.36964498961681408</v>
      </c>
      <c r="AL11" s="64">
        <f t="shared" si="15"/>
        <v>10</v>
      </c>
      <c r="AM11" s="65">
        <f t="shared" si="16"/>
        <v>10</v>
      </c>
      <c r="AN11" s="64">
        <f>IF('Indicador Datos'!BC14="No data","x",ROUND(IF('Indicador Datos'!BC14&lt;$AN$37,10,IF('Indicador Datos'!BC14&gt;$AN$38,0,($AN$38-'Indicador Datos'!BC14)/($AN$38-$AN$37)*10)),1))</f>
        <v>8.4</v>
      </c>
      <c r="AO11" s="70">
        <f>IF('Indicador Datos'!BE14="No data", "x", IF('Indicador Datos'!BE14&gt;=40,10,IF(AND('Indicador Datos'!BE14&gt;=30,'Indicador Datos'!BE14&lt;40),8,(IF(AND('Indicador Datos'!BE14&gt;=20,'Indicador Datos'!BE14&lt;30), 6, IF(AND('Indicador Datos'!BE14&gt;=5,'Indicador Datos'!BE14&lt;20),3,0))))))</f>
        <v>10</v>
      </c>
      <c r="AP11" s="70">
        <f>IF('Indicador Datos'!BD14="No data", "x", IF('Indicador Datos'!BD14&gt;=35,10,IF(AND('Indicador Datos'!BD14&gt;=25,'Indicador Datos'!BD14&lt;35),8,(IF(AND('Indicador Datos'!BD14&gt;=15,'Indicador Datos'!BD14&lt;25),6,IF(AND('Indicador Datos'!BD14&gt;=5,'Indicador Datos'!BD14&lt;15),4,IF(AND('Indicador Datos'!BD14&gt;0,'Indicador Datos'!BD14&lt;5),2,0)))))))</f>
        <v>10</v>
      </c>
      <c r="AQ11" s="64">
        <f t="shared" si="17"/>
        <v>10</v>
      </c>
      <c r="AR11" s="70">
        <f>IF('Indicador Datos'!BF14="No data","x",ROUND(IF('Indicador Datos'!BF14&gt;$AR$38,10,IF('Indicador Datos'!BF14&lt;$AR$37,0,10-($AR$38-'Indicador Datos'!BF14)/($AR$38-$AR$37)*10)),1))</f>
        <v>9.6999999999999993</v>
      </c>
      <c r="AS11" s="70">
        <f>IF('Indicador Datos'!BG14="No data","x",ROUND(IF('Indicador Datos'!BG14&gt;$AS$38,10,IF('Indicador Datos'!BG14&lt;$AS$37,0,10-($AS$38-'Indicador Datos'!BG14)/($AS$38-$AS$37)*10)),1))</f>
        <v>1.7</v>
      </c>
      <c r="AT11" s="64">
        <f t="shared" si="18"/>
        <v>8.1</v>
      </c>
      <c r="AU11" s="65">
        <f t="shared" si="19"/>
        <v>8.8000000000000007</v>
      </c>
      <c r="AV11" s="71">
        <f t="shared" si="20"/>
        <v>8.4</v>
      </c>
      <c r="AW11" s="72">
        <f t="shared" si="3"/>
        <v>8.1999999999999993</v>
      </c>
    </row>
    <row r="12" spans="1:49" s="3" customFormat="1" x14ac:dyDescent="0.25">
      <c r="A12" s="114" t="s">
        <v>40</v>
      </c>
      <c r="B12" s="97" t="s">
        <v>39</v>
      </c>
      <c r="C12" s="64">
        <f>ROUND(IF('Indicador Datos'!X15="No data",IF((0.1233*LN('Indicador Datos'!CC15)-0.4559)&gt;C$38,0,IF((0.1233*LN('Indicador Datos'!CC15)-0.4559)&lt;C$37,10,(C$38-(0.1233*LN('Indicador Datos'!CC15)-0.4559))/(C$38-C$37)*10)),IF('Indicador Datos'!X15&gt;C$38,0,IF('Indicador Datos'!X15&lt;C$37,10,(C$38-'Indicador Datos'!X15)/(C$38-C$37)*10))),1)</f>
        <v>5.0999999999999996</v>
      </c>
      <c r="D12" s="193">
        <f>IF('Indicador Datos'!Y15="No data","x", 'Indicador Datos'!Y15+'Indicador Datos'!Z15)</f>
        <v>12.8</v>
      </c>
      <c r="E12" s="160">
        <f t="shared" si="4"/>
        <v>2.6</v>
      </c>
      <c r="F12" s="160">
        <f>IF('Indicador Datos'!AA15="No data","x",ROUND(IF('Indicador Datos'!AA15&gt;F$38,10,IF('Indicador Datos'!AA15&lt;F$37,0,10-(F$38-'Indicador Datos'!AA15)/(F$38-F$37)*10)),1))</f>
        <v>3.3</v>
      </c>
      <c r="G12" s="160">
        <f t="shared" si="5"/>
        <v>3</v>
      </c>
      <c r="H12" s="65">
        <f t="shared" si="6"/>
        <v>4.0999999999999996</v>
      </c>
      <c r="I12" s="64">
        <f>IF('Indicador Datos'!AR15="No data","x",ROUND(IF('Indicador Datos'!AR15&gt;I$38,10,IF('Indicador Datos'!AR15&lt;I$37,0,10-(I$38-'Indicador Datos'!AR15)/(I$38-I$37)*10)),1))</f>
        <v>5.7</v>
      </c>
      <c r="J12" s="64">
        <f>IF('Indicador Datos'!AS15="No data","x",ROUND(IF('Indicador Datos'!AS15&gt;J$38,10,IF('Indicador Datos'!AS15&lt;J$37,0,10-(J$38-'Indicador Datos'!AS15)/(J$38-J$37)*10)),1))</f>
        <v>5.0999999999999996</v>
      </c>
      <c r="K12" s="160" t="str">
        <f>IF('Indicador Datos'!AT15="No data","x",ROUND(IF('Indicador Datos'!AT15&gt;K$38,10,IF('Indicador Datos'!AT15&lt;K$37,0,10-(K$38-'Indicador Datos'!AT15)/(K$38-K$37)*10)),1))</f>
        <v>x</v>
      </c>
      <c r="L12" s="65">
        <f t="shared" si="7"/>
        <v>5.4</v>
      </c>
      <c r="M12" s="160">
        <f>IF('Indicador Datos'!AB15="No data","x",ROUND(IF('Indicador Datos'!AB15&gt;M$38,10,IF('Indicador Datos'!AB15&lt;M$37,0,10-(M$38-'Indicador Datos'!AB15)/(M$38-M$37)*10)),1))</f>
        <v>3.5</v>
      </c>
      <c r="N12" s="160">
        <f>IF('Indicador Datos'!AC15="No data","x",ROUND(IF('Indicador Datos'!AC15&gt;N$38,10,IF('Indicador Datos'!AC15&lt;N$37,0,10-(N$38-'Indicador Datos'!AC15)/(N$38-N$37)*10)),1))</f>
        <v>10</v>
      </c>
      <c r="O12" s="160">
        <f>IF('Indicador Datos'!AD15="No data","x",ROUND(IF('Indicador Datos'!AD15&gt;O$38,10,IF('Indicador Datos'!AD15&lt;O$37,0,10-(O$38-'Indicador Datos'!AD15)/(O$38-O$37)*10)),1))</f>
        <v>5.9</v>
      </c>
      <c r="P12" s="65">
        <f t="shared" si="8"/>
        <v>7.6</v>
      </c>
      <c r="Q12" s="66">
        <f t="shared" si="9"/>
        <v>5.3</v>
      </c>
      <c r="R12" s="78">
        <f>IF(AND('Indicador Datos'!AX15="No data",'Indicador Datos'!AY15="No data"),0,SUM('Indicador Datos'!AX15:AZ15)/1000)</f>
        <v>1.2E-2</v>
      </c>
      <c r="S12" s="64">
        <f t="shared" si="10"/>
        <v>0.2</v>
      </c>
      <c r="T12" s="67">
        <f>R12*1000/'Indicador Datos'!CD15</f>
        <v>4.4021495696348523E-6</v>
      </c>
      <c r="U12" s="64">
        <f t="shared" si="0"/>
        <v>0</v>
      </c>
      <c r="V12" s="68">
        <f t="shared" si="11"/>
        <v>0.1</v>
      </c>
      <c r="W12" s="64">
        <f>IF('Indicador Datos'!AL15="No data","x",ROUND(IF('Indicador Datos'!AL15&gt;W$38,10,IF('Indicador Datos'!AL15&lt;W$37,0,10-(W$38-'Indicador Datos'!AL15)/(W$38-W$37)*10)),1))</f>
        <v>8</v>
      </c>
      <c r="X12" s="64">
        <f>IF('Indicador Datos'!AK15="No data","x",ROUND(IF('Indicador Datos'!AK15&gt;X$38,10,IF('Indicador Datos'!AK15&lt;X$37,0,10-(X$38-'Indicador Datos'!AK15)/(X$38-X$37)*10)),1))</f>
        <v>0.5</v>
      </c>
      <c r="Y12" s="64">
        <f>IF('Indicador Datos'!AM15 ="No data","x",ROUND( IF('Indicador Datos'!AM15 &gt;Y$38,10,IF('Indicador Datos'!AM15 &lt;Y$37,0,10-(Y$38-'Indicador Datos'!AM15)/(Y$38-Y$37)*10)),1))</f>
        <v>0.2</v>
      </c>
      <c r="Z12" s="65">
        <f t="shared" si="1"/>
        <v>4</v>
      </c>
      <c r="AA12" s="64">
        <f>IF('Indicador Datos'!AE15="No data","x",ROUND(IF('Indicador Datos'!AE15&gt;AA$38,10,IF('Indicador Datos'!AE15&lt;AA$37,0,10-(AA$38-'Indicador Datos'!AE15)/(AA$38-AA$37)*10)),1))</f>
        <v>4.5</v>
      </c>
      <c r="AB12" s="70">
        <f>IF('Indicador Datos'!AF15="No data", "x", IF('Indicador Datos'!AF15&gt;=40,10,IF(AND('Indicador Datos'!AF15&gt;=30,'Indicador Datos'!AF15&lt;40),8,(IF(AND('Indicador Datos'!AF15&gt;=20,'Indicador Datos'!AF15&lt;30),6,IF(AND('Indicador Datos'!AF15&gt;=5,'Indicador Datos'!AF15&lt;20),4,IF(AND('Indicador Datos'!AF15&gt;0,'Indicador Datos'!AF15&lt;5),2,0)))))))</f>
        <v>4</v>
      </c>
      <c r="AC12" s="70">
        <f>IF('Indicador Datos'!AG15="No data", "x", IF('Indicador Datos'!AG15&gt;=15,10,IF(AND('Indicador Datos'!AG15&gt;=12,'Indicador Datos'!AG15&lt;15),8,(IF(AND('Indicador Datos'!AG15&gt;=9,'Indicador Datos'!AG15&lt;12),6,IF(AND('Indicador Datos'!AG15&gt;=5,'Indicador Datos'!AG15&lt;9),4,IF(AND('Indicador Datos'!AG15&gt;0,'Indicador Datos'!AG15&lt;5),2,0)))))))</f>
        <v>6</v>
      </c>
      <c r="AD12" s="160">
        <f t="shared" si="12"/>
        <v>5</v>
      </c>
      <c r="AE12" s="65">
        <f t="shared" si="2"/>
        <v>4.8</v>
      </c>
      <c r="AF12" s="238">
        <f>IF('Indicador Datos'!BA15="No data","x",ROUND( IF('Indicador Datos'!BA15&gt;AF$38,10,IF('Indicador Datos'!BA15&lt;AF$37,0,10-(AF$38-'Indicador Datos'!BA15)/(AF$38-AF$37)*10)),1))</f>
        <v>5.0999999999999996</v>
      </c>
      <c r="AG12" s="238">
        <f>IF('Indicador Datos'!BB15="No data","x",ROUND( IF('Indicador Datos'!BB15&gt;AG$38,10,IF('Indicador Datos'!BB15&lt;AG$37,0,10-(AG$38-'Indicador Datos'!BB15)/(AG$38-AG$37)*10)),1))</f>
        <v>4.4000000000000004</v>
      </c>
      <c r="AH12" s="65">
        <f t="shared" si="13"/>
        <v>4.8</v>
      </c>
      <c r="AI12" s="78">
        <f>('Indicador Datos'!AW15+'Indicador Datos'!AV15*0.5+'Indicador Datos'!AU15*0.25)/1000</f>
        <v>22.88625</v>
      </c>
      <c r="AJ12" s="64">
        <f t="shared" si="14"/>
        <v>4.5</v>
      </c>
      <c r="AK12" s="69">
        <f>AI12*1000/'Indicador Datos'!CD15</f>
        <v>8.3957246323379704E-3</v>
      </c>
      <c r="AL12" s="64">
        <f t="shared" si="15"/>
        <v>1.1000000000000001</v>
      </c>
      <c r="AM12" s="65">
        <f t="shared" si="16"/>
        <v>3</v>
      </c>
      <c r="AN12" s="64">
        <f>IF('Indicador Datos'!BC15="No data","x",ROUND(IF('Indicador Datos'!BC15&lt;$AN$37,10,IF('Indicador Datos'!BC15&gt;$AN$38,0,($AN$38-'Indicador Datos'!BC15)/($AN$38-$AN$37)*10)),1))</f>
        <v>4.3</v>
      </c>
      <c r="AO12" s="70">
        <f>IF('Indicador Datos'!BE15="No data", "x", IF('Indicador Datos'!BE15&gt;=40,10,IF(AND('Indicador Datos'!BE15&gt;=30,'Indicador Datos'!BE15&lt;40),8,(IF(AND('Indicador Datos'!BE15&gt;=20,'Indicador Datos'!BE15&lt;30), 6, IF(AND('Indicador Datos'!BE15&gt;=5,'Indicador Datos'!BE15&lt;20),3,0))))))</f>
        <v>6</v>
      </c>
      <c r="AP12" s="70">
        <f>IF('Indicador Datos'!BD15="No data", "x", IF('Indicador Datos'!BD15&gt;=35,10,IF(AND('Indicador Datos'!BD15&gt;=25,'Indicador Datos'!BD15&lt;35),8,(IF(AND('Indicador Datos'!BD15&gt;=15,'Indicador Datos'!BD15&lt;25),6,IF(AND('Indicador Datos'!BD15&gt;=5,'Indicador Datos'!BD15&lt;15),4,IF(AND('Indicador Datos'!BD15&gt;0,'Indicador Datos'!BD15&lt;5),2,0)))))))</f>
        <v>4</v>
      </c>
      <c r="AQ12" s="64">
        <f t="shared" si="17"/>
        <v>5</v>
      </c>
      <c r="AR12" s="70">
        <f>IF('Indicador Datos'!BF15="No data","x",ROUND(IF('Indicador Datos'!BF15&gt;$AR$38,10,IF('Indicador Datos'!BF15&lt;$AR$37,0,10-($AR$38-'Indicador Datos'!BF15)/($AR$38-$AR$37)*10)),1))</f>
        <v>4.4000000000000004</v>
      </c>
      <c r="AS12" s="70">
        <f>IF('Indicador Datos'!BG15="No data","x",ROUND(IF('Indicador Datos'!BG15&gt;$AS$38,10,IF('Indicador Datos'!BG15&lt;$AS$37,0,10-($AS$38-'Indicador Datos'!BG15)/($AS$38-$AS$37)*10)),1))</f>
        <v>3.5</v>
      </c>
      <c r="AT12" s="64">
        <f t="shared" si="18"/>
        <v>4.2</v>
      </c>
      <c r="AU12" s="65">
        <f t="shared" si="19"/>
        <v>4.5</v>
      </c>
      <c r="AV12" s="71">
        <f t="shared" si="20"/>
        <v>4.3</v>
      </c>
      <c r="AW12" s="72">
        <f t="shared" si="3"/>
        <v>2.5</v>
      </c>
    </row>
    <row r="13" spans="1:49" s="3" customFormat="1" x14ac:dyDescent="0.25">
      <c r="A13" s="114" t="s">
        <v>52</v>
      </c>
      <c r="B13" s="97" t="s">
        <v>51</v>
      </c>
      <c r="C13" s="64">
        <f>ROUND(IF('Indicador Datos'!X16="No data",IF((0.1233*LN('Indicador Datos'!CC16)-0.4559)&gt;C$38,0,IF((0.1233*LN('Indicador Datos'!CC16)-0.4559)&lt;C$37,10,(C$38-(0.1233*LN('Indicador Datos'!CC16)-0.4559))/(C$38-C$37)*10)),IF('Indicador Datos'!X16&gt;C$38,0,IF('Indicador Datos'!X16&lt;C$37,10,(C$38-'Indicador Datos'!X16)/(C$38-C$37)*10))),1)</f>
        <v>4.4000000000000004</v>
      </c>
      <c r="D13" s="193" t="str">
        <f>IF('Indicador Datos'!Y16="No data","x", 'Indicador Datos'!Y16+'Indicador Datos'!Z16)</f>
        <v>x</v>
      </c>
      <c r="E13" s="160" t="str">
        <f t="shared" si="4"/>
        <v>x</v>
      </c>
      <c r="F13" s="160">
        <f>IF('Indicador Datos'!AA16="No data","x",ROUND(IF('Indicador Datos'!AA16&gt;F$38,10,IF('Indicador Datos'!AA16&lt;F$37,0,10-(F$38-'Indicador Datos'!AA16)/(F$38-F$37)*10)),1))</f>
        <v>3.6</v>
      </c>
      <c r="G13" s="160">
        <f t="shared" si="5"/>
        <v>3.6</v>
      </c>
      <c r="H13" s="65">
        <f t="shared" si="6"/>
        <v>4</v>
      </c>
      <c r="I13" s="64" t="str">
        <f>IF('Indicador Datos'!AR16="No data","x",ROUND(IF('Indicador Datos'!AR16&gt;I$38,10,IF('Indicador Datos'!AR16&lt;I$37,0,10-(I$38-'Indicador Datos'!AR16)/(I$38-I$37)*10)),1))</f>
        <v>x</v>
      </c>
      <c r="J13" s="64">
        <f>IF('Indicador Datos'!AS16="No data","x",ROUND(IF('Indicador Datos'!AS16&gt;J$38,10,IF('Indicador Datos'!AS16&lt;J$37,0,10-(J$38-'Indicador Datos'!AS16)/(J$38-J$37)*10)),1))</f>
        <v>3.3</v>
      </c>
      <c r="K13" s="160" t="str">
        <f>IF('Indicador Datos'!AT16="No data","x",ROUND(IF('Indicador Datos'!AT16&gt;K$38,10,IF('Indicador Datos'!AT16&lt;K$37,0,10-(K$38-'Indicador Datos'!AT16)/(K$38-K$37)*10)),1))</f>
        <v>x</v>
      </c>
      <c r="L13" s="65">
        <f t="shared" si="7"/>
        <v>3.3</v>
      </c>
      <c r="M13" s="160" t="str">
        <f>IF('Indicador Datos'!AB16="No data","x",ROUND(IF('Indicador Datos'!AB16&gt;M$38,10,IF('Indicador Datos'!AB16&lt;M$37,0,10-(M$38-'Indicador Datos'!AB16)/(M$38-M$37)*10)),1))</f>
        <v>x</v>
      </c>
      <c r="N13" s="160">
        <f>IF('Indicador Datos'!AC16="No data","x",ROUND(IF('Indicador Datos'!AC16&gt;N$38,10,IF('Indicador Datos'!AC16&lt;N$37,0,10-(N$38-'Indicador Datos'!AC16)/(N$38-N$37)*10)),1))</f>
        <v>6</v>
      </c>
      <c r="O13" s="160" t="str">
        <f>IF('Indicador Datos'!AD16="No data","x",ROUND(IF('Indicador Datos'!AD16&gt;O$38,10,IF('Indicador Datos'!AD16&lt;O$37,0,10-(O$38-'Indicador Datos'!AD16)/(O$38-O$37)*10)),1))</f>
        <v>x</v>
      </c>
      <c r="P13" s="65">
        <f t="shared" si="8"/>
        <v>6</v>
      </c>
      <c r="Q13" s="66">
        <f t="shared" si="9"/>
        <v>4.3</v>
      </c>
      <c r="R13" s="78">
        <f>IF(AND('Indicador Datos'!AX16="No data",'Indicador Datos'!AY16="No data"),0,SUM('Indicador Datos'!AX16:AZ16)/1000)</f>
        <v>0</v>
      </c>
      <c r="S13" s="64">
        <f t="shared" si="10"/>
        <v>0</v>
      </c>
      <c r="T13" s="67">
        <f>R13*1000/'Indicador Datos'!CD16</f>
        <v>0</v>
      </c>
      <c r="U13" s="64">
        <f t="shared" si="0"/>
        <v>0</v>
      </c>
      <c r="V13" s="68">
        <f t="shared" si="11"/>
        <v>0</v>
      </c>
      <c r="W13" s="64" t="str">
        <f>IF('Indicador Datos'!AL16="No data","x",ROUND(IF('Indicador Datos'!AL16&gt;W$38,10,IF('Indicador Datos'!AL16&lt;W$37,0,10-(W$38-'Indicador Datos'!AL16)/(W$38-W$37)*10)),1))</f>
        <v>x</v>
      </c>
      <c r="X13" s="64">
        <f>IF('Indicador Datos'!AK16="No data","x",ROUND(IF('Indicador Datos'!AK16&gt;X$38,10,IF('Indicador Datos'!AK16&lt;X$37,0,10-(X$38-'Indicador Datos'!AK16)/(X$38-X$37)*10)),1))</f>
        <v>0.7</v>
      </c>
      <c r="Y13" s="64">
        <f>IF('Indicador Datos'!AM16 ="No data","x",ROUND( IF('Indicador Datos'!AM16 &gt;Y$38,10,IF('Indicador Datos'!AM16 &lt;Y$37,0,10-(Y$38-'Indicador Datos'!AM16)/(Y$38-Y$37)*10)),1))</f>
        <v>0.5</v>
      </c>
      <c r="Z13" s="65">
        <f t="shared" si="1"/>
        <v>0.5</v>
      </c>
      <c r="AA13" s="64">
        <f>IF('Indicador Datos'!AE16="No data","x",ROUND(IF('Indicador Datos'!AE16&gt;AA$38,10,IF('Indicador Datos'!AE16&lt;AA$37,0,10-(AA$38-'Indicador Datos'!AE16)/(AA$38-AA$37)*10)),1))</f>
        <v>3</v>
      </c>
      <c r="AB13" s="70" t="str">
        <f>IF('Indicador Datos'!AF16="No data", "x", IF('Indicador Datos'!AF16&gt;=40,10,IF(AND('Indicador Datos'!AF16&gt;=30,'Indicador Datos'!AF16&lt;40),8,(IF(AND('Indicador Datos'!AF16&gt;=20,'Indicador Datos'!AF16&lt;30),6,IF(AND('Indicador Datos'!AF16&gt;=5,'Indicador Datos'!AF16&lt;20),4,IF(AND('Indicador Datos'!AF16&gt;0,'Indicador Datos'!AF16&lt;5),2,0)))))))</f>
        <v>x</v>
      </c>
      <c r="AC13" s="70">
        <f>IF('Indicador Datos'!AG16="No data", "x", IF('Indicador Datos'!AG16&gt;=15,10,IF(AND('Indicador Datos'!AG16&gt;=12,'Indicador Datos'!AG16&lt;15),8,(IF(AND('Indicador Datos'!AG16&gt;=9,'Indicador Datos'!AG16&lt;12),6,IF(AND('Indicador Datos'!AG16&gt;=5,'Indicador Datos'!AG16&lt;9),4,IF(AND('Indicador Datos'!AG16&gt;0,'Indicador Datos'!AG16&lt;5),2,0)))))))</f>
        <v>6</v>
      </c>
      <c r="AD13" s="160">
        <f t="shared" si="12"/>
        <v>6</v>
      </c>
      <c r="AE13" s="65">
        <f t="shared" si="2"/>
        <v>4.5</v>
      </c>
      <c r="AF13" s="238" t="str">
        <f>IF('Indicador Datos'!BA16="No data","x",ROUND( IF('Indicador Datos'!BA16&gt;AF$38,10,IF('Indicador Datos'!BA16&lt;AF$37,0,10-(AF$38-'Indicador Datos'!BA16)/(AF$38-AF$37)*10)),1))</f>
        <v>x</v>
      </c>
      <c r="AG13" s="238" t="str">
        <f>IF('Indicador Datos'!BB16="No data","x",ROUND( IF('Indicador Datos'!BB16&gt;AG$38,10,IF('Indicador Datos'!BB16&lt;AG$37,0,10-(AG$38-'Indicador Datos'!BB16)/(AG$38-AG$37)*10)),1))</f>
        <v>x</v>
      </c>
      <c r="AH13" s="65" t="str">
        <f t="shared" si="13"/>
        <v>x</v>
      </c>
      <c r="AI13" s="78">
        <f>('Indicador Datos'!AW16+'Indicador Datos'!AV16*0.5+'Indicador Datos'!AU16*0.25)/1000</f>
        <v>0</v>
      </c>
      <c r="AJ13" s="64">
        <f t="shared" si="14"/>
        <v>0</v>
      </c>
      <c r="AK13" s="69">
        <f>AI13*1000/'Indicador Datos'!CD16</f>
        <v>0</v>
      </c>
      <c r="AL13" s="64">
        <f t="shared" si="15"/>
        <v>0</v>
      </c>
      <c r="AM13" s="65">
        <f t="shared" si="16"/>
        <v>0</v>
      </c>
      <c r="AN13" s="64">
        <f>IF('Indicador Datos'!BC16="No data","x",ROUND(IF('Indicador Datos'!BC16&lt;$AN$37,10,IF('Indicador Datos'!BC16&gt;$AN$38,0,($AN$38-'Indicador Datos'!BC16)/($AN$38-$AN$37)*10)),1))</f>
        <v>4.7</v>
      </c>
      <c r="AO13" s="70" t="str">
        <f>IF('Indicador Datos'!BE16="No data", "x", IF('Indicador Datos'!BE16&gt;=40,10,IF(AND('Indicador Datos'!BE16&gt;=30,'Indicador Datos'!BE16&lt;40),8,(IF(AND('Indicador Datos'!BE16&gt;=20,'Indicador Datos'!BE16&lt;30), 6, IF(AND('Indicador Datos'!BE16&gt;=5,'Indicador Datos'!BE16&lt;20),3,0))))))</f>
        <v>x</v>
      </c>
      <c r="AP13" s="70">
        <f>IF('Indicador Datos'!BD16="No data", "x", IF('Indicador Datos'!BD16&gt;=35,10,IF(AND('Indicador Datos'!BD16&gt;=25,'Indicador Datos'!BD16&lt;35),8,(IF(AND('Indicador Datos'!BD16&gt;=15,'Indicador Datos'!BD16&lt;25),6,IF(AND('Indicador Datos'!BD16&gt;=5,'Indicador Datos'!BD16&lt;15),4,IF(AND('Indicador Datos'!BD16&gt;0,'Indicador Datos'!BD16&lt;5),2,0)))))))</f>
        <v>4</v>
      </c>
      <c r="AQ13" s="64">
        <f t="shared" si="17"/>
        <v>4</v>
      </c>
      <c r="AR13" s="70">
        <f>IF('Indicador Datos'!BF16="No data","x",ROUND(IF('Indicador Datos'!BF16&gt;$AR$38,10,IF('Indicador Datos'!BF16&lt;$AR$37,0,10-($AR$38-'Indicador Datos'!BF16)/($AR$38-$AR$37)*10)),1))</f>
        <v>2.1</v>
      </c>
      <c r="AS13" s="70" t="str">
        <f>IF('Indicador Datos'!BG16="No data","x",ROUND(IF('Indicador Datos'!BG16&gt;$AS$38,10,IF('Indicador Datos'!BG16&lt;$AS$37,0,10-($AS$38-'Indicador Datos'!BG16)/($AS$38-$AS$37)*10)),1))</f>
        <v>x</v>
      </c>
      <c r="AT13" s="64">
        <f t="shared" si="18"/>
        <v>2.1</v>
      </c>
      <c r="AU13" s="65">
        <f t="shared" si="19"/>
        <v>3.6</v>
      </c>
      <c r="AV13" s="71">
        <f t="shared" si="20"/>
        <v>2.4</v>
      </c>
      <c r="AW13" s="72">
        <f t="shared" si="3"/>
        <v>1.3</v>
      </c>
    </row>
    <row r="14" spans="1:49" s="3" customFormat="1" x14ac:dyDescent="0.25">
      <c r="A14" s="114" t="s">
        <v>54</v>
      </c>
      <c r="B14" s="97" t="s">
        <v>53</v>
      </c>
      <c r="C14" s="64">
        <f>ROUND(IF('Indicador Datos'!X17="No data",IF((0.1233*LN('Indicador Datos'!CC17)-0.4559)&gt;C$38,0,IF((0.1233*LN('Indicador Datos'!CC17)-0.4559)&lt;C$37,10,(C$38-(0.1233*LN('Indicador Datos'!CC17)-0.4559))/(C$38-C$37)*10)),IF('Indicador Datos'!X17&gt;C$38,0,IF('Indicador Datos'!X17&lt;C$37,10,(C$38-'Indicador Datos'!X17)/(C$38-C$37)*10))),1)</f>
        <v>4.9000000000000004</v>
      </c>
      <c r="D14" s="193">
        <f>IF('Indicador Datos'!Y17="No data","x", 'Indicador Datos'!Y17+'Indicador Datos'!Z17)</f>
        <v>1.7000000000000002</v>
      </c>
      <c r="E14" s="160">
        <f t="shared" si="4"/>
        <v>0.3</v>
      </c>
      <c r="F14" s="160">
        <f>IF('Indicador Datos'!AA17="No data","x",ROUND(IF('Indicador Datos'!AA17&gt;F$38,10,IF('Indicador Datos'!AA17&lt;F$37,0,10-(F$38-'Indicador Datos'!AA17)/(F$38-F$37)*10)),1))</f>
        <v>4.8</v>
      </c>
      <c r="G14" s="160">
        <f t="shared" si="5"/>
        <v>2.6</v>
      </c>
      <c r="H14" s="65">
        <f t="shared" si="6"/>
        <v>3.8</v>
      </c>
      <c r="I14" s="64" t="str">
        <f>IF('Indicador Datos'!AR17="No data","x",ROUND(IF('Indicador Datos'!AR17&gt;I$38,10,IF('Indicador Datos'!AR17&lt;I$37,0,10-(I$38-'Indicador Datos'!AR17)/(I$38-I$37)*10)),1))</f>
        <v>x</v>
      </c>
      <c r="J14" s="64">
        <f>IF('Indicador Datos'!AS17="No data","x",ROUND(IF('Indicador Datos'!AS17&gt;J$38,10,IF('Indicador Datos'!AS17&lt;J$37,0,10-(J$38-'Indicador Datos'!AS17)/(J$38-J$37)*10)),1))</f>
        <v>4.3</v>
      </c>
      <c r="K14" s="160" t="str">
        <f>IF('Indicador Datos'!AT17="No data","x",ROUND(IF('Indicador Datos'!AT17&gt;K$38,10,IF('Indicador Datos'!AT17&lt;K$37,0,10-(K$38-'Indicador Datos'!AT17)/(K$38-K$37)*10)),1))</f>
        <v>x</v>
      </c>
      <c r="L14" s="65">
        <f t="shared" si="7"/>
        <v>4.3</v>
      </c>
      <c r="M14" s="160">
        <f>IF('Indicador Datos'!AB17="No data","x",ROUND(IF('Indicador Datos'!AB17&gt;M$38,10,IF('Indicador Datos'!AB17&lt;M$37,0,10-(M$38-'Indicador Datos'!AB17)/(M$38-M$37)*10)),1))</f>
        <v>2.9</v>
      </c>
      <c r="N14" s="160">
        <f>IF('Indicador Datos'!AC17="No data","x",ROUND(IF('Indicador Datos'!AC17&gt;N$38,10,IF('Indicador Datos'!AC17&lt;N$37,0,10-(N$38-'Indicador Datos'!AC17)/(N$38-N$37)*10)),1))</f>
        <v>2.1</v>
      </c>
      <c r="O14" s="160" t="str">
        <f>IF('Indicador Datos'!AD17="No data","x",ROUND(IF('Indicador Datos'!AD17&gt;O$38,10,IF('Indicador Datos'!AD17&lt;O$37,0,10-(O$38-'Indicador Datos'!AD17)/(O$38-O$37)*10)),1))</f>
        <v>x</v>
      </c>
      <c r="P14" s="65">
        <f t="shared" si="8"/>
        <v>2.5</v>
      </c>
      <c r="Q14" s="66">
        <f t="shared" si="9"/>
        <v>3.6</v>
      </c>
      <c r="R14" s="78">
        <f>IF(AND('Indicador Datos'!AX17="No data",'Indicador Datos'!AY17="No data"),0,SUM('Indicador Datos'!AX17:AZ17)/1000)</f>
        <v>1E-3</v>
      </c>
      <c r="S14" s="64">
        <f t="shared" si="10"/>
        <v>0</v>
      </c>
      <c r="T14" s="67">
        <f>R14*1000/'Indicador Datos'!CD17</f>
        <v>5.4054346239709402E-6</v>
      </c>
      <c r="U14" s="64">
        <f t="shared" si="0"/>
        <v>0</v>
      </c>
      <c r="V14" s="68">
        <f t="shared" si="11"/>
        <v>0</v>
      </c>
      <c r="W14" s="64" t="str">
        <f>IF('Indicador Datos'!AL17="No data","x",ROUND(IF('Indicador Datos'!AL17&gt;W$38,10,IF('Indicador Datos'!AL17&lt;W$37,0,10-(W$38-'Indicador Datos'!AL17)/(W$38-W$37)*10)),1))</f>
        <v>x</v>
      </c>
      <c r="X14" s="64">
        <f>IF('Indicador Datos'!AK17="No data","x",ROUND(IF('Indicador Datos'!AK17&gt;X$38,10,IF('Indicador Datos'!AK17&lt;X$37,0,10-(X$38-'Indicador Datos'!AK17)/(X$38-X$37)*10)),1))</f>
        <v>0.9</v>
      </c>
      <c r="Y14" s="64">
        <f>IF('Indicador Datos'!AM17 ="No data","x",ROUND( IF('Indicador Datos'!AM17 &gt;Y$38,10,IF('Indicador Datos'!AM17 &lt;Y$37,0,10-(Y$38-'Indicador Datos'!AM17)/(Y$38-Y$37)*10)),1))</f>
        <v>0.8</v>
      </c>
      <c r="Z14" s="65">
        <f t="shared" si="1"/>
        <v>0.8</v>
      </c>
      <c r="AA14" s="64">
        <f>IF('Indicador Datos'!AE17="No data","x",ROUND(IF('Indicador Datos'!AE17&gt;AA$38,10,IF('Indicador Datos'!AE17&lt;AA$37,0,10-(AA$38-'Indicador Datos'!AE17)/(AA$38-AA$37)*10)),1))</f>
        <v>4.0999999999999996</v>
      </c>
      <c r="AB14" s="70">
        <f>IF('Indicador Datos'!AF17="No data", "x", IF('Indicador Datos'!AF17&gt;=40,10,IF(AND('Indicador Datos'!AF17&gt;=30,'Indicador Datos'!AF17&lt;40),8,(IF(AND('Indicador Datos'!AF17&gt;=20,'Indicador Datos'!AF17&lt;30),6,IF(AND('Indicador Datos'!AF17&gt;=5,'Indicador Datos'!AF17&lt;20),4,IF(AND('Indicador Datos'!AF17&gt;0,'Indicador Datos'!AF17&lt;5),2,0)))))))</f>
        <v>2</v>
      </c>
      <c r="AC14" s="70">
        <f>IF('Indicador Datos'!AG17="No data", "x", IF('Indicador Datos'!AG17&gt;=15,10,IF(AND('Indicador Datos'!AG17&gt;=12,'Indicador Datos'!AG17&lt;15),8,(IF(AND('Indicador Datos'!AG17&gt;=9,'Indicador Datos'!AG17&lt;12),6,IF(AND('Indicador Datos'!AG17&gt;=5,'Indicador Datos'!AG17&lt;9),4,IF(AND('Indicador Datos'!AG17&gt;0,'Indicador Datos'!AG17&lt;5),2,0)))))))</f>
        <v>6</v>
      </c>
      <c r="AD14" s="160">
        <f t="shared" si="12"/>
        <v>4</v>
      </c>
      <c r="AE14" s="65">
        <f t="shared" si="2"/>
        <v>4.0999999999999996</v>
      </c>
      <c r="AF14" s="238">
        <f>IF('Indicador Datos'!BA17="No data","x",ROUND( IF('Indicador Datos'!BA17&gt;AF$38,10,IF('Indicador Datos'!BA17&lt;AF$37,0,10-(AF$38-'Indicador Datos'!BA17)/(AF$38-AF$37)*10)),1))</f>
        <v>4.0999999999999996</v>
      </c>
      <c r="AG14" s="238">
        <f>IF('Indicador Datos'!BB17="No data","x",ROUND( IF('Indicador Datos'!BB17&gt;AG$38,10,IF('Indicador Datos'!BB17&lt;AG$37,0,10-(AG$38-'Indicador Datos'!BB17)/(AG$38-AG$37)*10)),1))</f>
        <v>4.2</v>
      </c>
      <c r="AH14" s="65">
        <f t="shared" si="13"/>
        <v>4.2</v>
      </c>
      <c r="AI14" s="78">
        <f>('Indicador Datos'!AW17+'Indicador Datos'!AV17*0.5+'Indicador Datos'!AU17*0.25)/1000</f>
        <v>0</v>
      </c>
      <c r="AJ14" s="64">
        <f t="shared" si="14"/>
        <v>0</v>
      </c>
      <c r="AK14" s="69">
        <f>AI14*1000/'Indicador Datos'!CD17</f>
        <v>0</v>
      </c>
      <c r="AL14" s="64">
        <f t="shared" si="15"/>
        <v>0</v>
      </c>
      <c r="AM14" s="65">
        <f t="shared" si="16"/>
        <v>0</v>
      </c>
      <c r="AN14" s="64">
        <f>IF('Indicador Datos'!BC17="No data","x",ROUND(IF('Indicador Datos'!BC17&lt;$AN$37,10,IF('Indicador Datos'!BC17&gt;$AN$38,0,($AN$38-'Indicador Datos'!BC17)/($AN$38-$AN$37)*10)),1))</f>
        <v>4.7</v>
      </c>
      <c r="AO14" s="70">
        <f>IF('Indicador Datos'!BE17="No data", "x", IF('Indicador Datos'!BE17&gt;=40,10,IF(AND('Indicador Datos'!BE17&gt;=30,'Indicador Datos'!BE17&lt;40),8,(IF(AND('Indicador Datos'!BE17&gt;=20,'Indicador Datos'!BE17&lt;30), 6, IF(AND('Indicador Datos'!BE17&gt;=5,'Indicador Datos'!BE17&lt;20),3,0))))))</f>
        <v>8</v>
      </c>
      <c r="AP14" s="70">
        <f>IF('Indicador Datos'!BD17="No data", "x", IF('Indicador Datos'!BD17&gt;=35,10,IF(AND('Indicador Datos'!BD17&gt;=25,'Indicador Datos'!BD17&lt;35),8,(IF(AND('Indicador Datos'!BD17&gt;=15,'Indicador Datos'!BD17&lt;25),6,IF(AND('Indicador Datos'!BD17&gt;=5,'Indicador Datos'!BD17&lt;15),4,IF(AND('Indicador Datos'!BD17&gt;0,'Indicador Datos'!BD17&lt;5),2,0)))))))</f>
        <v>4</v>
      </c>
      <c r="AQ14" s="64">
        <f t="shared" si="17"/>
        <v>6</v>
      </c>
      <c r="AR14" s="70">
        <f>IF('Indicador Datos'!BF17="No data","x",ROUND(IF('Indicador Datos'!BF17&gt;$AR$38,10,IF('Indicador Datos'!BF17&lt;$AR$37,0,10-($AR$38-'Indicador Datos'!BF17)/($AR$38-$AR$37)*10)),1))</f>
        <v>2.7</v>
      </c>
      <c r="AS14" s="70">
        <f>IF('Indicador Datos'!BG17="No data","x",ROUND(IF('Indicador Datos'!BG17&gt;$AS$38,10,IF('Indicador Datos'!BG17&lt;$AS$37,0,10-($AS$38-'Indicador Datos'!BG17)/($AS$38-$AS$37)*10)),1))</f>
        <v>6.2</v>
      </c>
      <c r="AT14" s="64">
        <f t="shared" si="18"/>
        <v>3.4</v>
      </c>
      <c r="AU14" s="65">
        <f t="shared" si="19"/>
        <v>4.7</v>
      </c>
      <c r="AV14" s="71">
        <f t="shared" si="20"/>
        <v>3</v>
      </c>
      <c r="AW14" s="72">
        <f t="shared" si="3"/>
        <v>1.6</v>
      </c>
    </row>
    <row r="15" spans="1:49" s="3" customFormat="1" x14ac:dyDescent="0.25">
      <c r="A15" s="114" t="s">
        <v>56</v>
      </c>
      <c r="B15" s="97" t="s">
        <v>55</v>
      </c>
      <c r="C15" s="64">
        <f>ROUND(IF('Indicador Datos'!X18="No data",IF((0.1233*LN('Indicador Datos'!CC18)-0.4559)&gt;C$38,0,IF((0.1233*LN('Indicador Datos'!CC18)-0.4559)&lt;C$37,10,(C$38-(0.1233*LN('Indicador Datos'!CC18)-0.4559))/(C$38-C$37)*10)),IF('Indicador Datos'!X18&gt;C$38,0,IF('Indicador Datos'!X18&lt;C$37,10,(C$38-'Indicador Datos'!X18)/(C$38-C$37)*10))),1)</f>
        <v>5.0999999999999996</v>
      </c>
      <c r="D15" s="193" t="str">
        <f>IF('Indicador Datos'!Y18="No data","x", 'Indicador Datos'!Y18+'Indicador Datos'!Z18)</f>
        <v>x</v>
      </c>
      <c r="E15" s="160" t="str">
        <f t="shared" si="4"/>
        <v>x</v>
      </c>
      <c r="F15" s="160">
        <f>IF('Indicador Datos'!AA18="No data","x",ROUND(IF('Indicador Datos'!AA18&gt;F$38,10,IF('Indicador Datos'!AA18&lt;F$37,0,10-(F$38-'Indicador Datos'!AA18)/(F$38-F$37)*10)),1))</f>
        <v>6.3</v>
      </c>
      <c r="G15" s="160">
        <f t="shared" si="5"/>
        <v>6.3</v>
      </c>
      <c r="H15" s="65">
        <f t="shared" si="6"/>
        <v>5.7</v>
      </c>
      <c r="I15" s="64" t="str">
        <f>IF('Indicador Datos'!AR18="No data","x",ROUND(IF('Indicador Datos'!AR18&gt;I$38,10,IF('Indicador Datos'!AR18&lt;I$37,0,10-(I$38-'Indicador Datos'!AR18)/(I$38-I$37)*10)),1))</f>
        <v>x</v>
      </c>
      <c r="J15" s="64">
        <f>IF('Indicador Datos'!AS18="No data","x",ROUND(IF('Indicador Datos'!AS18&gt;J$38,10,IF('Indicador Datos'!AS18&lt;J$37,0,10-(J$38-'Indicador Datos'!AS18)/(J$38-J$37)*10)),1))</f>
        <v>3.8</v>
      </c>
      <c r="K15" s="160" t="str">
        <f>IF('Indicador Datos'!AT18="No data","x",ROUND(IF('Indicador Datos'!AT18&gt;K$38,10,IF('Indicador Datos'!AT18&lt;K$37,0,10-(K$38-'Indicador Datos'!AT18)/(K$38-K$37)*10)),1))</f>
        <v>x</v>
      </c>
      <c r="L15" s="65">
        <f t="shared" si="7"/>
        <v>3.8</v>
      </c>
      <c r="M15" s="160">
        <f>IF('Indicador Datos'!AB18="No data","x",ROUND(IF('Indicador Datos'!AB18&gt;M$38,10,IF('Indicador Datos'!AB18&lt;M$37,0,10-(M$38-'Indicador Datos'!AB18)/(M$38-M$37)*10)),1))</f>
        <v>2.7</v>
      </c>
      <c r="N15" s="160">
        <f>IF('Indicador Datos'!AC18="No data","x",ROUND(IF('Indicador Datos'!AC18&gt;N$38,10,IF('Indicador Datos'!AC18&lt;N$37,0,10-(N$38-'Indicador Datos'!AC18)/(N$38-N$37)*10)),1))</f>
        <v>4.5</v>
      </c>
      <c r="O15" s="160" t="str">
        <f>IF('Indicador Datos'!AD18="No data","x",ROUND(IF('Indicador Datos'!AD18&gt;O$38,10,IF('Indicador Datos'!AD18&lt;O$37,0,10-(O$38-'Indicador Datos'!AD18)/(O$38-O$37)*10)),1))</f>
        <v>x</v>
      </c>
      <c r="P15" s="65">
        <f t="shared" si="8"/>
        <v>3.7</v>
      </c>
      <c r="Q15" s="66">
        <f t="shared" si="9"/>
        <v>4.7</v>
      </c>
      <c r="R15" s="78">
        <f>IF(AND('Indicador Datos'!AX18="No data",'Indicador Datos'!AY18="No data"),0,SUM('Indicador Datos'!AX18:AZ18)/1000)</f>
        <v>0</v>
      </c>
      <c r="S15" s="64">
        <f t="shared" si="10"/>
        <v>0</v>
      </c>
      <c r="T15" s="67">
        <f>R15*1000/'Indicador Datos'!CD18</f>
        <v>0</v>
      </c>
      <c r="U15" s="64">
        <f t="shared" si="0"/>
        <v>0</v>
      </c>
      <c r="V15" s="68">
        <f t="shared" si="11"/>
        <v>0</v>
      </c>
      <c r="W15" s="64" t="str">
        <f>IF('Indicador Datos'!AL18="No data","x",ROUND(IF('Indicador Datos'!AL18&gt;W$38,10,IF('Indicador Datos'!AL18&lt;W$37,0,10-(W$38-'Indicador Datos'!AL18)/(W$38-W$37)*10)),1))</f>
        <v>x</v>
      </c>
      <c r="X15" s="64">
        <f>IF('Indicador Datos'!AK18="No data","x",ROUND(IF('Indicador Datos'!AK18&gt;X$38,10,IF('Indicador Datos'!AK18&lt;X$37,0,10-(X$38-'Indicador Datos'!AK18)/(X$38-X$37)*10)),1))</f>
        <v>2.4</v>
      </c>
      <c r="Y15" s="64">
        <f>IF('Indicador Datos'!AM18 ="No data","x",ROUND( IF('Indicador Datos'!AM18 &gt;Y$38,10,IF('Indicador Datos'!AM18 &lt;Y$37,0,10-(Y$38-'Indicador Datos'!AM18)/(Y$38-Y$37)*10)),1))</f>
        <v>0.6</v>
      </c>
      <c r="Z15" s="65">
        <f t="shared" si="1"/>
        <v>0.6</v>
      </c>
      <c r="AA15" s="64">
        <f>IF('Indicador Datos'!AE18="No data","x",ROUND(IF('Indicador Datos'!AE18&gt;AA$38,10,IF('Indicador Datos'!AE18&lt;AA$37,0,10-(AA$38-'Indicador Datos'!AE18)/(AA$38-AA$37)*10)),1))</f>
        <v>5.2</v>
      </c>
      <c r="AB15" s="70" t="str">
        <f>IF('Indicador Datos'!AF18="No data", "x", IF('Indicador Datos'!AF18&gt;=40,10,IF(AND('Indicador Datos'!AF18&gt;=30,'Indicador Datos'!AF18&lt;40),8,(IF(AND('Indicador Datos'!AF18&gt;=20,'Indicador Datos'!AF18&lt;30),6,IF(AND('Indicador Datos'!AF18&gt;=5,'Indicador Datos'!AF18&lt;20),4,IF(AND('Indicador Datos'!AF18&gt;0,'Indicador Datos'!AF18&lt;5),2,0)))))))</f>
        <v>x</v>
      </c>
      <c r="AC15" s="70">
        <f>IF('Indicador Datos'!AG18="No data", "x", IF('Indicador Datos'!AG18&gt;=15,10,IF(AND('Indicador Datos'!AG18&gt;=12,'Indicador Datos'!AG18&lt;15),8,(IF(AND('Indicador Datos'!AG18&gt;=9,'Indicador Datos'!AG18&lt;12),6,IF(AND('Indicador Datos'!AG18&gt;=5,'Indicador Datos'!AG18&lt;9),4,IF(AND('Indicador Datos'!AG18&gt;0,'Indicador Datos'!AG18&lt;5),2,0)))))))</f>
        <v>6</v>
      </c>
      <c r="AD15" s="160">
        <f t="shared" si="12"/>
        <v>6</v>
      </c>
      <c r="AE15" s="65">
        <f t="shared" si="2"/>
        <v>5.6</v>
      </c>
      <c r="AF15" s="238">
        <f>IF('Indicador Datos'!BA18="No data","x",ROUND( IF('Indicador Datos'!BA18&gt;AF$38,10,IF('Indicador Datos'!BA18&lt;AF$37,0,10-(AF$38-'Indicador Datos'!BA18)/(AF$38-AF$37)*10)),1))</f>
        <v>3.6</v>
      </c>
      <c r="AG15" s="238">
        <f>IF('Indicador Datos'!BB18="No data","x",ROUND( IF('Indicador Datos'!BB18&gt;AG$38,10,IF('Indicador Datos'!BB18&lt;AG$37,0,10-(AG$38-'Indicador Datos'!BB18)/(AG$38-AG$37)*10)),1))</f>
        <v>6.1</v>
      </c>
      <c r="AH15" s="65">
        <f t="shared" si="13"/>
        <v>4.9000000000000004</v>
      </c>
      <c r="AI15" s="78">
        <f>('Indicador Datos'!AW18+'Indicador Datos'!AV18*0.5+'Indicador Datos'!AU18*0.25)/1000</f>
        <v>0</v>
      </c>
      <c r="AJ15" s="64">
        <f t="shared" si="14"/>
        <v>0</v>
      </c>
      <c r="AK15" s="69">
        <f>AI15*1000/'Indicador Datos'!CD18</f>
        <v>0</v>
      </c>
      <c r="AL15" s="64">
        <f t="shared" si="15"/>
        <v>0</v>
      </c>
      <c r="AM15" s="65">
        <f t="shared" si="16"/>
        <v>0</v>
      </c>
      <c r="AN15" s="64">
        <f>IF('Indicador Datos'!BC18="No data","x",ROUND(IF('Indicador Datos'!BC18&lt;$AN$37,10,IF('Indicador Datos'!BC18&gt;$AN$38,0,($AN$38-'Indicador Datos'!BC18)/($AN$38-$AN$37)*10)),1))</f>
        <v>3.9</v>
      </c>
      <c r="AO15" s="70">
        <f>IF('Indicador Datos'!BE18="No data", "x", IF('Indicador Datos'!BE18&gt;=40,10,IF(AND('Indicador Datos'!BE18&gt;=30,'Indicador Datos'!BE18&lt;40),8,(IF(AND('Indicador Datos'!BE18&gt;=20,'Indicador Datos'!BE18&lt;30), 6, IF(AND('Indicador Datos'!BE18&gt;=5,'Indicador Datos'!BE18&lt;20),3,0))))))</f>
        <v>8</v>
      </c>
      <c r="AP15" s="70">
        <f>IF('Indicador Datos'!BD18="No data", "x", IF('Indicador Datos'!BD18&gt;=35,10,IF(AND('Indicador Datos'!BD18&gt;=25,'Indicador Datos'!BD18&lt;35),8,(IF(AND('Indicador Datos'!BD18&gt;=15,'Indicador Datos'!BD18&lt;25),6,IF(AND('Indicador Datos'!BD18&gt;=5,'Indicador Datos'!BD18&lt;15),4,IF(AND('Indicador Datos'!BD18&gt;0,'Indicador Datos'!BD18&lt;5),2,0)))))))</f>
        <v>4</v>
      </c>
      <c r="AQ15" s="64">
        <f t="shared" si="17"/>
        <v>6</v>
      </c>
      <c r="AR15" s="70">
        <f>IF('Indicador Datos'!BF18="No data","x",ROUND(IF('Indicador Datos'!BF18&gt;$AR$38,10,IF('Indicador Datos'!BF18&lt;$AR$37,0,10-($AR$38-'Indicador Datos'!BF18)/($AR$38-$AR$37)*10)),1))</f>
        <v>2.7</v>
      </c>
      <c r="AS15" s="70">
        <f>IF('Indicador Datos'!BG18="No data","x",ROUND(IF('Indicador Datos'!BG18&gt;$AS$38,10,IF('Indicador Datos'!BG18&lt;$AS$37,0,10-($AS$38-'Indicador Datos'!BG18)/($AS$38-$AS$37)*10)),1))</f>
        <v>2.4</v>
      </c>
      <c r="AT15" s="64">
        <f t="shared" si="18"/>
        <v>2.6</v>
      </c>
      <c r="AU15" s="65">
        <f t="shared" si="19"/>
        <v>4.2</v>
      </c>
      <c r="AV15" s="71">
        <f t="shared" si="20"/>
        <v>3.4</v>
      </c>
      <c r="AW15" s="72">
        <f t="shared" si="3"/>
        <v>1.9</v>
      </c>
    </row>
    <row r="16" spans="1:49" s="3" customFormat="1" x14ac:dyDescent="0.25">
      <c r="A16" s="114" t="s">
        <v>60</v>
      </c>
      <c r="B16" s="97" t="s">
        <v>59</v>
      </c>
      <c r="C16" s="64">
        <f>ROUND(IF('Indicador Datos'!X19="No data",IF((0.1233*LN('Indicador Datos'!CC19)-0.4559)&gt;C$38,0,IF((0.1233*LN('Indicador Datos'!CC19)-0.4559)&lt;C$37,10,(C$38-(0.1233*LN('Indicador Datos'!CC19)-0.4559))/(C$38-C$37)*10)),IF('Indicador Datos'!X19&gt;C$38,0,IF('Indicador Datos'!X19&lt;C$37,10,(C$38-'Indicador Datos'!X19)/(C$38-C$37)*10))),1)</f>
        <v>4</v>
      </c>
      <c r="D16" s="193">
        <f>IF('Indicador Datos'!Y19="No data","x", 'Indicador Datos'!Y19+'Indicador Datos'!Z19)</f>
        <v>2.2000000000000002</v>
      </c>
      <c r="E16" s="160">
        <f t="shared" si="4"/>
        <v>0.4</v>
      </c>
      <c r="F16" s="160">
        <f>IF('Indicador Datos'!AA19="No data","x",ROUND(IF('Indicador Datos'!AA19&gt;F$38,10,IF('Indicador Datos'!AA19&lt;F$37,0,10-(F$38-'Indicador Datos'!AA19)/(F$38-F$37)*10)),1))</f>
        <v>2.8</v>
      </c>
      <c r="G16" s="160">
        <f t="shared" si="5"/>
        <v>1.6</v>
      </c>
      <c r="H16" s="65">
        <f t="shared" si="6"/>
        <v>2.9</v>
      </c>
      <c r="I16" s="64">
        <f>IF('Indicador Datos'!AR19="No data","x",ROUND(IF('Indicador Datos'!AR19&gt;I$38,10,IF('Indicador Datos'!AR19&lt;I$37,0,10-(I$38-'Indicador Datos'!AR19)/(I$38-I$37)*10)),1))</f>
        <v>5</v>
      </c>
      <c r="J16" s="64">
        <f>IF('Indicador Datos'!AS19="No data","x",ROUND(IF('Indicador Datos'!AS19&gt;J$38,10,IF('Indicador Datos'!AS19&lt;J$37,0,10-(J$38-'Indicador Datos'!AS19)/(J$38-J$37)*10)),1))</f>
        <v>3.5</v>
      </c>
      <c r="K16" s="160" t="str">
        <f>IF('Indicador Datos'!AT19="No data","x",ROUND(IF('Indicador Datos'!AT19&gt;K$38,10,IF('Indicador Datos'!AT19&lt;K$37,0,10-(K$38-'Indicador Datos'!AT19)/(K$38-K$37)*10)),1))</f>
        <v>x</v>
      </c>
      <c r="L16" s="65">
        <f t="shared" si="7"/>
        <v>4.3</v>
      </c>
      <c r="M16" s="160">
        <f>IF('Indicador Datos'!AB19="No data","x",ROUND(IF('Indicador Datos'!AB19&gt;M$38,10,IF('Indicador Datos'!AB19&lt;M$37,0,10-(M$38-'Indicador Datos'!AB19)/(M$38-M$37)*10)),1))</f>
        <v>1.3</v>
      </c>
      <c r="N16" s="160">
        <f>IF('Indicador Datos'!AC19="No data","x",ROUND(IF('Indicador Datos'!AC19&gt;N$38,10,IF('Indicador Datos'!AC19&lt;N$37,0,10-(N$38-'Indicador Datos'!AC19)/(N$38-N$37)*10)),1))</f>
        <v>0.5</v>
      </c>
      <c r="O16" s="160">
        <f>IF('Indicador Datos'!AD19="No data","x",ROUND(IF('Indicador Datos'!AD19&gt;O$38,10,IF('Indicador Datos'!AD19&lt;O$37,0,10-(O$38-'Indicador Datos'!AD19)/(O$38-O$37)*10)),1))</f>
        <v>0.7</v>
      </c>
      <c r="P16" s="65">
        <f t="shared" si="8"/>
        <v>0.8</v>
      </c>
      <c r="Q16" s="66">
        <f t="shared" si="9"/>
        <v>2.7</v>
      </c>
      <c r="R16" s="78">
        <f>IF(AND('Indicador Datos'!AX19="No data",'Indicador Datos'!AY19="No data"),0,SUM('Indicador Datos'!AX19:AZ19)/1000)</f>
        <v>0.114</v>
      </c>
      <c r="S16" s="64">
        <f t="shared" si="10"/>
        <v>2.6</v>
      </c>
      <c r="T16" s="67">
        <f>R16*1000/'Indicador Datos'!CD19</f>
        <v>8.3818105887266121E-5</v>
      </c>
      <c r="U16" s="64">
        <f t="shared" si="0"/>
        <v>1.7</v>
      </c>
      <c r="V16" s="68">
        <f t="shared" si="11"/>
        <v>2.2000000000000002</v>
      </c>
      <c r="W16" s="64">
        <f>IF('Indicador Datos'!AL19="No data","x",ROUND(IF('Indicador Datos'!AL19&gt;W$38,10,IF('Indicador Datos'!AL19&lt;W$37,0,10-(W$38-'Indicador Datos'!AL19)/(W$38-W$37)*10)),1))</f>
        <v>8.5</v>
      </c>
      <c r="X16" s="64">
        <f>IF('Indicador Datos'!AK19="No data","x",ROUND(IF('Indicador Datos'!AK19&gt;X$38,10,IF('Indicador Datos'!AK19&lt;X$37,0,10-(X$38-'Indicador Datos'!AK19)/(X$38-X$37)*10)),1))</f>
        <v>2.2000000000000002</v>
      </c>
      <c r="Y16" s="64">
        <f>IF('Indicador Datos'!AM19 ="No data","x",ROUND( IF('Indicador Datos'!AM19 &gt;Y$38,10,IF('Indicador Datos'!AM19 &lt;Y$37,0,10-(Y$38-'Indicador Datos'!AM19)/(Y$38-Y$37)*10)),1))</f>
        <v>0.1</v>
      </c>
      <c r="Z16" s="65">
        <f t="shared" si="1"/>
        <v>4.8</v>
      </c>
      <c r="AA16" s="64">
        <f>IF('Indicador Datos'!AE19="No data","x",ROUND(IF('Indicador Datos'!AE19&gt;AA$38,10,IF('Indicador Datos'!AE19&lt;AA$37,0,10-(AA$38-'Indicador Datos'!AE19)/(AA$38-AA$37)*10)),1))</f>
        <v>5.8</v>
      </c>
      <c r="AB16" s="70" t="str">
        <f>IF('Indicador Datos'!AF19="No data", "x", IF('Indicador Datos'!AF19&gt;=40,10,IF(AND('Indicador Datos'!AF19&gt;=30,'Indicador Datos'!AF19&lt;40),8,(IF(AND('Indicador Datos'!AF19&gt;=20,'Indicador Datos'!AF19&lt;30),6,IF(AND('Indicador Datos'!AF19&gt;=5,'Indicador Datos'!AF19&lt;20),4,IF(AND('Indicador Datos'!AF19&gt;0,'Indicador Datos'!AF19&lt;5),2,0)))))))</f>
        <v>x</v>
      </c>
      <c r="AC16" s="70">
        <f>IF('Indicador Datos'!AG19="No data", "x", IF('Indicador Datos'!AG19&gt;=15,10,IF(AND('Indicador Datos'!AG19&gt;=12,'Indicador Datos'!AG19&lt;15),8,(IF(AND('Indicador Datos'!AG19&gt;=9,'Indicador Datos'!AG19&lt;12),6,IF(AND('Indicador Datos'!AG19&gt;=5,'Indicador Datos'!AG19&lt;9),4,IF(AND('Indicador Datos'!AG19&gt;0,'Indicador Datos'!AG19&lt;5),2,0)))))))</f>
        <v>6</v>
      </c>
      <c r="AD16" s="160">
        <f t="shared" si="12"/>
        <v>6</v>
      </c>
      <c r="AE16" s="65">
        <f t="shared" si="2"/>
        <v>5.9</v>
      </c>
      <c r="AF16" s="238">
        <f>IF('Indicador Datos'!BA19="No data","x",ROUND( IF('Indicador Datos'!BA19&gt;AF$38,10,IF('Indicador Datos'!BA19&lt;AF$37,0,10-(AF$38-'Indicador Datos'!BA19)/(AF$38-AF$37)*10)),1))</f>
        <v>0.4</v>
      </c>
      <c r="AG16" s="238">
        <f>IF('Indicador Datos'!BB19="No data","x",ROUND( IF('Indicador Datos'!BB19&gt;AG$38,10,IF('Indicador Datos'!BB19&lt;AG$37,0,10-(AG$38-'Indicador Datos'!BB19)/(AG$38-AG$37)*10)),1))</f>
        <v>7.5</v>
      </c>
      <c r="AH16" s="65">
        <f t="shared" si="13"/>
        <v>4</v>
      </c>
      <c r="AI16" s="78">
        <f>('Indicador Datos'!AW19+'Indicador Datos'!AV19*0.5+'Indicador Datos'!AU19*0.25)/1000</f>
        <v>0</v>
      </c>
      <c r="AJ16" s="64">
        <f t="shared" si="14"/>
        <v>0</v>
      </c>
      <c r="AK16" s="69">
        <f>AI16*1000/'Indicador Datos'!CD19</f>
        <v>0</v>
      </c>
      <c r="AL16" s="64">
        <f t="shared" si="15"/>
        <v>0</v>
      </c>
      <c r="AM16" s="65">
        <f t="shared" si="16"/>
        <v>0</v>
      </c>
      <c r="AN16" s="64">
        <f>IF('Indicador Datos'!BC19="No data","x",ROUND(IF('Indicador Datos'!BC19&lt;$AN$37,10,IF('Indicador Datos'!BC19&gt;$AN$38,0,($AN$38-'Indicador Datos'!BC19)/($AN$38-$AN$37)*10)),1))</f>
        <v>3.5</v>
      </c>
      <c r="AO16" s="70">
        <f>IF('Indicador Datos'!BE19="No data", "x", IF('Indicador Datos'!BE19&gt;=40,10,IF(AND('Indicador Datos'!BE19&gt;=30,'Indicador Datos'!BE19&lt;40),8,(IF(AND('Indicador Datos'!BE19&gt;=20,'Indicador Datos'!BE19&lt;30), 6, IF(AND('Indicador Datos'!BE19&gt;=5,'Indicador Datos'!BE19&lt;20),3,0))))))</f>
        <v>6</v>
      </c>
      <c r="AP16" s="70">
        <f>IF('Indicador Datos'!BD19="No data", "x", IF('Indicador Datos'!BD19&gt;=35,10,IF(AND('Indicador Datos'!BD19&gt;=25,'Indicador Datos'!BD19&lt;35),8,(IF(AND('Indicador Datos'!BD19&gt;=15,'Indicador Datos'!BD19&lt;25),6,IF(AND('Indicador Datos'!BD19&gt;=5,'Indicador Datos'!BD19&lt;15),4,IF(AND('Indicador Datos'!BD19&gt;0,'Indicador Datos'!BD19&lt;5),2,0)))))))</f>
        <v>4</v>
      </c>
      <c r="AQ16" s="64">
        <f t="shared" si="17"/>
        <v>5</v>
      </c>
      <c r="AR16" s="70">
        <f>IF('Indicador Datos'!BF19="No data","x",ROUND(IF('Indicador Datos'!BF19&gt;$AR$38,10,IF('Indicador Datos'!BF19&lt;$AR$37,0,10-($AR$38-'Indicador Datos'!BF19)/($AR$38-$AR$37)*10)),1))</f>
        <v>3.4</v>
      </c>
      <c r="AS16" s="70">
        <f>IF('Indicador Datos'!BG19="No data","x",ROUND(IF('Indicador Datos'!BG19&gt;$AS$38,10,IF('Indicador Datos'!BG19&lt;$AS$37,0,10-($AS$38-'Indicador Datos'!BG19)/($AS$38-$AS$37)*10)),1))</f>
        <v>8.3000000000000007</v>
      </c>
      <c r="AT16" s="64">
        <f t="shared" si="18"/>
        <v>4.4000000000000004</v>
      </c>
      <c r="AU16" s="65">
        <f t="shared" si="19"/>
        <v>4.3</v>
      </c>
      <c r="AV16" s="71">
        <f t="shared" si="20"/>
        <v>4</v>
      </c>
      <c r="AW16" s="72">
        <f t="shared" si="3"/>
        <v>3.2</v>
      </c>
    </row>
    <row r="17" spans="1:49" s="3" customFormat="1" x14ac:dyDescent="0.25">
      <c r="A17" s="114" t="s">
        <v>9</v>
      </c>
      <c r="B17" s="97" t="s">
        <v>8</v>
      </c>
      <c r="C17" s="64">
        <f>ROUND(IF('Indicador Datos'!X20="No data",IF((0.1233*LN('Indicador Datos'!CC20)-0.4559)&gt;C$38,0,IF((0.1233*LN('Indicador Datos'!CC20)-0.4559)&lt;C$37,10,(C$38-(0.1233*LN('Indicador Datos'!CC20)-0.4559))/(C$38-C$37)*10)),IF('Indicador Datos'!X20&gt;C$38,0,IF('Indicador Datos'!X20&lt;C$37,10,(C$38-'Indicador Datos'!X20)/(C$38-C$37)*10))),1)</f>
        <v>5.2</v>
      </c>
      <c r="D17" s="193">
        <f>IF('Indicador Datos'!Y20="No data","x", 'Indicador Datos'!Y20+'Indicador Datos'!Z20)</f>
        <v>13.8</v>
      </c>
      <c r="E17" s="160">
        <f t="shared" si="4"/>
        <v>2.8</v>
      </c>
      <c r="F17" s="160">
        <f>IF('Indicador Datos'!AA20="No data","x",ROUND(IF('Indicador Datos'!AA20&gt;F$38,10,IF('Indicador Datos'!AA20&lt;F$37,0,10-(F$38-'Indicador Datos'!AA20)/(F$38-F$37)*10)),1))</f>
        <v>6.9</v>
      </c>
      <c r="G17" s="160">
        <f t="shared" si="5"/>
        <v>4.9000000000000004</v>
      </c>
      <c r="H17" s="65">
        <f t="shared" si="6"/>
        <v>5.0999999999999996</v>
      </c>
      <c r="I17" s="64">
        <f>IF('Indicador Datos'!AR20="No data","x",ROUND(IF('Indicador Datos'!AR20&gt;I$38,10,IF('Indicador Datos'!AR20&lt;I$37,0,10-(I$38-'Indicador Datos'!AR20)/(I$38-I$37)*10)),1))</f>
        <v>5.7</v>
      </c>
      <c r="J17" s="64">
        <f>IF('Indicador Datos'!AS20="No data","x",ROUND(IF('Indicador Datos'!AS20&gt;J$38,10,IF('Indicador Datos'!AS20&lt;J$37,0,10-(J$38-'Indicador Datos'!AS20)/(J$38-J$37)*10)),1))</f>
        <v>2.8</v>
      </c>
      <c r="K17" s="160">
        <f>IF('Indicador Datos'!AT20="No data","x",ROUND(IF('Indicador Datos'!AT20&gt;K$38,10,IF('Indicador Datos'!AT20&lt;K$37,0,10-(K$38-'Indicador Datos'!AT20)/(K$38-K$37)*10)),1))</f>
        <v>3.1</v>
      </c>
      <c r="L17" s="65">
        <f t="shared" si="7"/>
        <v>3.9</v>
      </c>
      <c r="M17" s="160">
        <f>IF('Indicador Datos'!AB20="No data","x",ROUND(IF('Indicador Datos'!AB20&gt;M$38,10,IF('Indicador Datos'!AB20&lt;M$37,0,10-(M$38-'Indicador Datos'!AB20)/(M$38-M$37)*10)),1))</f>
        <v>6.7</v>
      </c>
      <c r="N17" s="160">
        <f>IF('Indicador Datos'!AC20="No data","x",ROUND(IF('Indicador Datos'!AC20&gt;N$38,10,IF('Indicador Datos'!AC20&lt;N$37,0,10-(N$38-'Indicador Datos'!AC20)/(N$38-N$37)*10)),1))</f>
        <v>4.8</v>
      </c>
      <c r="O17" s="160" t="str">
        <f>IF('Indicador Datos'!AD20="No data","x",ROUND(IF('Indicador Datos'!AD20&gt;O$38,10,IF('Indicador Datos'!AD20&lt;O$37,0,10-(O$38-'Indicador Datos'!AD20)/(O$38-O$37)*10)),1))</f>
        <v>x</v>
      </c>
      <c r="P17" s="65">
        <f t="shared" si="8"/>
        <v>5.8</v>
      </c>
      <c r="Q17" s="66">
        <f t="shared" si="9"/>
        <v>5</v>
      </c>
      <c r="R17" s="78">
        <f>IF(AND('Indicador Datos'!AX20="No data",'Indicador Datos'!AY20="No data"),0,SUM('Indicador Datos'!AX20:AZ20)/1000)</f>
        <v>3.5000000000000003E-2</v>
      </c>
      <c r="S17" s="64">
        <f t="shared" si="10"/>
        <v>1.4</v>
      </c>
      <c r="T17" s="67">
        <f>R17*1000/'Indicador Datos'!CD20</f>
        <v>9.7415158355298128E-5</v>
      </c>
      <c r="U17" s="64">
        <f t="shared" si="0"/>
        <v>1.8</v>
      </c>
      <c r="V17" s="68">
        <f t="shared" si="11"/>
        <v>1.6</v>
      </c>
      <c r="W17" s="64">
        <f>IF('Indicador Datos'!AL20="No data","x",ROUND(IF('Indicador Datos'!AL20&gt;W$38,10,IF('Indicador Datos'!AL20&lt;W$37,0,10-(W$38-'Indicador Datos'!AL20)/(W$38-W$37)*10)),1))</f>
        <v>6</v>
      </c>
      <c r="X17" s="64">
        <f>IF('Indicador Datos'!AK20="No data","x",ROUND(IF('Indicador Datos'!AK20&gt;X$38,10,IF('Indicador Datos'!AK20&lt;X$37,0,10-(X$38-'Indicador Datos'!AK20)/(X$38-X$37)*10)),1))</f>
        <v>3.7</v>
      </c>
      <c r="Y17" s="64">
        <f>IF('Indicador Datos'!AM20 ="No data","x",ROUND( IF('Indicador Datos'!AM20 &gt;Y$38,10,IF('Indicador Datos'!AM20 &lt;Y$37,0,10-(Y$38-'Indicador Datos'!AM20)/(Y$38-Y$37)*10)),1))</f>
        <v>10</v>
      </c>
      <c r="Z17" s="65">
        <f t="shared" si="1"/>
        <v>7.6</v>
      </c>
      <c r="AA17" s="64">
        <f>IF('Indicador Datos'!AE20="No data","x",ROUND(IF('Indicador Datos'!AE20&gt;AA$38,10,IF('Indicador Datos'!AE20&lt;AA$37,0,10-(AA$38-'Indicador Datos'!AE20)/(AA$38-AA$37)*10)),1))</f>
        <v>4.7</v>
      </c>
      <c r="AB17" s="70">
        <f>IF('Indicador Datos'!AF20="No data", "x", IF('Indicador Datos'!AF20&gt;=40,10,IF(AND('Indicador Datos'!AF20&gt;=30,'Indicador Datos'!AF20&lt;40),8,(IF(AND('Indicador Datos'!AF20&gt;=20,'Indicador Datos'!AF20&lt;30),6,IF(AND('Indicador Datos'!AF20&gt;=5,'Indicador Datos'!AF20&lt;20),4,IF(AND('Indicador Datos'!AF20&gt;0,'Indicador Datos'!AF20&lt;5),2,0)))))))</f>
        <v>4</v>
      </c>
      <c r="AC17" s="70">
        <f>IF('Indicador Datos'!AG20="No data", "x", IF('Indicador Datos'!AG20&gt;=15,10,IF(AND('Indicador Datos'!AG20&gt;=12,'Indicador Datos'!AG20&lt;15),8,(IF(AND('Indicador Datos'!AG20&gt;=9,'Indicador Datos'!AG20&lt;12),6,IF(AND('Indicador Datos'!AG20&gt;=5,'Indicador Datos'!AG20&lt;9),4,IF(AND('Indicador Datos'!AG20&gt;0,'Indicador Datos'!AG20&lt;5),2,0)))))))</f>
        <v>6</v>
      </c>
      <c r="AD17" s="160">
        <f t="shared" si="12"/>
        <v>5</v>
      </c>
      <c r="AE17" s="65">
        <f t="shared" si="2"/>
        <v>4.9000000000000004</v>
      </c>
      <c r="AF17" s="238">
        <f>IF('Indicador Datos'!BA20="No data","x",ROUND( IF('Indicador Datos'!BA20&gt;AF$38,10,IF('Indicador Datos'!BA20&lt;AF$37,0,10-(AF$38-'Indicador Datos'!BA20)/(AF$38-AF$37)*10)),1))</f>
        <v>6.1</v>
      </c>
      <c r="AG17" s="238">
        <f>IF('Indicador Datos'!BB20="No data","x",ROUND( IF('Indicador Datos'!BB20&gt;AG$38,10,IF('Indicador Datos'!BB20&lt;AG$37,0,10-(AG$38-'Indicador Datos'!BB20)/(AG$38-AG$37)*10)),1))</f>
        <v>5.7</v>
      </c>
      <c r="AH17" s="65">
        <f t="shared" si="13"/>
        <v>5.9</v>
      </c>
      <c r="AI17" s="78">
        <f>('Indicador Datos'!AW20+'Indicador Datos'!AV20*0.5+'Indicador Datos'!AU20*0.25)/1000</f>
        <v>10</v>
      </c>
      <c r="AJ17" s="64">
        <f t="shared" si="14"/>
        <v>3.3</v>
      </c>
      <c r="AK17" s="69">
        <f>AI17*1000/'Indicador Datos'!CD20</f>
        <v>2.7832902387228037E-2</v>
      </c>
      <c r="AL17" s="64">
        <f t="shared" si="15"/>
        <v>3.7</v>
      </c>
      <c r="AM17" s="65">
        <f t="shared" si="16"/>
        <v>3.5</v>
      </c>
      <c r="AN17" s="64">
        <f>IF('Indicador Datos'!BC20="No data","x",ROUND(IF('Indicador Datos'!BC20&lt;$AN$37,10,IF('Indicador Datos'!BC20&gt;$AN$38,0,($AN$38-'Indicador Datos'!BC20)/($AN$38-$AN$37)*10)),1))</f>
        <v>3.5</v>
      </c>
      <c r="AO17" s="70">
        <f>IF('Indicador Datos'!BE20="No data", "x", IF('Indicador Datos'!BE20&gt;=40,10,IF(AND('Indicador Datos'!BE20&gt;=30,'Indicador Datos'!BE20&lt;40),8,(IF(AND('Indicador Datos'!BE20&gt;=20,'Indicador Datos'!BE20&lt;30), 6, IF(AND('Indicador Datos'!BE20&gt;=5,'Indicador Datos'!BE20&lt;20),3,0))))))</f>
        <v>6</v>
      </c>
      <c r="AP17" s="70">
        <f>IF('Indicador Datos'!BD20="No data", "x", IF('Indicador Datos'!BD20&gt;=35,10,IF(AND('Indicador Datos'!BD20&gt;=25,'Indicador Datos'!BD20&lt;35),8,(IF(AND('Indicador Datos'!BD20&gt;=15,'Indicador Datos'!BD20&lt;25),6,IF(AND('Indicador Datos'!BD20&gt;=5,'Indicador Datos'!BD20&lt;15),4,IF(AND('Indicador Datos'!BD20&gt;0,'Indicador Datos'!BD20&lt;5),2,0)))))))</f>
        <v>4</v>
      </c>
      <c r="AQ17" s="64">
        <f t="shared" si="17"/>
        <v>5</v>
      </c>
      <c r="AR17" s="70">
        <f>IF('Indicador Datos'!BF20="No data","x",ROUND(IF('Indicador Datos'!BF20&gt;$AR$38,10,IF('Indicador Datos'!BF20&lt;$AR$37,0,10-($AR$38-'Indicador Datos'!BF20)/($AR$38-$AR$37)*10)),1))</f>
        <v>2.2999999999999998</v>
      </c>
      <c r="AS17" s="70">
        <f>IF('Indicador Datos'!BG20="No data","x",ROUND(IF('Indicador Datos'!BG20&gt;$AS$38,10,IF('Indicador Datos'!BG20&lt;$AS$37,0,10-($AS$38-'Indicador Datos'!BG20)/($AS$38-$AS$37)*10)),1))</f>
        <v>10</v>
      </c>
      <c r="AT17" s="64">
        <f t="shared" si="18"/>
        <v>3.8</v>
      </c>
      <c r="AU17" s="65">
        <f t="shared" si="19"/>
        <v>4.0999999999999996</v>
      </c>
      <c r="AV17" s="71">
        <f t="shared" si="20"/>
        <v>5.4</v>
      </c>
      <c r="AW17" s="72">
        <f t="shared" si="3"/>
        <v>3.7</v>
      </c>
    </row>
    <row r="18" spans="1:49" s="3" customFormat="1" x14ac:dyDescent="0.25">
      <c r="A18" s="114" t="s">
        <v>18</v>
      </c>
      <c r="B18" s="97" t="s">
        <v>17</v>
      </c>
      <c r="C18" s="64">
        <f>ROUND(IF('Indicador Datos'!X21="No data",IF((0.1233*LN('Indicador Datos'!CC21)-0.4559)&gt;C$38,0,IF((0.1233*LN('Indicador Datos'!CC21)-0.4559)&lt;C$37,10,(C$38-(0.1233*LN('Indicador Datos'!CC21)-0.4559))/(C$38-C$37)*10)),IF('Indicador Datos'!X21&gt;C$38,0,IF('Indicador Datos'!X21&lt;C$37,10,(C$38-'Indicador Datos'!X21)/(C$38-C$37)*10))),1)</f>
        <v>4.0999999999999996</v>
      </c>
      <c r="D18" s="193" t="str">
        <f>IF('Indicador Datos'!Y21="No data","x", 'Indicador Datos'!Y21+'Indicador Datos'!Z21)</f>
        <v>x</v>
      </c>
      <c r="E18" s="160" t="str">
        <f t="shared" si="4"/>
        <v>x</v>
      </c>
      <c r="F18" s="160">
        <f>IF('Indicador Datos'!AA21="No data","x",ROUND(IF('Indicador Datos'!AA21&gt;F$38,10,IF('Indicador Datos'!AA21&lt;F$37,0,10-(F$38-'Indicador Datos'!AA21)/(F$38-F$37)*10)),1))</f>
        <v>3.6</v>
      </c>
      <c r="G18" s="160">
        <f t="shared" si="5"/>
        <v>3.6</v>
      </c>
      <c r="H18" s="65">
        <f t="shared" si="6"/>
        <v>3.9</v>
      </c>
      <c r="I18" s="64">
        <f>IF('Indicador Datos'!AR21="No data","x",ROUND(IF('Indicador Datos'!AR21&gt;I$38,10,IF('Indicador Datos'!AR21&lt;I$37,0,10-(I$38-'Indicador Datos'!AR21)/(I$38-I$37)*10)),1))</f>
        <v>4.7</v>
      </c>
      <c r="J18" s="64">
        <f>IF('Indicador Datos'!AS21="No data","x",ROUND(IF('Indicador Datos'!AS21&gt;J$38,10,IF('Indicador Datos'!AS21&lt;J$37,0,10-(J$38-'Indicador Datos'!AS21)/(J$38-J$37)*10)),1))</f>
        <v>6</v>
      </c>
      <c r="K18" s="160">
        <f>IF('Indicador Datos'!AT21="No data","x",ROUND(IF('Indicador Datos'!AT21&gt;K$38,10,IF('Indicador Datos'!AT21&lt;K$37,0,10-(K$38-'Indicador Datos'!AT21)/(K$38-K$37)*10)),1))</f>
        <v>1.6</v>
      </c>
      <c r="L18" s="65">
        <f t="shared" si="7"/>
        <v>4.0999999999999996</v>
      </c>
      <c r="M18" s="160">
        <f>IF('Indicador Datos'!AB21="No data","x",ROUND(IF('Indicador Datos'!AB21&gt;M$38,10,IF('Indicador Datos'!AB21&lt;M$37,0,10-(M$38-'Indicador Datos'!AB21)/(M$38-M$37)*10)),1))</f>
        <v>2.1</v>
      </c>
      <c r="N18" s="160">
        <f>IF('Indicador Datos'!AC21="No data","x",ROUND(IF('Indicador Datos'!AC21&gt;N$38,10,IF('Indicador Datos'!AC21&lt;N$37,0,10-(N$38-'Indicador Datos'!AC21)/(N$38-N$37)*10)),1))</f>
        <v>1.1000000000000001</v>
      </c>
      <c r="O18" s="160">
        <f>IF('Indicador Datos'!AD21="No data","x",ROUND(IF('Indicador Datos'!AD21&gt;O$38,10,IF('Indicador Datos'!AD21&lt;O$37,0,10-(O$38-'Indicador Datos'!AD21)/(O$38-O$37)*10)),1))</f>
        <v>1.9</v>
      </c>
      <c r="P18" s="65">
        <f t="shared" si="8"/>
        <v>1.7</v>
      </c>
      <c r="Q18" s="66">
        <f t="shared" si="9"/>
        <v>3.4</v>
      </c>
      <c r="R18" s="78">
        <f>IF(AND('Indicador Datos'!AX21="No data",'Indicador Datos'!AY21="No data"),0,SUM('Indicador Datos'!AX21:AZ21)/1000)</f>
        <v>3.6160000000000001</v>
      </c>
      <c r="S18" s="64">
        <f t="shared" si="10"/>
        <v>6.4</v>
      </c>
      <c r="T18" s="67">
        <f>R18*1000/'Indicador Datos'!CD21</f>
        <v>7.5210333101074286E-4</v>
      </c>
      <c r="U18" s="64">
        <f t="shared" si="0"/>
        <v>3</v>
      </c>
      <c r="V18" s="68">
        <f t="shared" si="11"/>
        <v>4.9000000000000004</v>
      </c>
      <c r="W18" s="64">
        <f>IF('Indicador Datos'!AL21="No data","x",ROUND(IF('Indicador Datos'!AL21&gt;W$38,10,IF('Indicador Datos'!AL21&lt;W$37,0,10-(W$38-'Indicador Datos'!AL21)/(W$38-W$37)*10)),1))</f>
        <v>1.5</v>
      </c>
      <c r="X18" s="64">
        <f>IF('Indicador Datos'!AK21="No data","x",ROUND(IF('Indicador Datos'!AK21&gt;X$38,10,IF('Indicador Datos'!AK21&lt;X$37,0,10-(X$38-'Indicador Datos'!AK21)/(X$38-X$37)*10)),1))</f>
        <v>1.1000000000000001</v>
      </c>
      <c r="Y18" s="64">
        <f>IF('Indicador Datos'!AM21 ="No data","x",ROUND( IF('Indicador Datos'!AM21 &gt;Y$38,10,IF('Indicador Datos'!AM21 &lt;Y$37,0,10-(Y$38-'Indicador Datos'!AM21)/(Y$38-Y$37)*10)),1))</f>
        <v>10</v>
      </c>
      <c r="Z18" s="65">
        <f t="shared" si="1"/>
        <v>6.4</v>
      </c>
      <c r="AA18" s="64">
        <f>IF('Indicador Datos'!AE21="No data","x",ROUND(IF('Indicador Datos'!AE21&gt;AA$38,10,IF('Indicador Datos'!AE21&lt;AA$37,0,10-(AA$38-'Indicador Datos'!AE21)/(AA$38-AA$37)*10)),1))</f>
        <v>2.8</v>
      </c>
      <c r="AB18" s="70">
        <f>IF('Indicador Datos'!AF21="No data", "x", IF('Indicador Datos'!AF21&gt;=40,10,IF(AND('Indicador Datos'!AF21&gt;=30,'Indicador Datos'!AF21&lt;40),8,(IF(AND('Indicador Datos'!AF21&gt;=20,'Indicador Datos'!AF21&lt;30),6,IF(AND('Indicador Datos'!AF21&gt;=5,'Indicador Datos'!AF21&lt;20),4,IF(AND('Indicador Datos'!AF21&gt;0,'Indicador Datos'!AF21&lt;5),2,0)))))))</f>
        <v>4</v>
      </c>
      <c r="AC18" s="70">
        <f>IF('Indicador Datos'!AG21="No data", "x", IF('Indicador Datos'!AG21&gt;=15,10,IF(AND('Indicador Datos'!AG21&gt;=12,'Indicador Datos'!AG21&lt;15),8,(IF(AND('Indicador Datos'!AG21&gt;=9,'Indicador Datos'!AG21&lt;12),6,IF(AND('Indicador Datos'!AG21&gt;=5,'Indicador Datos'!AG21&lt;9),4,IF(AND('Indicador Datos'!AG21&gt;0,'Indicador Datos'!AG21&lt;5),2,0)))))))</f>
        <v>4</v>
      </c>
      <c r="AD18" s="160">
        <f t="shared" si="12"/>
        <v>4</v>
      </c>
      <c r="AE18" s="65">
        <f t="shared" si="2"/>
        <v>3.4</v>
      </c>
      <c r="AF18" s="238">
        <f>IF('Indicador Datos'!BA21="No data","x",ROUND( IF('Indicador Datos'!BA21&gt;AF$38,10,IF('Indicador Datos'!BA21&lt;AF$37,0,10-(AF$38-'Indicador Datos'!BA21)/(AF$38-AF$37)*10)),1))</f>
        <v>4.5</v>
      </c>
      <c r="AG18" s="238">
        <f>IF('Indicador Datos'!BB21="No data","x",ROUND( IF('Indicador Datos'!BB21&gt;AG$38,10,IF('Indicador Datos'!BB21&lt;AG$37,0,10-(AG$38-'Indicador Datos'!BB21)/(AG$38-AG$37)*10)),1))</f>
        <v>2.5</v>
      </c>
      <c r="AH18" s="65">
        <f t="shared" si="13"/>
        <v>3.5</v>
      </c>
      <c r="AI18" s="78">
        <f>('Indicador Datos'!AW21+'Indicador Datos'!AV21*0.5+'Indicador Datos'!AU21*0.25)/1000</f>
        <v>14.058</v>
      </c>
      <c r="AJ18" s="64">
        <f t="shared" si="14"/>
        <v>3.8</v>
      </c>
      <c r="AK18" s="69">
        <f>AI18*1000/'Indicador Datos'!CD21</f>
        <v>2.923968093846522E-3</v>
      </c>
      <c r="AL18" s="64">
        <f t="shared" si="15"/>
        <v>0.4</v>
      </c>
      <c r="AM18" s="65">
        <f t="shared" si="16"/>
        <v>2.2999999999999998</v>
      </c>
      <c r="AN18" s="64">
        <f>IF('Indicador Datos'!BC21="No data","x",ROUND(IF('Indicador Datos'!BC21&lt;$AN$37,10,IF('Indicador Datos'!BC21&gt;$AN$38,0,($AN$38-'Indicador Datos'!BC21)/($AN$38-$AN$37)*10)),1))</f>
        <v>3.9</v>
      </c>
      <c r="AO18" s="70">
        <f>IF('Indicador Datos'!BE21="No data", "x", IF('Indicador Datos'!BE21&gt;=40,10,IF(AND('Indicador Datos'!BE21&gt;=30,'Indicador Datos'!BE21&lt;40),8,(IF(AND('Indicador Datos'!BE21&gt;=20,'Indicador Datos'!BE21&lt;30), 6, IF(AND('Indicador Datos'!BE21&gt;=5,'Indicador Datos'!BE21&lt;20),3,0))))))</f>
        <v>6</v>
      </c>
      <c r="AP18" s="70">
        <f>IF('Indicador Datos'!BD21="No data", "x", IF('Indicador Datos'!BD21&gt;=35,10,IF(AND('Indicador Datos'!BD21&gt;=25,'Indicador Datos'!BD21&lt;35),8,(IF(AND('Indicador Datos'!BD21&gt;=15,'Indicador Datos'!BD21&lt;25),6,IF(AND('Indicador Datos'!BD21&gt;=5,'Indicador Datos'!BD21&lt;15),4,IF(AND('Indicador Datos'!BD21&gt;0,'Indicador Datos'!BD21&lt;5),2,0)))))))</f>
        <v>2</v>
      </c>
      <c r="AQ18" s="64">
        <f t="shared" si="17"/>
        <v>4</v>
      </c>
      <c r="AR18" s="70">
        <f>IF('Indicador Datos'!BF21="No data","x",ROUND(IF('Indicador Datos'!BF21&gt;$AR$38,10,IF('Indicador Datos'!BF21&lt;$AR$37,0,10-($AR$38-'Indicador Datos'!BF21)/($AR$38-$AR$37)*10)),1))</f>
        <v>2.5</v>
      </c>
      <c r="AS18" s="70">
        <f>IF('Indicador Datos'!BG21="No data","x",ROUND(IF('Indicador Datos'!BG21&gt;$AS$38,10,IF('Indicador Datos'!BG21&lt;$AS$37,0,10-($AS$38-'Indicador Datos'!BG21)/($AS$38-$AS$37)*10)),1))</f>
        <v>3.8</v>
      </c>
      <c r="AT18" s="64">
        <f t="shared" si="18"/>
        <v>2.8</v>
      </c>
      <c r="AU18" s="65">
        <f t="shared" si="19"/>
        <v>3.6</v>
      </c>
      <c r="AV18" s="71">
        <f t="shared" si="20"/>
        <v>4</v>
      </c>
      <c r="AW18" s="72">
        <f t="shared" si="3"/>
        <v>4.5</v>
      </c>
    </row>
    <row r="19" spans="1:49" s="3" customFormat="1" x14ac:dyDescent="0.25">
      <c r="A19" s="114" t="s">
        <v>28</v>
      </c>
      <c r="B19" s="97" t="s">
        <v>27</v>
      </c>
      <c r="C19" s="64">
        <f>ROUND(IF('Indicador Datos'!X22="No data",IF((0.1233*LN('Indicador Datos'!CC22)-0.4559)&gt;C$38,0,IF((0.1233*LN('Indicador Datos'!CC22)-0.4559)&lt;C$37,10,(C$38-(0.1233*LN('Indicador Datos'!CC22)-0.4559))/(C$38-C$37)*10)),IF('Indicador Datos'!X22&gt;C$38,0,IF('Indicador Datos'!X22&lt;C$37,10,(C$38-'Indicador Datos'!X22)/(C$38-C$37)*10))),1)</f>
        <v>6.3</v>
      </c>
      <c r="D19" s="193" t="str">
        <f>IF('Indicador Datos'!Y22="No data","x", 'Indicador Datos'!Y22+'Indicador Datos'!Z22)</f>
        <v>x</v>
      </c>
      <c r="E19" s="160" t="str">
        <f t="shared" si="4"/>
        <v>x</v>
      </c>
      <c r="F19" s="160">
        <f>IF('Indicador Datos'!AA22="No data","x",ROUND(IF('Indicador Datos'!AA22&gt;F$38,10,IF('Indicador Datos'!AA22&lt;F$37,0,10-(F$38-'Indicador Datos'!AA22)/(F$38-F$37)*10)),1))</f>
        <v>5.3</v>
      </c>
      <c r="G19" s="160">
        <f t="shared" si="5"/>
        <v>5.3</v>
      </c>
      <c r="H19" s="65">
        <f t="shared" si="6"/>
        <v>5.8</v>
      </c>
      <c r="I19" s="64">
        <f>IF('Indicador Datos'!AR22="No data","x",ROUND(IF('Indicador Datos'!AR22&gt;I$38,10,IF('Indicador Datos'!AR22&lt;I$37,0,10-(I$38-'Indicador Datos'!AR22)/(I$38-I$37)*10)),1))</f>
        <v>5.7</v>
      </c>
      <c r="J19" s="64">
        <f>IF('Indicador Datos'!AS22="No data","x",ROUND(IF('Indicador Datos'!AS22&gt;J$38,10,IF('Indicador Datos'!AS22&lt;J$37,0,10-(J$38-'Indicador Datos'!AS22)/(J$38-J$37)*10)),1))</f>
        <v>4.5999999999999996</v>
      </c>
      <c r="K19" s="160" t="str">
        <f>IF('Indicador Datos'!AT22="No data","x",ROUND(IF('Indicador Datos'!AT22&gt;K$38,10,IF('Indicador Datos'!AT22&lt;K$37,0,10-(K$38-'Indicador Datos'!AT22)/(K$38-K$37)*10)),1))</f>
        <v>x</v>
      </c>
      <c r="L19" s="65">
        <f t="shared" si="7"/>
        <v>5.2</v>
      </c>
      <c r="M19" s="160">
        <f>IF('Indicador Datos'!AB22="No data","x",ROUND(IF('Indicador Datos'!AB22&gt;M$38,10,IF('Indicador Datos'!AB22&lt;M$37,0,10-(M$38-'Indicador Datos'!AB22)/(M$38-M$37)*10)),1))</f>
        <v>5.7</v>
      </c>
      <c r="N19" s="160">
        <f>IF('Indicador Datos'!AC22="No data","x",ROUND(IF('Indicador Datos'!AC22&gt;N$38,10,IF('Indicador Datos'!AC22&lt;N$37,0,10-(N$38-'Indicador Datos'!AC22)/(N$38-N$37)*10)),1))</f>
        <v>10</v>
      </c>
      <c r="O19" s="160">
        <f>IF('Indicador Datos'!AD22="No data","x",ROUND(IF('Indicador Datos'!AD22&gt;O$38,10,IF('Indicador Datos'!AD22&lt;O$37,0,10-(O$38-'Indicador Datos'!AD22)/(O$38-O$37)*10)),1))</f>
        <v>5.9</v>
      </c>
      <c r="P19" s="65">
        <f t="shared" si="8"/>
        <v>8</v>
      </c>
      <c r="Q19" s="66">
        <f t="shared" si="9"/>
        <v>6.2</v>
      </c>
      <c r="R19" s="78">
        <f>IF(AND('Indicador Datos'!AX22="No data",'Indicador Datos'!AY22="No data"),0,SUM('Indicador Datos'!AX22:AZ22)/1000)</f>
        <v>289.048</v>
      </c>
      <c r="S19" s="64">
        <f t="shared" si="10"/>
        <v>10</v>
      </c>
      <c r="T19" s="67">
        <f>R19*1000/'Indicador Datos'!CD22</f>
        <v>4.7179316757807739E-2</v>
      </c>
      <c r="U19" s="64">
        <f t="shared" si="0"/>
        <v>8.3000000000000007</v>
      </c>
      <c r="V19" s="68">
        <f t="shared" si="11"/>
        <v>9.3000000000000007</v>
      </c>
      <c r="W19" s="64">
        <f>IF('Indicador Datos'!AL22="No data","x",ROUND(IF('Indicador Datos'!AL22&gt;W$38,10,IF('Indicador Datos'!AL22&lt;W$37,0,10-(W$38-'Indicador Datos'!AL22)/(W$38-W$37)*10)),1))</f>
        <v>2.5</v>
      </c>
      <c r="X19" s="64">
        <f>IF('Indicador Datos'!AK22="No data","x",ROUND(IF('Indicador Datos'!AK22&gt;X$38,10,IF('Indicador Datos'!AK22&lt;X$37,0,10-(X$38-'Indicador Datos'!AK22)/(X$38-X$37)*10)),1))</f>
        <v>4.0999999999999996</v>
      </c>
      <c r="Y19" s="64">
        <f>IF('Indicador Datos'!AM22 ="No data","x",ROUND( IF('Indicador Datos'!AM22 &gt;Y$38,10,IF('Indicador Datos'!AM22 &lt;Y$37,0,10-(Y$38-'Indicador Datos'!AM22)/(Y$38-Y$37)*10)),1))</f>
        <v>10</v>
      </c>
      <c r="Z19" s="65">
        <f t="shared" si="1"/>
        <v>7</v>
      </c>
      <c r="AA19" s="64">
        <f>IF('Indicador Datos'!AE22="No data","x",ROUND(IF('Indicador Datos'!AE22&gt;AA$38,10,IF('Indicador Datos'!AE22&lt;AA$37,0,10-(AA$38-'Indicador Datos'!AE22)/(AA$38-AA$37)*10)),1))</f>
        <v>4.8</v>
      </c>
      <c r="AB19" s="70">
        <f>IF('Indicador Datos'!AF22="No data", "x", IF('Indicador Datos'!AF22&gt;=40,10,IF(AND('Indicador Datos'!AF22&gt;=30,'Indicador Datos'!AF22&lt;40),8,(IF(AND('Indicador Datos'!AF22&gt;=20,'Indicador Datos'!AF22&lt;30),6,IF(AND('Indicador Datos'!AF22&gt;=5,'Indicador Datos'!AF22&lt;20),4,IF(AND('Indicador Datos'!AF22&gt;0,'Indicador Datos'!AF22&lt;5),2,0)))))))</f>
        <v>4</v>
      </c>
      <c r="AC19" s="70">
        <f>IF('Indicador Datos'!AG22="No data", "x", IF('Indicador Datos'!AG22&gt;=15,10,IF(AND('Indicador Datos'!AG22&gt;=12,'Indicador Datos'!AG22&lt;15),8,(IF(AND('Indicador Datos'!AG22&gt;=9,'Indicador Datos'!AG22&lt;12),6,IF(AND('Indicador Datos'!AG22&gt;=5,'Indicador Datos'!AG22&lt;9),4,IF(AND('Indicador Datos'!AG22&gt;0,'Indicador Datos'!AG22&lt;5),2,0)))))))</f>
        <v>4</v>
      </c>
      <c r="AD19" s="160">
        <f t="shared" si="12"/>
        <v>4</v>
      </c>
      <c r="AE19" s="65">
        <f t="shared" si="2"/>
        <v>4.4000000000000004</v>
      </c>
      <c r="AF19" s="238">
        <f>IF('Indicador Datos'!BA22="No data","x",ROUND( IF('Indicador Datos'!BA22&gt;AF$38,10,IF('Indicador Datos'!BA22&lt;AF$37,0,10-(AF$38-'Indicador Datos'!BA22)/(AF$38-AF$37)*10)),1))</f>
        <v>5.9</v>
      </c>
      <c r="AG19" s="238">
        <f>IF('Indicador Datos'!BB22="No data","x",ROUND( IF('Indicador Datos'!BB22&gt;AG$38,10,IF('Indicador Datos'!BB22&lt;AG$37,0,10-(AG$38-'Indicador Datos'!BB22)/(AG$38-AG$37)*10)),1))</f>
        <v>10</v>
      </c>
      <c r="AH19" s="65">
        <f t="shared" si="13"/>
        <v>8</v>
      </c>
      <c r="AI19" s="78">
        <f>('Indicador Datos'!AW22+'Indicador Datos'!AV22*0.5+'Indicador Datos'!AU22*0.25)/1000</f>
        <v>263.19574999999998</v>
      </c>
      <c r="AJ19" s="64">
        <f t="shared" si="14"/>
        <v>8.1</v>
      </c>
      <c r="AK19" s="69">
        <f>AI19*1000/'Indicador Datos'!CD22</f>
        <v>4.2959631820869808E-2</v>
      </c>
      <c r="AL19" s="64">
        <f t="shared" si="15"/>
        <v>5.7</v>
      </c>
      <c r="AM19" s="65">
        <f t="shared" si="16"/>
        <v>7.1</v>
      </c>
      <c r="AN19" s="64">
        <f>IF('Indicador Datos'!BC22="No data","x",ROUND(IF('Indicador Datos'!BC22&lt;$AN$37,10,IF('Indicador Datos'!BC22&gt;$AN$38,0,($AN$38-'Indicador Datos'!BC22)/($AN$38-$AN$37)*10)),1))</f>
        <v>4.8</v>
      </c>
      <c r="AO19" s="70">
        <f>IF('Indicador Datos'!BE22="No data", "x", IF('Indicador Datos'!BE22&gt;=40,10,IF(AND('Indicador Datos'!BE22&gt;=30,'Indicador Datos'!BE22&lt;40),8,(IF(AND('Indicador Datos'!BE22&gt;=20,'Indicador Datos'!BE22&lt;30), 6, IF(AND('Indicador Datos'!BE22&gt;=5,'Indicador Datos'!BE22&lt;20),3,0))))))</f>
        <v>6</v>
      </c>
      <c r="AP19" s="70">
        <f>IF('Indicador Datos'!BD22="No data", "x", IF('Indicador Datos'!BD22&gt;=35,10,IF(AND('Indicador Datos'!BD22&gt;=25,'Indicador Datos'!BD22&lt;35),8,(IF(AND('Indicador Datos'!BD22&gt;=15,'Indicador Datos'!BD22&lt;25),6,IF(AND('Indicador Datos'!BD22&gt;=5,'Indicador Datos'!BD22&lt;15),4,IF(AND('Indicador Datos'!BD22&gt;0,'Indicador Datos'!BD22&lt;5),2,0)))))))</f>
        <v>4</v>
      </c>
      <c r="AQ19" s="64">
        <f t="shared" si="17"/>
        <v>5</v>
      </c>
      <c r="AR19" s="70">
        <f>IF('Indicador Datos'!BF22="No data","x",ROUND(IF('Indicador Datos'!BF22&gt;$AR$38,10,IF('Indicador Datos'!BF22&lt;$AR$37,0,10-($AR$38-'Indicador Datos'!BF22)/($AR$38-$AR$37)*10)),1))</f>
        <v>3.6</v>
      </c>
      <c r="AS19" s="70">
        <f>IF('Indicador Datos'!BG22="No data","x",ROUND(IF('Indicador Datos'!BG22&gt;$AS$38,10,IF('Indicador Datos'!BG22&lt;$AS$37,0,10-($AS$38-'Indicador Datos'!BG22)/($AS$38-$AS$37)*10)),1))</f>
        <v>1.5</v>
      </c>
      <c r="AT19" s="64">
        <f t="shared" si="18"/>
        <v>3.2</v>
      </c>
      <c r="AU19" s="65">
        <f t="shared" si="19"/>
        <v>4.3</v>
      </c>
      <c r="AV19" s="71">
        <f t="shared" si="20"/>
        <v>6.4</v>
      </c>
      <c r="AW19" s="72">
        <f t="shared" si="3"/>
        <v>8.1999999999999993</v>
      </c>
    </row>
    <row r="20" spans="1:49" s="3" customFormat="1" x14ac:dyDescent="0.25">
      <c r="A20" s="114" t="s">
        <v>32</v>
      </c>
      <c r="B20" s="97" t="s">
        <v>31</v>
      </c>
      <c r="C20" s="64">
        <f>ROUND(IF('Indicador Datos'!X23="No data",IF((0.1233*LN('Indicador Datos'!CC23)-0.4559)&gt;C$38,0,IF((0.1233*LN('Indicador Datos'!CC23)-0.4559)&lt;C$37,10,(C$38-(0.1233*LN('Indicador Datos'!CC23)-0.4559))/(C$38-C$37)*10)),IF('Indicador Datos'!X23&gt;C$38,0,IF('Indicador Datos'!X23&lt;C$37,10,(C$38-'Indicador Datos'!X23)/(C$38-C$37)*10))),1)</f>
        <v>7.2</v>
      </c>
      <c r="D20" s="193" t="str">
        <f>IF('Indicador Datos'!Y23="No data","x", 'Indicador Datos'!Y23+'Indicador Datos'!Z23)</f>
        <v>x</v>
      </c>
      <c r="E20" s="160" t="str">
        <f t="shared" si="4"/>
        <v>x</v>
      </c>
      <c r="F20" s="160">
        <f>IF('Indicador Datos'!AA23="No data","x",ROUND(IF('Indicador Datos'!AA23&gt;F$38,10,IF('Indicador Datos'!AA23&lt;F$37,0,10-(F$38-'Indicador Datos'!AA23)/(F$38-F$37)*10)),1))</f>
        <v>9.9</v>
      </c>
      <c r="G20" s="160">
        <f t="shared" si="5"/>
        <v>9.9</v>
      </c>
      <c r="H20" s="65">
        <f t="shared" si="6"/>
        <v>8.9</v>
      </c>
      <c r="I20" s="64">
        <f>IF('Indicador Datos'!AR23="No data","x",ROUND(IF('Indicador Datos'!AR23&gt;I$38,10,IF('Indicador Datos'!AR23&lt;I$37,0,10-(I$38-'Indicador Datos'!AR23)/(I$38-I$37)*10)),1))</f>
        <v>7.1</v>
      </c>
      <c r="J20" s="64">
        <f>IF('Indicador Datos'!AS23="No data","x",ROUND(IF('Indicador Datos'!AS23&gt;J$38,10,IF('Indicador Datos'!AS23&lt;J$37,0,10-(J$38-'Indicador Datos'!AS23)/(J$38-J$37)*10)),1))</f>
        <v>6.8</v>
      </c>
      <c r="K20" s="160">
        <f>IF('Indicador Datos'!AT23="No data","x",ROUND(IF('Indicador Datos'!AT23&gt;K$38,10,IF('Indicador Datos'!AT23&lt;K$37,0,10-(K$38-'Indicador Datos'!AT23)/(K$38-K$37)*10)),1))</f>
        <v>9.9</v>
      </c>
      <c r="L20" s="65">
        <f t="shared" si="7"/>
        <v>7.9</v>
      </c>
      <c r="M20" s="160">
        <f>IF('Indicador Datos'!AB23="No data","x",ROUND(IF('Indicador Datos'!AB23&gt;M$38,10,IF('Indicador Datos'!AB23&lt;M$37,0,10-(M$38-'Indicador Datos'!AB23)/(M$38-M$37)*10)),1))</f>
        <v>10</v>
      </c>
      <c r="N20" s="160">
        <f>IF('Indicador Datos'!AC23="No data","x",ROUND(IF('Indicador Datos'!AC23&gt;N$38,10,IF('Indicador Datos'!AC23&lt;N$37,0,10-(N$38-'Indicador Datos'!AC23)/(N$38-N$37)*10)),1))</f>
        <v>10</v>
      </c>
      <c r="O20" s="160">
        <f>IF('Indicador Datos'!AD23="No data","x",ROUND(IF('Indicador Datos'!AD23&gt;O$38,10,IF('Indicador Datos'!AD23&lt;O$37,0,10-(O$38-'Indicador Datos'!AD23)/(O$38-O$37)*10)),1))</f>
        <v>7.5</v>
      </c>
      <c r="P20" s="65">
        <f t="shared" si="8"/>
        <v>9.5</v>
      </c>
      <c r="Q20" s="66">
        <f t="shared" si="9"/>
        <v>8.8000000000000007</v>
      </c>
      <c r="R20" s="78">
        <f>IF(AND('Indicador Datos'!AX23="No data",'Indicador Datos'!AY23="No data"),0,SUM('Indicador Datos'!AX23:AZ23)/1000)</f>
        <v>251.226</v>
      </c>
      <c r="S20" s="64">
        <f t="shared" si="10"/>
        <v>10</v>
      </c>
      <c r="T20" s="67">
        <f>R20*1000/'Indicador Datos'!CD23</f>
        <v>1.5372182789868896E-2</v>
      </c>
      <c r="U20" s="64">
        <f t="shared" si="0"/>
        <v>6.3</v>
      </c>
      <c r="V20" s="68">
        <f t="shared" si="11"/>
        <v>8.8000000000000007</v>
      </c>
      <c r="W20" s="64">
        <f>IF('Indicador Datos'!AL23="No data","x",ROUND(IF('Indicador Datos'!AL23&gt;W$38,10,IF('Indicador Datos'!AL23&lt;W$37,0,10-(W$38-'Indicador Datos'!AL23)/(W$38-W$37)*10)),1))</f>
        <v>2.5</v>
      </c>
      <c r="X20" s="64">
        <f>IF('Indicador Datos'!AK23="No data","x",ROUND(IF('Indicador Datos'!AK23&gt;X$38,10,IF('Indicador Datos'!AK23&lt;X$37,0,10-(X$38-'Indicador Datos'!AK23)/(X$38-X$37)*10)),1))</f>
        <v>5.7</v>
      </c>
      <c r="Y20" s="64">
        <f>IF('Indicador Datos'!AM23 ="No data","x",ROUND( IF('Indicador Datos'!AM23 &gt;Y$38,10,IF('Indicador Datos'!AM23 &lt;Y$37,0,10-(Y$38-'Indicador Datos'!AM23)/(Y$38-Y$37)*10)),1))</f>
        <v>5.6</v>
      </c>
      <c r="Z20" s="65">
        <f t="shared" si="1"/>
        <v>4.8</v>
      </c>
      <c r="AA20" s="64">
        <f>IF('Indicador Datos'!AE23="No data","x",ROUND(IF('Indicador Datos'!AE23&gt;AA$38,10,IF('Indicador Datos'!AE23&lt;AA$37,0,10-(AA$38-'Indicador Datos'!AE23)/(AA$38-AA$37)*10)),1))</f>
        <v>8.3000000000000007</v>
      </c>
      <c r="AB20" s="70">
        <f>IF('Indicador Datos'!AF23="No data", "x", IF('Indicador Datos'!AF23&gt;=40,10,IF(AND('Indicador Datos'!AF23&gt;=30,'Indicador Datos'!AF23&lt;40),8,(IF(AND('Indicador Datos'!AF23&gt;=20,'Indicador Datos'!AF23&lt;30),6,IF(AND('Indicador Datos'!AF23&gt;=5,'Indicador Datos'!AF23&lt;20),4,IF(AND('Indicador Datos'!AF23&gt;0,'Indicador Datos'!AF23&lt;5),2,0)))))))</f>
        <v>10</v>
      </c>
      <c r="AC20" s="70">
        <f>IF('Indicador Datos'!AG23="No data", "x", IF('Indicador Datos'!AG23&gt;=15,10,IF(AND('Indicador Datos'!AG23&gt;=12,'Indicador Datos'!AG23&lt;15),8,(IF(AND('Indicador Datos'!AG23&gt;=9,'Indicador Datos'!AG23&lt;12),6,IF(AND('Indicador Datos'!AG23&gt;=5,'Indicador Datos'!AG23&lt;9),4,IF(AND('Indicador Datos'!AG23&gt;0,'Indicador Datos'!AG23&lt;5),2,0)))))))</f>
        <v>6</v>
      </c>
      <c r="AD20" s="160">
        <f t="shared" si="12"/>
        <v>8</v>
      </c>
      <c r="AE20" s="65">
        <f t="shared" si="2"/>
        <v>8.1999999999999993</v>
      </c>
      <c r="AF20" s="238">
        <f>IF('Indicador Datos'!BA23="No data","x",ROUND( IF('Indicador Datos'!BA23&gt;AF$38,10,IF('Indicador Datos'!BA23&lt;AF$37,0,10-(AF$38-'Indicador Datos'!BA23)/(AF$38-AF$37)*10)),1))</f>
        <v>8.6</v>
      </c>
      <c r="AG20" s="238">
        <f>IF('Indicador Datos'!BB23="No data","x",ROUND( IF('Indicador Datos'!BB23&gt;AG$38,10,IF('Indicador Datos'!BB23&lt;AG$37,0,10-(AG$38-'Indicador Datos'!BB23)/(AG$38-AG$37)*10)),1))</f>
        <v>10</v>
      </c>
      <c r="AH20" s="65">
        <f t="shared" si="13"/>
        <v>9.3000000000000007</v>
      </c>
      <c r="AI20" s="78">
        <f>('Indicador Datos'!AW23+'Indicador Datos'!AV23*0.5+'Indicador Datos'!AU23*0.25)/1000</f>
        <v>374.70949999999999</v>
      </c>
      <c r="AJ20" s="64">
        <f t="shared" si="14"/>
        <v>8.6</v>
      </c>
      <c r="AK20" s="69">
        <f>AI20*1000/'Indicador Datos'!CD23</f>
        <v>2.292797292915693E-2</v>
      </c>
      <c r="AL20" s="64">
        <f t="shared" si="15"/>
        <v>3.1</v>
      </c>
      <c r="AM20" s="65">
        <f t="shared" si="16"/>
        <v>6.6</v>
      </c>
      <c r="AN20" s="64">
        <f>IF('Indicador Datos'!BC23="No data","x",ROUND(IF('Indicador Datos'!BC23&lt;$AN$37,10,IF('Indicador Datos'!BC23&gt;$AN$38,0,($AN$38-'Indicador Datos'!BC23)/($AN$38-$AN$37)*10)),1))</f>
        <v>4.5</v>
      </c>
      <c r="AO20" s="70">
        <f>IF('Indicador Datos'!BE23="No data", "x", IF('Indicador Datos'!BE23&gt;=40,10,IF(AND('Indicador Datos'!BE23&gt;=30,'Indicador Datos'!BE23&lt;40),8,(IF(AND('Indicador Datos'!BE23&gt;=20,'Indicador Datos'!BE23&lt;30), 6, IF(AND('Indicador Datos'!BE23&gt;=5,'Indicador Datos'!BE23&lt;20),3,0))))))</f>
        <v>8</v>
      </c>
      <c r="AP20" s="70">
        <f>IF('Indicador Datos'!BD23="No data", "x", IF('Indicador Datos'!BD23&gt;=35,10,IF(AND('Indicador Datos'!BD23&gt;=25,'Indicador Datos'!BD23&lt;35),8,(IF(AND('Indicador Datos'!BD23&gt;=15,'Indicador Datos'!BD23&lt;25),6,IF(AND('Indicador Datos'!BD23&gt;=5,'Indicador Datos'!BD23&lt;15),4,IF(AND('Indicador Datos'!BD23&gt;0,'Indicador Datos'!BD23&lt;5),2,0)))))))</f>
        <v>6</v>
      </c>
      <c r="AQ20" s="64">
        <f t="shared" si="17"/>
        <v>7</v>
      </c>
      <c r="AR20" s="70">
        <f>IF('Indicador Datos'!BF23="No data","x",ROUND(IF('Indicador Datos'!BF23&gt;$AR$38,10,IF('Indicador Datos'!BF23&lt;$AR$37,0,10-($AR$38-'Indicador Datos'!BF23)/($AR$38-$AR$37)*10)),1))</f>
        <v>6.8</v>
      </c>
      <c r="AS20" s="70">
        <f>IF('Indicador Datos'!BG23="No data","x",ROUND(IF('Indicador Datos'!BG23&gt;$AS$38,10,IF('Indicador Datos'!BG23&lt;$AS$37,0,10-($AS$38-'Indicador Datos'!BG23)/($AS$38-$AS$37)*10)),1))</f>
        <v>2.8</v>
      </c>
      <c r="AT20" s="64">
        <f t="shared" si="18"/>
        <v>6</v>
      </c>
      <c r="AU20" s="65">
        <f t="shared" si="19"/>
        <v>5.8</v>
      </c>
      <c r="AV20" s="71">
        <f t="shared" si="20"/>
        <v>7.3</v>
      </c>
      <c r="AW20" s="72">
        <f t="shared" si="3"/>
        <v>8.1</v>
      </c>
    </row>
    <row r="21" spans="1:49" s="3" customFormat="1" x14ac:dyDescent="0.25">
      <c r="A21" s="114" t="s">
        <v>38</v>
      </c>
      <c r="B21" s="97" t="s">
        <v>37</v>
      </c>
      <c r="C21" s="64">
        <f>ROUND(IF('Indicador Datos'!X24="No data",IF((0.1233*LN('Indicador Datos'!CC24)-0.4559)&gt;C$38,0,IF((0.1233*LN('Indicador Datos'!CC24)-0.4559)&lt;C$37,10,(C$38-(0.1233*LN('Indicador Datos'!CC24)-0.4559))/(C$38-C$37)*10)),IF('Indicador Datos'!X24&gt;C$38,0,IF('Indicador Datos'!X24&lt;C$37,10,(C$38-'Indicador Datos'!X24)/(C$38-C$37)*10))),1)</f>
        <v>7.6</v>
      </c>
      <c r="D21" s="193">
        <f>IF('Indicador Datos'!Y24="No data","x", 'Indicador Datos'!Y24+'Indicador Datos'!Z24)</f>
        <v>49.3</v>
      </c>
      <c r="E21" s="160">
        <f t="shared" si="4"/>
        <v>9.9</v>
      </c>
      <c r="F21" s="160">
        <f>IF('Indicador Datos'!AA24="No data","x",ROUND(IF('Indicador Datos'!AA24&gt;F$38,10,IF('Indicador Datos'!AA24&lt;F$37,0,10-(F$38-'Indicador Datos'!AA24)/(F$38-F$37)*10)),1))</f>
        <v>10</v>
      </c>
      <c r="G21" s="160">
        <f t="shared" si="5"/>
        <v>10</v>
      </c>
      <c r="H21" s="65">
        <f t="shared" si="6"/>
        <v>9.1</v>
      </c>
      <c r="I21" s="64">
        <f>IF('Indicador Datos'!AR24="No data","x",ROUND(IF('Indicador Datos'!AR24&gt;I$38,10,IF('Indicador Datos'!AR24&lt;I$37,0,10-(I$38-'Indicador Datos'!AR24)/(I$38-I$37)*10)),1))</f>
        <v>6.4</v>
      </c>
      <c r="J21" s="64">
        <f>IF('Indicador Datos'!AS24="No data","x",ROUND(IF('Indicador Datos'!AS24&gt;J$38,10,IF('Indicador Datos'!AS24&lt;J$37,0,10-(J$38-'Indicador Datos'!AS24)/(J$38-J$37)*10)),1))</f>
        <v>7.2</v>
      </c>
      <c r="K21" s="160">
        <f>IF('Indicador Datos'!AT24="No data","x",ROUND(IF('Indicador Datos'!AT24&gt;K$38,10,IF('Indicador Datos'!AT24&lt;K$37,0,10-(K$38-'Indicador Datos'!AT24)/(K$38-K$37)*10)),1))</f>
        <v>7.9</v>
      </c>
      <c r="L21" s="65">
        <f t="shared" si="7"/>
        <v>7.2</v>
      </c>
      <c r="M21" s="160">
        <f>IF('Indicador Datos'!AB24="No data","x",ROUND(IF('Indicador Datos'!AB24&gt;M$38,10,IF('Indicador Datos'!AB24&lt;M$37,0,10-(M$38-'Indicador Datos'!AB24)/(M$38-M$37)*10)),1))</f>
        <v>7.1</v>
      </c>
      <c r="N21" s="160">
        <f>IF('Indicador Datos'!AC24="No data","x",ROUND(IF('Indicador Datos'!AC24&gt;N$38,10,IF('Indicador Datos'!AC24&lt;N$37,0,10-(N$38-'Indicador Datos'!AC24)/(N$38-N$37)*10)),1))</f>
        <v>10</v>
      </c>
      <c r="O21" s="160">
        <f>IF('Indicador Datos'!AD24="No data","x",ROUND(IF('Indicador Datos'!AD24&gt;O$38,10,IF('Indicador Datos'!AD24&lt;O$37,0,10-(O$38-'Indicador Datos'!AD24)/(O$38-O$37)*10)),1))</f>
        <v>9.6</v>
      </c>
      <c r="P21" s="65">
        <f t="shared" si="8"/>
        <v>9.1999999999999993</v>
      </c>
      <c r="Q21" s="66">
        <f t="shared" si="9"/>
        <v>8.6999999999999993</v>
      </c>
      <c r="R21" s="78">
        <f>IF(AND('Indicador Datos'!AX24="No data",'Indicador Datos'!AY24="No data"),0,SUM('Indicador Datos'!AX24:AZ24)/1000)</f>
        <v>174.03</v>
      </c>
      <c r="S21" s="64">
        <f t="shared" si="10"/>
        <v>10</v>
      </c>
      <c r="T21" s="67">
        <f>R21*1000/'Indicador Datos'!CD24</f>
        <v>2.1551542651076276E-2</v>
      </c>
      <c r="U21" s="64">
        <f t="shared" si="0"/>
        <v>6.8</v>
      </c>
      <c r="V21" s="68">
        <f t="shared" si="11"/>
        <v>8.9</v>
      </c>
      <c r="W21" s="64">
        <f>IF('Indicador Datos'!AL24="No data","x",ROUND(IF('Indicador Datos'!AL24&gt;W$38,10,IF('Indicador Datos'!AL24&lt;W$37,0,10-(W$38-'Indicador Datos'!AL24)/(W$38-W$37)*10)),1))</f>
        <v>2</v>
      </c>
      <c r="X21" s="64">
        <f>IF('Indicador Datos'!AK24="No data","x",ROUND(IF('Indicador Datos'!AK24&gt;X$38,10,IF('Indicador Datos'!AK24&lt;X$37,0,10-(X$38-'Indicador Datos'!AK24)/(X$38-X$37)*10)),1))</f>
        <v>4.3</v>
      </c>
      <c r="Y21" s="64">
        <f>IF('Indicador Datos'!AM24 ="No data","x",ROUND( IF('Indicador Datos'!AM24 &gt;Y$38,10,IF('Indicador Datos'!AM24 &lt;Y$37,0,10-(Y$38-'Indicador Datos'!AM24)/(Y$38-Y$37)*10)),1))</f>
        <v>10</v>
      </c>
      <c r="Z21" s="65">
        <f t="shared" si="1"/>
        <v>7</v>
      </c>
      <c r="AA21" s="64">
        <f>IF('Indicador Datos'!AE24="No data","x",ROUND(IF('Indicador Datos'!AE24&gt;AA$38,10,IF('Indicador Datos'!AE24&lt;AA$37,0,10-(AA$38-'Indicador Datos'!AE24)/(AA$38-AA$37)*10)),1))</f>
        <v>5.8</v>
      </c>
      <c r="AB21" s="70">
        <f>IF('Indicador Datos'!AF24="No data", "x", IF('Indicador Datos'!AF24&gt;=40,10,IF(AND('Indicador Datos'!AF24&gt;=30,'Indicador Datos'!AF24&lt;40),8,(IF(AND('Indicador Datos'!AF24&gt;=20,'Indicador Datos'!AF24&lt;30),6,IF(AND('Indicador Datos'!AF24&gt;=5,'Indicador Datos'!AF24&lt;20),4,IF(AND('Indicador Datos'!AF24&gt;0,'Indicador Datos'!AF24&lt;5),2,0)))))))</f>
        <v>6</v>
      </c>
      <c r="AC21" s="70">
        <f>IF('Indicador Datos'!AG24="No data", "x", IF('Indicador Datos'!AG24&gt;=15,10,IF(AND('Indicador Datos'!AG24&gt;=12,'Indicador Datos'!AG24&lt;15),8,(IF(AND('Indicador Datos'!AG24&gt;=9,'Indicador Datos'!AG24&lt;12),6,IF(AND('Indicador Datos'!AG24&gt;=5,'Indicador Datos'!AG24&lt;9),4,IF(AND('Indicador Datos'!AG24&gt;0,'Indicador Datos'!AG24&lt;5),2,0)))))))</f>
        <v>6</v>
      </c>
      <c r="AD21" s="160">
        <f t="shared" si="12"/>
        <v>6</v>
      </c>
      <c r="AE21" s="65">
        <f t="shared" si="2"/>
        <v>5.9</v>
      </c>
      <c r="AF21" s="238">
        <f>IF('Indicador Datos'!BA24="No data","x",ROUND( IF('Indicador Datos'!BA24&gt;AF$38,10,IF('Indicador Datos'!BA24&lt;AF$37,0,10-(AF$38-'Indicador Datos'!BA24)/(AF$38-AF$37)*10)),1))</f>
        <v>5.9</v>
      </c>
      <c r="AG21" s="238">
        <f>IF('Indicador Datos'!BB24="No data","x",ROUND( IF('Indicador Datos'!BB24&gt;AG$38,10,IF('Indicador Datos'!BB24&lt;AG$37,0,10-(AG$38-'Indicador Datos'!BB24)/(AG$38-AG$37)*10)),1))</f>
        <v>8</v>
      </c>
      <c r="AH21" s="65">
        <f t="shared" si="13"/>
        <v>7</v>
      </c>
      <c r="AI21" s="78">
        <f>('Indicador Datos'!AW24+'Indicador Datos'!AV24*0.5+'Indicador Datos'!AU24*0.25)/1000</f>
        <v>238.63874999999999</v>
      </c>
      <c r="AJ21" s="64">
        <f t="shared" si="14"/>
        <v>7.9</v>
      </c>
      <c r="AK21" s="69">
        <f>AI21*1000/'Indicador Datos'!CD24</f>
        <v>2.9552566792073371E-2</v>
      </c>
      <c r="AL21" s="64">
        <f t="shared" si="15"/>
        <v>3.9</v>
      </c>
      <c r="AM21" s="65">
        <f t="shared" si="16"/>
        <v>6.3</v>
      </c>
      <c r="AN21" s="64">
        <f>IF('Indicador Datos'!BC24="No data","x",ROUND(IF('Indicador Datos'!BC24&lt;$AN$37,10,IF('Indicador Datos'!BC24&gt;$AN$38,0,($AN$38-'Indicador Datos'!BC24)/($AN$38-$AN$37)*10)),1))</f>
        <v>3.7</v>
      </c>
      <c r="AO21" s="70">
        <f>IF('Indicador Datos'!BE24="No data", "x", IF('Indicador Datos'!BE24&gt;=40,10,IF(AND('Indicador Datos'!BE24&gt;=30,'Indicador Datos'!BE24&lt;40),8,(IF(AND('Indicador Datos'!BE24&gt;=20,'Indicador Datos'!BE24&lt;30), 6, IF(AND('Indicador Datos'!BE24&gt;=5,'Indicador Datos'!BE24&lt;20),3,0))))))</f>
        <v>6</v>
      </c>
      <c r="AP21" s="70">
        <f>IF('Indicador Datos'!BD24="No data", "x", IF('Indicador Datos'!BD24&gt;=35,10,IF(AND('Indicador Datos'!BD24&gt;=25,'Indicador Datos'!BD24&lt;35),8,(IF(AND('Indicador Datos'!BD24&gt;=15,'Indicador Datos'!BD24&lt;25),6,IF(AND('Indicador Datos'!BD24&gt;=5,'Indicador Datos'!BD24&lt;15),4,IF(AND('Indicador Datos'!BD24&gt;0,'Indicador Datos'!BD24&lt;5),2,0)))))))</f>
        <v>4</v>
      </c>
      <c r="AQ21" s="64">
        <f t="shared" si="17"/>
        <v>5</v>
      </c>
      <c r="AR21" s="70">
        <f>IF('Indicador Datos'!BF24="No data","x",ROUND(IF('Indicador Datos'!BF24&gt;$AR$38,10,IF('Indicador Datos'!BF24&lt;$AR$37,0,10-($AR$38-'Indicador Datos'!BF24)/($AR$38-$AR$37)*10)),1))</f>
        <v>4.2</v>
      </c>
      <c r="AS21" s="70">
        <f>IF('Indicador Datos'!BG24="No data","x",ROUND(IF('Indicador Datos'!BG24&gt;$AS$38,10,IF('Indicador Datos'!BG24&lt;$AS$37,0,10-($AS$38-'Indicador Datos'!BG24)/($AS$38-$AS$37)*10)),1))</f>
        <v>2.4</v>
      </c>
      <c r="AT21" s="64">
        <f t="shared" si="18"/>
        <v>3.8</v>
      </c>
      <c r="AU21" s="65">
        <f t="shared" si="19"/>
        <v>4.2</v>
      </c>
      <c r="AV21" s="71">
        <f t="shared" si="20"/>
        <v>6.2</v>
      </c>
      <c r="AW21" s="72">
        <f t="shared" si="3"/>
        <v>7.8</v>
      </c>
    </row>
    <row r="22" spans="1:49" s="3" customFormat="1" x14ac:dyDescent="0.25">
      <c r="A22" s="114" t="s">
        <v>42</v>
      </c>
      <c r="B22" s="97" t="s">
        <v>41</v>
      </c>
      <c r="C22" s="64">
        <f>ROUND(IF('Indicador Datos'!X25="No data",IF((0.1233*LN('Indicador Datos'!CC25)-0.4559)&gt;C$38,0,IF((0.1233*LN('Indicador Datos'!CC25)-0.4559)&lt;C$37,10,(C$38-(0.1233*LN('Indicador Datos'!CC25)-0.4559))/(C$38-C$37)*10)),IF('Indicador Datos'!X25&gt;C$38,0,IF('Indicador Datos'!X25&lt;C$37,10,(C$38-'Indicador Datos'!X25)/(C$38-C$37)*10))),1)</f>
        <v>4.3</v>
      </c>
      <c r="D22" s="193">
        <f>IF('Indicador Datos'!Y25="No data","x", 'Indicador Datos'!Y25+'Indicador Datos'!Z25)</f>
        <v>16.100000000000001</v>
      </c>
      <c r="E22" s="160">
        <f t="shared" si="4"/>
        <v>3.2</v>
      </c>
      <c r="F22" s="160">
        <f>IF('Indicador Datos'!AA25="No data","x",ROUND(IF('Indicador Datos'!AA25&gt;F$38,10,IF('Indicador Datos'!AA25&lt;F$37,0,10-(F$38-'Indicador Datos'!AA25)/(F$38-F$37)*10)),1))</f>
        <v>8.9</v>
      </c>
      <c r="G22" s="160">
        <f t="shared" si="5"/>
        <v>6.1</v>
      </c>
      <c r="H22" s="65">
        <f t="shared" si="6"/>
        <v>5.3</v>
      </c>
      <c r="I22" s="64">
        <f>IF('Indicador Datos'!AR25="No data","x",ROUND(IF('Indicador Datos'!AR25&gt;I$38,10,IF('Indicador Datos'!AR25&lt;I$37,0,10-(I$38-'Indicador Datos'!AR25)/(I$38-I$37)*10)),1))</f>
        <v>5</v>
      </c>
      <c r="J22" s="64">
        <f>IF('Indicador Datos'!AS25="No data","x",ROUND(IF('Indicador Datos'!AS25&gt;J$38,10,IF('Indicador Datos'!AS25&lt;J$37,0,10-(J$38-'Indicador Datos'!AS25)/(J$38-J$37)*10)),1))</f>
        <v>5.8</v>
      </c>
      <c r="K22" s="160">
        <f>IF('Indicador Datos'!AT25="No data","x",ROUND(IF('Indicador Datos'!AT25&gt;K$38,10,IF('Indicador Datos'!AT25&lt;K$37,0,10-(K$38-'Indicador Datos'!AT25)/(K$38-K$37)*10)),1))</f>
        <v>3.2</v>
      </c>
      <c r="L22" s="65">
        <f t="shared" si="7"/>
        <v>4.7</v>
      </c>
      <c r="M22" s="160">
        <f>IF('Indicador Datos'!AB25="No data","x",ROUND(IF('Indicador Datos'!AB25&gt;M$38,10,IF('Indicador Datos'!AB25&lt;M$37,0,10-(M$38-'Indicador Datos'!AB25)/(M$38-M$37)*10)),1))</f>
        <v>4.7</v>
      </c>
      <c r="N22" s="160">
        <f>IF('Indicador Datos'!AC25="No data","x",ROUND(IF('Indicador Datos'!AC25&gt;N$38,10,IF('Indicador Datos'!AC25&lt;N$37,0,10-(N$38-'Indicador Datos'!AC25)/(N$38-N$37)*10)),1))</f>
        <v>2.2999999999999998</v>
      </c>
      <c r="O22" s="160" t="str">
        <f>IF('Indicador Datos'!AD25="No data","x",ROUND(IF('Indicador Datos'!AD25&gt;O$38,10,IF('Indicador Datos'!AD25&lt;O$37,0,10-(O$38-'Indicador Datos'!AD25)/(O$38-O$37)*10)),1))</f>
        <v>x</v>
      </c>
      <c r="P22" s="65">
        <f t="shared" si="8"/>
        <v>3.6</v>
      </c>
      <c r="Q22" s="66">
        <f t="shared" si="9"/>
        <v>4.7</v>
      </c>
      <c r="R22" s="78">
        <f>IF(AND('Indicador Datos'!AX25="No data",'Indicador Datos'!AY25="No data"),0,SUM('Indicador Datos'!AX25:AZ25)/1000)</f>
        <v>289.923</v>
      </c>
      <c r="S22" s="64">
        <f t="shared" si="10"/>
        <v>10</v>
      </c>
      <c r="T22" s="67">
        <f>R22*1000/'Indicador Datos'!CD25</f>
        <v>2.2825487037883931E-3</v>
      </c>
      <c r="U22" s="64">
        <f t="shared" si="0"/>
        <v>3.9</v>
      </c>
      <c r="V22" s="68">
        <f t="shared" si="11"/>
        <v>8.3000000000000007</v>
      </c>
      <c r="W22" s="64">
        <f>IF('Indicador Datos'!AL25="No data","x",ROUND(IF('Indicador Datos'!AL25&gt;W$38,10,IF('Indicador Datos'!AL25&lt;W$37,0,10-(W$38-'Indicador Datos'!AL25)/(W$38-W$37)*10)),1))</f>
        <v>1</v>
      </c>
      <c r="X22" s="64">
        <f>IF('Indicador Datos'!AK25="No data","x",ROUND(IF('Indicador Datos'!AK25&gt;X$38,10,IF('Indicador Datos'!AK25&lt;X$37,0,10-(X$38-'Indicador Datos'!AK25)/(X$38-X$37)*10)),1))</f>
        <v>2.1</v>
      </c>
      <c r="Y22" s="64">
        <f>IF('Indicador Datos'!AM25 ="No data","x",ROUND( IF('Indicador Datos'!AM25 &gt;Y$38,10,IF('Indicador Datos'!AM25 &lt;Y$37,0,10-(Y$38-'Indicador Datos'!AM25)/(Y$38-Y$37)*10)),1))</f>
        <v>9.1</v>
      </c>
      <c r="Z22" s="65">
        <f t="shared" si="1"/>
        <v>5.4</v>
      </c>
      <c r="AA22" s="64">
        <f>IF('Indicador Datos'!AE25="No data","x",ROUND(IF('Indicador Datos'!AE25&gt;AA$38,10,IF('Indicador Datos'!AE25&lt;AA$37,0,10-(AA$38-'Indicador Datos'!AE25)/(AA$38-AA$37)*10)),1))</f>
        <v>3.8</v>
      </c>
      <c r="AB22" s="70">
        <f>IF('Indicador Datos'!AF25="No data", "x", IF('Indicador Datos'!AF25&gt;=40,10,IF(AND('Indicador Datos'!AF25&gt;=30,'Indicador Datos'!AF25&lt;40),8,(IF(AND('Indicador Datos'!AF25&gt;=20,'Indicador Datos'!AF25&lt;30),6,IF(AND('Indicador Datos'!AF25&gt;=5,'Indicador Datos'!AF25&lt;20),4,IF(AND('Indicador Datos'!AF25&gt;0,'Indicador Datos'!AF25&lt;5),2,0)))))))</f>
        <v>4</v>
      </c>
      <c r="AC22" s="70">
        <f>IF('Indicador Datos'!AG25="No data", "x", IF('Indicador Datos'!AG25&gt;=15,10,IF(AND('Indicador Datos'!AG25&gt;=12,'Indicador Datos'!AG25&lt;15),8,(IF(AND('Indicador Datos'!AG25&gt;=9,'Indicador Datos'!AG25&lt;12),6,IF(AND('Indicador Datos'!AG25&gt;=5,'Indicador Datos'!AG25&lt;9),4,IF(AND('Indicador Datos'!AG25&gt;0,'Indicador Datos'!AG25&lt;5),2,0)))))))</f>
        <v>6</v>
      </c>
      <c r="AD22" s="160">
        <f t="shared" si="12"/>
        <v>5</v>
      </c>
      <c r="AE22" s="65">
        <f t="shared" si="2"/>
        <v>4.4000000000000004</v>
      </c>
      <c r="AF22" s="238">
        <f>IF('Indicador Datos'!BA25="No data","x",ROUND( IF('Indicador Datos'!BA25&gt;AF$38,10,IF('Indicador Datos'!BA25&lt;AF$37,0,10-(AF$38-'Indicador Datos'!BA25)/(AF$38-AF$37)*10)),1))</f>
        <v>5.6</v>
      </c>
      <c r="AG22" s="238">
        <f>IF('Indicador Datos'!BB25="No data","x",ROUND( IF('Indicador Datos'!BB25&gt;AG$38,10,IF('Indicador Datos'!BB25&lt;AG$37,0,10-(AG$38-'Indicador Datos'!BB25)/(AG$38-AG$37)*10)),1))</f>
        <v>4.0999999999999996</v>
      </c>
      <c r="AH22" s="65">
        <f t="shared" si="13"/>
        <v>4.9000000000000004</v>
      </c>
      <c r="AI22" s="78">
        <f>('Indicador Datos'!AW25+'Indicador Datos'!AV25*0.5+'Indicador Datos'!AU25*0.25)/1000</f>
        <v>53.774500000000003</v>
      </c>
      <c r="AJ22" s="64">
        <f t="shared" si="14"/>
        <v>5.8</v>
      </c>
      <c r="AK22" s="69">
        <f>AI22*1000/'Indicador Datos'!CD25</f>
        <v>4.2336384237148816E-4</v>
      </c>
      <c r="AL22" s="64">
        <f t="shared" si="15"/>
        <v>0.1</v>
      </c>
      <c r="AM22" s="65">
        <f t="shared" si="16"/>
        <v>3.5</v>
      </c>
      <c r="AN22" s="64">
        <f>IF('Indicador Datos'!BC25="No data","x",ROUND(IF('Indicador Datos'!BC25&lt;$AN$37,10,IF('Indicador Datos'!BC25&gt;$AN$38,0,($AN$38-'Indicador Datos'!BC25)/($AN$38-$AN$37)*10)),1))</f>
        <v>2.7</v>
      </c>
      <c r="AO22" s="70">
        <f>IF('Indicador Datos'!BE25="No data", "x", IF('Indicador Datos'!BE25&gt;=40,10,IF(AND('Indicador Datos'!BE25&gt;=30,'Indicador Datos'!BE25&lt;40),8,(IF(AND('Indicador Datos'!BE25&gt;=20,'Indicador Datos'!BE25&lt;30), 6, IF(AND('Indicador Datos'!BE25&gt;=5,'Indicador Datos'!BE25&lt;20),3,0))))))</f>
        <v>6</v>
      </c>
      <c r="AP22" s="70">
        <f>IF('Indicador Datos'!BD25="No data", "x", IF('Indicador Datos'!BD25&gt;=35,10,IF(AND('Indicador Datos'!BD25&gt;=25,'Indicador Datos'!BD25&lt;35),8,(IF(AND('Indicador Datos'!BD25&gt;=15,'Indicador Datos'!BD25&lt;25),6,IF(AND('Indicador Datos'!BD25&gt;=5,'Indicador Datos'!BD25&lt;15),4,IF(AND('Indicador Datos'!BD25&gt;0,'Indicador Datos'!BD25&lt;5),2,0)))))))</f>
        <v>2</v>
      </c>
      <c r="AQ22" s="64">
        <f t="shared" si="17"/>
        <v>4</v>
      </c>
      <c r="AR22" s="70">
        <f>IF('Indicador Datos'!BF25="No data","x",ROUND(IF('Indicador Datos'!BF25&gt;$AR$38,10,IF('Indicador Datos'!BF25&lt;$AR$37,0,10-($AR$38-'Indicador Datos'!BF25)/($AR$38-$AR$37)*10)),1))</f>
        <v>3</v>
      </c>
      <c r="AS22" s="70">
        <f>IF('Indicador Datos'!BG25="No data","x",ROUND(IF('Indicador Datos'!BG25&gt;$AS$38,10,IF('Indicador Datos'!BG25&lt;$AS$37,0,10-($AS$38-'Indicador Datos'!BG25)/($AS$38-$AS$37)*10)),1))</f>
        <v>2.4</v>
      </c>
      <c r="AT22" s="64">
        <f t="shared" si="18"/>
        <v>2.9</v>
      </c>
      <c r="AU22" s="65">
        <f t="shared" si="19"/>
        <v>3.2</v>
      </c>
      <c r="AV22" s="71">
        <f t="shared" si="20"/>
        <v>4.3</v>
      </c>
      <c r="AW22" s="72">
        <f t="shared" si="3"/>
        <v>6.7</v>
      </c>
    </row>
    <row r="23" spans="1:49" s="3" customFormat="1" x14ac:dyDescent="0.25">
      <c r="A23" s="114" t="s">
        <v>44</v>
      </c>
      <c r="B23" s="97" t="s">
        <v>43</v>
      </c>
      <c r="C23" s="64">
        <f>ROUND(IF('Indicador Datos'!X26="No data",IF((0.1233*LN('Indicador Datos'!CC26)-0.4559)&gt;C$38,0,IF((0.1233*LN('Indicador Datos'!CC26)-0.4559)&lt;C$37,10,(C$38-(0.1233*LN('Indicador Datos'!CC26)-0.4559))/(C$38-C$37)*10)),IF('Indicador Datos'!X26&gt;C$38,0,IF('Indicador Datos'!X26&lt;C$37,10,(C$38-'Indicador Datos'!X26)/(C$38-C$37)*10))),1)</f>
        <v>7.1</v>
      </c>
      <c r="D23" s="193">
        <f>IF('Indicador Datos'!Y26="No data","x", 'Indicador Datos'!Y26+'Indicador Datos'!Z26)</f>
        <v>34.200000000000003</v>
      </c>
      <c r="E23" s="160">
        <f t="shared" si="4"/>
        <v>6.8</v>
      </c>
      <c r="F23" s="160">
        <f>IF('Indicador Datos'!AA26="No data","x",ROUND(IF('Indicador Datos'!AA26&gt;F$38,10,IF('Indicador Datos'!AA26&lt;F$37,0,10-(F$38-'Indicador Datos'!AA26)/(F$38-F$37)*10)),1))</f>
        <v>4.9000000000000004</v>
      </c>
      <c r="G23" s="160">
        <f t="shared" si="5"/>
        <v>5.9</v>
      </c>
      <c r="H23" s="65">
        <f t="shared" si="6"/>
        <v>6.5</v>
      </c>
      <c r="I23" s="64">
        <f>IF('Indicador Datos'!AR26="No data","x",ROUND(IF('Indicador Datos'!AR26&gt;I$38,10,IF('Indicador Datos'!AR26&lt;I$37,0,10-(I$38-'Indicador Datos'!AR26)/(I$38-I$37)*10)),1))</f>
        <v>6</v>
      </c>
      <c r="J23" s="64">
        <f>IF('Indicador Datos'!AS26="No data","x",ROUND(IF('Indicador Datos'!AS26&gt;J$38,10,IF('Indicador Datos'!AS26&lt;J$37,0,10-(J$38-'Indicador Datos'!AS26)/(J$38-J$37)*10)),1))</f>
        <v>5.2</v>
      </c>
      <c r="K23" s="160" t="str">
        <f>IF('Indicador Datos'!AT26="No data","x",ROUND(IF('Indicador Datos'!AT26&gt;K$38,10,IF('Indicador Datos'!AT26&lt;K$37,0,10-(K$38-'Indicador Datos'!AT26)/(K$38-K$37)*10)),1))</f>
        <v>x</v>
      </c>
      <c r="L23" s="65">
        <f t="shared" si="7"/>
        <v>5.6</v>
      </c>
      <c r="M23" s="160">
        <f>IF('Indicador Datos'!AB26="No data","x",ROUND(IF('Indicador Datos'!AB26&gt;M$38,10,IF('Indicador Datos'!AB26&lt;M$37,0,10-(M$38-'Indicador Datos'!AB26)/(M$38-M$37)*10)),1))</f>
        <v>5.7</v>
      </c>
      <c r="N23" s="160">
        <f>IF('Indicador Datos'!AC26="No data","x",ROUND(IF('Indicador Datos'!AC26&gt;N$38,10,IF('Indicador Datos'!AC26&lt;N$37,0,10-(N$38-'Indicador Datos'!AC26)/(N$38-N$37)*10)),1))</f>
        <v>9.4</v>
      </c>
      <c r="O23" s="160">
        <f>IF('Indicador Datos'!AD26="No data","x",ROUND(IF('Indicador Datos'!AD26&gt;O$38,10,IF('Indicador Datos'!AD26&lt;O$37,0,10-(O$38-'Indicador Datos'!AD26)/(O$38-O$37)*10)),1))</f>
        <v>8.1</v>
      </c>
      <c r="P23" s="65">
        <f t="shared" si="8"/>
        <v>8.1</v>
      </c>
      <c r="Q23" s="66">
        <f t="shared" si="9"/>
        <v>6.7</v>
      </c>
      <c r="R23" s="78">
        <f>IF(AND('Indicador Datos'!AX26="No data",'Indicador Datos'!AY26="No data"),0,SUM('Indicador Datos'!AX26:AZ26)/1000)</f>
        <v>0.33200000000000002</v>
      </c>
      <c r="S23" s="64">
        <f t="shared" si="10"/>
        <v>3.8</v>
      </c>
      <c r="T23" s="67">
        <f>R23*1000/'Indicador Datos'!CD26</f>
        <v>5.4587019601343759E-5</v>
      </c>
      <c r="U23" s="64">
        <f t="shared" si="0"/>
        <v>1.6</v>
      </c>
      <c r="V23" s="68">
        <f t="shared" si="11"/>
        <v>2.8</v>
      </c>
      <c r="W23" s="64">
        <f>IF('Indicador Datos'!AL26="No data","x",ROUND(IF('Indicador Datos'!AL26&gt;W$38,10,IF('Indicador Datos'!AL26&lt;W$37,0,10-(W$38-'Indicador Datos'!AL26)/(W$38-W$37)*10)),1))</f>
        <v>1.5</v>
      </c>
      <c r="X23" s="64">
        <f>IF('Indicador Datos'!AK26="No data","x",ROUND(IF('Indicador Datos'!AK26&gt;X$38,10,IF('Indicador Datos'!AK26&lt;X$37,0,10-(X$38-'Indicador Datos'!AK26)/(X$38-X$37)*10)),1))</f>
        <v>5.8</v>
      </c>
      <c r="Y23" s="64">
        <f>IF('Indicador Datos'!AM26 ="No data","x",ROUND( IF('Indicador Datos'!AM26 &gt;Y$38,10,IF('Indicador Datos'!AM26 &lt;Y$37,0,10-(Y$38-'Indicador Datos'!AM26)/(Y$38-Y$37)*10)),1))</f>
        <v>10</v>
      </c>
      <c r="Z23" s="65">
        <f t="shared" si="1"/>
        <v>7.3</v>
      </c>
      <c r="AA23" s="64">
        <f>IF('Indicador Datos'!AE26="No data","x",ROUND(IF('Indicador Datos'!AE26&gt;AA$38,10,IF('Indicador Datos'!AE26&lt;AA$37,0,10-(AA$38-'Indicador Datos'!AE26)/(AA$38-AA$37)*10)),1))</f>
        <v>6.3</v>
      </c>
      <c r="AB23" s="70">
        <f>IF('Indicador Datos'!AF26="No data", "x", IF('Indicador Datos'!AF26&gt;=40,10,IF(AND('Indicador Datos'!AF26&gt;=30,'Indicador Datos'!AF26&lt;40),8,(IF(AND('Indicador Datos'!AF26&gt;=20,'Indicador Datos'!AF26&lt;30),6,IF(AND('Indicador Datos'!AF26&gt;=5,'Indicador Datos'!AF26&lt;20),4,IF(AND('Indicador Datos'!AF26&gt;0,'Indicador Datos'!AF26&lt;5),2,0)))))))</f>
        <v>6</v>
      </c>
      <c r="AC23" s="70">
        <f>IF('Indicador Datos'!AG26="No data", "x", IF('Indicador Datos'!AG26&gt;=15,10,IF(AND('Indicador Datos'!AG26&gt;=12,'Indicador Datos'!AG26&lt;15),8,(IF(AND('Indicador Datos'!AG26&gt;=9,'Indicador Datos'!AG26&lt;12),6,IF(AND('Indicador Datos'!AG26&gt;=5,'Indicador Datos'!AG26&lt;9),4,IF(AND('Indicador Datos'!AG26&gt;0,'Indicador Datos'!AG26&lt;5),2,0)))))))</f>
        <v>4</v>
      </c>
      <c r="AD23" s="160">
        <f t="shared" si="12"/>
        <v>5</v>
      </c>
      <c r="AE23" s="65">
        <f t="shared" si="2"/>
        <v>5.7</v>
      </c>
      <c r="AF23" s="238">
        <f>IF('Indicador Datos'!BA26="No data","x",ROUND( IF('Indicador Datos'!BA26&gt;AF$38,10,IF('Indicador Datos'!BA26&lt;AF$37,0,10-(AF$38-'Indicador Datos'!BA26)/(AF$38-AF$37)*10)),1))</f>
        <v>9.9</v>
      </c>
      <c r="AG23" s="238">
        <f>IF('Indicador Datos'!BB26="No data","x",ROUND( IF('Indicador Datos'!BB26&gt;AG$38,10,IF('Indicador Datos'!BB26&lt;AG$37,0,10-(AG$38-'Indicador Datos'!BB26)/(AG$38-AG$37)*10)),1))</f>
        <v>3.6</v>
      </c>
      <c r="AH23" s="65">
        <f t="shared" si="13"/>
        <v>6.8</v>
      </c>
      <c r="AI23" s="78">
        <f>('Indicador Datos'!AW26+'Indicador Datos'!AV26*0.5+'Indicador Datos'!AU26*0.25)/1000</f>
        <v>135.03149999999999</v>
      </c>
      <c r="AJ23" s="64">
        <f t="shared" si="14"/>
        <v>7.1</v>
      </c>
      <c r="AK23" s="69">
        <f>AI23*1000/'Indicador Datos'!CD26</f>
        <v>2.2201708244876054E-2</v>
      </c>
      <c r="AL23" s="64">
        <f t="shared" si="15"/>
        <v>3</v>
      </c>
      <c r="AM23" s="65">
        <f t="shared" si="16"/>
        <v>5.4</v>
      </c>
      <c r="AN23" s="64">
        <f>IF('Indicador Datos'!BC26="No data","x",ROUND(IF('Indicador Datos'!BC26&lt;$AN$37,10,IF('Indicador Datos'!BC26&gt;$AN$38,0,($AN$38-'Indicador Datos'!BC26)/($AN$38-$AN$37)*10)),1))</f>
        <v>4.4000000000000004</v>
      </c>
      <c r="AO23" s="70">
        <f>IF('Indicador Datos'!BE26="No data", "x", IF('Indicador Datos'!BE26&gt;=40,10,IF(AND('Indicador Datos'!BE26&gt;=30,'Indicador Datos'!BE26&lt;40),8,(IF(AND('Indicador Datos'!BE26&gt;=20,'Indicador Datos'!BE26&lt;30), 6, IF(AND('Indicador Datos'!BE26&gt;=5,'Indicador Datos'!BE26&lt;20),3,0))))))</f>
        <v>6</v>
      </c>
      <c r="AP23" s="70">
        <f>IF('Indicador Datos'!BD26="No data", "x", IF('Indicador Datos'!BD26&gt;=35,10,IF(AND('Indicador Datos'!BD26&gt;=25,'Indicador Datos'!BD26&lt;35),8,(IF(AND('Indicador Datos'!BD26&gt;=15,'Indicador Datos'!BD26&lt;25),6,IF(AND('Indicador Datos'!BD26&gt;=5,'Indicador Datos'!BD26&lt;15),4,IF(AND('Indicador Datos'!BD26&gt;0,'Indicador Datos'!BD26&lt;5),2,0)))))))</f>
        <v>6</v>
      </c>
      <c r="AQ23" s="64">
        <f t="shared" si="17"/>
        <v>6</v>
      </c>
      <c r="AR23" s="70">
        <f>IF('Indicador Datos'!BF26="No data","x",ROUND(IF('Indicador Datos'!BF26&gt;$AR$38,10,IF('Indicador Datos'!BF26&lt;$AR$37,0,10-($AR$38-'Indicador Datos'!BF26)/($AR$38-$AR$37)*10)),1))</f>
        <v>3.9</v>
      </c>
      <c r="AS23" s="70">
        <f>IF('Indicador Datos'!BG26="No data","x",ROUND(IF('Indicador Datos'!BG26&gt;$AS$38,10,IF('Indicador Datos'!BG26&lt;$AS$37,0,10-($AS$38-'Indicador Datos'!BG26)/($AS$38-$AS$37)*10)),1))</f>
        <v>3.2</v>
      </c>
      <c r="AT23" s="64">
        <f t="shared" si="18"/>
        <v>3.8</v>
      </c>
      <c r="AU23" s="65">
        <f t="shared" si="19"/>
        <v>4.7</v>
      </c>
      <c r="AV23" s="71">
        <f t="shared" si="20"/>
        <v>6.1</v>
      </c>
      <c r="AW23" s="72">
        <f t="shared" si="3"/>
        <v>4.7</v>
      </c>
    </row>
    <row r="24" spans="1:49" s="3" customFormat="1" x14ac:dyDescent="0.25">
      <c r="A24" s="114" t="s">
        <v>46</v>
      </c>
      <c r="B24" s="97" t="s">
        <v>45</v>
      </c>
      <c r="C24" s="64">
        <f>ROUND(IF('Indicador Datos'!X27="No data",IF((0.1233*LN('Indicador Datos'!CC27)-0.4559)&gt;C$38,0,IF((0.1233*LN('Indicador Datos'!CC27)-0.4559)&lt;C$37,10,(C$38-(0.1233*LN('Indicador Datos'!CC27)-0.4559))/(C$38-C$37)*10)),IF('Indicador Datos'!X27&gt;C$38,0,IF('Indicador Datos'!X27&lt;C$37,10,(C$38-'Indicador Datos'!X27)/(C$38-C$37)*10))),1)</f>
        <v>3.8</v>
      </c>
      <c r="D24" s="193" t="str">
        <f>IF('Indicador Datos'!Y27="No data","x", 'Indicador Datos'!Y27+'Indicador Datos'!Z27)</f>
        <v>x</v>
      </c>
      <c r="E24" s="160" t="str">
        <f t="shared" si="4"/>
        <v>x</v>
      </c>
      <c r="F24" s="160">
        <f>IF('Indicador Datos'!AA27="No data","x",ROUND(IF('Indicador Datos'!AA27&gt;F$38,10,IF('Indicador Datos'!AA27&lt;F$37,0,10-(F$38-'Indicador Datos'!AA27)/(F$38-F$37)*10)),1))</f>
        <v>3.8</v>
      </c>
      <c r="G24" s="160">
        <f t="shared" si="5"/>
        <v>3.8</v>
      </c>
      <c r="H24" s="65">
        <f t="shared" si="6"/>
        <v>3.8</v>
      </c>
      <c r="I24" s="64">
        <f>IF('Indicador Datos'!AR27="No data","x",ROUND(IF('Indicador Datos'!AR27&gt;I$38,10,IF('Indicador Datos'!AR27&lt;I$37,0,10-(I$38-'Indicador Datos'!AR27)/(I$38-I$37)*10)),1))</f>
        <v>6.1</v>
      </c>
      <c r="J24" s="64">
        <f>IF('Indicador Datos'!AS27="No data","x",ROUND(IF('Indicador Datos'!AS27&gt;J$38,10,IF('Indicador Datos'!AS27&lt;J$37,0,10-(J$38-'Indicador Datos'!AS27)/(J$38-J$37)*10)),1))</f>
        <v>6.7</v>
      </c>
      <c r="K24" s="160">
        <f>IF('Indicador Datos'!AT27="No data","x",ROUND(IF('Indicador Datos'!AT27&gt;K$38,10,IF('Indicador Datos'!AT27&lt;K$37,0,10-(K$38-'Indicador Datos'!AT27)/(K$38-K$37)*10)),1))</f>
        <v>7.4</v>
      </c>
      <c r="L24" s="65">
        <f t="shared" si="7"/>
        <v>6.7</v>
      </c>
      <c r="M24" s="160">
        <f>IF('Indicador Datos'!AB27="No data","x",ROUND(IF('Indicador Datos'!AB27&gt;M$38,10,IF('Indicador Datos'!AB27&lt;M$37,0,10-(M$38-'Indicador Datos'!AB27)/(M$38-M$37)*10)),1))</f>
        <v>5.3</v>
      </c>
      <c r="N24" s="160">
        <f>IF('Indicador Datos'!AC27="No data","x",ROUND(IF('Indicador Datos'!AC27&gt;N$38,10,IF('Indicador Datos'!AC27&lt;N$37,0,10-(N$38-'Indicador Datos'!AC27)/(N$38-N$37)*10)),1))</f>
        <v>1.1000000000000001</v>
      </c>
      <c r="O24" s="160">
        <f>IF('Indicador Datos'!AD27="No data","x",ROUND(IF('Indicador Datos'!AD27&gt;O$38,10,IF('Indicador Datos'!AD27&lt;O$37,0,10-(O$38-'Indicador Datos'!AD27)/(O$38-O$37)*10)),1))</f>
        <v>4.0999999999999996</v>
      </c>
      <c r="P24" s="65">
        <f t="shared" si="8"/>
        <v>3.7</v>
      </c>
      <c r="Q24" s="66">
        <f t="shared" si="9"/>
        <v>4.5</v>
      </c>
      <c r="R24" s="78">
        <f>IF(AND('Indicador Datos'!AX27="No data",'Indicador Datos'!AY27="No data"),0,SUM('Indicador Datos'!AX27:AZ27)/1000)</f>
        <v>17.321999999999999</v>
      </c>
      <c r="S24" s="64">
        <f t="shared" si="10"/>
        <v>8.1</v>
      </c>
      <c r="T24" s="67">
        <f>R24*1000/'Indicador Datos'!CD27</f>
        <v>4.4085971971990828E-3</v>
      </c>
      <c r="U24" s="64">
        <f t="shared" si="0"/>
        <v>4.5999999999999996</v>
      </c>
      <c r="V24" s="68">
        <f t="shared" si="11"/>
        <v>6.7</v>
      </c>
      <c r="W24" s="64">
        <f>IF('Indicador Datos'!AL27="No data","x",ROUND(IF('Indicador Datos'!AL27&gt;W$38,10,IF('Indicador Datos'!AL27&lt;W$37,0,10-(W$38-'Indicador Datos'!AL27)/(W$38-W$37)*10)),1))</f>
        <v>3</v>
      </c>
      <c r="X24" s="64">
        <f>IF('Indicador Datos'!AK27="No data","x",ROUND(IF('Indicador Datos'!AK27&gt;X$38,10,IF('Indicador Datos'!AK27&lt;X$37,0,10-(X$38-'Indicador Datos'!AK27)/(X$38-X$37)*10)),1))</f>
        <v>4.5999999999999996</v>
      </c>
      <c r="Y24" s="64">
        <f>IF('Indicador Datos'!AM27 ="No data","x",ROUND( IF('Indicador Datos'!AM27 &gt;Y$38,10,IF('Indicador Datos'!AM27 &lt;Y$37,0,10-(Y$38-'Indicador Datos'!AM27)/(Y$38-Y$37)*10)),1))</f>
        <v>4.2</v>
      </c>
      <c r="Z24" s="65">
        <f t="shared" si="1"/>
        <v>4</v>
      </c>
      <c r="AA24" s="64">
        <f>IF('Indicador Datos'!AE27="No data","x",ROUND(IF('Indicador Datos'!AE27&gt;AA$38,10,IF('Indicador Datos'!AE27&lt;AA$37,0,10-(AA$38-'Indicador Datos'!AE27)/(AA$38-AA$37)*10)),1))</f>
        <v>4.9000000000000004</v>
      </c>
      <c r="AB24" s="70">
        <f>IF('Indicador Datos'!AF27="No data", "x", IF('Indicador Datos'!AF27&gt;=40,10,IF(AND('Indicador Datos'!AF27&gt;=30,'Indicador Datos'!AF27&lt;40),8,(IF(AND('Indicador Datos'!AF27&gt;=20,'Indicador Datos'!AF27&lt;30),6,IF(AND('Indicador Datos'!AF27&gt;=5,'Indicador Datos'!AF27&lt;20),4,IF(AND('Indicador Datos'!AF27&gt;0,'Indicador Datos'!AF27&lt;5),2,0)))))))</f>
        <v>4</v>
      </c>
      <c r="AC24" s="70">
        <f>IF('Indicador Datos'!AG27="No data", "x", IF('Indicador Datos'!AG27&gt;=15,10,IF(AND('Indicador Datos'!AG27&gt;=12,'Indicador Datos'!AG27&lt;15),8,(IF(AND('Indicador Datos'!AG27&gt;=9,'Indicador Datos'!AG27&lt;12),6,IF(AND('Indicador Datos'!AG27&gt;=5,'Indicador Datos'!AG27&lt;9),4,IF(AND('Indicador Datos'!AG27&gt;0,'Indicador Datos'!AG27&lt;5),2,0)))))))</f>
        <v>4</v>
      </c>
      <c r="AD24" s="160">
        <f t="shared" si="12"/>
        <v>4</v>
      </c>
      <c r="AE24" s="65">
        <f t="shared" si="2"/>
        <v>4.5</v>
      </c>
      <c r="AF24" s="238">
        <f>IF('Indicador Datos'!BA27="No data","x",ROUND( IF('Indicador Datos'!BA27&gt;AF$38,10,IF('Indicador Datos'!BA27&lt;AF$37,0,10-(AF$38-'Indicador Datos'!BA27)/(AF$38-AF$37)*10)),1))</f>
        <v>7.6</v>
      </c>
      <c r="AG24" s="238">
        <f>IF('Indicador Datos'!BB27="No data","x",ROUND( IF('Indicador Datos'!BB27&gt;AG$38,10,IF('Indicador Datos'!BB27&lt;AG$37,0,10-(AG$38-'Indicador Datos'!BB27)/(AG$38-AG$37)*10)),1))</f>
        <v>6.3</v>
      </c>
      <c r="AH24" s="65">
        <f t="shared" si="13"/>
        <v>7</v>
      </c>
      <c r="AI24" s="78">
        <f>('Indicador Datos'!AW27+'Indicador Datos'!AV27*0.5+'Indicador Datos'!AU27*0.25)/1000</f>
        <v>1.7789999999999999</v>
      </c>
      <c r="AJ24" s="64">
        <f t="shared" si="14"/>
        <v>0.8</v>
      </c>
      <c r="AK24" s="69">
        <f>AI24*1000/'Indicador Datos'!CD27</f>
        <v>4.52770720114142E-4</v>
      </c>
      <c r="AL24" s="64">
        <f t="shared" si="15"/>
        <v>0.1</v>
      </c>
      <c r="AM24" s="65">
        <f t="shared" si="16"/>
        <v>0.5</v>
      </c>
      <c r="AN24" s="64">
        <f>IF('Indicador Datos'!BC27="No data","x",ROUND(IF('Indicador Datos'!BC27&lt;$AN$37,10,IF('Indicador Datos'!BC27&gt;$AN$38,0,($AN$38-'Indicador Datos'!BC27)/($AN$38-$AN$37)*10)),1))</f>
        <v>3.9</v>
      </c>
      <c r="AO24" s="70">
        <f>IF('Indicador Datos'!BE27="No data", "x", IF('Indicador Datos'!BE27&gt;=40,10,IF(AND('Indicador Datos'!BE27&gt;=30,'Indicador Datos'!BE27&lt;40),8,(IF(AND('Indicador Datos'!BE27&gt;=20,'Indicador Datos'!BE27&lt;30), 6, IF(AND('Indicador Datos'!BE27&gt;=5,'Indicador Datos'!BE27&lt;20),3,0))))))</f>
        <v>6</v>
      </c>
      <c r="AP24" s="70">
        <f>IF('Indicador Datos'!BD27="No data", "x", IF('Indicador Datos'!BD27&gt;=35,10,IF(AND('Indicador Datos'!BD27&gt;=25,'Indicador Datos'!BD27&lt;35),8,(IF(AND('Indicador Datos'!BD27&gt;=15,'Indicador Datos'!BD27&lt;25),6,IF(AND('Indicador Datos'!BD27&gt;=5,'Indicador Datos'!BD27&lt;15),4,IF(AND('Indicador Datos'!BD27&gt;0,'Indicador Datos'!BD27&lt;5),2,0)))))))</f>
        <v>4</v>
      </c>
      <c r="AQ24" s="64">
        <f t="shared" si="17"/>
        <v>5</v>
      </c>
      <c r="AR24" s="70">
        <f>IF('Indicador Datos'!BF27="No data","x",ROUND(IF('Indicador Datos'!BF27&gt;$AR$38,10,IF('Indicador Datos'!BF27&lt;$AR$37,0,10-($AR$38-'Indicador Datos'!BF27)/($AR$38-$AR$37)*10)),1))</f>
        <v>2.2000000000000002</v>
      </c>
      <c r="AS24" s="70">
        <f>IF('Indicador Datos'!BG27="No data","x",ROUND(IF('Indicador Datos'!BG27&gt;$AS$38,10,IF('Indicador Datos'!BG27&lt;$AS$37,0,10-($AS$38-'Indicador Datos'!BG27)/($AS$38-$AS$37)*10)),1))</f>
        <v>1.1000000000000001</v>
      </c>
      <c r="AT24" s="64">
        <f t="shared" si="18"/>
        <v>2</v>
      </c>
      <c r="AU24" s="65">
        <f t="shared" si="19"/>
        <v>3.6</v>
      </c>
      <c r="AV24" s="71">
        <f t="shared" si="20"/>
        <v>4.2</v>
      </c>
      <c r="AW24" s="72">
        <f t="shared" si="3"/>
        <v>5.6</v>
      </c>
    </row>
    <row r="25" spans="1:49" s="3" customFormat="1" x14ac:dyDescent="0.25">
      <c r="A25" s="114" t="s">
        <v>3</v>
      </c>
      <c r="B25" s="97" t="s">
        <v>2</v>
      </c>
      <c r="C25" s="64">
        <f>ROUND(IF('Indicador Datos'!X28="No data",IF((0.1233*LN('Indicador Datos'!CC28)-0.4559)&gt;C$38,0,IF((0.1233*LN('Indicador Datos'!CC28)-0.4559)&lt;C$37,10,(C$38-(0.1233*LN('Indicador Datos'!CC28)-0.4559))/(C$38-C$37)*10)),IF('Indicador Datos'!X28&gt;C$38,0,IF('Indicador Datos'!X28&lt;C$37,10,(C$38-'Indicador Datos'!X28)/(C$38-C$37)*10))),1)</f>
        <v>2.5</v>
      </c>
      <c r="D25" s="193">
        <f>IF('Indicador Datos'!Y28="No data","x", 'Indicador Datos'!Y28+'Indicador Datos'!Z28)</f>
        <v>8.9</v>
      </c>
      <c r="E25" s="160">
        <f t="shared" si="4"/>
        <v>1.8</v>
      </c>
      <c r="F25" s="160" t="str">
        <f>IF('Indicador Datos'!AA28="No data","x",ROUND(IF('Indicador Datos'!AA28&gt;F$38,10,IF('Indicador Datos'!AA28&lt;F$37,0,10-(F$38-'Indicador Datos'!AA28)/(F$38-F$37)*10)),1))</f>
        <v>x</v>
      </c>
      <c r="G25" s="160">
        <f t="shared" si="5"/>
        <v>1.8</v>
      </c>
      <c r="H25" s="65">
        <f t="shared" si="6"/>
        <v>2.2000000000000002</v>
      </c>
      <c r="I25" s="64">
        <f>IF('Indicador Datos'!AR28="No data","x",ROUND(IF('Indicador Datos'!AR28&gt;I$38,10,IF('Indicador Datos'!AR28&lt;I$37,0,10-(I$38-'Indicador Datos'!AR28)/(I$38-I$37)*10)),1))</f>
        <v>5</v>
      </c>
      <c r="J25" s="64">
        <f>IF('Indicador Datos'!AS28="No data","x",ROUND(IF('Indicador Datos'!AS28&gt;J$38,10,IF('Indicador Datos'!AS28&lt;J$37,0,10-(J$38-'Indicador Datos'!AS28)/(J$38-J$37)*10)),1))</f>
        <v>4.3</v>
      </c>
      <c r="K25" s="160">
        <f>IF('Indicador Datos'!AT28="No data","x",ROUND(IF('Indicador Datos'!AT28&gt;K$38,10,IF('Indicador Datos'!AT28&lt;K$37,0,10-(K$38-'Indicador Datos'!AT28)/(K$38-K$37)*10)),1))</f>
        <v>4.8</v>
      </c>
      <c r="L25" s="65">
        <f t="shared" si="7"/>
        <v>4.7</v>
      </c>
      <c r="M25" s="160">
        <f>IF('Indicador Datos'!AB28="No data","x",ROUND(IF('Indicador Datos'!AB28&gt;M$38,10,IF('Indicador Datos'!AB28&lt;M$37,0,10-(M$38-'Indicador Datos'!AB28)/(M$38-M$37)*10)),1))</f>
        <v>6.6</v>
      </c>
      <c r="N25" s="160">
        <f>IF('Indicador Datos'!AC28="No data","x",ROUND(IF('Indicador Datos'!AC28&gt;N$38,10,IF('Indicador Datos'!AC28&lt;N$37,0,10-(N$38-'Indicador Datos'!AC28)/(N$38-N$37)*10)),1))</f>
        <v>0.1</v>
      </c>
      <c r="O25" s="160">
        <f>IF('Indicador Datos'!AD28="No data","x",ROUND(IF('Indicador Datos'!AD28&gt;O$38,10,IF('Indicador Datos'!AD28&lt;O$37,0,10-(O$38-'Indicador Datos'!AD28)/(O$38-O$37)*10)),1))</f>
        <v>1.9</v>
      </c>
      <c r="P25" s="65">
        <f t="shared" si="8"/>
        <v>3.4</v>
      </c>
      <c r="Q25" s="66">
        <f t="shared" si="9"/>
        <v>3.1</v>
      </c>
      <c r="R25" s="78">
        <f>IF(AND('Indicador Datos'!AX28="No data",'Indicador Datos'!AY28="No data"),0,SUM('Indicador Datos'!AX28:AZ28)/1000)</f>
        <v>3.2069999999999999</v>
      </c>
      <c r="S25" s="64">
        <f t="shared" si="10"/>
        <v>6.3</v>
      </c>
      <c r="T25" s="67">
        <f>R25*1000/'Indicador Datos'!CD28</f>
        <v>7.3865492711281631E-5</v>
      </c>
      <c r="U25" s="64">
        <f t="shared" si="0"/>
        <v>1.7</v>
      </c>
      <c r="V25" s="68">
        <f t="shared" si="11"/>
        <v>4.4000000000000004</v>
      </c>
      <c r="W25" s="64">
        <f>IF('Indicador Datos'!AL28="No data","x",ROUND(IF('Indicador Datos'!AL28&gt;W$38,10,IF('Indicador Datos'!AL28&lt;W$37,0,10-(W$38-'Indicador Datos'!AL28)/(W$38-W$37)*10)),1))</f>
        <v>2.5</v>
      </c>
      <c r="X25" s="64">
        <f>IF('Indicador Datos'!AK28="No data","x",ROUND(IF('Indicador Datos'!AK28&gt;X$38,10,IF('Indicador Datos'!AK28&lt;X$37,0,10-(X$38-'Indicador Datos'!AK28)/(X$38-X$37)*10)),1))</f>
        <v>2.4</v>
      </c>
      <c r="Y25" s="64">
        <f>IF('Indicador Datos'!AM28 ="No data","x",ROUND( IF('Indicador Datos'!AM28 &gt;Y$38,10,IF('Indicador Datos'!AM28 &lt;Y$37,0,10-(Y$38-'Indicador Datos'!AM28)/(Y$38-Y$37)*10)),1))</f>
        <v>0.6</v>
      </c>
      <c r="Z25" s="65">
        <f t="shared" si="1"/>
        <v>1.9</v>
      </c>
      <c r="AA25" s="64">
        <f>IF('Indicador Datos'!AE28="No data","x",ROUND(IF('Indicador Datos'!AE28&gt;AA$38,10,IF('Indicador Datos'!AE28&lt;AA$37,0,10-(AA$38-'Indicador Datos'!AE28)/(AA$38-AA$37)*10)),1))</f>
        <v>3.6</v>
      </c>
      <c r="AB25" s="70">
        <f>IF('Indicador Datos'!AF28="No data", "x", IF('Indicador Datos'!AF28&gt;=40,10,IF(AND('Indicador Datos'!AF28&gt;=30,'Indicador Datos'!AF28&lt;40),8,(IF(AND('Indicador Datos'!AF28&gt;=20,'Indicador Datos'!AF28&lt;30),6,IF(AND('Indicador Datos'!AF28&gt;=5,'Indicador Datos'!AF28&lt;20),4,IF(AND('Indicador Datos'!AF28&gt;0,'Indicador Datos'!AF28&lt;5),2,0)))))))</f>
        <v>4</v>
      </c>
      <c r="AC25" s="70">
        <f>IF('Indicador Datos'!AG28="No data", "x", IF('Indicador Datos'!AG28&gt;=15,10,IF(AND('Indicador Datos'!AG28&gt;=12,'Indicador Datos'!AG28&lt;15),8,(IF(AND('Indicador Datos'!AG28&gt;=9,'Indicador Datos'!AG28&lt;12),6,IF(AND('Indicador Datos'!AG28&gt;=5,'Indicador Datos'!AG28&lt;9),4,IF(AND('Indicador Datos'!AG28&gt;0,'Indicador Datos'!AG28&lt;5),2,0)))))))</f>
        <v>4</v>
      </c>
      <c r="AD25" s="160">
        <f t="shared" si="12"/>
        <v>4</v>
      </c>
      <c r="AE25" s="65">
        <f t="shared" si="2"/>
        <v>3.8</v>
      </c>
      <c r="AF25" s="238">
        <f>IF('Indicador Datos'!BA28="No data","x",ROUND( IF('Indicador Datos'!BA28&gt;AF$38,10,IF('Indicador Datos'!BA28&lt;AF$37,0,10-(AF$38-'Indicador Datos'!BA28)/(AF$38-AF$37)*10)),1))</f>
        <v>5.6</v>
      </c>
      <c r="AG25" s="238">
        <f>IF('Indicador Datos'!BB28="No data","x",ROUND( IF('Indicador Datos'!BB28&gt;AG$38,10,IF('Indicador Datos'!BB28&lt;AG$37,0,10-(AG$38-'Indicador Datos'!BB28)/(AG$38-AG$37)*10)),1))</f>
        <v>3.9</v>
      </c>
      <c r="AH25" s="65">
        <f t="shared" si="13"/>
        <v>4.8</v>
      </c>
      <c r="AI25" s="78">
        <f>('Indicador Datos'!AW28+'Indicador Datos'!AV28*0.5+'Indicador Datos'!AU28*0.25)/1000</f>
        <v>89.704750000000004</v>
      </c>
      <c r="AJ25" s="64">
        <f t="shared" si="14"/>
        <v>6.5</v>
      </c>
      <c r="AK25" s="69">
        <f>AI25*1000/'Indicador Datos'!CD28</f>
        <v>2.0661320727447274E-3</v>
      </c>
      <c r="AL25" s="64">
        <f t="shared" si="15"/>
        <v>0.3</v>
      </c>
      <c r="AM25" s="65">
        <f t="shared" si="16"/>
        <v>4.0999999999999996</v>
      </c>
      <c r="AN25" s="64">
        <f>IF('Indicador Datos'!BC28="No data","x",ROUND(IF('Indicador Datos'!BC28&lt;$AN$37,10,IF('Indicador Datos'!BC28&gt;$AN$38,0,($AN$38-'Indicador Datos'!BC28)/($AN$38-$AN$37)*10)),1))</f>
        <v>0</v>
      </c>
      <c r="AO25" s="70">
        <f>IF('Indicador Datos'!BE28="No data", "x", IF('Indicador Datos'!BE28&gt;=40,10,IF(AND('Indicador Datos'!BE28&gt;=30,'Indicador Datos'!BE28&lt;40),8,(IF(AND('Indicador Datos'!BE28&gt;=20,'Indicador Datos'!BE28&lt;30), 6, IF(AND('Indicador Datos'!BE28&gt;=5,'Indicador Datos'!BE28&lt;20),3,0))))))</f>
        <v>6</v>
      </c>
      <c r="AP25" s="70">
        <f>IF('Indicador Datos'!BD28="No data", "x", IF('Indicador Datos'!BD28&gt;=35,10,IF(AND('Indicador Datos'!BD28&gt;=25,'Indicador Datos'!BD28&lt;35),8,(IF(AND('Indicador Datos'!BD28&gt;=15,'Indicador Datos'!BD28&lt;25),6,IF(AND('Indicador Datos'!BD28&gt;=5,'Indicador Datos'!BD28&lt;15),4,IF(AND('Indicador Datos'!BD28&gt;0,'Indicador Datos'!BD28&lt;5),2,0)))))))</f>
        <v>2</v>
      </c>
      <c r="AQ25" s="64">
        <f t="shared" si="17"/>
        <v>4</v>
      </c>
      <c r="AR25" s="70" t="str">
        <f>IF('Indicador Datos'!BF28="No data","x",ROUND(IF('Indicador Datos'!BF28&gt;$AR$38,10,IF('Indicador Datos'!BF28&lt;$AR$37,0,10-($AR$38-'Indicador Datos'!BF28)/($AR$38-$AR$37)*10)),1))</f>
        <v>x</v>
      </c>
      <c r="AS25" s="70" t="str">
        <f>IF('Indicador Datos'!BG28="No data","x",ROUND(IF('Indicador Datos'!BG28&gt;$AS$38,10,IF('Indicador Datos'!BG28&lt;$AS$37,0,10-($AS$38-'Indicador Datos'!BG28)/($AS$38-$AS$37)*10)),1))</f>
        <v>x</v>
      </c>
      <c r="AT25" s="64" t="str">
        <f t="shared" si="18"/>
        <v>x</v>
      </c>
      <c r="AU25" s="65">
        <f t="shared" si="19"/>
        <v>2</v>
      </c>
      <c r="AV25" s="71">
        <f t="shared" si="20"/>
        <v>3.4</v>
      </c>
      <c r="AW25" s="72">
        <f t="shared" si="3"/>
        <v>3.9</v>
      </c>
    </row>
    <row r="26" spans="1:49" s="3" customFormat="1" x14ac:dyDescent="0.25">
      <c r="A26" s="114" t="s">
        <v>437</v>
      </c>
      <c r="B26" s="97" t="s">
        <v>10</v>
      </c>
      <c r="C26" s="64">
        <f>ROUND(IF('Indicador Datos'!X29="No data",IF((0.1233*LN('Indicador Datos'!CC29)-0.4559)&gt;C$38,0,IF((0.1233*LN('Indicador Datos'!CC29)-0.4559)&lt;C$37,10,(C$38-(0.1233*LN('Indicador Datos'!CC29)-0.4559))/(C$38-C$37)*10)),IF('Indicador Datos'!X29&gt;C$38,0,IF('Indicador Datos'!X29&lt;C$37,10,(C$38-'Indicador Datos'!X29)/(C$38-C$37)*10))),1)</f>
        <v>6.4</v>
      </c>
      <c r="D26" s="193">
        <f>IF('Indicador Datos'!Y29="No data","x", 'Indicador Datos'!Y29+'Indicador Datos'!Z29)</f>
        <v>37.900000000000006</v>
      </c>
      <c r="E26" s="160">
        <f t="shared" si="4"/>
        <v>7.6</v>
      </c>
      <c r="F26" s="160">
        <f>IF('Indicador Datos'!AA29="No data","x",ROUND(IF('Indicador Datos'!AA29&gt;F$38,10,IF('Indicador Datos'!AA29&lt;F$37,0,10-(F$38-'Indicador Datos'!AA29)/(F$38-F$37)*10)),1))</f>
        <v>6.6</v>
      </c>
      <c r="G26" s="160">
        <f t="shared" si="5"/>
        <v>7.1</v>
      </c>
      <c r="H26" s="65">
        <f t="shared" si="6"/>
        <v>6.8</v>
      </c>
      <c r="I26" s="64">
        <f>IF('Indicador Datos'!AR29="No data","x",ROUND(IF('Indicador Datos'!AR29&gt;I$38,10,IF('Indicador Datos'!AR29&lt;I$37,0,10-(I$38-'Indicador Datos'!AR29)/(I$38-I$37)*10)),1))</f>
        <v>5.9</v>
      </c>
      <c r="J26" s="64">
        <f>IF('Indicador Datos'!AS29="No data","x",ROUND(IF('Indicador Datos'!AS29&gt;J$38,10,IF('Indicador Datos'!AS29&lt;J$37,0,10-(J$38-'Indicador Datos'!AS29)/(J$38-J$37)*10)),1))</f>
        <v>5.8</v>
      </c>
      <c r="K26" s="160">
        <f>IF('Indicador Datos'!AT29="No data","x",ROUND(IF('Indicador Datos'!AT29&gt;K$38,10,IF('Indicador Datos'!AT29&lt;K$37,0,10-(K$38-'Indicador Datos'!AT29)/(K$38-K$37)*10)),1))</f>
        <v>10</v>
      </c>
      <c r="L26" s="65">
        <f t="shared" si="7"/>
        <v>7.2</v>
      </c>
      <c r="M26" s="160">
        <f>IF('Indicador Datos'!AB29="No data","x",ROUND(IF('Indicador Datos'!AB29&gt;M$38,10,IF('Indicador Datos'!AB29&lt;M$37,0,10-(M$38-'Indicador Datos'!AB29)/(M$38-M$37)*10)),1))</f>
        <v>9.5</v>
      </c>
      <c r="N26" s="160">
        <f>IF('Indicador Datos'!AC29="No data","x",ROUND(IF('Indicador Datos'!AC29&gt;N$38,10,IF('Indicador Datos'!AC29&lt;N$37,0,10-(N$38-'Indicador Datos'!AC29)/(N$38-N$37)*10)),1))</f>
        <v>3.6</v>
      </c>
      <c r="O26" s="160">
        <f>IF('Indicador Datos'!AD29="No data","x",ROUND(IF('Indicador Datos'!AD29&gt;O$38,10,IF('Indicador Datos'!AD29&lt;O$37,0,10-(O$38-'Indicador Datos'!AD29)/(O$38-O$37)*10)),1))</f>
        <v>9.8000000000000007</v>
      </c>
      <c r="P26" s="65">
        <f t="shared" si="8"/>
        <v>8.6</v>
      </c>
      <c r="Q26" s="66">
        <f t="shared" si="9"/>
        <v>7.4</v>
      </c>
      <c r="R26" s="78">
        <f>IF(AND('Indicador Datos'!AX29="No data",'Indicador Datos'!AY29="No data"),0,SUM('Indicador Datos'!AX29:AZ29)/1000)</f>
        <v>0.77500000000000002</v>
      </c>
      <c r="S26" s="64">
        <f t="shared" si="10"/>
        <v>4.7</v>
      </c>
      <c r="T26" s="67">
        <f>R26*1000/'Indicador Datos'!CD29</f>
        <v>7.2263059916333365E-5</v>
      </c>
      <c r="U26" s="64">
        <f t="shared" si="0"/>
        <v>1.7</v>
      </c>
      <c r="V26" s="68">
        <f t="shared" si="11"/>
        <v>3.3</v>
      </c>
      <c r="W26" s="64">
        <f>IF('Indicador Datos'!AL29="No data","x",ROUND(IF('Indicador Datos'!AL29&gt;W$38,10,IF('Indicador Datos'!AL29&lt;W$37,0,10-(W$38-'Indicador Datos'!AL29)/(W$38-W$37)*10)),1))</f>
        <v>1.5</v>
      </c>
      <c r="X26" s="64">
        <f>IF('Indicador Datos'!AK29="No data","x",ROUND(IF('Indicador Datos'!AK29&gt;X$38,10,IF('Indicador Datos'!AK29&lt;X$37,0,10-(X$38-'Indicador Datos'!AK29)/(X$38-X$37)*10)),1))</f>
        <v>10</v>
      </c>
      <c r="Y26" s="64">
        <f>IF('Indicador Datos'!AM29 ="No data","x",ROUND( IF('Indicador Datos'!AM29 &gt;Y$38,10,IF('Indicador Datos'!AM29 &lt;Y$37,0,10-(Y$38-'Indicador Datos'!AM29)/(Y$38-Y$37)*10)),1))</f>
        <v>10</v>
      </c>
      <c r="Z26" s="65">
        <f t="shared" si="1"/>
        <v>8.8000000000000007</v>
      </c>
      <c r="AA26" s="64">
        <f>IF('Indicador Datos'!AE29="No data","x",ROUND(IF('Indicador Datos'!AE29&gt;AA$38,10,IF('Indicador Datos'!AE29&lt;AA$37,0,10-(AA$38-'Indicador Datos'!AE29)/(AA$38-AA$37)*10)),1))</f>
        <v>10</v>
      </c>
      <c r="AB26" s="70">
        <f>IF('Indicador Datos'!AF29="No data", "x", IF('Indicador Datos'!AF29&gt;=40,10,IF(AND('Indicador Datos'!AF29&gt;=30,'Indicador Datos'!AF29&lt;40),8,(IF(AND('Indicador Datos'!AF29&gt;=20,'Indicador Datos'!AF29&lt;30),6,IF(AND('Indicador Datos'!AF29&gt;=5,'Indicador Datos'!AF29&lt;20),4,IF(AND('Indicador Datos'!AF29&gt;0,'Indicador Datos'!AF29&lt;5),2,0)))))))</f>
        <v>4</v>
      </c>
      <c r="AC26" s="70">
        <f>IF('Indicador Datos'!AG29="No data", "x", IF('Indicador Datos'!AG29&gt;=15,10,IF(AND('Indicador Datos'!AG29&gt;=12,'Indicador Datos'!AG29&lt;15),8,(IF(AND('Indicador Datos'!AG29&gt;=9,'Indicador Datos'!AG29&lt;12),6,IF(AND('Indicador Datos'!AG29&gt;=5,'Indicador Datos'!AG29&lt;9),4,IF(AND('Indicador Datos'!AG29&gt;0,'Indicador Datos'!AG29&lt;5),2,0)))))))</f>
        <v>4</v>
      </c>
      <c r="AD26" s="160">
        <f t="shared" si="12"/>
        <v>4</v>
      </c>
      <c r="AE26" s="65">
        <f t="shared" si="2"/>
        <v>7</v>
      </c>
      <c r="AF26" s="238">
        <f>IF('Indicador Datos'!BA29="No data","x",ROUND( IF('Indicador Datos'!BA29&gt;AF$38,10,IF('Indicador Datos'!BA29&lt;AF$37,0,10-(AF$38-'Indicador Datos'!BA29)/(AF$38-AF$37)*10)),1))</f>
        <v>6.9</v>
      </c>
      <c r="AG26" s="238">
        <f>IF('Indicador Datos'!BB29="No data","x",ROUND( IF('Indicador Datos'!BB29&gt;AG$38,10,IF('Indicador Datos'!BB29&lt;AG$37,0,10-(AG$38-'Indicador Datos'!BB29)/(AG$38-AG$37)*10)),1))</f>
        <v>2.8</v>
      </c>
      <c r="AH26" s="65">
        <f t="shared" si="13"/>
        <v>4.9000000000000004</v>
      </c>
      <c r="AI26" s="78">
        <f>('Indicador Datos'!AW29+'Indicador Datos'!AV29*0.5+'Indicador Datos'!AU29*0.25)/1000</f>
        <v>110.37</v>
      </c>
      <c r="AJ26" s="64">
        <f t="shared" si="14"/>
        <v>6.8</v>
      </c>
      <c r="AK26" s="69">
        <f>AI26*1000/'Indicador Datos'!CD29</f>
        <v>1.0291192158665436E-2</v>
      </c>
      <c r="AL26" s="64">
        <f t="shared" si="15"/>
        <v>1.4</v>
      </c>
      <c r="AM26" s="65">
        <f t="shared" si="16"/>
        <v>4.5999999999999996</v>
      </c>
      <c r="AN26" s="64">
        <f>IF('Indicador Datos'!BC29="No data","x",ROUND(IF('Indicador Datos'!BC29&lt;$AN$37,10,IF('Indicador Datos'!BC29&gt;$AN$38,0,($AN$38-'Indicador Datos'!BC29)/($AN$38-$AN$37)*10)),1))</f>
        <v>6.3</v>
      </c>
      <c r="AO26" s="70">
        <f>IF('Indicador Datos'!BE29="No data", "x", IF('Indicador Datos'!BE29&gt;=40,10,IF(AND('Indicador Datos'!BE29&gt;=30,'Indicador Datos'!BE29&lt;40),8,(IF(AND('Indicador Datos'!BE29&gt;=20,'Indicador Datos'!BE29&lt;30), 6, IF(AND('Indicador Datos'!BE29&gt;=5,'Indicador Datos'!BE29&lt;20),3,0))))))</f>
        <v>8</v>
      </c>
      <c r="AP26" s="70">
        <f>IF('Indicador Datos'!BD29="No data", "x", IF('Indicador Datos'!BD29&gt;=35,10,IF(AND('Indicador Datos'!BD29&gt;=25,'Indicador Datos'!BD29&lt;35),8,(IF(AND('Indicador Datos'!BD29&gt;=15,'Indicador Datos'!BD29&lt;25),6,IF(AND('Indicador Datos'!BD29&gt;=5,'Indicador Datos'!BD29&lt;15),4,IF(AND('Indicador Datos'!BD29&gt;0,'Indicador Datos'!BD29&lt;5),2,0)))))))</f>
        <v>6</v>
      </c>
      <c r="AQ26" s="64">
        <f t="shared" si="17"/>
        <v>7</v>
      </c>
      <c r="AR26" s="70">
        <f>IF('Indicador Datos'!BF29="No data","x",ROUND(IF('Indicador Datos'!BF29&gt;$AR$38,10,IF('Indicador Datos'!BF29&lt;$AR$37,0,10-($AR$38-'Indicador Datos'!BF29)/($AR$38-$AR$37)*10)),1))</f>
        <v>5.4</v>
      </c>
      <c r="AS26" s="70">
        <f>IF('Indicador Datos'!BG29="No data","x",ROUND(IF('Indicador Datos'!BG29&gt;$AS$38,10,IF('Indicador Datos'!BG29&lt;$AS$37,0,10-($AS$38-'Indicador Datos'!BG29)/($AS$38-$AS$37)*10)),1))</f>
        <v>6.1</v>
      </c>
      <c r="AT26" s="64">
        <f t="shared" si="18"/>
        <v>5.5</v>
      </c>
      <c r="AU26" s="65">
        <f t="shared" si="19"/>
        <v>6.3</v>
      </c>
      <c r="AV26" s="71">
        <f t="shared" si="20"/>
        <v>6.6</v>
      </c>
      <c r="AW26" s="72">
        <f t="shared" si="3"/>
        <v>5.2</v>
      </c>
    </row>
    <row r="27" spans="1:49" s="3" customFormat="1" x14ac:dyDescent="0.25">
      <c r="A27" s="114" t="s">
        <v>12</v>
      </c>
      <c r="B27" s="97" t="s">
        <v>11</v>
      </c>
      <c r="C27" s="64">
        <f>ROUND(IF('Indicador Datos'!X30="No data",IF((0.1233*LN('Indicador Datos'!CC30)-0.4559)&gt;C$38,0,IF((0.1233*LN('Indicador Datos'!CC30)-0.4559)&lt;C$37,10,(C$38-(0.1233*LN('Indicador Datos'!CC30)-0.4559))/(C$38-C$37)*10)),IF('Indicador Datos'!X30&gt;C$38,0,IF('Indicador Datos'!X30&lt;C$37,10,(C$38-'Indicador Datos'!X30)/(C$38-C$37)*10))),1)</f>
        <v>4.3</v>
      </c>
      <c r="D27" s="193">
        <f>IF('Indicador Datos'!Y30="No data","x", 'Indicador Datos'!Y30+'Indicador Datos'!Z30)</f>
        <v>10.1</v>
      </c>
      <c r="E27" s="160">
        <f t="shared" si="4"/>
        <v>2</v>
      </c>
      <c r="F27" s="160">
        <f>IF('Indicador Datos'!AA30="No data","x",ROUND(IF('Indicador Datos'!AA30&gt;F$38,10,IF('Indicador Datos'!AA30&lt;F$37,0,10-(F$38-'Indicador Datos'!AA30)/(F$38-F$37)*10)),1))</f>
        <v>1.2</v>
      </c>
      <c r="G27" s="160">
        <f t="shared" si="5"/>
        <v>1.6</v>
      </c>
      <c r="H27" s="65">
        <f t="shared" si="6"/>
        <v>3.1</v>
      </c>
      <c r="I27" s="64">
        <f>IF('Indicador Datos'!AR30="No data","x",ROUND(IF('Indicador Datos'!AR30&gt;I$38,10,IF('Indicador Datos'!AR30&lt;I$37,0,10-(I$38-'Indicador Datos'!AR30)/(I$38-I$37)*10)),1))</f>
        <v>6.1</v>
      </c>
      <c r="J27" s="64">
        <f>IF('Indicador Datos'!AS30="No data","x",ROUND(IF('Indicador Datos'!AS30&gt;J$38,10,IF('Indicador Datos'!AS30&lt;J$37,0,10-(J$38-'Indicador Datos'!AS30)/(J$38-J$37)*10)),1))</f>
        <v>7</v>
      </c>
      <c r="K27" s="160">
        <f>IF('Indicador Datos'!AT30="No data","x",ROUND(IF('Indicador Datos'!AT30&gt;K$38,10,IF('Indicador Datos'!AT30&lt;K$37,0,10-(K$38-'Indicador Datos'!AT30)/(K$38-K$37)*10)),1))</f>
        <v>6.4</v>
      </c>
      <c r="L27" s="65">
        <f t="shared" si="7"/>
        <v>6.5</v>
      </c>
      <c r="M27" s="160">
        <f>IF('Indicador Datos'!AB30="No data","x",ROUND(IF('Indicador Datos'!AB30&gt;M$38,10,IF('Indicador Datos'!AB30&lt;M$37,0,10-(M$38-'Indicador Datos'!AB30)/(M$38-M$37)*10)),1))</f>
        <v>1.9</v>
      </c>
      <c r="N27" s="160">
        <f>IF('Indicador Datos'!AC30="No data","x",ROUND(IF('Indicador Datos'!AC30&gt;N$38,10,IF('Indicador Datos'!AC30&lt;N$37,0,10-(N$38-'Indicador Datos'!AC30)/(N$38-N$37)*10)),1))</f>
        <v>0.2</v>
      </c>
      <c r="O27" s="160">
        <f>IF('Indicador Datos'!AD30="No data","x",ROUND(IF('Indicador Datos'!AD30&gt;O$38,10,IF('Indicador Datos'!AD30&lt;O$37,0,10-(O$38-'Indicador Datos'!AD30)/(O$38-O$37)*10)),1))</f>
        <v>2.5</v>
      </c>
      <c r="P27" s="65">
        <f t="shared" si="8"/>
        <v>1.6</v>
      </c>
      <c r="Q27" s="66">
        <f t="shared" si="9"/>
        <v>3.6</v>
      </c>
      <c r="R27" s="78">
        <f>IF(AND('Indicador Datos'!AX30="No data",'Indicador Datos'!AY30="No data"),0,SUM('Indicador Datos'!AX30:AZ30)/1000)</f>
        <v>8.7070000000000007</v>
      </c>
      <c r="S27" s="64">
        <f t="shared" si="10"/>
        <v>7.3</v>
      </c>
      <c r="T27" s="67">
        <f>R27*1000/'Indicador Datos'!CD30</f>
        <v>4.1891284846072357E-5</v>
      </c>
      <c r="U27" s="64">
        <f t="shared" si="0"/>
        <v>0</v>
      </c>
      <c r="V27" s="68">
        <f t="shared" si="11"/>
        <v>4.5999999999999996</v>
      </c>
      <c r="W27" s="64">
        <f>IF('Indicador Datos'!AL30="No data","x",ROUND(IF('Indicador Datos'!AL30&gt;W$38,10,IF('Indicador Datos'!AL30&lt;W$37,0,10-(W$38-'Indicador Datos'!AL30)/(W$38-W$37)*10)),1))</f>
        <v>2.5</v>
      </c>
      <c r="X27" s="64">
        <f>IF('Indicador Datos'!AK30="No data","x",ROUND(IF('Indicador Datos'!AK30&gt;X$38,10,IF('Indicador Datos'!AK30&lt;X$37,0,10-(X$38-'Indicador Datos'!AK30)/(X$38-X$37)*10)),1))</f>
        <v>4.4000000000000004</v>
      </c>
      <c r="Y27" s="64">
        <f>IF('Indicador Datos'!AM30 ="No data","x",ROUND( IF('Indicador Datos'!AM30 &gt;Y$38,10,IF('Indicador Datos'!AM30 &lt;Y$37,0,10-(Y$38-'Indicador Datos'!AM30)/(Y$38-Y$37)*10)),1))</f>
        <v>10</v>
      </c>
      <c r="Z27" s="65">
        <f t="shared" si="1"/>
        <v>7.1</v>
      </c>
      <c r="AA27" s="64">
        <f>IF('Indicador Datos'!AE30="No data","x",ROUND(IF('Indicador Datos'!AE30&gt;AA$38,10,IF('Indicador Datos'!AE30&lt;AA$37,0,10-(AA$38-'Indicador Datos'!AE30)/(AA$38-AA$37)*10)),1))</f>
        <v>4.7</v>
      </c>
      <c r="AB27" s="70">
        <f>IF('Indicador Datos'!AF30="No data", "x", IF('Indicador Datos'!AF30&gt;=40,10,IF(AND('Indicador Datos'!AF30&gt;=30,'Indicador Datos'!AF30&lt;40),8,(IF(AND('Indicador Datos'!AF30&gt;=20,'Indicador Datos'!AF30&lt;30),6,IF(AND('Indicador Datos'!AF30&gt;=5,'Indicador Datos'!AF30&lt;20),4,IF(AND('Indicador Datos'!AF30&gt;0,'Indicador Datos'!AF30&lt;5),2,0)))))))</f>
        <v>4</v>
      </c>
      <c r="AC27" s="70">
        <f>IF('Indicador Datos'!AG30="No data", "x", IF('Indicador Datos'!AG30&gt;=15,10,IF(AND('Indicador Datos'!AG30&gt;=12,'Indicador Datos'!AG30&lt;15),8,(IF(AND('Indicador Datos'!AG30&gt;=9,'Indicador Datos'!AG30&lt;12),6,IF(AND('Indicador Datos'!AG30&gt;=5,'Indicador Datos'!AG30&lt;9),4,IF(AND('Indicador Datos'!AG30&gt;0,'Indicador Datos'!AG30&lt;5),2,0)))))))</f>
        <v>4</v>
      </c>
      <c r="AD27" s="160">
        <f t="shared" si="12"/>
        <v>4</v>
      </c>
      <c r="AE27" s="65">
        <f t="shared" si="2"/>
        <v>4.4000000000000004</v>
      </c>
      <c r="AF27" s="238">
        <f>IF('Indicador Datos'!BA30="No data","x",ROUND( IF('Indicador Datos'!BA30&gt;AF$38,10,IF('Indicador Datos'!BA30&lt;AF$37,0,10-(AF$38-'Indicador Datos'!BA30)/(AF$38-AF$37)*10)),1))</f>
        <v>6.2</v>
      </c>
      <c r="AG27" s="238">
        <f>IF('Indicador Datos'!BB30="No data","x",ROUND( IF('Indicador Datos'!BB30&gt;AG$38,10,IF('Indicador Datos'!BB30&lt;AG$37,0,10-(AG$38-'Indicador Datos'!BB30)/(AG$38-AG$37)*10)),1))</f>
        <v>10</v>
      </c>
      <c r="AH27" s="65">
        <f t="shared" si="13"/>
        <v>8.1</v>
      </c>
      <c r="AI27" s="78">
        <f>('Indicador Datos'!AW30+'Indicador Datos'!AV30*0.5+'Indicador Datos'!AU30*0.25)/1000</f>
        <v>7109.3114999999998</v>
      </c>
      <c r="AJ27" s="64">
        <f t="shared" si="14"/>
        <v>10</v>
      </c>
      <c r="AK27" s="69">
        <f>AI27*1000/'Indicador Datos'!CD30</f>
        <v>3.4204455392897432E-2</v>
      </c>
      <c r="AL27" s="64">
        <f t="shared" si="15"/>
        <v>4.5999999999999996</v>
      </c>
      <c r="AM27" s="65">
        <f t="shared" si="16"/>
        <v>8.4</v>
      </c>
      <c r="AN27" s="64">
        <f>IF('Indicador Datos'!BC30="No data","x",ROUND(IF('Indicador Datos'!BC30&lt;$AN$37,10,IF('Indicador Datos'!BC30&gt;$AN$38,0,($AN$38-'Indicador Datos'!BC30)/($AN$38-$AN$37)*10)),1))</f>
        <v>2</v>
      </c>
      <c r="AO27" s="70">
        <f>IF('Indicador Datos'!BE30="No data", "x", IF('Indicador Datos'!BE30&gt;=40,10,IF(AND('Indicador Datos'!BE30&gt;=30,'Indicador Datos'!BE30&lt;40),8,(IF(AND('Indicador Datos'!BE30&gt;=20,'Indicador Datos'!BE30&lt;30), 6, IF(AND('Indicador Datos'!BE30&gt;=5,'Indicador Datos'!BE30&lt;20),3,0))))))</f>
        <v>8</v>
      </c>
      <c r="AP27" s="70">
        <f>IF('Indicador Datos'!BD30="No data", "x", IF('Indicador Datos'!BD30&gt;=35,10,IF(AND('Indicador Datos'!BD30&gt;=25,'Indicador Datos'!BD30&lt;35),8,(IF(AND('Indicador Datos'!BD30&gt;=15,'Indicador Datos'!BD30&lt;25),6,IF(AND('Indicador Datos'!BD30&gt;=5,'Indicador Datos'!BD30&lt;15),4,IF(AND('Indicador Datos'!BD30&gt;0,'Indicador Datos'!BD30&lt;5),2,0)))))))</f>
        <v>2</v>
      </c>
      <c r="AQ27" s="64">
        <f t="shared" si="17"/>
        <v>5</v>
      </c>
      <c r="AR27" s="70">
        <f>IF('Indicador Datos'!BF30="No data","x",ROUND(IF('Indicador Datos'!BF30&gt;$AR$38,10,IF('Indicador Datos'!BF30&lt;$AR$37,0,10-($AR$38-'Indicador Datos'!BF30)/($AR$38-$AR$37)*10)),1))</f>
        <v>1.8</v>
      </c>
      <c r="AS27" s="70">
        <f>IF('Indicador Datos'!BG30="No data","x",ROUND(IF('Indicador Datos'!BG30&gt;$AS$38,10,IF('Indicador Datos'!BG30&lt;$AS$37,0,10-($AS$38-'Indicador Datos'!BG30)/($AS$38-$AS$37)*10)),1))</f>
        <v>2.2000000000000002</v>
      </c>
      <c r="AT27" s="64">
        <f t="shared" si="18"/>
        <v>1.9</v>
      </c>
      <c r="AU27" s="65">
        <f t="shared" si="19"/>
        <v>3</v>
      </c>
      <c r="AV27" s="71">
        <f t="shared" si="20"/>
        <v>6.6</v>
      </c>
      <c r="AW27" s="72">
        <f t="shared" si="3"/>
        <v>5.7</v>
      </c>
    </row>
    <row r="28" spans="1:49" s="3" customFormat="1" x14ac:dyDescent="0.25">
      <c r="A28" s="114" t="s">
        <v>14</v>
      </c>
      <c r="B28" s="97" t="s">
        <v>13</v>
      </c>
      <c r="C28" s="64">
        <f>ROUND(IF('Indicador Datos'!X31="No data",IF((0.1233*LN('Indicador Datos'!CC31)-0.4559)&gt;C$38,0,IF((0.1233*LN('Indicador Datos'!CC31)-0.4559)&lt;C$37,10,(C$38-(0.1233*LN('Indicador Datos'!CC31)-0.4559))/(C$38-C$37)*10)),IF('Indicador Datos'!X31&gt;C$38,0,IF('Indicador Datos'!X31&lt;C$37,10,(C$38-'Indicador Datos'!X31)/(C$38-C$37)*10))),1)</f>
        <v>2.6</v>
      </c>
      <c r="D28" s="193" t="str">
        <f>IF('Indicador Datos'!Y31="No data","x", 'Indicador Datos'!Y31+'Indicador Datos'!Z31)</f>
        <v>x</v>
      </c>
      <c r="E28" s="160" t="str">
        <f t="shared" si="4"/>
        <v>x</v>
      </c>
      <c r="F28" s="160">
        <f>IF('Indicador Datos'!AA31="No data","x",ROUND(IF('Indicador Datos'!AA31&gt;F$38,10,IF('Indicador Datos'!AA31&lt;F$37,0,10-(F$38-'Indicador Datos'!AA31)/(F$38-F$37)*10)),1))</f>
        <v>2.4</v>
      </c>
      <c r="G28" s="160">
        <f t="shared" si="5"/>
        <v>2.4</v>
      </c>
      <c r="H28" s="65">
        <f t="shared" si="6"/>
        <v>2.5</v>
      </c>
      <c r="I28" s="64">
        <f>IF('Indicador Datos'!AR31="No data","x",ROUND(IF('Indicador Datos'!AR31&gt;I$38,10,IF('Indicador Datos'!AR31&lt;I$37,0,10-(I$38-'Indicador Datos'!AR31)/(I$38-I$37)*10)),1))</f>
        <v>4.5</v>
      </c>
      <c r="J28" s="64">
        <f>IF('Indicador Datos'!AS31="No data","x",ROUND(IF('Indicador Datos'!AS31&gt;J$38,10,IF('Indicador Datos'!AS31&lt;J$37,0,10-(J$38-'Indicador Datos'!AS31)/(J$38-J$37)*10)),1))</f>
        <v>6.4</v>
      </c>
      <c r="K28" s="160" t="str">
        <f>IF('Indicador Datos'!AT31="No data","x",ROUND(IF('Indicador Datos'!AT31&gt;K$38,10,IF('Indicador Datos'!AT31&lt;K$37,0,10-(K$38-'Indicador Datos'!AT31)/(K$38-K$37)*10)),1))</f>
        <v>x</v>
      </c>
      <c r="L28" s="65">
        <f t="shared" si="7"/>
        <v>5.5</v>
      </c>
      <c r="M28" s="160">
        <f>IF('Indicador Datos'!AB31="No data","x",ROUND(IF('Indicador Datos'!AB31&gt;M$38,10,IF('Indicador Datos'!AB31&lt;M$37,0,10-(M$38-'Indicador Datos'!AB31)/(M$38-M$37)*10)),1))</f>
        <v>2.1</v>
      </c>
      <c r="N28" s="160">
        <f>IF('Indicador Datos'!AC31="No data","x",ROUND(IF('Indicador Datos'!AC31&gt;N$38,10,IF('Indicador Datos'!AC31&lt;N$37,0,10-(N$38-'Indicador Datos'!AC31)/(N$38-N$37)*10)),1))</f>
        <v>0.1</v>
      </c>
      <c r="O28" s="160" t="str">
        <f>IF('Indicador Datos'!AD31="No data","x",ROUND(IF('Indicador Datos'!AD31&gt;O$38,10,IF('Indicador Datos'!AD31&lt;O$37,0,10-(O$38-'Indicador Datos'!AD31)/(O$38-O$37)*10)),1))</f>
        <v>x</v>
      </c>
      <c r="P28" s="65">
        <f t="shared" si="8"/>
        <v>1.2</v>
      </c>
      <c r="Q28" s="66">
        <f t="shared" si="9"/>
        <v>2.9</v>
      </c>
      <c r="R28" s="78">
        <f>IF(AND('Indicador Datos'!AX31="No data",'Indicador Datos'!AY31="No data"),0,SUM('Indicador Datos'!AX31:AZ31)/1000)</f>
        <v>1.849</v>
      </c>
      <c r="S28" s="64">
        <f t="shared" si="10"/>
        <v>5.7</v>
      </c>
      <c r="T28" s="67">
        <f>R28*1000/'Indicador Datos'!CD31</f>
        <v>1.0301902575871229E-4</v>
      </c>
      <c r="U28" s="64">
        <f t="shared" si="0"/>
        <v>1.8</v>
      </c>
      <c r="V28" s="68">
        <f t="shared" si="11"/>
        <v>4</v>
      </c>
      <c r="W28" s="64">
        <f>IF('Indicador Datos'!AL31="No data","x",ROUND(IF('Indicador Datos'!AL31&gt;W$38,10,IF('Indicador Datos'!AL31&lt;W$37,0,10-(W$38-'Indicador Datos'!AL31)/(W$38-W$37)*10)),1))</f>
        <v>1.5</v>
      </c>
      <c r="X28" s="64">
        <f>IF('Indicador Datos'!AK31="No data","x",ROUND(IF('Indicador Datos'!AK31&gt;X$38,10,IF('Indicador Datos'!AK31&lt;X$37,0,10-(X$38-'Indicador Datos'!AK31)/(X$38-X$37)*10)),1))</f>
        <v>1.6</v>
      </c>
      <c r="Y28" s="64">
        <f>IF('Indicador Datos'!AM31 ="No data","x",ROUND( IF('Indicador Datos'!AM31 &gt;Y$38,10,IF('Indicador Datos'!AM31 &lt;Y$37,0,10-(Y$38-'Indicador Datos'!AM31)/(Y$38-Y$37)*10)),1))</f>
        <v>0</v>
      </c>
      <c r="Z28" s="65">
        <f t="shared" si="1"/>
        <v>1.1000000000000001</v>
      </c>
      <c r="AA28" s="64">
        <f>IF('Indicador Datos'!AE31="No data","x",ROUND(IF('Indicador Datos'!AE31&gt;AA$38,10,IF('Indicador Datos'!AE31&lt;AA$37,0,10-(AA$38-'Indicador Datos'!AE31)/(AA$38-AA$37)*10)),1))</f>
        <v>2.2999999999999998</v>
      </c>
      <c r="AB28" s="70">
        <f>IF('Indicador Datos'!AF31="No data", "x", IF('Indicador Datos'!AF31&gt;=40,10,IF(AND('Indicador Datos'!AF31&gt;=30,'Indicador Datos'!AF31&lt;40),8,(IF(AND('Indicador Datos'!AF31&gt;=20,'Indicador Datos'!AF31&lt;30),6,IF(AND('Indicador Datos'!AF31&gt;=5,'Indicador Datos'!AF31&lt;20),4,IF(AND('Indicador Datos'!AF31&gt;0,'Indicador Datos'!AF31&lt;5),2,0)))))))</f>
        <v>2</v>
      </c>
      <c r="AC28" s="70">
        <f>IF('Indicador Datos'!AG31="No data", "x", IF('Indicador Datos'!AG31&gt;=15,10,IF(AND('Indicador Datos'!AG31&gt;=12,'Indicador Datos'!AG31&lt;15),8,(IF(AND('Indicador Datos'!AG31&gt;=9,'Indicador Datos'!AG31&lt;12),6,IF(AND('Indicador Datos'!AG31&gt;=5,'Indicador Datos'!AG31&lt;9),4,IF(AND('Indicador Datos'!AG31&gt;0,'Indicador Datos'!AG31&lt;5),2,0)))))))</f>
        <v>4</v>
      </c>
      <c r="AD28" s="160">
        <f t="shared" si="12"/>
        <v>3</v>
      </c>
      <c r="AE28" s="65">
        <f t="shared" si="2"/>
        <v>2.7</v>
      </c>
      <c r="AF28" s="238">
        <f>IF('Indicador Datos'!BA31="No data","x",ROUND( IF('Indicador Datos'!BA31&gt;AF$38,10,IF('Indicador Datos'!BA31&lt;AF$37,0,10-(AF$38-'Indicador Datos'!BA31)/(AF$38-AF$37)*10)),1))</f>
        <v>3</v>
      </c>
      <c r="AG28" s="238">
        <f>IF('Indicador Datos'!BB31="No data","x",ROUND( IF('Indicador Datos'!BB31&gt;AG$38,10,IF('Indicador Datos'!BB31&lt;AG$37,0,10-(AG$38-'Indicador Datos'!BB31)/(AG$38-AG$37)*10)),1))</f>
        <v>2.7</v>
      </c>
      <c r="AH28" s="65">
        <f t="shared" si="13"/>
        <v>2.9</v>
      </c>
      <c r="AI28" s="78">
        <f>('Indicador Datos'!AW31+'Indicador Datos'!AV31*0.5+'Indicador Datos'!AU31*0.25)/1000</f>
        <v>573.63149999999996</v>
      </c>
      <c r="AJ28" s="64">
        <f t="shared" si="14"/>
        <v>9.1999999999999993</v>
      </c>
      <c r="AK28" s="69">
        <f>AI28*1000/'Indicador Datos'!CD31</f>
        <v>3.1960496633049632E-2</v>
      </c>
      <c r="AL28" s="64">
        <f t="shared" si="15"/>
        <v>4.3</v>
      </c>
      <c r="AM28" s="65">
        <f t="shared" si="16"/>
        <v>7.5</v>
      </c>
      <c r="AN28" s="64">
        <f>IF('Indicador Datos'!BC31="No data","x",ROUND(IF('Indicador Datos'!BC31&lt;$AN$37,10,IF('Indicador Datos'!BC31&gt;$AN$38,0,($AN$38-'Indicador Datos'!BC31)/($AN$38-$AN$37)*10)),1))</f>
        <v>3.1</v>
      </c>
      <c r="AO28" s="70">
        <f>IF('Indicador Datos'!BE31="No data", "x", IF('Indicador Datos'!BE31&gt;=40,10,IF(AND('Indicador Datos'!BE31&gt;=30,'Indicador Datos'!BE31&lt;40),8,(IF(AND('Indicador Datos'!BE31&gt;=20,'Indicador Datos'!BE31&lt;30), 6, IF(AND('Indicador Datos'!BE31&gt;=5,'Indicador Datos'!BE31&lt;20),3,0))))))</f>
        <v>6</v>
      </c>
      <c r="AP28" s="70">
        <f>IF('Indicador Datos'!BD31="No data", "x", IF('Indicador Datos'!BD31&gt;=35,10,IF(AND('Indicador Datos'!BD31&gt;=25,'Indicador Datos'!BD31&lt;35),8,(IF(AND('Indicador Datos'!BD31&gt;=15,'Indicador Datos'!BD31&lt;25),6,IF(AND('Indicador Datos'!BD31&gt;=5,'Indicador Datos'!BD31&lt;15),4,IF(AND('Indicador Datos'!BD31&gt;0,'Indicador Datos'!BD31&lt;5),2,0)))))))</f>
        <v>2</v>
      </c>
      <c r="AQ28" s="64">
        <f t="shared" si="17"/>
        <v>4</v>
      </c>
      <c r="AR28" s="70">
        <f>IF('Indicador Datos'!BF31="No data","x",ROUND(IF('Indicador Datos'!BF31&gt;$AR$38,10,IF('Indicador Datos'!BF31&lt;$AR$37,0,10-($AR$38-'Indicador Datos'!BF31)/($AR$38-$AR$37)*10)),1))</f>
        <v>1.8</v>
      </c>
      <c r="AS28" s="70">
        <f>IF('Indicador Datos'!BG31="No data","x",ROUND(IF('Indicador Datos'!BG31&gt;$AS$38,10,IF('Indicador Datos'!BG31&lt;$AS$37,0,10-($AS$38-'Indicador Datos'!BG31)/($AS$38-$AS$37)*10)),1))</f>
        <v>3.7</v>
      </c>
      <c r="AT28" s="64">
        <f t="shared" si="18"/>
        <v>2.2000000000000002</v>
      </c>
      <c r="AU28" s="65">
        <f t="shared" si="19"/>
        <v>3.1</v>
      </c>
      <c r="AV28" s="71">
        <f t="shared" si="20"/>
        <v>3.9</v>
      </c>
      <c r="AW28" s="72">
        <f t="shared" si="3"/>
        <v>4</v>
      </c>
    </row>
    <row r="29" spans="1:49" s="3" customFormat="1" x14ac:dyDescent="0.25">
      <c r="A29" s="114" t="s">
        <v>16</v>
      </c>
      <c r="B29" s="97" t="s">
        <v>15</v>
      </c>
      <c r="C29" s="64">
        <f>ROUND(IF('Indicador Datos'!X32="No data",IF((0.1233*LN('Indicador Datos'!CC32)-0.4559)&gt;C$38,0,IF((0.1233*LN('Indicador Datos'!CC32)-0.4559)&lt;C$37,10,(C$38-(0.1233*LN('Indicador Datos'!CC32)-0.4559))/(C$38-C$37)*10)),IF('Indicador Datos'!X32&gt;C$38,0,IF('Indicador Datos'!X32&lt;C$37,10,(C$38-'Indicador Datos'!X32)/(C$38-C$37)*10))),1)</f>
        <v>5.0999999999999996</v>
      </c>
      <c r="D29" s="193">
        <f>IF('Indicador Datos'!Y32="No data","x", 'Indicador Datos'!Y32+'Indicador Datos'!Z32)</f>
        <v>17.799999999999997</v>
      </c>
      <c r="E29" s="160">
        <f t="shared" si="4"/>
        <v>3.6</v>
      </c>
      <c r="F29" s="160">
        <f>IF('Indicador Datos'!AA32="No data","x",ROUND(IF('Indicador Datos'!AA32&gt;F$38,10,IF('Indicador Datos'!AA32&lt;F$37,0,10-(F$38-'Indicador Datos'!AA32)/(F$38-F$37)*10)),1))</f>
        <v>4.5999999999999996</v>
      </c>
      <c r="G29" s="160">
        <f t="shared" si="5"/>
        <v>4.0999999999999996</v>
      </c>
      <c r="H29" s="65">
        <f t="shared" si="6"/>
        <v>4.5999999999999996</v>
      </c>
      <c r="I29" s="64">
        <f>IF('Indicador Datos'!AR32="No data","x",ROUND(IF('Indicador Datos'!AR32&gt;I$38,10,IF('Indicador Datos'!AR32&lt;I$37,0,10-(I$38-'Indicador Datos'!AR32)/(I$38-I$37)*10)),1))</f>
        <v>5.7</v>
      </c>
      <c r="J29" s="64">
        <f>IF('Indicador Datos'!AS32="No data","x",ROUND(IF('Indicador Datos'!AS32&gt;J$38,10,IF('Indicador Datos'!AS32&lt;J$37,0,10-(J$38-'Indicador Datos'!AS32)/(J$38-J$37)*10)),1))</f>
        <v>7.1</v>
      </c>
      <c r="K29" s="160">
        <f>IF('Indicador Datos'!AT32="No data","x",ROUND(IF('Indicador Datos'!AT32&gt;K$38,10,IF('Indicador Datos'!AT32&lt;K$37,0,10-(K$38-'Indicador Datos'!AT32)/(K$38-K$37)*10)),1))</f>
        <v>3.7</v>
      </c>
      <c r="L29" s="65">
        <f t="shared" si="7"/>
        <v>5.5</v>
      </c>
      <c r="M29" s="160">
        <f>IF('Indicador Datos'!AB32="No data","x",ROUND(IF('Indicador Datos'!AB32&gt;M$38,10,IF('Indicador Datos'!AB32&lt;M$37,0,10-(M$38-'Indicador Datos'!AB32)/(M$38-M$37)*10)),1))</f>
        <v>2.2000000000000002</v>
      </c>
      <c r="N29" s="160">
        <f>IF('Indicador Datos'!AC32="No data","x",ROUND(IF('Indicador Datos'!AC32&gt;N$38,10,IF('Indicador Datos'!AC32&lt;N$37,0,10-(N$38-'Indicador Datos'!AC32)/(N$38-N$37)*10)),1))</f>
        <v>1.6</v>
      </c>
      <c r="O29" s="160">
        <f>IF('Indicador Datos'!AD32="No data","x",ROUND(IF('Indicador Datos'!AD32&gt;O$38,10,IF('Indicador Datos'!AD32&lt;O$37,0,10-(O$38-'Indicador Datos'!AD32)/(O$38-O$37)*10)),1))</f>
        <v>8.3000000000000007</v>
      </c>
      <c r="P29" s="65">
        <f t="shared" si="8"/>
        <v>4.9000000000000004</v>
      </c>
      <c r="Q29" s="66">
        <f t="shared" si="9"/>
        <v>4.9000000000000004</v>
      </c>
      <c r="R29" s="78">
        <f>IF(AND('Indicador Datos'!AX32="No data",'Indicador Datos'!AY32="No data"),0,SUM('Indicador Datos'!AX32:AZ32)/1000)</f>
        <v>6272.018</v>
      </c>
      <c r="S29" s="64">
        <f t="shared" si="10"/>
        <v>10</v>
      </c>
      <c r="T29" s="67">
        <f>R29*1000/'Indicador Datos'!CD32</f>
        <v>0.13004740911138726</v>
      </c>
      <c r="U29" s="64">
        <f t="shared" si="0"/>
        <v>10</v>
      </c>
      <c r="V29" s="68">
        <f t="shared" si="11"/>
        <v>10</v>
      </c>
      <c r="W29" s="64">
        <f>IF('Indicador Datos'!AL32="No data","x",ROUND(IF('Indicador Datos'!AL32&gt;W$38,10,IF('Indicador Datos'!AL32&lt;W$37,0,10-(W$38-'Indicador Datos'!AL32)/(W$38-W$37)*10)),1))</f>
        <v>2</v>
      </c>
      <c r="X29" s="64">
        <f>IF('Indicador Datos'!AK32="No data","x",ROUND(IF('Indicador Datos'!AK32&gt;X$38,10,IF('Indicador Datos'!AK32&lt;X$37,0,10-(X$38-'Indicador Datos'!AK32)/(X$38-X$37)*10)),1))</f>
        <v>3.3</v>
      </c>
      <c r="Y29" s="64">
        <f>IF('Indicador Datos'!AM32 ="No data","x",ROUND( IF('Indicador Datos'!AM32 &gt;Y$38,10,IF('Indicador Datos'!AM32 &lt;Y$37,0,10-(Y$38-'Indicador Datos'!AM32)/(Y$38-Y$37)*10)),1))</f>
        <v>5.8</v>
      </c>
      <c r="Z29" s="65">
        <f t="shared" si="1"/>
        <v>3.9</v>
      </c>
      <c r="AA29" s="64">
        <f>IF('Indicador Datos'!AE32="No data","x",ROUND(IF('Indicador Datos'!AE32&gt;AA$38,10,IF('Indicador Datos'!AE32&lt;AA$37,0,10-(AA$38-'Indicador Datos'!AE32)/(AA$38-AA$37)*10)),1))</f>
        <v>4.5</v>
      </c>
      <c r="AB29" s="70">
        <f>IF('Indicador Datos'!AF32="No data", "x", IF('Indicador Datos'!AF32&gt;=40,10,IF(AND('Indicador Datos'!AF32&gt;=30,'Indicador Datos'!AF32&lt;40),8,(IF(AND('Indicador Datos'!AF32&gt;=20,'Indicador Datos'!AF32&lt;30),6,IF(AND('Indicador Datos'!AF32&gt;=5,'Indicador Datos'!AF32&lt;20),4,IF(AND('Indicador Datos'!AF32&gt;0,'Indicador Datos'!AF32&lt;5),2,0)))))))</f>
        <v>4</v>
      </c>
      <c r="AC29" s="70">
        <f>IF('Indicador Datos'!AG32="No data", "x", IF('Indicador Datos'!AG32&gt;=15,10,IF(AND('Indicador Datos'!AG32&gt;=12,'Indicador Datos'!AG32&lt;15),8,(IF(AND('Indicador Datos'!AG32&gt;=9,'Indicador Datos'!AG32&lt;12),6,IF(AND('Indicador Datos'!AG32&gt;=5,'Indicador Datos'!AG32&lt;9),4,IF(AND('Indicador Datos'!AG32&gt;0,'Indicador Datos'!AG32&lt;5),2,0)))))))</f>
        <v>6</v>
      </c>
      <c r="AD29" s="160">
        <f t="shared" si="12"/>
        <v>5</v>
      </c>
      <c r="AE29" s="65">
        <f t="shared" si="2"/>
        <v>4.8</v>
      </c>
      <c r="AF29" s="238">
        <f>IF('Indicador Datos'!BA32="No data","x",ROUND( IF('Indicador Datos'!BA32&gt;AF$38,10,IF('Indicador Datos'!BA32&lt;AF$37,0,10-(AF$38-'Indicador Datos'!BA32)/(AF$38-AF$37)*10)),1))</f>
        <v>3.6</v>
      </c>
      <c r="AG29" s="238">
        <f>IF('Indicador Datos'!BB32="No data","x",ROUND( IF('Indicador Datos'!BB32&gt;AG$38,10,IF('Indicador Datos'!BB32&lt;AG$37,0,10-(AG$38-'Indicador Datos'!BB32)/(AG$38-AG$37)*10)),1))</f>
        <v>10</v>
      </c>
      <c r="AH29" s="65">
        <f t="shared" si="13"/>
        <v>6.8</v>
      </c>
      <c r="AI29" s="78">
        <f>('Indicador Datos'!AW32+'Indicador Datos'!AV32*0.5+'Indicador Datos'!AU32*0.25)/1000</f>
        <v>18.487500000000001</v>
      </c>
      <c r="AJ29" s="64">
        <f t="shared" si="14"/>
        <v>4.2</v>
      </c>
      <c r="AK29" s="69">
        <f>AI29*1000/'Indicador Datos'!CD32</f>
        <v>3.8332981122611131E-4</v>
      </c>
      <c r="AL29" s="64">
        <f t="shared" si="15"/>
        <v>0.1</v>
      </c>
      <c r="AM29" s="65">
        <f t="shared" si="16"/>
        <v>2.4</v>
      </c>
      <c r="AN29" s="64">
        <f>IF('Indicador Datos'!BC32="No data","x",ROUND(IF('Indicador Datos'!BC32&lt;$AN$37,10,IF('Indicador Datos'!BC32&gt;$AN$38,0,($AN$38-'Indicador Datos'!BC32)/($AN$38-$AN$37)*10)),1))</f>
        <v>3.7</v>
      </c>
      <c r="AO29" s="70">
        <f>IF('Indicador Datos'!BE32="No data", "x", IF('Indicador Datos'!BE32&gt;=40,10,IF(AND('Indicador Datos'!BE32&gt;=30,'Indicador Datos'!BE32&lt;40),8,(IF(AND('Indicador Datos'!BE32&gt;=20,'Indicador Datos'!BE32&lt;30), 6, IF(AND('Indicador Datos'!BE32&gt;=5,'Indicador Datos'!BE32&lt;20),3,0))))))</f>
        <v>6</v>
      </c>
      <c r="AP29" s="70">
        <f>IF('Indicador Datos'!BD32="No data", "x", IF('Indicador Datos'!BD32&gt;=35,10,IF(AND('Indicador Datos'!BD32&gt;=25,'Indicador Datos'!BD32&lt;35),8,(IF(AND('Indicador Datos'!BD32&gt;=15,'Indicador Datos'!BD32&lt;25),6,IF(AND('Indicador Datos'!BD32&gt;=5,'Indicador Datos'!BD32&lt;15),4,IF(AND('Indicador Datos'!BD32&gt;0,'Indicador Datos'!BD32&lt;5),2,0)))))))</f>
        <v>4</v>
      </c>
      <c r="AQ29" s="64">
        <f t="shared" si="17"/>
        <v>5</v>
      </c>
      <c r="AR29" s="70">
        <f>IF('Indicador Datos'!BF32="No data","x",ROUND(IF('Indicador Datos'!BF32&gt;$AR$38,10,IF('Indicador Datos'!BF32&lt;$AR$37,0,10-($AR$38-'Indicador Datos'!BF32)/($AR$38-$AR$37)*10)),1))</f>
        <v>1.9</v>
      </c>
      <c r="AS29" s="70">
        <f>IF('Indicador Datos'!BG32="No data","x",ROUND(IF('Indicador Datos'!BG32&gt;$AS$38,10,IF('Indicador Datos'!BG32&lt;$AS$37,0,10-($AS$38-'Indicador Datos'!BG32)/($AS$38-$AS$37)*10)),1))</f>
        <v>2.2999999999999998</v>
      </c>
      <c r="AT29" s="64">
        <f t="shared" si="18"/>
        <v>2</v>
      </c>
      <c r="AU29" s="65">
        <f t="shared" si="19"/>
        <v>3.6</v>
      </c>
      <c r="AV29" s="71">
        <f t="shared" si="20"/>
        <v>4.5</v>
      </c>
      <c r="AW29" s="72">
        <f t="shared" si="3"/>
        <v>8.4</v>
      </c>
    </row>
    <row r="30" spans="1:49" s="3" customFormat="1" x14ac:dyDescent="0.25">
      <c r="A30" s="114" t="s">
        <v>26</v>
      </c>
      <c r="B30" s="97" t="s">
        <v>25</v>
      </c>
      <c r="C30" s="64">
        <f>ROUND(IF('Indicador Datos'!X33="No data",IF((0.1233*LN('Indicador Datos'!CC33)-0.4559)&gt;C$38,0,IF((0.1233*LN('Indicador Datos'!CC33)-0.4559)&lt;C$37,10,(C$38-(0.1233*LN('Indicador Datos'!CC33)-0.4559))/(C$38-C$37)*10)),IF('Indicador Datos'!X33&gt;C$38,0,IF('Indicador Datos'!X33&lt;C$37,10,(C$38-'Indicador Datos'!X33)/(C$38-C$37)*10))),1)</f>
        <v>4.9000000000000004</v>
      </c>
      <c r="D30" s="193">
        <f>IF('Indicador Datos'!Y33="No data","x", 'Indicador Datos'!Y33+'Indicador Datos'!Z33)</f>
        <v>12.100000000000001</v>
      </c>
      <c r="E30" s="160">
        <f t="shared" si="4"/>
        <v>2.4</v>
      </c>
      <c r="F30" s="160">
        <f>IF('Indicador Datos'!AA33="No data","x",ROUND(IF('Indicador Datos'!AA33&gt;F$38,10,IF('Indicador Datos'!AA33&lt;F$37,0,10-(F$38-'Indicador Datos'!AA33)/(F$38-F$37)*10)),1))</f>
        <v>3.8</v>
      </c>
      <c r="G30" s="160">
        <f t="shared" si="5"/>
        <v>3.1</v>
      </c>
      <c r="H30" s="65">
        <f t="shared" si="6"/>
        <v>4.0999999999999996</v>
      </c>
      <c r="I30" s="64">
        <f>IF('Indicador Datos'!AR33="No data","x",ROUND(IF('Indicador Datos'!AR33&gt;I$38,10,IF('Indicador Datos'!AR33&lt;I$37,0,10-(I$38-'Indicador Datos'!AR33)/(I$38-I$37)*10)),1))</f>
        <v>5.4</v>
      </c>
      <c r="J30" s="64">
        <f>IF('Indicador Datos'!AS33="No data","x",ROUND(IF('Indicador Datos'!AS33&gt;J$38,10,IF('Indicador Datos'!AS33&lt;J$37,0,10-(J$38-'Indicador Datos'!AS33)/(J$38-J$37)*10)),1))</f>
        <v>5.6</v>
      </c>
      <c r="K30" s="160">
        <f>IF('Indicador Datos'!AT33="No data","x",ROUND(IF('Indicador Datos'!AT33&gt;K$38,10,IF('Indicador Datos'!AT33&lt;K$37,0,10-(K$38-'Indicador Datos'!AT33)/(K$38-K$37)*10)),1))</f>
        <v>10</v>
      </c>
      <c r="L30" s="65">
        <f t="shared" si="7"/>
        <v>7</v>
      </c>
      <c r="M30" s="160">
        <f>IF('Indicador Datos'!AB33="No data","x",ROUND(IF('Indicador Datos'!AB33&gt;M$38,10,IF('Indicador Datos'!AB33&lt;M$37,0,10-(M$38-'Indicador Datos'!AB33)/(M$38-M$37)*10)),1))</f>
        <v>6.2</v>
      </c>
      <c r="N30" s="160">
        <f>IF('Indicador Datos'!AC33="No data","x",ROUND(IF('Indicador Datos'!AC33&gt;N$38,10,IF('Indicador Datos'!AC33&lt;N$37,0,10-(N$38-'Indicador Datos'!AC33)/(N$38-N$37)*10)),1))</f>
        <v>2.4</v>
      </c>
      <c r="O30" s="160">
        <f>IF('Indicador Datos'!AD33="No data","x",ROUND(IF('Indicador Datos'!AD33&gt;O$38,10,IF('Indicador Datos'!AD33&lt;O$37,0,10-(O$38-'Indicador Datos'!AD33)/(O$38-O$37)*10)),1))</f>
        <v>6.2</v>
      </c>
      <c r="P30" s="65">
        <f t="shared" si="8"/>
        <v>5.2</v>
      </c>
      <c r="Q30" s="66">
        <f t="shared" si="9"/>
        <v>5.0999999999999996</v>
      </c>
      <c r="R30" s="78">
        <f>IF(AND('Indicador Datos'!AX33="No data",'Indicador Datos'!AY33="No data"),0,SUM('Indicador Datos'!AX33:AZ33)/1000)</f>
        <v>121.535</v>
      </c>
      <c r="S30" s="64">
        <f t="shared" si="10"/>
        <v>10</v>
      </c>
      <c r="T30" s="67">
        <f>R30*1000/'Indicador Datos'!CD33</f>
        <v>7.5280145769764965E-3</v>
      </c>
      <c r="U30" s="64">
        <f t="shared" si="0"/>
        <v>5.2</v>
      </c>
      <c r="V30" s="68">
        <f t="shared" si="11"/>
        <v>8.5</v>
      </c>
      <c r="W30" s="64">
        <f>IF('Indicador Datos'!AL33="No data","x",ROUND(IF('Indicador Datos'!AL33&gt;W$38,10,IF('Indicador Datos'!AL33&lt;W$37,0,10-(W$38-'Indicador Datos'!AL33)/(W$38-W$37)*10)),1))</f>
        <v>1.5</v>
      </c>
      <c r="X30" s="64">
        <f>IF('Indicador Datos'!AK33="No data","x",ROUND(IF('Indicador Datos'!AK33&gt;X$38,10,IF('Indicador Datos'!AK33&lt;X$37,0,10-(X$38-'Indicador Datos'!AK33)/(X$38-X$37)*10)),1))</f>
        <v>5.4</v>
      </c>
      <c r="Y30" s="64">
        <f>IF('Indicador Datos'!AM33 ="No data","x",ROUND( IF('Indicador Datos'!AM33 &gt;Y$38,10,IF('Indicador Datos'!AM33 &lt;Y$37,0,10-(Y$38-'Indicador Datos'!AM33)/(Y$38-Y$37)*10)),1))</f>
        <v>10</v>
      </c>
      <c r="Z30" s="65">
        <f t="shared" si="1"/>
        <v>7.2</v>
      </c>
      <c r="AA30" s="64">
        <f>IF('Indicador Datos'!AE33="No data","x",ROUND(IF('Indicador Datos'!AE33&gt;AA$38,10,IF('Indicador Datos'!AE33&lt;AA$37,0,10-(AA$38-'Indicador Datos'!AE33)/(AA$38-AA$37)*10)),1))</f>
        <v>6.2</v>
      </c>
      <c r="AB30" s="70">
        <f>IF('Indicador Datos'!AF33="No data", "x", IF('Indicador Datos'!AF33&gt;=40,10,IF(AND('Indicador Datos'!AF33&gt;=30,'Indicador Datos'!AF33&lt;40),8,(IF(AND('Indicador Datos'!AF33&gt;=20,'Indicador Datos'!AF33&lt;30),6,IF(AND('Indicador Datos'!AF33&gt;=5,'Indicador Datos'!AF33&lt;20),4,IF(AND('Indicador Datos'!AF33&gt;0,'Indicador Datos'!AF33&lt;5),2,0)))))))</f>
        <v>6</v>
      </c>
      <c r="AC30" s="70">
        <f>IF('Indicador Datos'!AG33="No data", "x", IF('Indicador Datos'!AG33&gt;=15,10,IF(AND('Indicador Datos'!AG33&gt;=12,'Indicador Datos'!AG33&lt;15),8,(IF(AND('Indicador Datos'!AG33&gt;=9,'Indicador Datos'!AG33&lt;12),6,IF(AND('Indicador Datos'!AG33&gt;=5,'Indicador Datos'!AG33&lt;9),4,IF(AND('Indicador Datos'!AG33&gt;0,'Indicador Datos'!AG33&lt;5),2,0)))))))</f>
        <v>4</v>
      </c>
      <c r="AD30" s="160">
        <f t="shared" si="12"/>
        <v>5</v>
      </c>
      <c r="AE30" s="65">
        <f t="shared" si="2"/>
        <v>5.6</v>
      </c>
      <c r="AF30" s="238">
        <f>IF('Indicador Datos'!BA33="No data","x",ROUND( IF('Indicador Datos'!BA33&gt;AF$38,10,IF('Indicador Datos'!BA33&lt;AF$37,0,10-(AF$38-'Indicador Datos'!BA33)/(AF$38-AF$37)*10)),1))</f>
        <v>7.7</v>
      </c>
      <c r="AG30" s="238">
        <f>IF('Indicador Datos'!BB33="No data","x",ROUND( IF('Indicador Datos'!BB33&gt;AG$38,10,IF('Indicador Datos'!BB33&lt;AG$37,0,10-(AG$38-'Indicador Datos'!BB33)/(AG$38-AG$37)*10)),1))</f>
        <v>3.7</v>
      </c>
      <c r="AH30" s="65">
        <f t="shared" si="13"/>
        <v>5.7</v>
      </c>
      <c r="AI30" s="78">
        <f>('Indicador Datos'!AW33+'Indicador Datos'!AV33*0.5+'Indicador Datos'!AU33*0.25)/1000</f>
        <v>589.26300000000003</v>
      </c>
      <c r="AJ30" s="64">
        <f t="shared" si="14"/>
        <v>9.1999999999999993</v>
      </c>
      <c r="AK30" s="69">
        <f>AI30*1000/'Indicador Datos'!CD33</f>
        <v>3.649961289894188E-2</v>
      </c>
      <c r="AL30" s="64">
        <f t="shared" si="15"/>
        <v>4.9000000000000004</v>
      </c>
      <c r="AM30" s="65">
        <f t="shared" si="16"/>
        <v>7.7</v>
      </c>
      <c r="AN30" s="64">
        <f>IF('Indicador Datos'!BC33="No data","x",ROUND(IF('Indicador Datos'!BC33&lt;$AN$37,10,IF('Indicador Datos'!BC33&gt;$AN$38,0,($AN$38-'Indicador Datos'!BC33)/($AN$38-$AN$37)*10)),1))</f>
        <v>5.0999999999999996</v>
      </c>
      <c r="AO30" s="70">
        <f>IF('Indicador Datos'!BE33="No data", "x", IF('Indicador Datos'!BE33&gt;=40,10,IF(AND('Indicador Datos'!BE33&gt;=30,'Indicador Datos'!BE33&lt;40),8,(IF(AND('Indicador Datos'!BE33&gt;=20,'Indicador Datos'!BE33&lt;30), 6, IF(AND('Indicador Datos'!BE33&gt;=5,'Indicador Datos'!BE33&lt;20),3,0))))))</f>
        <v>6</v>
      </c>
      <c r="AP30" s="70">
        <f>IF('Indicador Datos'!BD33="No data", "x", IF('Indicador Datos'!BD33&gt;=35,10,IF(AND('Indicador Datos'!BD33&gt;=25,'Indicador Datos'!BD33&lt;35),8,(IF(AND('Indicador Datos'!BD33&gt;=15,'Indicador Datos'!BD33&lt;25),6,IF(AND('Indicador Datos'!BD33&gt;=5,'Indicador Datos'!BD33&lt;15),4,IF(AND('Indicador Datos'!BD33&gt;0,'Indicador Datos'!BD33&lt;5),2,0)))))))</f>
        <v>4</v>
      </c>
      <c r="AQ30" s="64">
        <f t="shared" si="17"/>
        <v>5</v>
      </c>
      <c r="AR30" s="70">
        <f>IF('Indicador Datos'!BF33="No data","x",ROUND(IF('Indicador Datos'!BF33&gt;$AR$38,10,IF('Indicador Datos'!BF33&lt;$AR$37,0,10-($AR$38-'Indicador Datos'!BF33)/($AR$38-$AR$37)*10)),1))</f>
        <v>2.7</v>
      </c>
      <c r="AS30" s="70">
        <f>IF('Indicador Datos'!BG33="No data","x",ROUND(IF('Indicador Datos'!BG33&gt;$AS$38,10,IF('Indicador Datos'!BG33&lt;$AS$37,0,10-($AS$38-'Indicador Datos'!BG33)/($AS$38-$AS$37)*10)),1))</f>
        <v>2.9</v>
      </c>
      <c r="AT30" s="64">
        <f t="shared" si="18"/>
        <v>2.7</v>
      </c>
      <c r="AU30" s="65">
        <f t="shared" si="19"/>
        <v>4.3</v>
      </c>
      <c r="AV30" s="71">
        <f t="shared" si="20"/>
        <v>6.3</v>
      </c>
      <c r="AW30" s="72">
        <f t="shared" si="3"/>
        <v>7.6</v>
      </c>
    </row>
    <row r="31" spans="1:49" s="3" customFormat="1" x14ac:dyDescent="0.25">
      <c r="A31" s="114" t="s">
        <v>34</v>
      </c>
      <c r="B31" s="97" t="s">
        <v>33</v>
      </c>
      <c r="C31" s="64">
        <f>ROUND(IF('Indicador Datos'!X34="No data",IF((0.1233*LN('Indicador Datos'!CC34)-0.4559)&gt;C$38,0,IF((0.1233*LN('Indicador Datos'!CC34)-0.4559)&lt;C$37,10,(C$38-(0.1233*LN('Indicador Datos'!CC34)-0.4559))/(C$38-C$37)*10)),IF('Indicador Datos'!X34&gt;C$38,0,IF('Indicador Datos'!X34&lt;C$37,10,(C$38-'Indicador Datos'!X34)/(C$38-C$37)*10))),1)</f>
        <v>7</v>
      </c>
      <c r="D31" s="193">
        <f>IF('Indicador Datos'!Y34="No data","x", 'Indicador Datos'!Y34+'Indicador Datos'!Z34)</f>
        <v>26.6</v>
      </c>
      <c r="E31" s="160">
        <f t="shared" si="4"/>
        <v>5.3</v>
      </c>
      <c r="F31" s="160">
        <f>IF('Indicador Datos'!AA34="No data","x",ROUND(IF('Indicador Datos'!AA34&gt;F$38,10,IF('Indicador Datos'!AA34&lt;F$37,0,10-(F$38-'Indicador Datos'!AA34)/(F$38-F$37)*10)),1))</f>
        <v>6</v>
      </c>
      <c r="G31" s="160">
        <f t="shared" si="5"/>
        <v>5.7</v>
      </c>
      <c r="H31" s="65">
        <f t="shared" si="6"/>
        <v>6.4</v>
      </c>
      <c r="I31" s="64">
        <f>IF('Indicador Datos'!AR34="No data","x",ROUND(IF('Indicador Datos'!AR34&gt;I$38,10,IF('Indicador Datos'!AR34&lt;I$37,0,10-(I$38-'Indicador Datos'!AR34)/(I$38-I$37)*10)),1))</f>
        <v>6.9</v>
      </c>
      <c r="J31" s="64">
        <f>IF('Indicador Datos'!AS34="No data","x",ROUND(IF('Indicador Datos'!AS34&gt;J$38,10,IF('Indicador Datos'!AS34&lt;J$37,0,10-(J$38-'Indicador Datos'!AS34)/(J$38-J$37)*10)),1))</f>
        <v>2.5</v>
      </c>
      <c r="K31" s="160">
        <f>IF('Indicador Datos'!AT34="No data","x",ROUND(IF('Indicador Datos'!AT34&gt;K$38,10,IF('Indicador Datos'!AT34&lt;K$37,0,10-(K$38-'Indicador Datos'!AT34)/(K$38-K$37)*10)),1))</f>
        <v>9.5</v>
      </c>
      <c r="L31" s="65">
        <f t="shared" si="7"/>
        <v>6.3</v>
      </c>
      <c r="M31" s="160">
        <f>IF('Indicador Datos'!AB34="No data","x",ROUND(IF('Indicador Datos'!AB34&gt;M$38,10,IF('Indicador Datos'!AB34&lt;M$37,0,10-(M$38-'Indicador Datos'!AB34)/(M$38-M$37)*10)),1))</f>
        <v>4.4000000000000004</v>
      </c>
      <c r="N31" s="160">
        <f>IF('Indicador Datos'!AC34="No data","x",ROUND(IF('Indicador Datos'!AC34&gt;N$38,10,IF('Indicador Datos'!AC34&lt;N$37,0,10-(N$38-'Indicador Datos'!AC34)/(N$38-N$37)*10)),1))</f>
        <v>9.3000000000000007</v>
      </c>
      <c r="O31" s="160" t="str">
        <f>IF('Indicador Datos'!AD34="No data","x",ROUND(IF('Indicador Datos'!AD34&gt;O$38,10,IF('Indicador Datos'!AD34&lt;O$37,0,10-(O$38-'Indicador Datos'!AD34)/(O$38-O$37)*10)),1))</f>
        <v>x</v>
      </c>
      <c r="P31" s="65">
        <f t="shared" si="8"/>
        <v>7.6</v>
      </c>
      <c r="Q31" s="66">
        <f t="shared" si="9"/>
        <v>6.7</v>
      </c>
      <c r="R31" s="78">
        <f>IF(AND('Indicador Datos'!AX34="No data",'Indicador Datos'!AY34="No data"),0,SUM('Indicador Datos'!AX34:AZ34)/1000)</f>
        <v>1.0999999999999999E-2</v>
      </c>
      <c r="S31" s="64">
        <f t="shared" si="10"/>
        <v>0.1</v>
      </c>
      <c r="T31" s="67">
        <f>R31*1000/'Indicador Datos'!CD34</f>
        <v>1.4340001434000144E-5</v>
      </c>
      <c r="U31" s="64">
        <f t="shared" si="0"/>
        <v>0</v>
      </c>
      <c r="V31" s="68">
        <f t="shared" si="11"/>
        <v>0.1</v>
      </c>
      <c r="W31" s="64">
        <f>IF('Indicador Datos'!AL34="No data","x",ROUND(IF('Indicador Datos'!AL34&gt;W$38,10,IF('Indicador Datos'!AL34&lt;W$37,0,10-(W$38-'Indicador Datos'!AL34)/(W$38-W$37)*10)),1))</f>
        <v>9</v>
      </c>
      <c r="X31" s="64">
        <f>IF('Indicador Datos'!AK34="No data","x",ROUND(IF('Indicador Datos'!AK34&gt;X$38,10,IF('Indicador Datos'!AK34&lt;X$37,0,10-(X$38-'Indicador Datos'!AK34)/(X$38-X$37)*10)),1))</f>
        <v>10</v>
      </c>
      <c r="Y31" s="64">
        <f>IF('Indicador Datos'!AM34 ="No data","x",ROUND( IF('Indicador Datos'!AM34 &gt;Y$38,10,IF('Indicador Datos'!AM34 &lt;Y$37,0,10-(Y$38-'Indicador Datos'!AM34)/(Y$38-Y$37)*10)),1))</f>
        <v>2.4</v>
      </c>
      <c r="Z31" s="65">
        <f t="shared" si="1"/>
        <v>8.4</v>
      </c>
      <c r="AA31" s="64">
        <f>IF('Indicador Datos'!AE34="No data","x",ROUND(IF('Indicador Datos'!AE34&gt;AA$38,10,IF('Indicador Datos'!AE34&lt;AA$37,0,10-(AA$38-'Indicador Datos'!AE34)/(AA$38-AA$37)*10)),1))</f>
        <v>10</v>
      </c>
      <c r="AB31" s="70">
        <f>IF('Indicador Datos'!AF34="No data", "x", IF('Indicador Datos'!AF34&gt;=40,10,IF(AND('Indicador Datos'!AF34&gt;=30,'Indicador Datos'!AF34&lt;40),8,(IF(AND('Indicador Datos'!AF34&gt;=20,'Indicador Datos'!AF34&lt;30),6,IF(AND('Indicador Datos'!AF34&gt;=5,'Indicador Datos'!AF34&lt;20),4,IF(AND('Indicador Datos'!AF34&gt;0,'Indicador Datos'!AF34&lt;5),2,0)))))))</f>
        <v>4</v>
      </c>
      <c r="AC31" s="70">
        <f>IF('Indicador Datos'!AG34="No data", "x", IF('Indicador Datos'!AG34&gt;=15,10,IF(AND('Indicador Datos'!AG34&gt;=12,'Indicador Datos'!AG34&lt;15),8,(IF(AND('Indicador Datos'!AG34&gt;=9,'Indicador Datos'!AG34&lt;12),6,IF(AND('Indicador Datos'!AG34&gt;=5,'Indicador Datos'!AG34&lt;9),4,IF(AND('Indicador Datos'!AG34&gt;0,'Indicador Datos'!AG34&lt;5),2,0)))))))</f>
        <v>8</v>
      </c>
      <c r="AD31" s="160">
        <f t="shared" si="12"/>
        <v>6</v>
      </c>
      <c r="AE31" s="65">
        <f t="shared" si="2"/>
        <v>8</v>
      </c>
      <c r="AF31" s="238">
        <f>IF('Indicador Datos'!BA34="No data","x",ROUND( IF('Indicador Datos'!BA34&gt;AF$38,10,IF('Indicador Datos'!BA34&lt;AF$37,0,10-(AF$38-'Indicador Datos'!BA34)/(AF$38-AF$37)*10)),1))</f>
        <v>9.6999999999999993</v>
      </c>
      <c r="AG31" s="238">
        <f>IF('Indicador Datos'!BB34="No data","x",ROUND( IF('Indicador Datos'!BB34&gt;AG$38,10,IF('Indicador Datos'!BB34&lt;AG$37,0,10-(AG$38-'Indicador Datos'!BB34)/(AG$38-AG$37)*10)),1))</f>
        <v>8.5</v>
      </c>
      <c r="AH31" s="65">
        <f t="shared" si="13"/>
        <v>9.1</v>
      </c>
      <c r="AI31" s="78">
        <f>('Indicador Datos'!AW34+'Indicador Datos'!AV34*0.5+'Indicador Datos'!AU34*0.25)/1000</f>
        <v>99.5</v>
      </c>
      <c r="AJ31" s="64">
        <f t="shared" si="14"/>
        <v>6.7</v>
      </c>
      <c r="AK31" s="69">
        <f>AI31*1000/'Indicador Datos'!CD34</f>
        <v>0.12971183115300131</v>
      </c>
      <c r="AL31" s="64">
        <f t="shared" si="15"/>
        <v>10</v>
      </c>
      <c r="AM31" s="65">
        <f t="shared" si="16"/>
        <v>8.9</v>
      </c>
      <c r="AN31" s="64">
        <f>IF('Indicador Datos'!BC34="No data","x",ROUND(IF('Indicador Datos'!BC34&lt;$AN$37,10,IF('Indicador Datos'!BC34&gt;$AN$38,0,($AN$38-'Indicador Datos'!BC34)/($AN$38-$AN$37)*10)),1))</f>
        <v>4.3</v>
      </c>
      <c r="AO31" s="70">
        <f>IF('Indicador Datos'!BE34="No data", "x", IF('Indicador Datos'!BE34&gt;=40,10,IF(AND('Indicador Datos'!BE34&gt;=30,'Indicador Datos'!BE34&lt;40),8,(IF(AND('Indicador Datos'!BE34&gt;=20,'Indicador Datos'!BE34&lt;30), 6, IF(AND('Indicador Datos'!BE34&gt;=5,'Indicador Datos'!BE34&lt;20),3,0))))))</f>
        <v>8</v>
      </c>
      <c r="AP31" s="70">
        <f>IF('Indicador Datos'!BD34="No data", "x", IF('Indicador Datos'!BD34&gt;=35,10,IF(AND('Indicador Datos'!BD34&gt;=25,'Indicador Datos'!BD34&lt;35),8,(IF(AND('Indicador Datos'!BD34&gt;=15,'Indicador Datos'!BD34&lt;25),6,IF(AND('Indicador Datos'!BD34&gt;=5,'Indicador Datos'!BD34&lt;15),4,IF(AND('Indicador Datos'!BD34&gt;0,'Indicador Datos'!BD34&lt;5),2,0)))))))</f>
        <v>4</v>
      </c>
      <c r="AQ31" s="64">
        <f t="shared" si="17"/>
        <v>6</v>
      </c>
      <c r="AR31" s="70" t="str">
        <f>IF('Indicador Datos'!BF34="No data","x",ROUND(IF('Indicador Datos'!BF34&gt;$AR$38,10,IF('Indicador Datos'!BF34&lt;$AR$37,0,10-($AR$38-'Indicador Datos'!BF34)/($AR$38-$AR$37)*10)),1))</f>
        <v>x</v>
      </c>
      <c r="AS31" s="70" t="str">
        <f>IF('Indicador Datos'!BG34="No data","x",ROUND(IF('Indicador Datos'!BG34&gt;$AS$38,10,IF('Indicador Datos'!BG34&lt;$AS$37,0,10-($AS$38-'Indicador Datos'!BG34)/($AS$38-$AS$37)*10)),1))</f>
        <v>x</v>
      </c>
      <c r="AT31" s="64" t="str">
        <f t="shared" si="18"/>
        <v>x</v>
      </c>
      <c r="AU31" s="65">
        <f t="shared" si="19"/>
        <v>5.2</v>
      </c>
      <c r="AV31" s="71">
        <f t="shared" si="20"/>
        <v>8.1999999999999993</v>
      </c>
      <c r="AW31" s="72">
        <f t="shared" si="3"/>
        <v>5.4</v>
      </c>
    </row>
    <row r="32" spans="1:49" s="3" customFormat="1" x14ac:dyDescent="0.25">
      <c r="A32" s="114" t="s">
        <v>48</v>
      </c>
      <c r="B32" s="97" t="s">
        <v>47</v>
      </c>
      <c r="C32" s="64">
        <f>ROUND(IF('Indicador Datos'!X35="No data",IF((0.1233*LN('Indicador Datos'!CC35)-0.4559)&gt;C$38,0,IF((0.1233*LN('Indicador Datos'!CC35)-0.4559)&lt;C$37,10,(C$38-(0.1233*LN('Indicador Datos'!CC35)-0.4559))/(C$38-C$37)*10)),IF('Indicador Datos'!X35&gt;C$38,0,IF('Indicador Datos'!X35&lt;C$37,10,(C$38-'Indicador Datos'!X35)/(C$38-C$37)*10))),1)</f>
        <v>6</v>
      </c>
      <c r="D32" s="193" t="str">
        <f>IF('Indicador Datos'!Y35="No data","x", 'Indicador Datos'!Y35+'Indicador Datos'!Z35)</f>
        <v>x</v>
      </c>
      <c r="E32" s="160" t="str">
        <f t="shared" si="4"/>
        <v>x</v>
      </c>
      <c r="F32" s="160">
        <f>IF('Indicador Datos'!AA35="No data","x",ROUND(IF('Indicador Datos'!AA35&gt;F$38,10,IF('Indicador Datos'!AA35&lt;F$37,0,10-(F$38-'Indicador Datos'!AA35)/(F$38-F$37)*10)),1))</f>
        <v>3.8</v>
      </c>
      <c r="G32" s="160">
        <f t="shared" si="5"/>
        <v>3.8</v>
      </c>
      <c r="H32" s="65">
        <f t="shared" si="6"/>
        <v>5</v>
      </c>
      <c r="I32" s="64">
        <f>IF('Indicador Datos'!AR35="No data","x",ROUND(IF('Indicador Datos'!AR35&gt;I$38,10,IF('Indicador Datos'!AR35&lt;I$37,0,10-(I$38-'Indicador Datos'!AR35)/(I$38-I$37)*10)),1))</f>
        <v>6.3</v>
      </c>
      <c r="J32" s="64">
        <f>IF('Indicador Datos'!AS35="No data","x",ROUND(IF('Indicador Datos'!AS35&gt;J$38,10,IF('Indicador Datos'!AS35&lt;J$37,0,10-(J$38-'Indicador Datos'!AS35)/(J$38-J$37)*10)),1))</f>
        <v>5.8</v>
      </c>
      <c r="K32" s="160" t="str">
        <f>IF('Indicador Datos'!AT35="No data","x",ROUND(IF('Indicador Datos'!AT35&gt;K$38,10,IF('Indicador Datos'!AT35&lt;K$37,0,10-(K$38-'Indicador Datos'!AT35)/(K$38-K$37)*10)),1))</f>
        <v>x</v>
      </c>
      <c r="L32" s="65">
        <f t="shared" si="7"/>
        <v>6.1</v>
      </c>
      <c r="M32" s="160">
        <f>IF('Indicador Datos'!AB35="No data","x",ROUND(IF('Indicador Datos'!AB35&gt;M$38,10,IF('Indicador Datos'!AB35&lt;M$37,0,10-(M$38-'Indicador Datos'!AB35)/(M$38-M$37)*10)),1))</f>
        <v>6.7</v>
      </c>
      <c r="N32" s="160">
        <f>IF('Indicador Datos'!AC35="No data","x",ROUND(IF('Indicador Datos'!AC35&gt;N$38,10,IF('Indicador Datos'!AC35&lt;N$37,0,10-(N$38-'Indicador Datos'!AC35)/(N$38-N$37)*10)),1))</f>
        <v>1.6</v>
      </c>
      <c r="O32" s="160">
        <f>IF('Indicador Datos'!AD35="No data","x",ROUND(IF('Indicador Datos'!AD35&gt;O$38,10,IF('Indicador Datos'!AD35&lt;O$37,0,10-(O$38-'Indicador Datos'!AD35)/(O$38-O$37)*10)),1))</f>
        <v>6</v>
      </c>
      <c r="P32" s="65">
        <f t="shared" si="8"/>
        <v>5.0999999999999996</v>
      </c>
      <c r="Q32" s="66">
        <f t="shared" si="9"/>
        <v>5.3</v>
      </c>
      <c r="R32" s="78">
        <f>IF(AND('Indicador Datos'!AX35="No data",'Indicador Datos'!AY35="No data"),0,SUM('Indicador Datos'!AX35:AZ35)/1000)</f>
        <v>0.17199999999999999</v>
      </c>
      <c r="S32" s="64">
        <f t="shared" si="10"/>
        <v>3.1</v>
      </c>
      <c r="T32" s="67">
        <f>R32*1000/'Indicador Datos'!CD35</f>
        <v>2.590703621547605E-5</v>
      </c>
      <c r="U32" s="64">
        <f t="shared" si="0"/>
        <v>0</v>
      </c>
      <c r="V32" s="68">
        <f t="shared" si="11"/>
        <v>1.7</v>
      </c>
      <c r="W32" s="64">
        <f>IF('Indicador Datos'!AL35="No data","x",ROUND(IF('Indicador Datos'!AL35&gt;W$38,10,IF('Indicador Datos'!AL35&lt;W$37,0,10-(W$38-'Indicador Datos'!AL35)/(W$38-W$37)*10)),1))</f>
        <v>2</v>
      </c>
      <c r="X32" s="64">
        <f>IF('Indicador Datos'!AK35="No data","x",ROUND(IF('Indicador Datos'!AK35&gt;X$38,10,IF('Indicador Datos'!AK35&lt;X$37,0,10-(X$38-'Indicador Datos'!AK35)/(X$38-X$37)*10)),1))</f>
        <v>4.3</v>
      </c>
      <c r="Y32" s="64">
        <f>IF('Indicador Datos'!AM35 ="No data","x",ROUND( IF('Indicador Datos'!AM35 &gt;Y$38,10,IF('Indicador Datos'!AM35 &lt;Y$37,0,10-(Y$38-'Indicador Datos'!AM35)/(Y$38-Y$37)*10)),1))</f>
        <v>10</v>
      </c>
      <c r="Z32" s="65">
        <f t="shared" si="1"/>
        <v>7</v>
      </c>
      <c r="AA32" s="64">
        <f>IF('Indicador Datos'!AE35="No data","x",ROUND(IF('Indicador Datos'!AE35&gt;AA$38,10,IF('Indicador Datos'!AE35&lt;AA$37,0,10-(AA$38-'Indicador Datos'!AE35)/(AA$38-AA$37)*10)),1))</f>
        <v>5.9</v>
      </c>
      <c r="AB32" s="70">
        <f>IF('Indicador Datos'!AF35="No data", "x", IF('Indicador Datos'!AF35&gt;=40,10,IF(AND('Indicador Datos'!AF35&gt;=30,'Indicador Datos'!AF35&lt;40),8,(IF(AND('Indicador Datos'!AF35&gt;=20,'Indicador Datos'!AF35&lt;30),6,IF(AND('Indicador Datos'!AF35&gt;=5,'Indicador Datos'!AF35&lt;20),4,IF(AND('Indicador Datos'!AF35&gt;0,'Indicador Datos'!AF35&lt;5),2,0)))))))</f>
        <v>4</v>
      </c>
      <c r="AC32" s="70">
        <f>IF('Indicador Datos'!AG35="No data", "x", IF('Indicador Datos'!AG35&gt;=15,10,IF(AND('Indicador Datos'!AG35&gt;=12,'Indicador Datos'!AG35&lt;15),8,(IF(AND('Indicador Datos'!AG35&gt;=9,'Indicador Datos'!AG35&lt;12),6,IF(AND('Indicador Datos'!AG35&gt;=5,'Indicador Datos'!AG35&lt;9),4,IF(AND('Indicador Datos'!AG35&gt;0,'Indicador Datos'!AG35&lt;5),2,0)))))))</f>
        <v>4</v>
      </c>
      <c r="AD32" s="160">
        <f t="shared" si="12"/>
        <v>4</v>
      </c>
      <c r="AE32" s="65">
        <f t="shared" si="2"/>
        <v>5</v>
      </c>
      <c r="AF32" s="238">
        <f>IF('Indicador Datos'!BA35="No data","x",ROUND( IF('Indicador Datos'!BA35&gt;AF$38,10,IF('Indicador Datos'!BA35&lt;AF$37,0,10-(AF$38-'Indicador Datos'!BA35)/(AF$38-AF$37)*10)),1))</f>
        <v>4.7</v>
      </c>
      <c r="AG32" s="238">
        <f>IF('Indicador Datos'!BB35="No data","x",ROUND( IF('Indicador Datos'!BB35&gt;AG$38,10,IF('Indicador Datos'!BB35&lt;AG$37,0,10-(AG$38-'Indicador Datos'!BB35)/(AG$38-AG$37)*10)),1))</f>
        <v>3.9</v>
      </c>
      <c r="AH32" s="65">
        <f t="shared" si="13"/>
        <v>4.3</v>
      </c>
      <c r="AI32" s="78">
        <f>('Indicador Datos'!AW35+'Indicador Datos'!AV35*0.5+'Indicador Datos'!AU35*0.25)/1000</f>
        <v>133.42750000000001</v>
      </c>
      <c r="AJ32" s="64">
        <f t="shared" si="14"/>
        <v>7.1</v>
      </c>
      <c r="AK32" s="69">
        <f>AI32*1000/'Indicador Datos'!CD35</f>
        <v>2.009715741070018E-2</v>
      </c>
      <c r="AL32" s="64">
        <f t="shared" si="15"/>
        <v>2.7</v>
      </c>
      <c r="AM32" s="65">
        <f t="shared" si="16"/>
        <v>5.3</v>
      </c>
      <c r="AN32" s="64">
        <f>IF('Indicador Datos'!BC35="No data","x",ROUND(IF('Indicador Datos'!BC35&lt;$AN$37,10,IF('Indicador Datos'!BC35&gt;$AN$38,0,($AN$38-'Indicador Datos'!BC35)/($AN$38-$AN$37)*10)),1))</f>
        <v>4.7</v>
      </c>
      <c r="AO32" s="70">
        <f>IF('Indicador Datos'!BE35="No data", "x", IF('Indicador Datos'!BE35&gt;=40,10,IF(AND('Indicador Datos'!BE35&gt;=30,'Indicador Datos'!BE35&lt;40),8,(IF(AND('Indicador Datos'!BE35&gt;=20,'Indicador Datos'!BE35&lt;30), 6, IF(AND('Indicador Datos'!BE35&gt;=5,'Indicador Datos'!BE35&lt;20),3,0))))))</f>
        <v>8</v>
      </c>
      <c r="AP32" s="70">
        <f>IF('Indicador Datos'!BD35="No data", "x", IF('Indicador Datos'!BD35&gt;=35,10,IF(AND('Indicador Datos'!BD35&gt;=25,'Indicador Datos'!BD35&lt;35),8,(IF(AND('Indicador Datos'!BD35&gt;=15,'Indicador Datos'!BD35&lt;25),6,IF(AND('Indicador Datos'!BD35&gt;=5,'Indicador Datos'!BD35&lt;15),4,IF(AND('Indicador Datos'!BD35&gt;0,'Indicador Datos'!BD35&lt;5),2,0)))))))</f>
        <v>4</v>
      </c>
      <c r="AQ32" s="64">
        <f t="shared" si="17"/>
        <v>6</v>
      </c>
      <c r="AR32" s="70">
        <f>IF('Indicador Datos'!BF35="No data","x",ROUND(IF('Indicador Datos'!BF35&gt;$AR$38,10,IF('Indicador Datos'!BF35&lt;$AR$37,0,10-($AR$38-'Indicador Datos'!BF35)/($AR$38-$AR$37)*10)),1))</f>
        <v>3.7</v>
      </c>
      <c r="AS32" s="70">
        <f>IF('Indicador Datos'!BG35="No data","x",ROUND(IF('Indicador Datos'!BG35&gt;$AS$38,10,IF('Indicador Datos'!BG35&lt;$AS$37,0,10-($AS$38-'Indicador Datos'!BG35)/($AS$38-$AS$37)*10)),1))</f>
        <v>5.6</v>
      </c>
      <c r="AT32" s="64">
        <f t="shared" si="18"/>
        <v>4.0999999999999996</v>
      </c>
      <c r="AU32" s="65">
        <f t="shared" si="19"/>
        <v>4.9000000000000004</v>
      </c>
      <c r="AV32" s="71">
        <f t="shared" si="20"/>
        <v>5.4</v>
      </c>
      <c r="AW32" s="72">
        <f t="shared" si="3"/>
        <v>3.8</v>
      </c>
    </row>
    <row r="33" spans="1:49" s="3" customFormat="1" x14ac:dyDescent="0.25">
      <c r="A33" s="114" t="s">
        <v>50</v>
      </c>
      <c r="B33" s="97" t="s">
        <v>49</v>
      </c>
      <c r="C33" s="64">
        <f>ROUND(IF('Indicador Datos'!X36="No data",IF((0.1233*LN('Indicador Datos'!CC36)-0.4559)&gt;C$38,0,IF((0.1233*LN('Indicador Datos'!CC36)-0.4559)&lt;C$37,10,(C$38-(0.1233*LN('Indicador Datos'!CC36)-0.4559))/(C$38-C$37)*10)),IF('Indicador Datos'!X36&gt;C$38,0,IF('Indicador Datos'!X36&lt;C$37,10,(C$38-'Indicador Datos'!X36)/(C$38-C$37)*10))),1)</f>
        <v>4.8</v>
      </c>
      <c r="D33" s="193">
        <f>IF('Indicador Datos'!Y36="No data","x", 'Indicador Datos'!Y36+'Indicador Datos'!Z36)</f>
        <v>22.700000000000003</v>
      </c>
      <c r="E33" s="160">
        <f t="shared" si="4"/>
        <v>4.5</v>
      </c>
      <c r="F33" s="160">
        <f>IF('Indicador Datos'!AA36="No data","x",ROUND(IF('Indicador Datos'!AA36&gt;F$38,10,IF('Indicador Datos'!AA36&lt;F$37,0,10-(F$38-'Indicador Datos'!AA36)/(F$38-F$37)*10)),1))</f>
        <v>3.8</v>
      </c>
      <c r="G33" s="160">
        <f t="shared" si="5"/>
        <v>4.2</v>
      </c>
      <c r="H33" s="65">
        <f t="shared" si="6"/>
        <v>4.5</v>
      </c>
      <c r="I33" s="64">
        <f>IF('Indicador Datos'!AR36="No data","x",ROUND(IF('Indicador Datos'!AR36&gt;I$38,10,IF('Indicador Datos'!AR36&lt;I$37,0,10-(I$38-'Indicador Datos'!AR36)/(I$38-I$37)*10)),1))</f>
        <v>5.4</v>
      </c>
      <c r="J33" s="64">
        <f>IF('Indicador Datos'!AS36="No data","x",ROUND(IF('Indicador Datos'!AS36&gt;J$38,10,IF('Indicador Datos'!AS36&lt;J$37,0,10-(J$38-'Indicador Datos'!AS36)/(J$38-J$37)*10)),1))</f>
        <v>4.9000000000000004</v>
      </c>
      <c r="K33" s="160">
        <f>IF('Indicador Datos'!AT36="No data","x",ROUND(IF('Indicador Datos'!AT36&gt;K$38,10,IF('Indicador Datos'!AT36&lt;K$37,0,10-(K$38-'Indicador Datos'!AT36)/(K$38-K$37)*10)),1))</f>
        <v>9.8000000000000007</v>
      </c>
      <c r="L33" s="65">
        <f t="shared" si="7"/>
        <v>6.7</v>
      </c>
      <c r="M33" s="160">
        <f>IF('Indicador Datos'!AB36="No data","x",ROUND(IF('Indicador Datos'!AB36&gt;M$38,10,IF('Indicador Datos'!AB36&lt;M$37,0,10-(M$38-'Indicador Datos'!AB36)/(M$38-M$37)*10)),1))</f>
        <v>5.3</v>
      </c>
      <c r="N33" s="160">
        <f>IF('Indicador Datos'!AC36="No data","x",ROUND(IF('Indicador Datos'!AC36&gt;N$38,10,IF('Indicador Datos'!AC36&lt;N$37,0,10-(N$38-'Indicador Datos'!AC36)/(N$38-N$37)*10)),1))</f>
        <v>1.4</v>
      </c>
      <c r="O33" s="160">
        <f>IF('Indicador Datos'!AD36="No data","x",ROUND(IF('Indicador Datos'!AD36&gt;O$38,10,IF('Indicador Datos'!AD36&lt;O$37,0,10-(O$38-'Indicador Datos'!AD36)/(O$38-O$37)*10)),1))</f>
        <v>8</v>
      </c>
      <c r="P33" s="65">
        <f t="shared" si="8"/>
        <v>5.5</v>
      </c>
      <c r="Q33" s="66">
        <f t="shared" si="9"/>
        <v>5.3</v>
      </c>
      <c r="R33" s="78">
        <f>IF(AND('Indicador Datos'!AX36="No data",'Indicador Datos'!AY36="No data"),0,SUM('Indicador Datos'!AX36:AZ36)/1000)</f>
        <v>61.488</v>
      </c>
      <c r="S33" s="64">
        <f t="shared" si="10"/>
        <v>9.5</v>
      </c>
      <c r="T33" s="67">
        <f>R33*1000/'Indicador Datos'!CD36</f>
        <v>1.9596725847580384E-3</v>
      </c>
      <c r="U33" s="64">
        <f t="shared" si="0"/>
        <v>3.8</v>
      </c>
      <c r="V33" s="68">
        <f t="shared" si="11"/>
        <v>7.7</v>
      </c>
      <c r="W33" s="64">
        <f>IF('Indicador Datos'!AL36="No data","x",ROUND(IF('Indicador Datos'!AL36&gt;W$38,10,IF('Indicador Datos'!AL36&lt;W$37,0,10-(W$38-'Indicador Datos'!AL36)/(W$38-W$37)*10)),1))</f>
        <v>2</v>
      </c>
      <c r="X33" s="64">
        <f>IF('Indicador Datos'!AK36="No data","x",ROUND(IF('Indicador Datos'!AK36&gt;X$38,10,IF('Indicador Datos'!AK36&lt;X$37,0,10-(X$38-'Indicador Datos'!AK36)/(X$38-X$37)*10)),1))</f>
        <v>10</v>
      </c>
      <c r="Y33" s="64">
        <f>IF('Indicador Datos'!AM36 ="No data","x",ROUND( IF('Indicador Datos'!AM36 &gt;Y$38,10,IF('Indicador Datos'!AM36 &lt;Y$37,0,10-(Y$38-'Indicador Datos'!AM36)/(Y$38-Y$37)*10)),1))</f>
        <v>5.8</v>
      </c>
      <c r="Z33" s="65">
        <f t="shared" si="1"/>
        <v>7.3</v>
      </c>
      <c r="AA33" s="64">
        <f>IF('Indicador Datos'!AE36="No data","x",ROUND(IF('Indicador Datos'!AE36&gt;AA$38,10,IF('Indicador Datos'!AE36&lt;AA$37,0,10-(AA$38-'Indicador Datos'!AE36)/(AA$38-AA$37)*10)),1))</f>
        <v>4.8</v>
      </c>
      <c r="AB33" s="70">
        <f>IF('Indicador Datos'!AF36="No data", "x", IF('Indicador Datos'!AF36&gt;=40,10,IF(AND('Indicador Datos'!AF36&gt;=30,'Indicador Datos'!AF36&lt;40),8,(IF(AND('Indicador Datos'!AF36&gt;=20,'Indicador Datos'!AF36&lt;30),6,IF(AND('Indicador Datos'!AF36&gt;=5,'Indicador Datos'!AF36&lt;20),4,IF(AND('Indicador Datos'!AF36&gt;0,'Indicador Datos'!AF36&lt;5),2,0)))))))</f>
        <v>4</v>
      </c>
      <c r="AC33" s="70">
        <f>IF('Indicador Datos'!AG36="No data", "x", IF('Indicador Datos'!AG36&gt;=15,10,IF(AND('Indicador Datos'!AG36&gt;=12,'Indicador Datos'!AG36&lt;15),8,(IF(AND('Indicador Datos'!AG36&gt;=9,'Indicador Datos'!AG36&lt;12),6,IF(AND('Indicador Datos'!AG36&gt;=5,'Indicador Datos'!AG36&lt;9),4,IF(AND('Indicador Datos'!AG36&gt;0,'Indicador Datos'!AG36&lt;5),2,0)))))))</f>
        <v>4</v>
      </c>
      <c r="AD33" s="160">
        <f t="shared" si="12"/>
        <v>4</v>
      </c>
      <c r="AE33" s="65">
        <f t="shared" si="2"/>
        <v>4.4000000000000004</v>
      </c>
      <c r="AF33" s="238">
        <f>IF('Indicador Datos'!BA36="No data","x",ROUND( IF('Indicador Datos'!BA36&gt;AF$38,10,IF('Indicador Datos'!BA36&lt;AF$37,0,10-(AF$38-'Indicador Datos'!BA36)/(AF$38-AF$37)*10)),1))</f>
        <v>3.3</v>
      </c>
      <c r="AG33" s="238">
        <f>IF('Indicador Datos'!BB36="No data","x",ROUND( IF('Indicador Datos'!BB36&gt;AG$38,10,IF('Indicador Datos'!BB36&lt;AG$37,0,10-(AG$38-'Indicador Datos'!BB36)/(AG$38-AG$37)*10)),1))</f>
        <v>0.3</v>
      </c>
      <c r="AH33" s="65">
        <f t="shared" si="13"/>
        <v>1.8</v>
      </c>
      <c r="AI33" s="78">
        <f>('Indicador Datos'!AW36+'Indicador Datos'!AV36*0.5+'Indicador Datos'!AU36*0.25)/1000</f>
        <v>226.31475</v>
      </c>
      <c r="AJ33" s="64">
        <f t="shared" si="14"/>
        <v>7.8</v>
      </c>
      <c r="AK33" s="69">
        <f>AI33*1000/'Indicador Datos'!CD36</f>
        <v>7.2128352052655683E-3</v>
      </c>
      <c r="AL33" s="64">
        <f t="shared" si="15"/>
        <v>1</v>
      </c>
      <c r="AM33" s="65">
        <f t="shared" si="16"/>
        <v>5.3</v>
      </c>
      <c r="AN33" s="64">
        <f>IF('Indicador Datos'!BC36="No data","x",ROUND(IF('Indicador Datos'!BC36&lt;$AN$37,10,IF('Indicador Datos'!BC36&gt;$AN$38,0,($AN$38-'Indicador Datos'!BC36)/($AN$38-$AN$37)*10)),1))</f>
        <v>3.9</v>
      </c>
      <c r="AO33" s="70">
        <f>IF('Indicador Datos'!BE36="No data", "x", IF('Indicador Datos'!BE36&gt;=40,10,IF(AND('Indicador Datos'!BE36&gt;=30,'Indicador Datos'!BE36&lt;40),8,(IF(AND('Indicador Datos'!BE36&gt;=20,'Indicador Datos'!BE36&lt;30), 6, IF(AND('Indicador Datos'!BE36&gt;=5,'Indicador Datos'!BE36&lt;20),3,0))))))</f>
        <v>6</v>
      </c>
      <c r="AP33" s="70">
        <f>IF('Indicador Datos'!BD36="No data", "x", IF('Indicador Datos'!BD36&gt;=35,10,IF(AND('Indicador Datos'!BD36&gt;=25,'Indicador Datos'!BD36&lt;35),8,(IF(AND('Indicador Datos'!BD36&gt;=15,'Indicador Datos'!BD36&lt;25),6,IF(AND('Indicador Datos'!BD36&gt;=5,'Indicador Datos'!BD36&lt;15),4,IF(AND('Indicador Datos'!BD36&gt;0,'Indicador Datos'!BD36&lt;5),2,0)))))))</f>
        <v>4</v>
      </c>
      <c r="AQ33" s="64">
        <f t="shared" si="17"/>
        <v>5</v>
      </c>
      <c r="AR33" s="70">
        <f>IF('Indicador Datos'!BF36="No data","x",ROUND(IF('Indicador Datos'!BF36&gt;$AR$38,10,IF('Indicador Datos'!BF36&lt;$AR$37,0,10-($AR$38-'Indicador Datos'!BF36)/($AR$38-$AR$37)*10)),1))</f>
        <v>3.2</v>
      </c>
      <c r="AS33" s="70">
        <f>IF('Indicador Datos'!BG36="No data","x",ROUND(IF('Indicador Datos'!BG36&gt;$AS$38,10,IF('Indicador Datos'!BG36&lt;$AS$37,0,10-($AS$38-'Indicador Datos'!BG36)/($AS$38-$AS$37)*10)),1))</f>
        <v>1.7</v>
      </c>
      <c r="AT33" s="64">
        <f t="shared" si="18"/>
        <v>2.9</v>
      </c>
      <c r="AU33" s="65">
        <f t="shared" si="19"/>
        <v>3.9</v>
      </c>
      <c r="AV33" s="71">
        <f t="shared" si="20"/>
        <v>4.8</v>
      </c>
      <c r="AW33" s="72">
        <f t="shared" si="3"/>
        <v>6.5</v>
      </c>
    </row>
    <row r="34" spans="1:49" s="3" customFormat="1" x14ac:dyDescent="0.25">
      <c r="A34" s="114" t="s">
        <v>58</v>
      </c>
      <c r="B34" s="97" t="s">
        <v>57</v>
      </c>
      <c r="C34" s="64">
        <f>ROUND(IF('Indicador Datos'!X37="No data",IF((0.1233*LN('Indicador Datos'!CC37)-0.4559)&gt;C$38,0,IF((0.1233*LN('Indicador Datos'!CC37)-0.4559)&lt;C$37,10,(C$38-(0.1233*LN('Indicador Datos'!CC37)-0.4559))/(C$38-C$37)*10)),IF('Indicador Datos'!X37&gt;C$38,0,IF('Indicador Datos'!X37&lt;C$37,10,(C$38-'Indicador Datos'!X37)/(C$38-C$37)*10))),1)</f>
        <v>5.2</v>
      </c>
      <c r="D34" s="193">
        <f>IF('Indicador Datos'!Y37="No data","x", 'Indicador Datos'!Y37+'Indicador Datos'!Z37)</f>
        <v>12.3</v>
      </c>
      <c r="E34" s="160">
        <f t="shared" si="4"/>
        <v>2.5</v>
      </c>
      <c r="F34" s="160">
        <f>IF('Indicador Datos'!AA37="No data","x",ROUND(IF('Indicador Datos'!AA37&gt;F$38,10,IF('Indicador Datos'!AA37&lt;F$37,0,10-(F$38-'Indicador Datos'!AA37)/(F$38-F$37)*10)),1))</f>
        <v>1.3</v>
      </c>
      <c r="G34" s="160">
        <f t="shared" si="5"/>
        <v>1.9</v>
      </c>
      <c r="H34" s="65">
        <f t="shared" si="6"/>
        <v>3.7</v>
      </c>
      <c r="I34" s="64">
        <f>IF('Indicador Datos'!AR37="No data","x",ROUND(IF('Indicador Datos'!AR37&gt;I$38,10,IF('Indicador Datos'!AR37&lt;I$37,0,10-(I$38-'Indicador Datos'!AR37)/(I$38-I$37)*10)),1))</f>
        <v>6.2</v>
      </c>
      <c r="J34" s="64" t="str">
        <f>IF('Indicador Datos'!AS37="No data","x",ROUND(IF('Indicador Datos'!AS37&gt;J$38,10,IF('Indicador Datos'!AS37&lt;J$37,0,10-(J$38-'Indicador Datos'!AS37)/(J$38-J$37)*10)),1))</f>
        <v>x</v>
      </c>
      <c r="K34" s="160">
        <f>IF('Indicador Datos'!AT37="No data","x",ROUND(IF('Indicador Datos'!AT37&gt;K$38,10,IF('Indicador Datos'!AT37&lt;K$37,0,10-(K$38-'Indicador Datos'!AT37)/(K$38-K$37)*10)),1))</f>
        <v>2.1</v>
      </c>
      <c r="L34" s="65">
        <f t="shared" si="7"/>
        <v>4.2</v>
      </c>
      <c r="M34" s="160">
        <f>IF('Indicador Datos'!AB37="No data","x",ROUND(IF('Indicador Datos'!AB37&gt;M$38,10,IF('Indicador Datos'!AB37&lt;M$37,0,10-(M$38-'Indicador Datos'!AB37)/(M$38-M$37)*10)),1))</f>
        <v>4.3</v>
      </c>
      <c r="N34" s="160">
        <f>IF('Indicador Datos'!AC37="No data","x",ROUND(IF('Indicador Datos'!AC37&gt;N$38,10,IF('Indicador Datos'!AC37&lt;N$37,0,10-(N$38-'Indicador Datos'!AC37)/(N$38-N$37)*10)),1))</f>
        <v>0.1</v>
      </c>
      <c r="O34" s="160">
        <f>IF('Indicador Datos'!AD37="No data","x",ROUND(IF('Indicador Datos'!AD37&gt;O$38,10,IF('Indicador Datos'!AD37&lt;O$37,0,10-(O$38-'Indicador Datos'!AD37)/(O$38-O$37)*10)),1))</f>
        <v>0.1</v>
      </c>
      <c r="P34" s="65">
        <f t="shared" si="8"/>
        <v>1.7</v>
      </c>
      <c r="Q34" s="66">
        <f t="shared" si="9"/>
        <v>3.3</v>
      </c>
      <c r="R34" s="78">
        <f>IF(AND('Indicador Datos'!AX37="No data",'Indicador Datos'!AY37="No data"),0,SUM('Indicador Datos'!AX37:AZ37)/1000)</f>
        <v>1E-3</v>
      </c>
      <c r="S34" s="64">
        <f t="shared" si="10"/>
        <v>0</v>
      </c>
      <c r="T34" s="67">
        <f>R34*1000/'Indicador Datos'!CD37</f>
        <v>1.8417054192181961E-6</v>
      </c>
      <c r="U34" s="64">
        <f t="shared" si="0"/>
        <v>0</v>
      </c>
      <c r="V34" s="68">
        <f t="shared" si="11"/>
        <v>0</v>
      </c>
      <c r="W34" s="64">
        <f>IF('Indicador Datos'!AL37="No data","x",ROUND(IF('Indicador Datos'!AL37&gt;W$38,10,IF('Indicador Datos'!AL37&lt;W$37,0,10-(W$38-'Indicador Datos'!AL37)/(W$38-W$37)*10)),1))</f>
        <v>5</v>
      </c>
      <c r="X34" s="64">
        <f>IF('Indicador Datos'!AK37="No data","x",ROUND(IF('Indicador Datos'!AK37&gt;X$38,10,IF('Indicador Datos'!AK37&lt;X$37,0,10-(X$38-'Indicador Datos'!AK37)/(X$38-X$37)*10)),1))</f>
        <v>3.8</v>
      </c>
      <c r="Y34" s="64">
        <f>IF('Indicador Datos'!AM37 ="No data","x",ROUND( IF('Indicador Datos'!AM37 &gt;Y$38,10,IF('Indicador Datos'!AM37 &lt;Y$37,0,10-(Y$38-'Indicador Datos'!AM37)/(Y$38-Y$37)*10)),1))</f>
        <v>0.2</v>
      </c>
      <c r="Z34" s="65">
        <f t="shared" si="1"/>
        <v>3.2</v>
      </c>
      <c r="AA34" s="64">
        <f>IF('Indicador Datos'!AE37="No data","x",ROUND(IF('Indicador Datos'!AE37&gt;AA$38,10,IF('Indicador Datos'!AE37&lt;AA$37,0,10-(AA$38-'Indicador Datos'!AE37)/(AA$38-AA$37)*10)),1))</f>
        <v>6.1</v>
      </c>
      <c r="AB34" s="70">
        <f>IF('Indicador Datos'!AF37="No data", "x", IF('Indicador Datos'!AF37&gt;=40,10,IF(AND('Indicador Datos'!AF37&gt;=30,'Indicador Datos'!AF37&lt;40),8,(IF(AND('Indicador Datos'!AF37&gt;=20,'Indicador Datos'!AF37&lt;30),6,IF(AND('Indicador Datos'!AF37&gt;=5,'Indicador Datos'!AF37&lt;20),4,IF(AND('Indicador Datos'!AF37&gt;0,'Indicador Datos'!AF37&lt;5),2,0)))))))</f>
        <v>4</v>
      </c>
      <c r="AC34" s="70">
        <f>IF('Indicador Datos'!AG37="No data", "x", IF('Indicador Datos'!AG37&gt;=15,10,IF(AND('Indicador Datos'!AG37&gt;=12,'Indicador Datos'!AG37&lt;15),8,(IF(AND('Indicador Datos'!AG37&gt;=9,'Indicador Datos'!AG37&lt;12),6,IF(AND('Indicador Datos'!AG37&gt;=5,'Indicador Datos'!AG37&lt;9),4,IF(AND('Indicador Datos'!AG37&gt;0,'Indicador Datos'!AG37&lt;5),2,0)))))))</f>
        <v>8</v>
      </c>
      <c r="AD34" s="160">
        <f t="shared" si="12"/>
        <v>6</v>
      </c>
      <c r="AE34" s="65">
        <f t="shared" si="2"/>
        <v>6.1</v>
      </c>
      <c r="AF34" s="238">
        <f>IF('Indicador Datos'!BA37="No data","x",ROUND( IF('Indicador Datos'!BA37&gt;AF$38,10,IF('Indicador Datos'!BA37&lt;AF$37,0,10-(AF$38-'Indicador Datos'!BA37)/(AF$38-AF$37)*10)),1))</f>
        <v>2.8</v>
      </c>
      <c r="AG34" s="238">
        <f>IF('Indicador Datos'!BB37="No data","x",ROUND( IF('Indicador Datos'!BB37&gt;AG$38,10,IF('Indicador Datos'!BB37&lt;AG$37,0,10-(AG$38-'Indicador Datos'!BB37)/(AG$38-AG$37)*10)),1))</f>
        <v>5</v>
      </c>
      <c r="AH34" s="65">
        <f t="shared" si="13"/>
        <v>3.9</v>
      </c>
      <c r="AI34" s="78">
        <f>('Indicador Datos'!AW37+'Indicador Datos'!AV37*0.5+'Indicador Datos'!AU37*0.25)/1000</f>
        <v>0</v>
      </c>
      <c r="AJ34" s="64">
        <f t="shared" si="14"/>
        <v>0</v>
      </c>
      <c r="AK34" s="69">
        <f>AI34*1000/'Indicador Datos'!CD37</f>
        <v>0</v>
      </c>
      <c r="AL34" s="64">
        <f t="shared" si="15"/>
        <v>0</v>
      </c>
      <c r="AM34" s="65">
        <f t="shared" si="16"/>
        <v>0</v>
      </c>
      <c r="AN34" s="64">
        <f>IF('Indicador Datos'!BC37="No data","x",ROUND(IF('Indicador Datos'!BC37&lt;$AN$37,10,IF('Indicador Datos'!BC37&gt;$AN$38,0,($AN$38-'Indicador Datos'!BC37)/($AN$38-$AN$37)*10)),1))</f>
        <v>4.5</v>
      </c>
      <c r="AO34" s="70">
        <f>IF('Indicador Datos'!BE37="No data", "x", IF('Indicador Datos'!BE37&gt;=40,10,IF(AND('Indicador Datos'!BE37&gt;=30,'Indicador Datos'!BE37&lt;40),8,(IF(AND('Indicador Datos'!BE37&gt;=20,'Indicador Datos'!BE37&lt;30), 6, IF(AND('Indicador Datos'!BE37&gt;=5,'Indicador Datos'!BE37&lt;20),3,0))))))</f>
        <v>8</v>
      </c>
      <c r="AP34" s="70">
        <f>IF('Indicador Datos'!BD37="No data", "x", IF('Indicador Datos'!BD37&gt;=35,10,IF(AND('Indicador Datos'!BD37&gt;=25,'Indicador Datos'!BD37&lt;35),8,(IF(AND('Indicador Datos'!BD37&gt;=15,'Indicador Datos'!BD37&lt;25),6,IF(AND('Indicador Datos'!BD37&gt;=5,'Indicador Datos'!BD37&lt;15),4,IF(AND('Indicador Datos'!BD37&gt;0,'Indicador Datos'!BD37&lt;5),2,0)))))))</f>
        <v>4</v>
      </c>
      <c r="AQ34" s="64">
        <f t="shared" si="17"/>
        <v>6</v>
      </c>
      <c r="AR34" s="70">
        <f>IF('Indicador Datos'!BF37="No data","x",ROUND(IF('Indicador Datos'!BF37&gt;$AR$38,10,IF('Indicador Datos'!BF37&lt;$AR$37,0,10-($AR$38-'Indicador Datos'!BF37)/($AR$38-$AR$37)*10)),1))</f>
        <v>5.8</v>
      </c>
      <c r="AS34" s="70">
        <f>IF('Indicador Datos'!BG37="No data","x",ROUND(IF('Indicador Datos'!BG37&gt;$AS$38,10,IF('Indicador Datos'!BG37&lt;$AS$37,0,10-($AS$38-'Indicador Datos'!BG37)/($AS$38-$AS$37)*10)),1))</f>
        <v>4.9000000000000004</v>
      </c>
      <c r="AT34" s="64">
        <f t="shared" si="18"/>
        <v>5.6</v>
      </c>
      <c r="AU34" s="65">
        <f t="shared" si="19"/>
        <v>5.4</v>
      </c>
      <c r="AV34" s="71">
        <f t="shared" si="20"/>
        <v>4</v>
      </c>
      <c r="AW34" s="72">
        <f t="shared" si="3"/>
        <v>2.2000000000000002</v>
      </c>
    </row>
    <row r="35" spans="1:49" s="3" customFormat="1" x14ac:dyDescent="0.25">
      <c r="A35" s="114" t="s">
        <v>62</v>
      </c>
      <c r="B35" s="97" t="s">
        <v>61</v>
      </c>
      <c r="C35" s="64">
        <f>ROUND(IF('Indicador Datos'!X38="No data",IF((0.1233*LN('Indicador Datos'!CC38)-0.4559)&gt;C$38,0,IF((0.1233*LN('Indicador Datos'!CC38)-0.4559)&lt;C$37,10,(C$38-(0.1233*LN('Indicador Datos'!CC38)-0.4559))/(C$38-C$37)*10)),IF('Indicador Datos'!X38&gt;C$38,0,IF('Indicador Datos'!X38&lt;C$37,10,(C$38-'Indicador Datos'!X38)/(C$38-C$37)*10))),1)</f>
        <v>3.5</v>
      </c>
      <c r="D35" s="193" t="str">
        <f>IF('Indicador Datos'!Y38="No data","x", 'Indicador Datos'!Y38+'Indicador Datos'!Z38)</f>
        <v>x</v>
      </c>
      <c r="E35" s="160" t="str">
        <f t="shared" si="4"/>
        <v>x</v>
      </c>
      <c r="F35" s="160">
        <f>IF('Indicador Datos'!AA38="No data","x",ROUND(IF('Indicador Datos'!AA38&gt;F$38,10,IF('Indicador Datos'!AA38&lt;F$37,0,10-(F$38-'Indicador Datos'!AA38)/(F$38-F$37)*10)),1))</f>
        <v>1.6</v>
      </c>
      <c r="G35" s="160">
        <f t="shared" si="5"/>
        <v>1.6</v>
      </c>
      <c r="H35" s="65">
        <f t="shared" si="6"/>
        <v>2.6</v>
      </c>
      <c r="I35" s="64">
        <f>IF('Indicador Datos'!AR38="No data","x",ROUND(IF('Indicador Datos'!AR38&gt;I$38,10,IF('Indicador Datos'!AR38&lt;I$37,0,10-(I$38-'Indicador Datos'!AR38)/(I$38-I$37)*10)),1))</f>
        <v>4.2</v>
      </c>
      <c r="J35" s="64">
        <f>IF('Indicador Datos'!AS38="No data","x",ROUND(IF('Indicador Datos'!AS38&gt;J$38,10,IF('Indicador Datos'!AS38&lt;J$37,0,10-(J$38-'Indicador Datos'!AS38)/(J$38-J$37)*10)),1))</f>
        <v>4.2</v>
      </c>
      <c r="K35" s="160" t="str">
        <f>IF('Indicador Datos'!AT38="No data","x",ROUND(IF('Indicador Datos'!AT38&gt;K$38,10,IF('Indicador Datos'!AT38&lt;K$37,0,10-(K$38-'Indicador Datos'!AT38)/(K$38-K$37)*10)),1))</f>
        <v>x</v>
      </c>
      <c r="L35" s="65">
        <f t="shared" si="7"/>
        <v>4.2</v>
      </c>
      <c r="M35" s="160">
        <f>IF('Indicador Datos'!AB38="No data","x",ROUND(IF('Indicador Datos'!AB38&gt;M$38,10,IF('Indicador Datos'!AB38&lt;M$37,0,10-(M$38-'Indicador Datos'!AB38)/(M$38-M$37)*10)),1))</f>
        <v>6.4</v>
      </c>
      <c r="N35" s="160">
        <f>IF('Indicador Datos'!AC38="No data","x",ROUND(IF('Indicador Datos'!AC38&gt;N$38,10,IF('Indicador Datos'!AC38&lt;N$37,0,10-(N$38-'Indicador Datos'!AC38)/(N$38-N$37)*10)),1))</f>
        <v>0.2</v>
      </c>
      <c r="O35" s="160">
        <f>IF('Indicador Datos'!AD38="No data","x",ROUND(IF('Indicador Datos'!AD38&gt;O$38,10,IF('Indicador Datos'!AD38&lt;O$37,0,10-(O$38-'Indicador Datos'!AD38)/(O$38-O$37)*10)),1))</f>
        <v>2.4</v>
      </c>
      <c r="P35" s="65">
        <f t="shared" si="8"/>
        <v>3.5</v>
      </c>
      <c r="Q35" s="66">
        <f t="shared" si="9"/>
        <v>3.2</v>
      </c>
      <c r="R35" s="78">
        <f>IF(AND('Indicador Datos'!AX38="No data",'Indicador Datos'!AY38="No data"),0,SUM('Indicador Datos'!AX38:AZ38)/1000)</f>
        <v>0.30099999999999999</v>
      </c>
      <c r="S35" s="64">
        <f t="shared" si="10"/>
        <v>3.7</v>
      </c>
      <c r="T35" s="67">
        <f>R35*1000/'Indicador Datos'!CD38</f>
        <v>8.7715336050274586E-5</v>
      </c>
      <c r="U35" s="64">
        <f t="shared" si="0"/>
        <v>1.8</v>
      </c>
      <c r="V35" s="68">
        <f t="shared" si="11"/>
        <v>2.8</v>
      </c>
      <c r="W35" s="64">
        <f>IF('Indicador Datos'!AL38="No data","x",ROUND(IF('Indicador Datos'!AL38&gt;W$38,10,IF('Indicador Datos'!AL38&lt;W$37,0,10-(W$38-'Indicador Datos'!AL38)/(W$38-W$37)*10)),1))</f>
        <v>3.5</v>
      </c>
      <c r="X35" s="64">
        <f>IF('Indicador Datos'!AK38="No data","x",ROUND(IF('Indicador Datos'!AK38&gt;X$38,10,IF('Indicador Datos'!AK38&lt;X$37,0,10-(X$38-'Indicador Datos'!AK38)/(X$38-X$37)*10)),1))</f>
        <v>3</v>
      </c>
      <c r="Y35" s="64">
        <f>IF('Indicador Datos'!AM38 ="No data","x",ROUND( IF('Indicador Datos'!AM38 &gt;Y$38,10,IF('Indicador Datos'!AM38 &lt;Y$37,0,10-(Y$38-'Indicador Datos'!AM38)/(Y$38-Y$37)*10)),1))</f>
        <v>0</v>
      </c>
      <c r="Z35" s="65">
        <f t="shared" si="1"/>
        <v>2.2999999999999998</v>
      </c>
      <c r="AA35" s="64">
        <f>IF('Indicador Datos'!AE38="No data","x",ROUND(IF('Indicador Datos'!AE38&gt;AA$38,10,IF('Indicador Datos'!AE38&lt;AA$37,0,10-(AA$38-'Indicador Datos'!AE38)/(AA$38-AA$37)*10)),1))</f>
        <v>2.9</v>
      </c>
      <c r="AB35" s="70">
        <f>IF('Indicador Datos'!AF38="No data", "x", IF('Indicador Datos'!AF38&gt;=40,10,IF(AND('Indicador Datos'!AF38&gt;=30,'Indicador Datos'!AF38&lt;40),8,(IF(AND('Indicador Datos'!AF38&gt;=20,'Indicador Datos'!AF38&lt;30),6,IF(AND('Indicador Datos'!AF38&gt;=5,'Indicador Datos'!AF38&lt;20),4,IF(AND('Indicador Datos'!AF38&gt;0,'Indicador Datos'!AF38&lt;5),2,0)))))))</f>
        <v>4</v>
      </c>
      <c r="AC35" s="70">
        <f>IF('Indicador Datos'!AG38="No data", "x", IF('Indicador Datos'!AG38&gt;=15,10,IF(AND('Indicador Datos'!AG38&gt;=12,'Indicador Datos'!AG38&lt;15),8,(IF(AND('Indicador Datos'!AG38&gt;=9,'Indicador Datos'!AG38&lt;12),6,IF(AND('Indicador Datos'!AG38&gt;=5,'Indicador Datos'!AG38&lt;9),4,IF(AND('Indicador Datos'!AG38&gt;0,'Indicador Datos'!AG38&lt;5),2,0)))))))</f>
        <v>4</v>
      </c>
      <c r="AD35" s="160">
        <f t="shared" si="12"/>
        <v>4</v>
      </c>
      <c r="AE35" s="65">
        <f t="shared" si="2"/>
        <v>3.5</v>
      </c>
      <c r="AF35" s="238">
        <f>IF('Indicador Datos'!BA38="No data","x",ROUND( IF('Indicador Datos'!BA38&gt;AF$38,10,IF('Indicador Datos'!BA38&lt;AF$37,0,10-(AF$38-'Indicador Datos'!BA38)/(AF$38-AF$37)*10)),1))</f>
        <v>4.4000000000000004</v>
      </c>
      <c r="AG35" s="238">
        <f>IF('Indicador Datos'!BB38="No data","x",ROUND( IF('Indicador Datos'!BB38&gt;AG$38,10,IF('Indicador Datos'!BB38&lt;AG$37,0,10-(AG$38-'Indicador Datos'!BB38)/(AG$38-AG$37)*10)),1))</f>
        <v>3.2</v>
      </c>
      <c r="AH35" s="65">
        <f t="shared" si="13"/>
        <v>3.8</v>
      </c>
      <c r="AI35" s="78">
        <f>('Indicador Datos'!AW38+'Indicador Datos'!AV38*0.5+'Indicador Datos'!AU38*0.25)/1000</f>
        <v>24.768000000000001</v>
      </c>
      <c r="AJ35" s="64">
        <f t="shared" si="14"/>
        <v>4.5999999999999996</v>
      </c>
      <c r="AK35" s="69">
        <f>AI35*1000/'Indicador Datos'!CD38</f>
        <v>7.217719080708309E-3</v>
      </c>
      <c r="AL35" s="64">
        <f t="shared" si="15"/>
        <v>1</v>
      </c>
      <c r="AM35" s="65">
        <f t="shared" si="16"/>
        <v>3</v>
      </c>
      <c r="AN35" s="64">
        <f>IF('Indicador Datos'!BC38="No data","x",ROUND(IF('Indicador Datos'!BC38&lt;$AN$37,10,IF('Indicador Datos'!BC38&gt;$AN$38,0,($AN$38-'Indicador Datos'!BC38)/($AN$38-$AN$37)*10)),1))</f>
        <v>3.9</v>
      </c>
      <c r="AO35" s="70">
        <f>IF('Indicador Datos'!BE38="No data", "x", IF('Indicador Datos'!BE38&gt;=40,10,IF(AND('Indicador Datos'!BE38&gt;=30,'Indicador Datos'!BE38&lt;40),8,(IF(AND('Indicador Datos'!BE38&gt;=20,'Indicador Datos'!BE38&lt;30), 6, IF(AND('Indicador Datos'!BE38&gt;=5,'Indicador Datos'!BE38&lt;20),3,0))))))</f>
        <v>6</v>
      </c>
      <c r="AP35" s="70">
        <f>IF('Indicador Datos'!BD38="No data", "x", IF('Indicador Datos'!BD38&gt;=35,10,IF(AND('Indicador Datos'!BD38&gt;=25,'Indicador Datos'!BD38&lt;35),8,(IF(AND('Indicador Datos'!BD38&gt;=15,'Indicador Datos'!BD38&lt;25),6,IF(AND('Indicador Datos'!BD38&gt;=5,'Indicador Datos'!BD38&lt;15),4,IF(AND('Indicador Datos'!BD38&gt;0,'Indicador Datos'!BD38&lt;5),2,0)))))))</f>
        <v>2</v>
      </c>
      <c r="AQ35" s="64">
        <f t="shared" si="17"/>
        <v>4</v>
      </c>
      <c r="AR35" s="70">
        <f>IF('Indicador Datos'!BF38="No data","x",ROUND(IF('Indicador Datos'!BF38&gt;$AR$38,10,IF('Indicador Datos'!BF38&lt;$AR$37,0,10-($AR$38-'Indicador Datos'!BF38)/($AR$38-$AR$37)*10)),1))</f>
        <v>2.4</v>
      </c>
      <c r="AS35" s="70">
        <f>IF('Indicador Datos'!BG38="No data","x",ROUND(IF('Indicador Datos'!BG38&gt;$AS$38,10,IF('Indicador Datos'!BG38&lt;$AS$37,0,10-($AS$38-'Indicador Datos'!BG38)/($AS$38-$AS$37)*10)),1))</f>
        <v>3.2</v>
      </c>
      <c r="AT35" s="64">
        <f t="shared" si="18"/>
        <v>2.6</v>
      </c>
      <c r="AU35" s="65">
        <f t="shared" si="19"/>
        <v>3.5</v>
      </c>
      <c r="AV35" s="71">
        <f t="shared" si="20"/>
        <v>3.2</v>
      </c>
      <c r="AW35" s="72">
        <f t="shared" si="3"/>
        <v>3</v>
      </c>
    </row>
    <row r="36" spans="1:49" s="3" customFormat="1" x14ac:dyDescent="0.25">
      <c r="A36" s="114" t="s">
        <v>438</v>
      </c>
      <c r="B36" s="97" t="s">
        <v>63</v>
      </c>
      <c r="C36" s="64">
        <f>ROUND(IF('Indicador Datos'!X39="No data",IF((0.1233*LN('Indicador Datos'!CC39)-0.4559)&gt;C$38,0,IF((0.1233*LN('Indicador Datos'!CC39)-0.4559)&lt;C$37,10,(C$38-(0.1233*LN('Indicador Datos'!CC39)-0.4559))/(C$38-C$37)*10)),IF('Indicador Datos'!X39&gt;C$38,0,IF('Indicador Datos'!X39&lt;C$37,10,(C$38-'Indicador Datos'!X39)/(C$38-C$37)*10))),1)</f>
        <v>4.2</v>
      </c>
      <c r="D36" s="193" t="str">
        <f>IF('Indicador Datos'!Y39="No data","x", 'Indicador Datos'!Y39+'Indicador Datos'!Z39)</f>
        <v>x</v>
      </c>
      <c r="E36" s="160" t="str">
        <f t="shared" si="4"/>
        <v>x</v>
      </c>
      <c r="F36" s="160">
        <f>IF('Indicador Datos'!AA39="No data","x",ROUND(IF('Indicador Datos'!AA39&gt;F$38,10,IF('Indicador Datos'!AA39&lt;F$37,0,10-(F$38-'Indicador Datos'!AA39)/(F$38-F$37)*10)),1))</f>
        <v>5.4</v>
      </c>
      <c r="G36" s="160">
        <f t="shared" si="5"/>
        <v>5.4</v>
      </c>
      <c r="H36" s="65">
        <f t="shared" si="6"/>
        <v>4.8</v>
      </c>
      <c r="I36" s="64">
        <f>IF('Indicador Datos'!AR39="No data","x",ROUND(IF('Indicador Datos'!AR39&gt;I$38,10,IF('Indicador Datos'!AR39&lt;I$37,0,10-(I$38-'Indicador Datos'!AR39)/(I$38-I$37)*10)),1))</f>
        <v>6.3</v>
      </c>
      <c r="J36" s="64">
        <f>IF('Indicador Datos'!AS39="No data","x",ROUND(IF('Indicador Datos'!AS39&gt;J$38,10,IF('Indicador Datos'!AS39&lt;J$37,0,10-(J$38-'Indicador Datos'!AS39)/(J$38-J$37)*10)),1))</f>
        <v>5.5</v>
      </c>
      <c r="K36" s="160" t="str">
        <f>IF('Indicador Datos'!AT39="No data","x",ROUND(IF('Indicador Datos'!AT39&gt;K$38,10,IF('Indicador Datos'!AT39&lt;K$37,0,10-(K$38-'Indicador Datos'!AT39)/(K$38-K$37)*10)),1))</f>
        <v>x</v>
      </c>
      <c r="L36" s="65">
        <f t="shared" si="7"/>
        <v>5.9</v>
      </c>
      <c r="M36" s="160">
        <f>IF('Indicador Datos'!AB39="No data","x",ROUND(IF('Indicador Datos'!AB39&gt;M$38,10,IF('Indicador Datos'!AB39&lt;M$37,0,10-(M$38-'Indicador Datos'!AB39)/(M$38-M$37)*10)),1))</f>
        <v>4.9000000000000004</v>
      </c>
      <c r="N36" s="160">
        <f>IF('Indicador Datos'!AC39="No data","x",ROUND(IF('Indicador Datos'!AC39&gt;N$38,10,IF('Indicador Datos'!AC39&lt;N$37,0,10-(N$38-'Indicador Datos'!AC39)/(N$38-N$37)*10)),1))</f>
        <v>0</v>
      </c>
      <c r="O36" s="160">
        <f>IF('Indicador Datos'!AD39="No data","x",ROUND(IF('Indicador Datos'!AD39&gt;O$38,10,IF('Indicador Datos'!AD39&lt;O$37,0,10-(O$38-'Indicador Datos'!AD39)/(O$38-O$37)*10)),1))</f>
        <v>4.2</v>
      </c>
      <c r="P36" s="65">
        <f t="shared" si="8"/>
        <v>3.3</v>
      </c>
      <c r="Q36" s="66">
        <f t="shared" si="9"/>
        <v>4.7</v>
      </c>
      <c r="R36" s="78">
        <f>IF(AND('Indicador Datos'!AX39="No data",'Indicador Datos'!AY39="No data"),0,SUM('Indicador Datos'!AX39:AZ39)/1000)</f>
        <v>173.75399999999999</v>
      </c>
      <c r="S36" s="64">
        <f t="shared" si="10"/>
        <v>10</v>
      </c>
      <c r="T36" s="67">
        <f>R36*1000/'Indicador Datos'!CD39</f>
        <v>5.5854936480656814E-3</v>
      </c>
      <c r="U36" s="64">
        <f t="shared" si="0"/>
        <v>4.9000000000000004</v>
      </c>
      <c r="V36" s="68">
        <f t="shared" si="11"/>
        <v>8.5</v>
      </c>
      <c r="W36" s="64">
        <f>IF('Indicador Datos'!AL39="No data","x",ROUND(IF('Indicador Datos'!AL39&gt;W$38,10,IF('Indicador Datos'!AL39&lt;W$37,0,10-(W$38-'Indicador Datos'!AL39)/(W$38-W$37)*10)),1))</f>
        <v>3</v>
      </c>
      <c r="X36" s="64">
        <f>IF('Indicador Datos'!AK39="No data","x",ROUND(IF('Indicador Datos'!AK39&gt;X$38,10,IF('Indicador Datos'!AK39&lt;X$37,0,10-(X$38-'Indicador Datos'!AK39)/(X$38-X$37)*10)),1))</f>
        <v>2.4</v>
      </c>
      <c r="Y36" s="64">
        <f>IF('Indicador Datos'!AM39 ="No data","x",ROUND( IF('Indicador Datos'!AM39 &gt;Y$38,10,IF('Indicador Datos'!AM39 &lt;Y$37,0,10-(Y$38-'Indicador Datos'!AM39)/(Y$38-Y$37)*10)),1))</f>
        <v>10</v>
      </c>
      <c r="Z36" s="65">
        <f t="shared" si="1"/>
        <v>6.8</v>
      </c>
      <c r="AA36" s="64">
        <f>IF('Indicador Datos'!AE39="No data","x",ROUND(IF('Indicador Datos'!AE39&gt;AA$38,10,IF('Indicador Datos'!AE39&lt;AA$37,0,10-(AA$38-'Indicador Datos'!AE39)/(AA$38-AA$37)*10)),1))</f>
        <v>4.3</v>
      </c>
      <c r="AB36" s="70">
        <f>IF('Indicador Datos'!AF39="No data", "x", IF('Indicador Datos'!AF39&gt;=40,10,IF(AND('Indicador Datos'!AF39&gt;=30,'Indicador Datos'!AF39&lt;40),8,(IF(AND('Indicador Datos'!AF39&gt;=20,'Indicador Datos'!AF39&lt;30),6,IF(AND('Indicador Datos'!AF39&gt;=5,'Indicador Datos'!AF39&lt;20),4,IF(AND('Indicador Datos'!AF39&gt;0,'Indicador Datos'!AF39&lt;5),2,0)))))))</f>
        <v>4</v>
      </c>
      <c r="AC36" s="70">
        <f>IF('Indicador Datos'!AG39="No data", "x", IF('Indicador Datos'!AG39&gt;=15,10,IF(AND('Indicador Datos'!AG39&gt;=12,'Indicador Datos'!AG39&lt;15),8,(IF(AND('Indicador Datos'!AG39&gt;=9,'Indicador Datos'!AG39&lt;12),6,IF(AND('Indicador Datos'!AG39&gt;=5,'Indicador Datos'!AG39&lt;9),4,IF(AND('Indicador Datos'!AG39&gt;0,'Indicador Datos'!AG39&lt;5),2,0)))))))</f>
        <v>4</v>
      </c>
      <c r="AD36" s="160">
        <f t="shared" si="12"/>
        <v>4</v>
      </c>
      <c r="AE36" s="65">
        <f t="shared" si="2"/>
        <v>4.2</v>
      </c>
      <c r="AF36" s="238">
        <f>IF('Indicador Datos'!BA39="No data","x",ROUND( IF('Indicador Datos'!BA39&gt;AF$38,10,IF('Indicador Datos'!BA39&lt;AF$37,0,10-(AF$38-'Indicador Datos'!BA39)/(AF$38-AF$37)*10)),1))</f>
        <v>8.3000000000000007</v>
      </c>
      <c r="AG36" s="238">
        <f>IF('Indicador Datos'!BB39="No data","x",ROUND( IF('Indicador Datos'!BB39&gt;AG$38,10,IF('Indicador Datos'!BB39&lt;AG$37,0,10-(AG$38-'Indicador Datos'!BB39)/(AG$38-AG$37)*10)),1))</f>
        <v>10</v>
      </c>
      <c r="AH36" s="65">
        <f t="shared" si="13"/>
        <v>9.1999999999999993</v>
      </c>
      <c r="AI36" s="78">
        <f>('Indicador Datos'!AW39+'Indicador Datos'!AV39*0.5+'Indicador Datos'!AU39*0.25)/1000</f>
        <v>22.648499999999999</v>
      </c>
      <c r="AJ36" s="64">
        <f t="shared" si="14"/>
        <v>4.5</v>
      </c>
      <c r="AK36" s="69">
        <f>AI36*1000/'Indicador Datos'!CD39</f>
        <v>7.2805836348064268E-4</v>
      </c>
      <c r="AL36" s="64">
        <f t="shared" si="15"/>
        <v>0.1</v>
      </c>
      <c r="AM36" s="65">
        <f t="shared" si="16"/>
        <v>2.6</v>
      </c>
      <c r="AN36" s="64">
        <f>IF('Indicador Datos'!BC39="No data","x",ROUND(IF('Indicador Datos'!BC39&lt;$AN$37,10,IF('Indicador Datos'!BC39&gt;$AN$38,0,($AN$38-'Indicador Datos'!BC39)/($AN$38-$AN$37)*10)),1))</f>
        <v>2.8</v>
      </c>
      <c r="AO36" s="70">
        <f>IF('Indicador Datos'!BE39="No data", "x", IF('Indicador Datos'!BE39&gt;=40,10,IF(AND('Indicador Datos'!BE39&gt;=30,'Indicador Datos'!BE39&lt;40),8,(IF(AND('Indicador Datos'!BE39&gt;=20,'Indicador Datos'!BE39&lt;30), 6, IF(AND('Indicador Datos'!BE39&gt;=5,'Indicador Datos'!BE39&lt;20),3,0))))))</f>
        <v>6</v>
      </c>
      <c r="AP36" s="70">
        <f>IF('Indicador Datos'!BD39="No data", "x", IF('Indicador Datos'!BD39&gt;=35,10,IF(AND('Indicador Datos'!BD39&gt;=25,'Indicador Datos'!BD39&lt;35),8,(IF(AND('Indicador Datos'!BD39&gt;=15,'Indicador Datos'!BD39&lt;25),6,IF(AND('Indicador Datos'!BD39&gt;=5,'Indicador Datos'!BD39&lt;15),4,IF(AND('Indicador Datos'!BD39&gt;0,'Indicador Datos'!BD39&lt;5),2,0)))))))</f>
        <v>2</v>
      </c>
      <c r="AQ36" s="64">
        <f t="shared" si="17"/>
        <v>4</v>
      </c>
      <c r="AR36" s="70">
        <f>IF('Indicador Datos'!BF39="No data","x",ROUND(IF('Indicador Datos'!BF39&gt;$AR$38,10,IF('Indicador Datos'!BF39&lt;$AR$37,0,10-($AR$38-'Indicador Datos'!BF39)/($AR$38-$AR$37)*10)),1))</f>
        <v>3.9</v>
      </c>
      <c r="AS36" s="70">
        <f>IF('Indicador Datos'!BG39="No data","x",ROUND(IF('Indicador Datos'!BG39&gt;$AS$38,10,IF('Indicador Datos'!BG39&lt;$AS$37,0,10-($AS$38-'Indicador Datos'!BG39)/($AS$38-$AS$37)*10)),1))</f>
        <v>6.4</v>
      </c>
      <c r="AT36" s="64">
        <f t="shared" si="18"/>
        <v>4.4000000000000004</v>
      </c>
      <c r="AU36" s="65">
        <f t="shared" si="19"/>
        <v>3.7</v>
      </c>
      <c r="AV36" s="71">
        <f t="shared" si="20"/>
        <v>6</v>
      </c>
      <c r="AW36" s="72">
        <f t="shared" si="3"/>
        <v>7.5</v>
      </c>
    </row>
    <row r="37" spans="1:49" s="3" customFormat="1" x14ac:dyDescent="0.25">
      <c r="A37" s="73"/>
      <c r="B37" s="74" t="s">
        <v>84</v>
      </c>
      <c r="C37" s="74">
        <v>0.5</v>
      </c>
      <c r="D37" s="74"/>
      <c r="E37" s="74">
        <v>0</v>
      </c>
      <c r="F37" s="74">
        <v>0</v>
      </c>
      <c r="G37" s="74"/>
      <c r="H37" s="74"/>
      <c r="I37" s="74">
        <v>0</v>
      </c>
      <c r="J37" s="74">
        <v>25</v>
      </c>
      <c r="K37" s="74">
        <v>0</v>
      </c>
      <c r="L37" s="74"/>
      <c r="M37" s="74">
        <v>40</v>
      </c>
      <c r="N37" s="74">
        <v>0</v>
      </c>
      <c r="O37" s="74">
        <v>12.5</v>
      </c>
      <c r="P37" s="74"/>
      <c r="Q37" s="74"/>
      <c r="R37" s="74"/>
      <c r="S37" s="74">
        <v>1</v>
      </c>
      <c r="T37" s="74"/>
      <c r="U37" s="75">
        <v>5.0000000000000002E-5</v>
      </c>
      <c r="V37" s="75"/>
      <c r="W37" s="74">
        <v>0</v>
      </c>
      <c r="X37" s="74">
        <v>0</v>
      </c>
      <c r="Y37" s="74">
        <v>0</v>
      </c>
      <c r="Z37" s="74"/>
      <c r="AA37" s="74">
        <v>0</v>
      </c>
      <c r="AB37" s="74">
        <v>0</v>
      </c>
      <c r="AC37" s="74">
        <v>0</v>
      </c>
      <c r="AD37" s="74"/>
      <c r="AE37" s="74"/>
      <c r="AF37" s="74">
        <v>30</v>
      </c>
      <c r="AG37" s="74">
        <v>5</v>
      </c>
      <c r="AH37" s="74"/>
      <c r="AI37" s="74"/>
      <c r="AJ37" s="74">
        <v>0</v>
      </c>
      <c r="AK37" s="74"/>
      <c r="AL37" s="76">
        <v>0</v>
      </c>
      <c r="AM37" s="76"/>
      <c r="AN37" s="74">
        <v>75</v>
      </c>
      <c r="AO37" s="74">
        <v>0</v>
      </c>
      <c r="AP37" s="74">
        <v>0</v>
      </c>
      <c r="AQ37" s="74">
        <v>5</v>
      </c>
      <c r="AR37" s="74">
        <v>1</v>
      </c>
      <c r="AS37" s="74">
        <v>0</v>
      </c>
      <c r="AT37" s="74"/>
      <c r="AU37" s="74"/>
      <c r="AV37" s="74"/>
      <c r="AW37" s="74"/>
    </row>
    <row r="38" spans="1:49" s="3" customFormat="1" x14ac:dyDescent="0.25">
      <c r="A38" s="73"/>
      <c r="B38" s="74" t="s">
        <v>85</v>
      </c>
      <c r="C38" s="74">
        <v>0.95</v>
      </c>
      <c r="D38" s="74"/>
      <c r="E38" s="74">
        <v>50</v>
      </c>
      <c r="F38" s="74">
        <v>60</v>
      </c>
      <c r="G38" s="74"/>
      <c r="H38" s="74"/>
      <c r="I38" s="74">
        <v>0.75</v>
      </c>
      <c r="J38" s="74">
        <v>65</v>
      </c>
      <c r="K38" s="74">
        <v>35</v>
      </c>
      <c r="L38" s="74"/>
      <c r="M38" s="74">
        <v>65</v>
      </c>
      <c r="N38" s="74">
        <v>10</v>
      </c>
      <c r="O38" s="74">
        <v>55</v>
      </c>
      <c r="P38" s="74"/>
      <c r="Q38" s="74"/>
      <c r="R38" s="74"/>
      <c r="S38" s="74">
        <v>5</v>
      </c>
      <c r="T38" s="74"/>
      <c r="U38" s="77">
        <v>0.1</v>
      </c>
      <c r="V38" s="77"/>
      <c r="W38" s="74">
        <v>2</v>
      </c>
      <c r="X38" s="74">
        <v>100</v>
      </c>
      <c r="Y38" s="74">
        <v>200</v>
      </c>
      <c r="Z38" s="74"/>
      <c r="AA38" s="74">
        <v>35</v>
      </c>
      <c r="AB38" s="74">
        <v>40</v>
      </c>
      <c r="AC38" s="74">
        <v>15</v>
      </c>
      <c r="AD38" s="74"/>
      <c r="AE38" s="74"/>
      <c r="AF38" s="74">
        <v>90</v>
      </c>
      <c r="AG38" s="74">
        <v>45</v>
      </c>
      <c r="AH38" s="74"/>
      <c r="AI38" s="74"/>
      <c r="AJ38" s="74">
        <v>3</v>
      </c>
      <c r="AK38" s="74"/>
      <c r="AL38" s="234">
        <v>7.4999999999999997E-2</v>
      </c>
      <c r="AM38" s="77"/>
      <c r="AN38" s="74">
        <v>150</v>
      </c>
      <c r="AO38" s="74">
        <v>40</v>
      </c>
      <c r="AP38" s="74">
        <v>35</v>
      </c>
      <c r="AQ38" s="74">
        <v>35</v>
      </c>
      <c r="AR38" s="74">
        <v>10</v>
      </c>
      <c r="AS38" s="74">
        <v>20</v>
      </c>
      <c r="AT38" s="74"/>
      <c r="AU38" s="74"/>
      <c r="AV38" s="74"/>
      <c r="AW38" s="74"/>
    </row>
  </sheetData>
  <sortState ref="A3:B193">
    <sortCondition ref="A3:A193"/>
  </sortState>
  <mergeCells count="1">
    <mergeCell ref="A1:AW1"/>
  </mergeCells>
  <pageMargins left="0.7" right="0.7" top="0.75" bottom="0.75" header="0.3" footer="0.3"/>
  <pageSetup paperSize="9" orientation="portrait" r:id="rId1"/>
  <ignoredErrors>
    <ignoredError sqref="R4"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W38"/>
  <sheetViews>
    <sheetView showGridLines="0" workbookViewId="0">
      <pane xSplit="2" ySplit="2" topLeftCell="C3" activePane="bottomRight" state="frozen"/>
      <selection pane="topRight" activeCell="B1" sqref="B1"/>
      <selection pane="bottomLeft" activeCell="A4" sqref="A4"/>
      <selection pane="bottomRight" activeCell="AT3" sqref="AT3"/>
    </sheetView>
  </sheetViews>
  <sheetFormatPr defaultColWidth="9.140625" defaultRowHeight="15" x14ac:dyDescent="0.25"/>
  <cols>
    <col min="1" max="1" width="25.7109375" style="1" customWidth="1"/>
    <col min="2" max="2" width="8.140625" style="13" customWidth="1"/>
    <col min="3" max="4" width="7.85546875" style="1" customWidth="1"/>
    <col min="5" max="5" width="7.85546875" style="14" customWidth="1"/>
    <col min="6" max="7" width="7.85546875" style="1" customWidth="1"/>
    <col min="8" max="9" width="7.85546875" style="14" customWidth="1"/>
    <col min="10" max="15" width="8" style="14" customWidth="1"/>
    <col min="16" max="16" width="7.85546875" style="14" customWidth="1"/>
    <col min="17" max="19" width="7.85546875" style="1" customWidth="1"/>
    <col min="20" max="21" width="7.85546875" style="14" customWidth="1"/>
    <col min="22" max="22" width="7.85546875" style="1" customWidth="1"/>
    <col min="23" max="27" width="7.85546875" style="9" customWidth="1"/>
    <col min="28" max="28" width="7.85546875" style="1" customWidth="1"/>
    <col min="29" max="37" width="7.85546875" style="9" customWidth="1"/>
    <col min="38" max="47" width="7.85546875" style="1" customWidth="1"/>
    <col min="48" max="48" width="7.85546875" style="14" customWidth="1"/>
    <col min="49" max="16384" width="9.140625" style="1"/>
  </cols>
  <sheetData>
    <row r="1" spans="1:49" s="241" customFormat="1" ht="15" customHeight="1" x14ac:dyDescent="0.2">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row>
    <row r="2" spans="1:49" s="3" customFormat="1" ht="109.5" hidden="1" customHeight="1" thickBot="1" x14ac:dyDescent="0.3">
      <c r="A2" s="113" t="s">
        <v>75</v>
      </c>
      <c r="B2" s="79" t="s">
        <v>64</v>
      </c>
      <c r="C2" s="80" t="s">
        <v>157</v>
      </c>
      <c r="D2" s="80" t="s">
        <v>633</v>
      </c>
      <c r="E2" s="81" t="s">
        <v>99</v>
      </c>
      <c r="F2" s="80" t="s">
        <v>94</v>
      </c>
      <c r="G2" s="80" t="s">
        <v>66</v>
      </c>
      <c r="H2" s="81" t="s">
        <v>100</v>
      </c>
      <c r="I2" s="80" t="s">
        <v>640</v>
      </c>
      <c r="J2" s="81" t="s">
        <v>664</v>
      </c>
      <c r="K2" s="80" t="s">
        <v>645</v>
      </c>
      <c r="L2" s="80" t="s">
        <v>646</v>
      </c>
      <c r="M2" s="80" t="s">
        <v>647</v>
      </c>
      <c r="N2" s="80" t="s">
        <v>648</v>
      </c>
      <c r="O2" s="162" t="s">
        <v>644</v>
      </c>
      <c r="P2" s="82" t="s">
        <v>444</v>
      </c>
      <c r="Q2" s="80" t="s">
        <v>67</v>
      </c>
      <c r="R2" s="80" t="s">
        <v>68</v>
      </c>
      <c r="S2" s="80" t="s">
        <v>69</v>
      </c>
      <c r="T2" s="81" t="s">
        <v>76</v>
      </c>
      <c r="U2" s="128" t="s">
        <v>113</v>
      </c>
      <c r="V2" s="80" t="s">
        <v>113</v>
      </c>
      <c r="W2" s="80" t="s">
        <v>155</v>
      </c>
      <c r="X2" s="80" t="s">
        <v>156</v>
      </c>
      <c r="Y2" s="80" t="s">
        <v>652</v>
      </c>
      <c r="Z2" s="80" t="s">
        <v>653</v>
      </c>
      <c r="AA2" s="80" t="s">
        <v>655</v>
      </c>
      <c r="AB2" s="81" t="s">
        <v>77</v>
      </c>
      <c r="AC2" s="80" t="s">
        <v>484</v>
      </c>
      <c r="AD2" s="80" t="s">
        <v>154</v>
      </c>
      <c r="AE2" s="80" t="s">
        <v>656</v>
      </c>
      <c r="AF2" s="80" t="s">
        <v>658</v>
      </c>
      <c r="AG2" s="80" t="s">
        <v>92</v>
      </c>
      <c r="AH2" s="80" t="s">
        <v>660</v>
      </c>
      <c r="AI2" s="80" t="s">
        <v>661</v>
      </c>
      <c r="AJ2" s="80" t="s">
        <v>662</v>
      </c>
      <c r="AK2" s="80" t="s">
        <v>576</v>
      </c>
      <c r="AL2" s="81" t="s">
        <v>91</v>
      </c>
      <c r="AM2" s="80" t="s">
        <v>670</v>
      </c>
      <c r="AN2" s="80" t="s">
        <v>669</v>
      </c>
      <c r="AO2" s="80" t="s">
        <v>684</v>
      </c>
      <c r="AP2" s="80" t="s">
        <v>676</v>
      </c>
      <c r="AQ2" s="80" t="s">
        <v>677</v>
      </c>
      <c r="AR2" s="80" t="s">
        <v>672</v>
      </c>
      <c r="AS2" s="80" t="s">
        <v>678</v>
      </c>
      <c r="AT2" s="80" t="s">
        <v>679</v>
      </c>
      <c r="AU2" s="162" t="s">
        <v>680</v>
      </c>
      <c r="AV2" s="82" t="s">
        <v>443</v>
      </c>
    </row>
    <row r="3" spans="1:49" s="3" customFormat="1" ht="109.5" customHeight="1" thickBot="1" x14ac:dyDescent="0.3">
      <c r="A3" s="111" t="s">
        <v>1080</v>
      </c>
      <c r="B3" s="246" t="s">
        <v>64</v>
      </c>
      <c r="C3" s="80" t="s">
        <v>1169</v>
      </c>
      <c r="D3" s="80" t="s">
        <v>1170</v>
      </c>
      <c r="E3" s="81" t="s">
        <v>1757</v>
      </c>
      <c r="F3" s="80" t="s">
        <v>1171</v>
      </c>
      <c r="G3" s="80" t="s">
        <v>1172</v>
      </c>
      <c r="H3" s="81" t="s">
        <v>1063</v>
      </c>
      <c r="I3" s="80" t="s">
        <v>1173</v>
      </c>
      <c r="J3" s="81" t="s">
        <v>1064</v>
      </c>
      <c r="K3" s="80" t="s">
        <v>1174</v>
      </c>
      <c r="L3" s="80" t="s">
        <v>1175</v>
      </c>
      <c r="M3" s="80" t="s">
        <v>1176</v>
      </c>
      <c r="N3" s="80" t="s">
        <v>1177</v>
      </c>
      <c r="O3" s="162" t="s">
        <v>1065</v>
      </c>
      <c r="P3" s="82" t="s">
        <v>1178</v>
      </c>
      <c r="Q3" s="80" t="s">
        <v>1179</v>
      </c>
      <c r="R3" s="80" t="s">
        <v>1180</v>
      </c>
      <c r="S3" s="80" t="s">
        <v>1181</v>
      </c>
      <c r="T3" s="81" t="s">
        <v>1067</v>
      </c>
      <c r="U3" s="128" t="s">
        <v>1759</v>
      </c>
      <c r="V3" s="80" t="s">
        <v>1759</v>
      </c>
      <c r="W3" s="80" t="s">
        <v>1182</v>
      </c>
      <c r="X3" s="80" t="s">
        <v>1183</v>
      </c>
      <c r="Y3" s="80" t="s">
        <v>1184</v>
      </c>
      <c r="Z3" s="80" t="s">
        <v>1185</v>
      </c>
      <c r="AA3" s="80" t="s">
        <v>1186</v>
      </c>
      <c r="AB3" s="81" t="s">
        <v>1187</v>
      </c>
      <c r="AC3" s="80" t="s">
        <v>1188</v>
      </c>
      <c r="AD3" s="80" t="s">
        <v>1189</v>
      </c>
      <c r="AE3" s="80" t="s">
        <v>1190</v>
      </c>
      <c r="AF3" s="80" t="s">
        <v>1191</v>
      </c>
      <c r="AG3" s="80" t="s">
        <v>1192</v>
      </c>
      <c r="AH3" s="80" t="s">
        <v>1193</v>
      </c>
      <c r="AI3" s="80" t="s">
        <v>1295</v>
      </c>
      <c r="AJ3" s="80" t="s">
        <v>1194</v>
      </c>
      <c r="AK3" s="80" t="s">
        <v>1195</v>
      </c>
      <c r="AL3" s="81" t="s">
        <v>1760</v>
      </c>
      <c r="AM3" s="80" t="s">
        <v>1196</v>
      </c>
      <c r="AN3" s="80" t="s">
        <v>1197</v>
      </c>
      <c r="AO3" s="80" t="s">
        <v>1198</v>
      </c>
      <c r="AP3" s="80" t="s">
        <v>1199</v>
      </c>
      <c r="AQ3" s="80" t="s">
        <v>1200</v>
      </c>
      <c r="AR3" s="80" t="s">
        <v>1296</v>
      </c>
      <c r="AS3" s="80" t="s">
        <v>1201</v>
      </c>
      <c r="AT3" s="80" t="s">
        <v>1202</v>
      </c>
      <c r="AU3" s="162" t="s">
        <v>1209</v>
      </c>
      <c r="AV3" s="82" t="s">
        <v>1203</v>
      </c>
    </row>
    <row r="4" spans="1:49" s="3" customFormat="1" ht="15.75" thickTop="1" x14ac:dyDescent="0.25">
      <c r="A4" s="114" t="s">
        <v>1</v>
      </c>
      <c r="B4" s="97" t="s">
        <v>0</v>
      </c>
      <c r="C4" s="83">
        <f>IF('Indicador Datos'!BH7="No data","x",ROUND(IF('Indicador Datos'!BH7&gt;C$38,0,IF('Indicador Datos'!BH7&lt;C$37,10,(C$38-'Indicador Datos'!BH7)/(C$38-C$37)*10)),1))</f>
        <v>7.2</v>
      </c>
      <c r="D4" s="83" t="str">
        <f>IF('Indicador Datos'!BI7="No data","x",ROUND(IF('Indicador Datos'!BI7&gt;D$38,0,IF('Indicador Datos'!BI7&lt;D$37,10,(D$38-'Indicador Datos'!BI7)/(D$38-D$37)*10)),1))</f>
        <v>x</v>
      </c>
      <c r="E4" s="84">
        <f>IF(AND(C4="x",D4="x"),"x",ROUND(AVERAGE(C4,D4),1))</f>
        <v>7.2</v>
      </c>
      <c r="F4" s="83" t="str">
        <f>IF('Indicador Datos'!BK7="No data","x",ROUND(IF('Indicador Datos'!BK7&gt;F$38,0,IF('Indicador Datos'!BK7&lt;F$37,10,(F$38-'Indicador Datos'!BK7)/(F$38-F$37)*10)),1))</f>
        <v>x</v>
      </c>
      <c r="G4" s="83">
        <f>IF('Indicador Datos'!BJ7="No data","x",ROUND(IF('Indicador Datos'!BJ7&gt;G$38,0,IF('Indicador Datos'!BJ7&lt;G$37,10,(G$38-'Indicador Datos'!BJ7)/(G$38-G$37)*10)),1))</f>
        <v>5.2</v>
      </c>
      <c r="H4" s="84">
        <f>IF(AND(F4="x",G4="x"),"x",ROUND(AVERAGE(F4,G4),1))</f>
        <v>5.2</v>
      </c>
      <c r="I4" s="83" t="str">
        <f>IF('Indicador Datos'!BL7="No data","x",ROUND(IF('Indicador Datos'!BL7&gt;I$38,0,IF('Indicador Datos'!BL7&lt;I$37,10,(I$38-'Indicador Datos'!BL7)/(I$38-I$37)*10)),1))</f>
        <v>x</v>
      </c>
      <c r="J4" s="163" t="str">
        <f>IF(I4="x","x",ROUND(I4,1))</f>
        <v>x</v>
      </c>
      <c r="K4" s="83" t="str">
        <f>IF('Indicador Datos'!BM7="No data","x",ROUND(IF('Indicador Datos'!BM7&gt;K$38,10,IF('Indicador Datos'!BM7&lt;K$37,0,10-(K$38-'Indicador Datos'!BM7)/(K$38-K$37)*10)),1))</f>
        <v>x</v>
      </c>
      <c r="L4" s="83">
        <f>IF('Indicador Datos'!BN7="No data","x",ROUND(IF('Indicador Datos'!BN7&gt;L$38,10,IF('Indicador Datos'!BN7&lt;L$37,0,10-(L$38-'Indicador Datos'!BN7)/(L$38-L$37)*10)),1))</f>
        <v>1.4</v>
      </c>
      <c r="M4" s="83">
        <f>IF(AND(K4="x",L4="x"),"x",ROUND(AVERAGE(K4,L4),1))</f>
        <v>1.4</v>
      </c>
      <c r="N4" s="83" t="str">
        <f>IF('Indicador Datos'!BO7="No data","x",ROUND(IF('Indicador Datos'!BO7&gt;N$38,10,IF('Indicador Datos'!BO7&lt;N$37,0,10-(N$38-'Indicador Datos'!BO7)/(N$38-N$37)*10)),1))</f>
        <v>x</v>
      </c>
      <c r="O4" s="163">
        <f>IF(AND(M4="x",N4="x"),"x",ROUND(AVERAGE(M4,N4,N4),1))</f>
        <v>1.4</v>
      </c>
      <c r="P4" s="85">
        <f>IF(AND( J4="x",O4="x", E4="x"), H4, IF(AND( J4="x",O4="x"),ROUND((10-GEOMEAN(((10-H4)/10*9+1),((10-E4)/10*9+1)))/9*10,1),IF(AND( J4="x",E4="x"),ROUND((10-GEOMEAN(((10-H4)/10*9+1),((10-O4)/10*9+1)))/9*10,1),IF( J4="x", ROUND((10-GEOMEAN(((10-H4)/10*9+1),((10-E4)/10*9+1),((10-O4)/10*9+1)))/9*10,1),ROUND((10-GEOMEAN(((10- J4)/10*9+1),((10-H4)/10*9+1),((10-E4)/10*9+1),((10-O4)/10*9+1)))/9*10,1)))))</f>
        <v>5</v>
      </c>
      <c r="Q4" s="83">
        <f>IF(OR('Indicador Datos'!BP7=0,'Indicador Datos'!BP7="No data"),"x",ROUND(IF('Indicador Datos'!BP7&gt;Q$38,0,IF('Indicador Datos'!BP7&lt;Q$37,10,(Q$38-'Indicador Datos'!BP7)/(Q$38-Q$37)*10)),1))</f>
        <v>4.5999999999999996</v>
      </c>
      <c r="R4" s="83">
        <f>IF('Indicador Datos'!BQ7="No data","x",ROUND(IF('Indicador Datos'!BQ7&gt;R$38,0,IF('Indicador Datos'!BQ7&lt;R$37,10,(R$38-'Indicador Datos'!BQ7)/(R$38-R$37)*10)),1))</f>
        <v>4.5</v>
      </c>
      <c r="S4" s="83">
        <f>IF('Indicador Datos'!BR7="No data","x",ROUND(IF('Indicador Datos'!BR7&gt;S$38,0,IF('Indicador Datos'!BR7&lt;S$37,10,(S$38-'Indicador Datos'!BR7)/(S$38-S$37)*10)),1))</f>
        <v>3.6</v>
      </c>
      <c r="T4" s="84">
        <f>IF(AND(Q4="x",R4="x",S4="x"),"x",ROUND(AVERAGE(Q4,R4,S4),1))</f>
        <v>4.2</v>
      </c>
      <c r="U4" s="235">
        <f>IF('Indicador Datos'!BS7="No data","x",'Indicador Datos'!BS7/'Indicador Datos'!CF7*100)</f>
        <v>222.72727272727272</v>
      </c>
      <c r="V4" s="83">
        <f t="shared" ref="V4:V36" si="0">IF(U4="x","x",ROUND(IF(U4&gt;V$38,0,IF(U4&lt;V$37,10,(V$38-U4)/(V$38-V$37)*10)),1))</f>
        <v>0</v>
      </c>
      <c r="W4" s="83">
        <f>IF('Indicador Datos'!BT7="No data","x",ROUND(IF('Indicador Datos'!BT7&gt;W$38,0,IF('Indicador Datos'!BT7&lt;W$37,10,(W$38-'Indicador Datos'!BT7)/(W$38-W$37)*10)),1))</f>
        <v>2.9</v>
      </c>
      <c r="X4" s="83">
        <f>IF('Indicador Datos'!BU7="No data","x",ROUND(IF('Indicador Datos'!BU7&gt;X$38,0,IF('Indicador Datos'!BU7&lt;X$37,10,(X$38-'Indicador Datos'!BU7)/(X$38-X$37)*10)),1))</f>
        <v>1.1000000000000001</v>
      </c>
      <c r="Y4" s="83">
        <f>IF('Indicador Datos'!BV7="No data","x",ROUND(IF('Indicador Datos'!BV7&gt;Y$38,0,IF('Indicador Datos'!BV7&lt;Y$37,10,(Y$38-'Indicador Datos'!BV7)/(Y$38-Y$37)*10)),1))</f>
        <v>0</v>
      </c>
      <c r="Z4" s="83">
        <f>IF('Indicador Datos'!BW7="No data","x",ROUND(IF('Indicador Datos'!BW7&gt;Z$38,0,IF('Indicador Datos'!BW7&lt;Z$37,10,(Z$38-'Indicador Datos'!BW7)/(Z$38-Z$37)*10)),1))</f>
        <v>0</v>
      </c>
      <c r="AA4" s="83">
        <f>IF(AND(Y4="x",Z4="x"),"x",ROUND(AVERAGE(Y4,Z4),1))</f>
        <v>0</v>
      </c>
      <c r="AB4" s="84">
        <f>IF(AND(W4="x",V4="x",W4="x",AA4="x"),"x",ROUND(AVERAGE(W4,V4,X4,AA4),1))</f>
        <v>1</v>
      </c>
      <c r="AC4" s="83" t="str">
        <f>IF('Indicador Datos'!AH7="No data","x",ROUND(IF('Indicador Datos'!AH7&gt;AC$38,0,IF('Indicador Datos'!AH7&lt;AC$37,10,(AC$38-'Indicador Datos'!AH7)/(AC$38-AC$37)*10)),1))</f>
        <v>x</v>
      </c>
      <c r="AD4" s="83">
        <f>IF('Indicador Datos'!AI7="No data","x",ROUND(IF('Indicador Datos'!AI7&gt;AD$38,0,IF('Indicador Datos'!AI7&lt;AD$37,10,(AD$38-'Indicador Datos'!AI7)/(AD$38-AD$37)*10)),1))</f>
        <v>0.7</v>
      </c>
      <c r="AE4" s="83">
        <f>IF('Indicador Datos'!AJ7="No data","x",ROUND(IF('Indicador Datos'!AJ7&gt;AE$38,0,IF('Indicador Datos'!AJ7&lt;AE$37,10,(AE$38-'Indicador Datos'!AJ7)/(AE$38-AE$37)*10)),1))</f>
        <v>0</v>
      </c>
      <c r="AF4" s="83">
        <f>AVERAGE(AD4,AE4)</f>
        <v>0.35</v>
      </c>
      <c r="AG4" s="83">
        <f>IF('Indicador Datos'!AN7="No data","x",ROUND(IF('Indicador Datos'!AN7&gt;AG$38,0,IF('Indicador Datos'!AN7&lt;AG$37,10,(AG$38-'Indicador Datos'!AN7)/(AG$38-AG$37)*10)),1))</f>
        <v>5.4</v>
      </c>
      <c r="AH4" s="83">
        <f>IF('Indicador Datos'!AO7="No data","x",ROUND(IF('Indicador Datos'!AO7&gt;AH$38,0,IF('Indicador Datos'!AO7&lt;AH$37,10,(AH$38-'Indicador Datos'!AO7)/(AH$38-AH$37)*10)),1))</f>
        <v>4.9000000000000004</v>
      </c>
      <c r="AI4" s="83">
        <f>IF('Indicador Datos'!AP7="No data","x",ROUND(IF('Indicador Datos'!AP7&gt;AI$38,10,IF('Indicador Datos'!AP7&lt;AI$37,0,10-(AI$38-'Indicador Datos'!AP7)/(AI$38-AI$37)*10)),1))</f>
        <v>4</v>
      </c>
      <c r="AJ4" s="83">
        <f>ROUND((10-GEOMEAN(((10-AH4)/10*9+1),((10-AG4)/10*9+1),((10-AI4)/10*9+1)))/9*10,1)</f>
        <v>4.8</v>
      </c>
      <c r="AK4" s="83" t="str">
        <f>IF('Indicador Datos'!AQ7="No data","x",ROUND(IF('Indicador Datos'!AQ7&gt;AK$38,10,IF('Indicador Datos'!AQ7&lt;AK$37,0,10-(AK$38-'Indicador Datos'!AQ7)/(AK$38-AK$37)*10)),1))</f>
        <v>x</v>
      </c>
      <c r="AL4" s="84">
        <f>IF(AND(AC4="x",AF4="x",AJ4="x",AK4="x"),"x",ROUND(AVERAGE(AC4,AF4,AJ4,AK4),1))</f>
        <v>2.6</v>
      </c>
      <c r="AM4" s="83" t="str">
        <f>IF('Indicador Datos'!BX7="No data","x",ROUND(IF('Indicador Datos'!BX7&gt;AM$38,0,IF('Indicador Datos'!BX7&lt;AM$37,10,(AM$38-'Indicador Datos'!BX7)/(AM$38-AM$37)*10)),1))</f>
        <v>x</v>
      </c>
      <c r="AN4" s="83" t="str">
        <f>IF('Indicador Datos'!BY7="No data","x",ROUND(IF('Indicador Datos'!BY7&gt;AN$38,0,IF('Indicador Datos'!BY7&lt;AN$37,10,(AN$38-'Indicador Datos'!BY7)/(AN$38-AN$37)*10)),1))</f>
        <v>x</v>
      </c>
      <c r="AO4" s="83" t="str">
        <f>IF(AND(AM4="x",AN4="x"), "x",ROUND(AVERAGE(AM4,AN4),1))</f>
        <v>x</v>
      </c>
      <c r="AP4" s="83" t="str">
        <f>IF('Indicador Datos'!BZ7="No data","x",ROUND(IF('Indicador Datos'!BZ7&gt;AP$38,0,IF('Indicador Datos'!BZ7&lt;AP$37,10,(AP$38-'Indicador Datos'!BZ7)/(AP$38-AP$37)*10)),1))</f>
        <v>x</v>
      </c>
      <c r="AQ4" s="83" t="str">
        <f>IF(AND(AO4="x",AP4="x"), "x",ROUND(AVERAGE(AO4,AP4),1))</f>
        <v>x</v>
      </c>
      <c r="AR4" s="83">
        <f>IF('Indicador Datos'!CA7="No data","x",ROUND(IF('Indicador Datos'!CA7&gt;AR$38,0,IF('Indicador Datos'!CA7&lt;AR$37,10,(AR$38-'Indicador Datos'!CA7)/(AR$38-AR$37)*10)),1))</f>
        <v>9.5</v>
      </c>
      <c r="AS4" s="83">
        <f>IF('Indicador Datos'!CB7="No data","x",ROUND(IF('Indicador Datos'!CB7&gt;AS$38,10,IF('Indicador Datos'!CB7&lt;AS$37,0,10-(AS$38-'Indicador Datos'!CB7)/(AS$38-AS$37)*10)),1))</f>
        <v>1.7</v>
      </c>
      <c r="AT4" s="83">
        <f>IF(AND(AR4="x", AS4="x"), "x", ROUND(AVERAGE(AR4,AS4),1))</f>
        <v>5.6</v>
      </c>
      <c r="AU4" s="163">
        <f>ROUND(AVERAGE(AQ4,AQ4,AT4),1)</f>
        <v>5.6</v>
      </c>
      <c r="AV4" s="85">
        <f>ROUND(AVERAGE(AB4,T4,AL4,AU4),1)</f>
        <v>3.4</v>
      </c>
      <c r="AW4" s="152"/>
    </row>
    <row r="5" spans="1:49" s="3" customFormat="1" x14ac:dyDescent="0.25">
      <c r="A5" s="114" t="s">
        <v>5</v>
      </c>
      <c r="B5" s="97" t="s">
        <v>4</v>
      </c>
      <c r="C5" s="83" t="str">
        <f>IF('Indicador Datos'!BH8="No data","x",ROUND(IF('Indicador Datos'!BH8&gt;C$38,0,IF('Indicador Datos'!BH8&lt;C$37,10,(C$38-'Indicador Datos'!BH8)/(C$38-C$37)*10)),1))</f>
        <v>x</v>
      </c>
      <c r="D5" s="83">
        <f>IF('Indicador Datos'!BI8="No data","x",ROUND(IF('Indicador Datos'!BI8&gt;D$38,0,IF('Indicador Datos'!BI8&lt;D$37,10,(D$38-'Indicador Datos'!BI8)/(D$38-D$37)*10)),1))</f>
        <v>7.6</v>
      </c>
      <c r="E5" s="84">
        <f t="shared" ref="E5:E36" si="1">IF(AND(C5="x",D5="x"),"x",ROUND(AVERAGE(C5,D5),1))</f>
        <v>7.6</v>
      </c>
      <c r="F5" s="83">
        <f>IF('Indicador Datos'!BK8="No data","x",ROUND(IF('Indicador Datos'!BK8&gt;F$38,0,IF('Indicador Datos'!BK8&lt;F$37,10,(F$38-'Indicador Datos'!BK8)/(F$38-F$37)*10)),1))</f>
        <v>2.9</v>
      </c>
      <c r="G5" s="83">
        <f>IF('Indicador Datos'!BJ8="No data","x",ROUND(IF('Indicador Datos'!BJ8&gt;G$38,0,IF('Indicador Datos'!BJ8&lt;G$37,10,(G$38-'Indicador Datos'!BJ8)/(G$38-G$37)*10)),1))</f>
        <v>3.6</v>
      </c>
      <c r="H5" s="84">
        <f t="shared" ref="H5:H36" si="2">IF(AND(F5="x",G5="x"),"x",ROUND(AVERAGE(F5,G5),1))</f>
        <v>3.3</v>
      </c>
      <c r="I5" s="83" t="str">
        <f>IF('Indicador Datos'!BL8="No data","x",ROUND(IF('Indicador Datos'!BL8&gt;I$38,0,IF('Indicador Datos'!BL8&lt;I$37,10,(I$38-'Indicador Datos'!BL8)/(I$38-I$37)*10)),1))</f>
        <v>x</v>
      </c>
      <c r="J5" s="163" t="str">
        <f t="shared" ref="J5:J36" si="3">IF(I5="x","x",ROUND(I5,1))</f>
        <v>x</v>
      </c>
      <c r="K5" s="83" t="str">
        <f>IF('Indicador Datos'!BM8="No data","x",ROUND(IF('Indicador Datos'!BM8&gt;K$38,10,IF('Indicador Datos'!BM8&lt;K$37,0,10-(K$38-'Indicador Datos'!BM8)/(K$38-K$37)*10)),1))</f>
        <v>x</v>
      </c>
      <c r="L5" s="83" t="str">
        <f>IF('Indicador Datos'!BN8="No data","x",ROUND(IF('Indicador Datos'!BN8&gt;L$38,10,IF('Indicador Datos'!BN8&lt;L$37,0,10-(L$38-'Indicador Datos'!BN8)/(L$38-L$37)*10)),1))</f>
        <v>x</v>
      </c>
      <c r="M5" s="83" t="str">
        <f t="shared" ref="M5:M35" si="4">IF(AND(K5="x",L5="x"),"x",ROUND(AVERAGE(K5,L5),1))</f>
        <v>x</v>
      </c>
      <c r="N5" s="83" t="str">
        <f>IF('Indicador Datos'!BO8="No data","x",ROUND(IF('Indicador Datos'!BO8&gt;N$38,10,IF('Indicador Datos'!BO8&lt;N$37,0,10-(N$38-'Indicador Datos'!BO8)/(N$38-N$37)*10)),1))</f>
        <v>x</v>
      </c>
      <c r="O5" s="163" t="str">
        <f t="shared" ref="O5:O35" si="5">IF(AND(M5="x",N5="x"),"x",ROUND(AVERAGE(M5,N5,N5),1))</f>
        <v>x</v>
      </c>
      <c r="P5" s="85">
        <f t="shared" ref="P5:P36" si="6">IF(AND( J5="x",O5="x", E5="x"), H5, IF(AND( J5="x",O5="x"),ROUND((10-GEOMEAN(((10-H5)/10*9+1),((10-E5)/10*9+1)))/9*10,1),IF(AND( J5="x",E5="x"),ROUND((10-GEOMEAN(((10-H5)/10*9+1),((10-O5)/10*9+1)))/9*10,1),IF( J5="x", ROUND((10-GEOMEAN(((10-H5)/10*9+1),((10-E5)/10*9+1),((10-O5)/10*9+1)))/9*10,1),ROUND((10-GEOMEAN(((10- J5)/10*9+1),((10-H5)/10*9+1),((10-E5)/10*9+1),((10-O5)/10*9+1)))/9*10,1)))))</f>
        <v>5.9</v>
      </c>
      <c r="Q5" s="83">
        <f>IF(OR('Indicador Datos'!BP8=0,'Indicador Datos'!BP8="No data"),"x",ROUND(IF('Indicador Datos'!BP8&gt;Q$38,0,IF('Indicador Datos'!BP8&lt;Q$37,10,(Q$38-'Indicador Datos'!BP8)/(Q$38-Q$37)*10)),1))</f>
        <v>0</v>
      </c>
      <c r="R5" s="83">
        <f>IF('Indicador Datos'!BQ8="No data","x",ROUND(IF('Indicador Datos'!BQ8&gt;R$38,0,IF('Indicador Datos'!BQ8&lt;R$37,10,(R$38-'Indicador Datos'!BQ8)/(R$38-R$37)*10)),1))</f>
        <v>2.9</v>
      </c>
      <c r="S5" s="83">
        <f>IF('Indicador Datos'!BR8="No data","x",ROUND(IF('Indicador Datos'!BR8&gt;S$38,0,IF('Indicador Datos'!BR8&lt;S$37,10,(S$38-'Indicador Datos'!BR8)/(S$38-S$37)*10)),1))</f>
        <v>8.1</v>
      </c>
      <c r="T5" s="84">
        <f t="shared" ref="T5:T36" si="7">IF(AND(Q5="x",R5="x",S5="x"),"x",ROUND(AVERAGE(Q5,R5,S5),1))</f>
        <v>3.7</v>
      </c>
      <c r="U5" s="235">
        <f>IF('Indicador Datos'!BS8="No data","x",'Indicador Datos'!BS8/'Indicador Datos'!CF8*100)</f>
        <v>47.952047952047955</v>
      </c>
      <c r="V5" s="83">
        <f t="shared" si="0"/>
        <v>5.3</v>
      </c>
      <c r="W5" s="83">
        <f>IF('Indicador Datos'!BT8="No data","x",ROUND(IF('Indicador Datos'!BT8&gt;W$38,0,IF('Indicador Datos'!BT8&lt;W$37,10,(W$38-'Indicador Datos'!BT8)/(W$38-W$37)*10)),1))</f>
        <v>2.7</v>
      </c>
      <c r="X5" s="83">
        <f>IF('Indicador Datos'!BU8="No data","x",ROUND(IF('Indicador Datos'!BU8&gt;X$38,0,IF('Indicador Datos'!BU8&lt;X$37,10,(X$38-'Indicador Datos'!BU8)/(X$38-X$37)*10)),1))</f>
        <v>0.8</v>
      </c>
      <c r="Y5" s="83" t="str">
        <f>IF('Indicador Datos'!BV8="No data","x",ROUND(IF('Indicador Datos'!BV8&gt;Y$38,0,IF('Indicador Datos'!BV8&lt;Y$37,10,(Y$38-'Indicador Datos'!BV8)/(Y$38-Y$37)*10)),1))</f>
        <v>x</v>
      </c>
      <c r="Z5" s="83" t="str">
        <f>IF('Indicador Datos'!BW8="No data","x",ROUND(IF('Indicador Datos'!BW8&gt;Z$38,0,IF('Indicador Datos'!BW8&lt;Z$37,10,(Z$38-'Indicador Datos'!BW8)/(Z$38-Z$37)*10)),1))</f>
        <v>x</v>
      </c>
      <c r="AA5" s="83" t="str">
        <f t="shared" ref="AA5:AA36" si="8">IF(AND(Y5="x",Z5="x"),"x",ROUND(AVERAGE(Y5,Z5),1))</f>
        <v>x</v>
      </c>
      <c r="AB5" s="84">
        <f t="shared" ref="AB5:AB36" si="9">IF(AND(W5="x",V5="x",W5="x",AA5="x"),"x",ROUND(AVERAGE(W5,V5,X5,AA5),1))</f>
        <v>2.9</v>
      </c>
      <c r="AC5" s="83">
        <f>IF('Indicador Datos'!AH8="No data","x",ROUND(IF('Indicador Datos'!AH8&gt;AC$38,0,IF('Indicador Datos'!AH8&lt;AC$37,10,(AC$38-'Indicador Datos'!AH8)/(AC$38-AC$37)*10)),1))</f>
        <v>3</v>
      </c>
      <c r="AD5" s="83">
        <f>IF('Indicador Datos'!AI8="No data","x",ROUND(IF('Indicador Datos'!AI8&gt;AD$38,0,IF('Indicador Datos'!AI8&lt;AD$37,10,(AD$38-'Indicador Datos'!AI8)/(AD$38-AD$37)*10)),1))</f>
        <v>5</v>
      </c>
      <c r="AE5" s="83">
        <f>IF('Indicador Datos'!AJ8="No data","x",ROUND(IF('Indicador Datos'!AJ8&gt;AE$38,0,IF('Indicador Datos'!AJ8&lt;AE$37,10,(AE$38-'Indicador Datos'!AJ8)/(AE$38-AE$37)*10)),1))</f>
        <v>2.9</v>
      </c>
      <c r="AF5" s="83">
        <f t="shared" ref="AF5:AF36" si="10">AVERAGE(AD5,AE5)</f>
        <v>3.95</v>
      </c>
      <c r="AG5" s="83">
        <f>IF('Indicador Datos'!AN8="No data","x",ROUND(IF('Indicador Datos'!AN8&gt;AG$38,0,IF('Indicador Datos'!AN8&lt;AG$37,10,(AG$38-'Indicador Datos'!AN8)/(AG$38-AG$37)*10)),1))</f>
        <v>2.8</v>
      </c>
      <c r="AH5" s="83">
        <f>IF('Indicador Datos'!AO8="No data","x",ROUND(IF('Indicador Datos'!AO8&gt;AH$38,0,IF('Indicador Datos'!AO8&lt;AH$37,10,(AH$38-'Indicador Datos'!AO8)/(AH$38-AH$37)*10)),1))</f>
        <v>5.3</v>
      </c>
      <c r="AI5" s="83">
        <f>IF('Indicador Datos'!AP8="No data","x",ROUND(IF('Indicador Datos'!AP8&gt;AI$38,10,IF('Indicador Datos'!AP8&lt;AI$37,0,10-(AI$38-'Indicador Datos'!AP8)/(AI$38-AI$37)*10)),1))</f>
        <v>4.9000000000000004</v>
      </c>
      <c r="AJ5" s="83">
        <f t="shared" ref="AJ5:AJ36" si="11">ROUND((10-GEOMEAN(((10-AH5)/10*9+1),((10-AG5)/10*9+1),((10-AI5)/10*9+1)))/9*10,1)</f>
        <v>4.4000000000000004</v>
      </c>
      <c r="AK5" s="83">
        <f>IF('Indicador Datos'!AQ8="No data","x",ROUND(IF('Indicador Datos'!AQ8&gt;AK$38,10,IF('Indicador Datos'!AQ8&lt;AK$37,0,10-(AK$38-'Indicador Datos'!AQ8)/(AK$38-AK$37)*10)),1))</f>
        <v>5.3</v>
      </c>
      <c r="AL5" s="84">
        <f t="shared" ref="AL5:AL36" si="12">IF(AND(AC5="x",AF5="x",AJ5="x",AK5="x"),"x",ROUND(AVERAGE(AC5,AF5,AJ5,AK5),1))</f>
        <v>4.2</v>
      </c>
      <c r="AM5" s="83">
        <f>IF('Indicador Datos'!BX8="No data","x",ROUND(IF('Indicador Datos'!BX8&gt;AM$38,0,IF('Indicador Datos'!BX8&lt;AM$37,10,(AM$38-'Indicador Datos'!BX8)/(AM$38-AM$37)*10)),1))</f>
        <v>5.3</v>
      </c>
      <c r="AN5" s="83" t="str">
        <f>IF('Indicador Datos'!BY8="No data","x",ROUND(IF('Indicador Datos'!BY8&gt;AN$38,0,IF('Indicador Datos'!BY8&lt;AN$37,10,(AN$38-'Indicador Datos'!BY8)/(AN$38-AN$37)*10)),1))</f>
        <v>x</v>
      </c>
      <c r="AO5" s="83">
        <f t="shared" ref="AO5:AO36" si="13">IF(AND(AM5="x",AN5="x"), "x",ROUND(AVERAGE(AM5,AN5),1))</f>
        <v>5.3</v>
      </c>
      <c r="AP5" s="83" t="str">
        <f>IF('Indicador Datos'!BZ8="No data","x",ROUND(IF('Indicador Datos'!BZ8&gt;AP$38,0,IF('Indicador Datos'!BZ8&lt;AP$37,10,(AP$38-'Indicador Datos'!BZ8)/(AP$38-AP$37)*10)),1))</f>
        <v>x</v>
      </c>
      <c r="AQ5" s="83">
        <f t="shared" ref="AQ5:AQ36" si="14">IF(AND(AO5="x",AP5="x"), "x",ROUND(AVERAGE(AO5,AP5),1))</f>
        <v>5.3</v>
      </c>
      <c r="AR5" s="83">
        <f>IF('Indicador Datos'!CA8="No data","x",ROUND(IF('Indicador Datos'!CA8&gt;AR$38,0,IF('Indicador Datos'!CA8&lt;AR$37,10,(AR$38-'Indicador Datos'!CA8)/(AR$38-AR$37)*10)),1))</f>
        <v>6.3</v>
      </c>
      <c r="AS5" s="83">
        <f>IF('Indicador Datos'!CB8="No data","x",ROUND(IF('Indicador Datos'!CB8&gt;AS$38,10,IF('Indicador Datos'!CB8&lt;AS$37,0,10-(AS$38-'Indicador Datos'!CB8)/(AS$38-AS$37)*10)),1))</f>
        <v>1.6</v>
      </c>
      <c r="AT5" s="83">
        <f t="shared" ref="AT5:AT36" si="15">IF(AND(AR5="x", AS5="x"), "x", ROUND(AVERAGE(AR5,AS5),1))</f>
        <v>4</v>
      </c>
      <c r="AU5" s="163">
        <f t="shared" ref="AU5:AU36" si="16">ROUND(AVERAGE(AQ5,AQ5,AT5),1)</f>
        <v>4.9000000000000004</v>
      </c>
      <c r="AV5" s="85">
        <f t="shared" ref="AV5:AV35" si="17">ROUND(AVERAGE(AB5,T5,AL5,AU5),1)</f>
        <v>3.9</v>
      </c>
      <c r="AW5" s="152"/>
    </row>
    <row r="6" spans="1:49" s="3" customFormat="1" x14ac:dyDescent="0.25">
      <c r="A6" s="114" t="s">
        <v>7</v>
      </c>
      <c r="B6" s="97" t="s">
        <v>6</v>
      </c>
      <c r="C6" s="83">
        <f>IF('Indicador Datos'!BH9="No data","x",ROUND(IF('Indicador Datos'!BH9&gt;C$38,0,IF('Indicador Datos'!BH9&lt;C$37,10,(C$38-'Indicador Datos'!BH9)/(C$38-C$37)*10)),1))</f>
        <v>3.7</v>
      </c>
      <c r="D6" s="83">
        <f>IF('Indicador Datos'!BI9="No data","x",ROUND(IF('Indicador Datos'!BI9&gt;D$38,0,IF('Indicador Datos'!BI9&lt;D$37,10,(D$38-'Indicador Datos'!BI9)/(D$38-D$37)*10)),1))</f>
        <v>3.8</v>
      </c>
      <c r="E6" s="84">
        <f t="shared" si="1"/>
        <v>3.8</v>
      </c>
      <c r="F6" s="83">
        <f>IF('Indicador Datos'!BK9="No data","x",ROUND(IF('Indicador Datos'!BK9&gt;F$38,0,IF('Indicador Datos'!BK9&lt;F$37,10,(F$38-'Indicador Datos'!BK9)/(F$38-F$37)*10)),1))</f>
        <v>2.6</v>
      </c>
      <c r="G6" s="83">
        <f>IF('Indicador Datos'!BJ9="No data","x",ROUND(IF('Indicador Datos'!BJ9&gt;G$38,0,IF('Indicador Datos'!BJ9&lt;G$37,10,(G$38-'Indicador Datos'!BJ9)/(G$38-G$37)*10)),1))</f>
        <v>2.5</v>
      </c>
      <c r="H6" s="84">
        <f t="shared" si="2"/>
        <v>2.6</v>
      </c>
      <c r="I6" s="83" t="str">
        <f>IF('Indicador Datos'!BL9="No data","x",ROUND(IF('Indicador Datos'!BL9&gt;I$38,0,IF('Indicador Datos'!BL9&lt;I$37,10,(I$38-'Indicador Datos'!BL9)/(I$38-I$37)*10)),1))</f>
        <v>x</v>
      </c>
      <c r="J6" s="163" t="str">
        <f t="shared" si="3"/>
        <v>x</v>
      </c>
      <c r="K6" s="83" t="str">
        <f>IF('Indicador Datos'!BM9="No data","x",ROUND(IF('Indicador Datos'!BM9&gt;K$38,10,IF('Indicador Datos'!BM9&lt;K$37,0,10-(K$38-'Indicador Datos'!BM9)/(K$38-K$37)*10)),1))</f>
        <v>x</v>
      </c>
      <c r="L6" s="83" t="str">
        <f>IF('Indicador Datos'!BN9="No data","x",ROUND(IF('Indicador Datos'!BN9&gt;L$38,10,IF('Indicador Datos'!BN9&lt;L$37,0,10-(L$38-'Indicador Datos'!BN9)/(L$38-L$37)*10)),1))</f>
        <v>x</v>
      </c>
      <c r="M6" s="83" t="str">
        <f t="shared" si="4"/>
        <v>x</v>
      </c>
      <c r="N6" s="83" t="str">
        <f>IF('Indicador Datos'!BO9="No data","x",ROUND(IF('Indicador Datos'!BO9&gt;N$38,10,IF('Indicador Datos'!BO9&lt;N$37,0,10-(N$38-'Indicador Datos'!BO9)/(N$38-N$37)*10)),1))</f>
        <v>x</v>
      </c>
      <c r="O6" s="163" t="str">
        <f t="shared" si="5"/>
        <v>x</v>
      </c>
      <c r="P6" s="85">
        <f t="shared" si="6"/>
        <v>3.2</v>
      </c>
      <c r="Q6" s="83">
        <f>IF(OR('Indicador Datos'!BP9=0,'Indicador Datos'!BP9="No data"),"x",ROUND(IF('Indicador Datos'!BP9&gt;Q$38,0,IF('Indicador Datos'!BP9&lt;Q$37,10,(Q$38-'Indicador Datos'!BP9)/(Q$38-Q$37)*10)),1))</f>
        <v>4.5999999999999996</v>
      </c>
      <c r="R6" s="83">
        <f>IF('Indicador Datos'!BQ9="No data","x",ROUND(IF('Indicador Datos'!BQ9&gt;R$38,0,IF('Indicador Datos'!BQ9&lt;R$37,10,(R$38-'Indicador Datos'!BQ9)/(R$38-R$37)*10)),1))</f>
        <v>2.9</v>
      </c>
      <c r="S6" s="83">
        <f>IF('Indicador Datos'!BR9="No data","x",ROUND(IF('Indicador Datos'!BR9&gt;S$38,0,IF('Indicador Datos'!BR9&lt;S$37,10,(S$38-'Indicador Datos'!BR9)/(S$38-S$37)*10)),1))</f>
        <v>4.8</v>
      </c>
      <c r="T6" s="84">
        <f t="shared" si="7"/>
        <v>4.0999999999999996</v>
      </c>
      <c r="U6" s="235">
        <f>IF('Indicador Datos'!BS9="No data","x",'Indicador Datos'!BS9/'Indicador Datos'!CF9*100)</f>
        <v>418.60465116279073</v>
      </c>
      <c r="V6" s="83">
        <f t="shared" si="0"/>
        <v>0</v>
      </c>
      <c r="W6" s="83">
        <f>IF('Indicador Datos'!BT9="No data","x",ROUND(IF('Indicador Datos'!BT9&gt;W$38,0,IF('Indicador Datos'!BT9&lt;W$37,10,(W$38-'Indicador Datos'!BT9)/(W$38-W$37)*10)),1))</f>
        <v>1.3</v>
      </c>
      <c r="X6" s="83">
        <f>IF('Indicador Datos'!BU9="No data","x",ROUND(IF('Indicador Datos'!BU9&gt;X$38,0,IF('Indicador Datos'!BU9&lt;X$37,10,(X$38-'Indicador Datos'!BU9)/(X$38-X$37)*10)),1))</f>
        <v>0.1</v>
      </c>
      <c r="Y6" s="83">
        <f>IF('Indicador Datos'!BV9="No data","x",ROUND(IF('Indicador Datos'!BV9&gt;Y$38,0,IF('Indicador Datos'!BV9&lt;Y$37,10,(Y$38-'Indicador Datos'!BV9)/(Y$38-Y$37)*10)),1))</f>
        <v>0</v>
      </c>
      <c r="Z6" s="83">
        <f>IF('Indicador Datos'!BW9="No data","x",ROUND(IF('Indicador Datos'!BW9&gt;Z$38,0,IF('Indicador Datos'!BW9&lt;Z$37,10,(Z$38-'Indicador Datos'!BW9)/(Z$38-Z$37)*10)),1))</f>
        <v>0</v>
      </c>
      <c r="AA6" s="83">
        <f t="shared" si="8"/>
        <v>0</v>
      </c>
      <c r="AB6" s="84">
        <f t="shared" si="9"/>
        <v>0.4</v>
      </c>
      <c r="AC6" s="83">
        <f>IF('Indicador Datos'!AH9="No data","x",ROUND(IF('Indicador Datos'!AH9&gt;AC$38,0,IF('Indicador Datos'!AH9&lt;AC$37,10,(AC$38-'Indicador Datos'!AH9)/(AC$38-AC$37)*10)),1))</f>
        <v>5.5</v>
      </c>
      <c r="AD6" s="83">
        <f>IF('Indicador Datos'!AI9="No data","x",ROUND(IF('Indicador Datos'!AI9&gt;AD$38,0,IF('Indicador Datos'!AI9&lt;AD$37,10,(AD$38-'Indicador Datos'!AI9)/(AD$38-AD$37)*10)),1))</f>
        <v>2.9</v>
      </c>
      <c r="AE6" s="83">
        <f>IF('Indicador Datos'!AJ9="No data","x",ROUND(IF('Indicador Datos'!AJ9&gt;AE$38,0,IF('Indicador Datos'!AJ9&lt;AE$37,10,(AE$38-'Indicador Datos'!AJ9)/(AE$38-AE$37)*10)),1))</f>
        <v>1.4</v>
      </c>
      <c r="AF6" s="83">
        <f t="shared" si="10"/>
        <v>2.15</v>
      </c>
      <c r="AG6" s="83">
        <f>IF('Indicador Datos'!AN9="No data","x",ROUND(IF('Indicador Datos'!AN9&gt;AG$38,0,IF('Indicador Datos'!AN9&lt;AG$37,10,(AG$38-'Indicador Datos'!AN9)/(AG$38-AG$37)*10)),1))</f>
        <v>6.2</v>
      </c>
      <c r="AH6" s="83">
        <f>IF('Indicador Datos'!AO9="No data","x",ROUND(IF('Indicador Datos'!AO9&gt;AH$38,0,IF('Indicador Datos'!AO9&lt;AH$37,10,(AH$38-'Indicador Datos'!AO9)/(AH$38-AH$37)*10)),1))</f>
        <v>2.9</v>
      </c>
      <c r="AI6" s="83">
        <f>IF('Indicador Datos'!AP9="No data","x",ROUND(IF('Indicador Datos'!AP9&gt;AI$38,10,IF('Indicador Datos'!AP9&lt;AI$37,0,10-(AI$38-'Indicador Datos'!AP9)/(AI$38-AI$37)*10)),1))</f>
        <v>5</v>
      </c>
      <c r="AJ6" s="83">
        <f t="shared" si="11"/>
        <v>4.8</v>
      </c>
      <c r="AK6" s="83">
        <f>IF('Indicador Datos'!AQ9="No data","x",ROUND(IF('Indicador Datos'!AQ9&gt;AK$38,10,IF('Indicador Datos'!AQ9&lt;AK$37,0,10-(AK$38-'Indicador Datos'!AQ9)/(AK$38-AK$37)*10)),1))</f>
        <v>1.8</v>
      </c>
      <c r="AL6" s="84">
        <f t="shared" si="12"/>
        <v>3.6</v>
      </c>
      <c r="AM6" s="83">
        <f>IF('Indicador Datos'!BX9="No data","x",ROUND(IF('Indicador Datos'!BX9&gt;AM$38,0,IF('Indicador Datos'!BX9&lt;AM$37,10,(AM$38-'Indicador Datos'!BX9)/(AM$38-AM$37)*10)),1))</f>
        <v>3.3</v>
      </c>
      <c r="AN6" s="83" t="str">
        <f>IF('Indicador Datos'!BY9="No data","x",ROUND(IF('Indicador Datos'!BY9&gt;AN$38,0,IF('Indicador Datos'!BY9&lt;AN$37,10,(AN$38-'Indicador Datos'!BY9)/(AN$38-AN$37)*10)),1))</f>
        <v>x</v>
      </c>
      <c r="AO6" s="83">
        <f t="shared" si="13"/>
        <v>3.3</v>
      </c>
      <c r="AP6" s="83">
        <f>IF('Indicador Datos'!BZ9="No data","x",ROUND(IF('Indicador Datos'!BZ9&gt;AP$38,0,IF('Indicador Datos'!BZ9&lt;AP$37,10,(AP$38-'Indicador Datos'!BZ9)/(AP$38-AP$37)*10)),1))</f>
        <v>0</v>
      </c>
      <c r="AQ6" s="83">
        <f t="shared" si="14"/>
        <v>1.7</v>
      </c>
      <c r="AR6" s="83">
        <f>IF('Indicador Datos'!CA9="No data","x",ROUND(IF('Indicador Datos'!CA9&gt;AR$38,0,IF('Indicador Datos'!CA9&lt;AR$37,10,(AR$38-'Indicador Datos'!CA9)/(AR$38-AR$37)*10)),1))</f>
        <v>3.2</v>
      </c>
      <c r="AS6" s="83">
        <f>IF('Indicador Datos'!CB9="No data","x",ROUND(IF('Indicador Datos'!CB9&gt;AS$38,10,IF('Indicador Datos'!CB9&lt;AS$37,0,10-(AS$38-'Indicador Datos'!CB9)/(AS$38-AS$37)*10)),1))</f>
        <v>5</v>
      </c>
      <c r="AT6" s="83">
        <f t="shared" si="15"/>
        <v>4.0999999999999996</v>
      </c>
      <c r="AU6" s="163">
        <f t="shared" si="16"/>
        <v>2.5</v>
      </c>
      <c r="AV6" s="85">
        <f t="shared" si="17"/>
        <v>2.7</v>
      </c>
      <c r="AW6" s="152"/>
    </row>
    <row r="7" spans="1:49" s="3" customFormat="1" x14ac:dyDescent="0.25">
      <c r="A7" s="114" t="s">
        <v>20</v>
      </c>
      <c r="B7" s="97" t="s">
        <v>19</v>
      </c>
      <c r="C7" s="83">
        <f>IF('Indicador Datos'!BH10="No data","x",ROUND(IF('Indicador Datos'!BH10&gt;C$38,0,IF('Indicador Datos'!BH10&lt;C$37,10,(C$38-'Indicador Datos'!BH10)/(C$38-C$37)*10)),1))</f>
        <v>3.3</v>
      </c>
      <c r="D7" s="83" t="str">
        <f>IF('Indicador Datos'!BI10="No data","x",ROUND(IF('Indicador Datos'!BI10&gt;D$38,0,IF('Indicador Datos'!BI10&lt;D$37,10,(D$38-'Indicador Datos'!BI10)/(D$38-D$37)*10)),1))</f>
        <v>x</v>
      </c>
      <c r="E7" s="84">
        <f t="shared" si="1"/>
        <v>3.3</v>
      </c>
      <c r="F7" s="83">
        <f>IF('Indicador Datos'!BK10="No data","x",ROUND(IF('Indicador Datos'!BK10&gt;F$38,0,IF('Indicador Datos'!BK10&lt;F$37,10,(F$38-'Indicador Datos'!BK10)/(F$38-F$37)*10)),1))</f>
        <v>5.3</v>
      </c>
      <c r="G7" s="83">
        <f>IF('Indicador Datos'!BJ10="No data","x",ROUND(IF('Indicador Datos'!BJ10&gt;G$38,0,IF('Indicador Datos'!BJ10&lt;G$37,10,(G$38-'Indicador Datos'!BJ10)/(G$38-G$37)*10)),1))</f>
        <v>5.0999999999999996</v>
      </c>
      <c r="H7" s="84">
        <f t="shared" si="2"/>
        <v>5.2</v>
      </c>
      <c r="I7" s="83" t="str">
        <f>IF('Indicador Datos'!BL10="No data","x",ROUND(IF('Indicador Datos'!BL10&gt;I$38,0,IF('Indicador Datos'!BL10&lt;I$37,10,(I$38-'Indicador Datos'!BL10)/(I$38-I$37)*10)),1))</f>
        <v>x</v>
      </c>
      <c r="J7" s="163" t="str">
        <f t="shared" si="3"/>
        <v>x</v>
      </c>
      <c r="K7" s="83" t="str">
        <f>IF('Indicador Datos'!BM10="No data","x",ROUND(IF('Indicador Datos'!BM10&gt;K$38,10,IF('Indicador Datos'!BM10&lt;K$37,0,10-(K$38-'Indicador Datos'!BM10)/(K$38-K$37)*10)),1))</f>
        <v>x</v>
      </c>
      <c r="L7" s="83" t="str">
        <f>IF('Indicador Datos'!BN10="No data","x",ROUND(IF('Indicador Datos'!BN10&gt;L$38,10,IF('Indicador Datos'!BN10&lt;L$37,0,10-(L$38-'Indicador Datos'!BN10)/(L$38-L$37)*10)),1))</f>
        <v>x</v>
      </c>
      <c r="M7" s="83" t="str">
        <f t="shared" si="4"/>
        <v>x</v>
      </c>
      <c r="N7" s="83">
        <f>IF('Indicador Datos'!BO10="No data","x",ROUND(IF('Indicador Datos'!BO10&gt;N$38,10,IF('Indicador Datos'!BO10&lt;N$37,0,10-(N$38-'Indicador Datos'!BO10)/(N$38-N$37)*10)),1))</f>
        <v>1.4</v>
      </c>
      <c r="O7" s="163">
        <f t="shared" si="5"/>
        <v>1.4</v>
      </c>
      <c r="P7" s="85">
        <f t="shared" si="6"/>
        <v>3.5</v>
      </c>
      <c r="Q7" s="83">
        <f>IF(OR('Indicador Datos'!BP10=0,'Indicador Datos'!BP10="No data"),"x",ROUND(IF('Indicador Datos'!BP10&gt;Q$38,0,IF('Indicador Datos'!BP10&lt;Q$37,10,(Q$38-'Indicador Datos'!BP10)/(Q$38-Q$37)*10)),1))</f>
        <v>0</v>
      </c>
      <c r="R7" s="83">
        <f>IF('Indicador Datos'!BQ10="No data","x",ROUND(IF('Indicador Datos'!BQ10&gt;R$38,0,IF('Indicador Datos'!BQ10&lt;R$37,10,(R$38-'Indicador Datos'!BQ10)/(R$38-R$37)*10)),1))</f>
        <v>8.8000000000000007</v>
      </c>
      <c r="S7" s="83">
        <f>IF('Indicador Datos'!BR10="No data","x",ROUND(IF('Indicador Datos'!BR10&gt;S$38,0,IF('Indicador Datos'!BR10&lt;S$37,10,(S$38-'Indicador Datos'!BR10)/(S$38-S$37)*10)),1))</f>
        <v>10</v>
      </c>
      <c r="T7" s="84">
        <f t="shared" si="7"/>
        <v>6.3</v>
      </c>
      <c r="U7" s="235">
        <f>IF('Indicador Datos'!BS10="No data","x",'Indicador Datos'!BS10/'Indicador Datos'!CF10*100)</f>
        <v>62.94626080420894</v>
      </c>
      <c r="V7" s="83">
        <f t="shared" si="0"/>
        <v>3.7</v>
      </c>
      <c r="W7" s="83">
        <f>IF('Indicador Datos'!BT10="No data","x",ROUND(IF('Indicador Datos'!BT10&gt;W$38,0,IF('Indicador Datos'!BT10&lt;W$37,10,(W$38-'Indicador Datos'!BT10)/(W$38-W$37)*10)),1))</f>
        <v>2.2999999999999998</v>
      </c>
      <c r="X7" s="83">
        <f>IF('Indicador Datos'!BU10="No data","x",ROUND(IF('Indicador Datos'!BU10&gt;X$38,0,IF('Indicador Datos'!BU10&lt;X$37,10,(X$38-'Indicador Datos'!BU10)/(X$38-X$37)*10)),1))</f>
        <v>2.6</v>
      </c>
      <c r="Y7" s="83">
        <f>IF('Indicador Datos'!BV10="No data","x",ROUND(IF('Indicador Datos'!BV10&gt;Y$38,0,IF('Indicador Datos'!BV10&lt;Y$37,10,(Y$38-'Indicador Datos'!BV10)/(Y$38-Y$37)*10)),1))</f>
        <v>0</v>
      </c>
      <c r="Z7" s="83">
        <f>IF('Indicador Datos'!BW10="No data","x",ROUND(IF('Indicador Datos'!BW10&gt;Z$38,0,IF('Indicador Datos'!BW10&lt;Z$37,10,(Z$38-'Indicador Datos'!BW10)/(Z$38-Z$37)*10)),1))</f>
        <v>0</v>
      </c>
      <c r="AA7" s="83">
        <f t="shared" si="8"/>
        <v>0</v>
      </c>
      <c r="AB7" s="84">
        <f t="shared" si="9"/>
        <v>2.2000000000000002</v>
      </c>
      <c r="AC7" s="83">
        <f>IF('Indicador Datos'!AH10="No data","x",ROUND(IF('Indicador Datos'!AH10&gt;AC$38,0,IF('Indicador Datos'!AH10&lt;AC$37,10,(AC$38-'Indicador Datos'!AH10)/(AC$38-AC$37)*10)),1))</f>
        <v>0</v>
      </c>
      <c r="AD7" s="83">
        <f>IF('Indicador Datos'!AI10="No data","x",ROUND(IF('Indicador Datos'!AI10&gt;AD$38,0,IF('Indicador Datos'!AI10&lt;AD$37,10,(AD$38-'Indicador Datos'!AI10)/(AD$38-AD$37)*10)),1))</f>
        <v>0</v>
      </c>
      <c r="AE7" s="83">
        <f>IF('Indicador Datos'!AJ10="No data","x",ROUND(IF('Indicador Datos'!AJ10&gt;AE$38,0,IF('Indicador Datos'!AJ10&lt;AE$37,10,(AE$38-'Indicador Datos'!AJ10)/(AE$38-AE$37)*10)),1))</f>
        <v>0</v>
      </c>
      <c r="AF7" s="83">
        <f t="shared" si="10"/>
        <v>0</v>
      </c>
      <c r="AG7" s="83">
        <f>IF('Indicador Datos'!AN10="No data","x",ROUND(IF('Indicador Datos'!AN10&gt;AG$38,0,IF('Indicador Datos'!AN10&lt;AG$37,10,(AG$38-'Indicador Datos'!AN10)/(AG$38-AG$37)*10)),1))</f>
        <v>0.1</v>
      </c>
      <c r="AH7" s="83">
        <f>IF('Indicador Datos'!AO10="No data","x",ROUND(IF('Indicador Datos'!AO10&gt;AH$38,0,IF('Indicador Datos'!AO10&lt;AH$37,10,(AH$38-'Indicador Datos'!AO10)/(AH$38-AH$37)*10)),1))</f>
        <v>0</v>
      </c>
      <c r="AI7" s="83">
        <f>IF('Indicador Datos'!AP10="No data","x",ROUND(IF('Indicador Datos'!AP10&gt;AI$38,10,IF('Indicador Datos'!AP10&lt;AI$37,0,10-(AI$38-'Indicador Datos'!AP10)/(AI$38-AI$37)*10)),1))</f>
        <v>0.7</v>
      </c>
      <c r="AJ7" s="83">
        <f t="shared" si="11"/>
        <v>0.3</v>
      </c>
      <c r="AK7" s="83">
        <f>IF('Indicador Datos'!AQ10="No data","x",ROUND(IF('Indicador Datos'!AQ10&gt;AK$38,10,IF('Indicador Datos'!AQ10&lt;AK$37,0,10-(AK$38-'Indicador Datos'!AQ10)/(AK$38-AK$37)*10)),1))</f>
        <v>2.6</v>
      </c>
      <c r="AL7" s="84">
        <f t="shared" si="12"/>
        <v>0.7</v>
      </c>
      <c r="AM7" s="83">
        <f>IF('Indicador Datos'!BX10="No data","x",ROUND(IF('Indicador Datos'!BX10&gt;AM$38,0,IF('Indicador Datos'!BX10&lt;AM$37,10,(AM$38-'Indicador Datos'!BX10)/(AM$38-AM$37)*10)),1))</f>
        <v>1.8</v>
      </c>
      <c r="AN7" s="83">
        <f>IF('Indicador Datos'!BY10="No data","x",ROUND(IF('Indicador Datos'!BY10&gt;AN$38,0,IF('Indicador Datos'!BY10&lt;AN$37,10,(AN$38-'Indicador Datos'!BY10)/(AN$38-AN$37)*10)),1))</f>
        <v>1.4</v>
      </c>
      <c r="AO7" s="83">
        <f t="shared" si="13"/>
        <v>1.6</v>
      </c>
      <c r="AP7" s="83">
        <f>IF('Indicador Datos'!BZ10="No data","x",ROUND(IF('Indicador Datos'!BZ10&gt;AP$38,0,IF('Indicador Datos'!BZ10&lt;AP$37,10,(AP$38-'Indicador Datos'!BZ10)/(AP$38-AP$37)*10)),1))</f>
        <v>0</v>
      </c>
      <c r="AQ7" s="83">
        <f t="shared" si="14"/>
        <v>0.8</v>
      </c>
      <c r="AR7" s="83">
        <f>IF('Indicador Datos'!CA10="No data","x",ROUND(IF('Indicador Datos'!CA10&gt;AR$38,0,IF('Indicador Datos'!CA10&lt;AR$37,10,(AR$38-'Indicador Datos'!CA10)/(AR$38-AR$37)*10)),1))</f>
        <v>0</v>
      </c>
      <c r="AS7" s="83">
        <f>IF('Indicador Datos'!CB10="No data","x",ROUND(IF('Indicador Datos'!CB10&gt;AS$38,10,IF('Indicador Datos'!CB10&lt;AS$37,0,10-(AS$38-'Indicador Datos'!CB10)/(AS$38-AS$37)*10)),1))</f>
        <v>0</v>
      </c>
      <c r="AT7" s="83">
        <f t="shared" si="15"/>
        <v>0</v>
      </c>
      <c r="AU7" s="163">
        <f t="shared" si="16"/>
        <v>0.5</v>
      </c>
      <c r="AV7" s="85">
        <f t="shared" si="17"/>
        <v>2.4</v>
      </c>
      <c r="AW7" s="152"/>
    </row>
    <row r="8" spans="1:49" s="3" customFormat="1" x14ac:dyDescent="0.25">
      <c r="A8" s="114" t="s">
        <v>22</v>
      </c>
      <c r="B8" s="97" t="s">
        <v>21</v>
      </c>
      <c r="C8" s="83" t="str">
        <f>IF('Indicador Datos'!BH11="No data","x",ROUND(IF('Indicador Datos'!BH11&gt;C$38,0,IF('Indicador Datos'!BH11&lt;C$37,10,(C$38-'Indicador Datos'!BH11)/(C$38-C$37)*10)),1))</f>
        <v>x</v>
      </c>
      <c r="D8" s="83" t="str">
        <f>IF('Indicador Datos'!BI11="No data","x",ROUND(IF('Indicador Datos'!BI11&gt;D$38,0,IF('Indicador Datos'!BI11&lt;D$37,10,(D$38-'Indicador Datos'!BI11)/(D$38-D$37)*10)),1))</f>
        <v>x</v>
      </c>
      <c r="E8" s="84" t="str">
        <f t="shared" si="1"/>
        <v>x</v>
      </c>
      <c r="F8" s="83">
        <f>IF('Indicador Datos'!BK11="No data","x",ROUND(IF('Indicador Datos'!BK11&gt;F$38,0,IF('Indicador Datos'!BK11&lt;F$37,10,(F$38-'Indicador Datos'!BK11)/(F$38-F$37)*10)),1))</f>
        <v>4.2</v>
      </c>
      <c r="G8" s="83">
        <f>IF('Indicador Datos'!BJ11="No data","x",ROUND(IF('Indicador Datos'!BJ11&gt;G$38,0,IF('Indicador Datos'!BJ11&lt;G$37,10,(G$38-'Indicador Datos'!BJ11)/(G$38-G$37)*10)),1))</f>
        <v>4.9000000000000004</v>
      </c>
      <c r="H8" s="84">
        <f t="shared" si="2"/>
        <v>4.5999999999999996</v>
      </c>
      <c r="I8" s="83" t="str">
        <f>IF('Indicador Datos'!BL11="No data","x",ROUND(IF('Indicador Datos'!BL11&gt;I$38,0,IF('Indicador Datos'!BL11&lt;I$37,10,(I$38-'Indicador Datos'!BL11)/(I$38-I$37)*10)),1))</f>
        <v>x</v>
      </c>
      <c r="J8" s="163" t="str">
        <f t="shared" si="3"/>
        <v>x</v>
      </c>
      <c r="K8" s="83" t="str">
        <f>IF('Indicador Datos'!BM11="No data","x",ROUND(IF('Indicador Datos'!BM11&gt;K$38,10,IF('Indicador Datos'!BM11&lt;K$37,0,10-(K$38-'Indicador Datos'!BM11)/(K$38-K$37)*10)),1))</f>
        <v>x</v>
      </c>
      <c r="L8" s="83">
        <f>IF('Indicador Datos'!BN11="No data","x",ROUND(IF('Indicador Datos'!BN11&gt;L$38,10,IF('Indicador Datos'!BN11&lt;L$37,0,10-(L$38-'Indicador Datos'!BN11)/(L$38-L$37)*10)),1))</f>
        <v>1</v>
      </c>
      <c r="M8" s="83">
        <f t="shared" si="4"/>
        <v>1</v>
      </c>
      <c r="N8" s="83" t="str">
        <f>IF('Indicador Datos'!BO11="No data","x",ROUND(IF('Indicador Datos'!BO11&gt;N$38,10,IF('Indicador Datos'!BO11&lt;N$37,0,10-(N$38-'Indicador Datos'!BO11)/(N$38-N$37)*10)),1))</f>
        <v>x</v>
      </c>
      <c r="O8" s="163">
        <f t="shared" si="5"/>
        <v>1</v>
      </c>
      <c r="P8" s="85">
        <f t="shared" si="6"/>
        <v>3</v>
      </c>
      <c r="Q8" s="83">
        <f>IF(OR('Indicador Datos'!BP11=0,'Indicador Datos'!BP11="No data"),"x",ROUND(IF('Indicador Datos'!BP11&gt;Q$38,0,IF('Indicador Datos'!BP11&lt;Q$37,10,(Q$38-'Indicador Datos'!BP11)/(Q$38-Q$37)*10)),1))</f>
        <v>3.7</v>
      </c>
      <c r="R8" s="83">
        <f>IF('Indicador Datos'!BQ11="No data","x",ROUND(IF('Indicador Datos'!BQ11&gt;R$38,0,IF('Indicador Datos'!BQ11&lt;R$37,10,(R$38-'Indicador Datos'!BQ11)/(R$38-R$37)*10)),1))</f>
        <v>4.5999999999999996</v>
      </c>
      <c r="S8" s="83">
        <f>IF('Indicador Datos'!BR11="No data","x",ROUND(IF('Indicador Datos'!BR11&gt;S$38,0,IF('Indicador Datos'!BR11&lt;S$37,10,(S$38-'Indicador Datos'!BR11)/(S$38-S$37)*10)),1))</f>
        <v>3</v>
      </c>
      <c r="T8" s="84">
        <f t="shared" si="7"/>
        <v>3.8</v>
      </c>
      <c r="U8" s="235">
        <f>IF('Indicador Datos'!BS11="No data","x",'Indicador Datos'!BS11/'Indicador Datos'!CF11*100)</f>
        <v>133.33333333333331</v>
      </c>
      <c r="V8" s="83">
        <f t="shared" si="0"/>
        <v>0</v>
      </c>
      <c r="W8" s="83">
        <f>IF('Indicador Datos'!BT11="No data","x",ROUND(IF('Indicador Datos'!BT11&gt;W$38,0,IF('Indicador Datos'!BT11&lt;W$37,10,(W$38-'Indicador Datos'!BT11)/(W$38-W$37)*10)),1))</f>
        <v>6.3</v>
      </c>
      <c r="X8" s="83">
        <f>IF('Indicador Datos'!BU11="No data","x",ROUND(IF('Indicador Datos'!BU11&gt;X$38,0,IF('Indicador Datos'!BU11&lt;X$37,10,(X$38-'Indicador Datos'!BU11)/(X$38-X$37)*10)),1))</f>
        <v>2.8</v>
      </c>
      <c r="Y8" s="83">
        <f>IF('Indicador Datos'!BV11="No data","x",ROUND(IF('Indicador Datos'!BV11&gt;Y$38,0,IF('Indicador Datos'!BV11&lt;Y$37,10,(Y$38-'Indicador Datos'!BV11)/(Y$38-Y$37)*10)),1))</f>
        <v>0</v>
      </c>
      <c r="Z8" s="83">
        <f>IF('Indicador Datos'!BW11="No data","x",ROUND(IF('Indicador Datos'!BW11&gt;Z$38,0,IF('Indicador Datos'!BW11&lt;Z$37,10,(Z$38-'Indicador Datos'!BW11)/(Z$38-Z$37)*10)),1))</f>
        <v>0</v>
      </c>
      <c r="AA8" s="83">
        <f t="shared" si="8"/>
        <v>0</v>
      </c>
      <c r="AB8" s="84">
        <f t="shared" si="9"/>
        <v>2.2999999999999998</v>
      </c>
      <c r="AC8" s="83">
        <f>IF('Indicador Datos'!AH11="No data","x",ROUND(IF('Indicador Datos'!AH11&gt;AC$38,0,IF('Indicador Datos'!AH11&lt;AC$37,10,(AC$38-'Indicador Datos'!AH11)/(AC$38-AC$37)*10)),1))</f>
        <v>5.6</v>
      </c>
      <c r="AD8" s="83">
        <f>IF('Indicador Datos'!AI11="No data","x",ROUND(IF('Indicador Datos'!AI11&gt;AD$38,0,IF('Indicador Datos'!AI11&lt;AD$37,10,(AD$38-'Indicador Datos'!AI11)/(AD$38-AD$37)*10)),1))</f>
        <v>3.6</v>
      </c>
      <c r="AE8" s="83">
        <f>IF('Indicador Datos'!AJ11="No data","x",ROUND(IF('Indicador Datos'!AJ11&gt;AE$38,0,IF('Indicador Datos'!AJ11&lt;AE$37,10,(AE$38-'Indicador Datos'!AJ11)/(AE$38-AE$37)*10)),1))</f>
        <v>0.7</v>
      </c>
      <c r="AF8" s="83">
        <f t="shared" si="10"/>
        <v>2.15</v>
      </c>
      <c r="AG8" s="83">
        <f>IF('Indicador Datos'!AN11="No data","x",ROUND(IF('Indicador Datos'!AN11&gt;AG$38,0,IF('Indicador Datos'!AN11&lt;AG$37,10,(AG$38-'Indicador Datos'!AN11)/(AG$38-AG$37)*10)),1))</f>
        <v>8</v>
      </c>
      <c r="AH8" s="83">
        <f>IF('Indicador Datos'!AO11="No data","x",ROUND(IF('Indicador Datos'!AO11&gt;AH$38,0,IF('Indicador Datos'!AO11&lt;AH$37,10,(AH$38-'Indicador Datos'!AO11)/(AH$38-AH$37)*10)),1))</f>
        <v>4.9000000000000004</v>
      </c>
      <c r="AI8" s="83">
        <f>IF('Indicador Datos'!AP11="No data","x",ROUND(IF('Indicador Datos'!AP11&gt;AI$38,10,IF('Indicador Datos'!AP11&lt;AI$37,0,10-(AI$38-'Indicador Datos'!AP11)/(AI$38-AI$37)*10)),1))</f>
        <v>4.7</v>
      </c>
      <c r="AJ8" s="83">
        <f t="shared" si="11"/>
        <v>6.1</v>
      </c>
      <c r="AK8" s="83" t="str">
        <f>IF('Indicador Datos'!AQ11="No data","x",ROUND(IF('Indicador Datos'!AQ11&gt;AK$38,10,IF('Indicador Datos'!AQ11&lt;AK$37,0,10-(AK$38-'Indicador Datos'!AQ11)/(AK$38-AK$37)*10)),1))</f>
        <v>x</v>
      </c>
      <c r="AL8" s="84">
        <f t="shared" si="12"/>
        <v>4.5999999999999996</v>
      </c>
      <c r="AM8" s="83">
        <f>IF('Indicador Datos'!BX11="No data","x",ROUND(IF('Indicador Datos'!BX11&gt;AM$38,0,IF('Indicador Datos'!BX11&lt;AM$37,10,(AM$38-'Indicador Datos'!BX11)/(AM$38-AM$37)*10)),1))</f>
        <v>7.5</v>
      </c>
      <c r="AN8" s="83">
        <f>IF('Indicador Datos'!BY11="No data","x",ROUND(IF('Indicador Datos'!BY11&gt;AN$38,0,IF('Indicador Datos'!BY11&lt;AN$37,10,(AN$38-'Indicador Datos'!BY11)/(AN$38-AN$37)*10)),1))</f>
        <v>2.1</v>
      </c>
      <c r="AO8" s="83">
        <f t="shared" si="13"/>
        <v>4.8</v>
      </c>
      <c r="AP8" s="83" t="str">
        <f>IF('Indicador Datos'!BZ11="No data","x",ROUND(IF('Indicador Datos'!BZ11&gt;AP$38,0,IF('Indicador Datos'!BZ11&lt;AP$37,10,(AP$38-'Indicador Datos'!BZ11)/(AP$38-AP$37)*10)),1))</f>
        <v>x</v>
      </c>
      <c r="AQ8" s="83">
        <f t="shared" si="14"/>
        <v>4.8</v>
      </c>
      <c r="AR8" s="83">
        <f>IF('Indicador Datos'!CA11="No data","x",ROUND(IF('Indicador Datos'!CA11&gt;AR$38,0,IF('Indicador Datos'!CA11&lt;AR$37,10,(AR$38-'Indicador Datos'!CA11)/(AR$38-AR$37)*10)),1))</f>
        <v>4</v>
      </c>
      <c r="AS8" s="83">
        <f>IF('Indicador Datos'!CB11="No data","x",ROUND(IF('Indicador Datos'!CB11&gt;AS$38,10,IF('Indicador Datos'!CB11&lt;AS$37,0,10-(AS$38-'Indicador Datos'!CB11)/(AS$38-AS$37)*10)),1))</f>
        <v>1.7</v>
      </c>
      <c r="AT8" s="83">
        <f t="shared" si="15"/>
        <v>2.9</v>
      </c>
      <c r="AU8" s="163">
        <f t="shared" si="16"/>
        <v>4.2</v>
      </c>
      <c r="AV8" s="85">
        <f t="shared" si="17"/>
        <v>3.7</v>
      </c>
      <c r="AW8" s="152"/>
    </row>
    <row r="9" spans="1:49" s="3" customFormat="1" x14ac:dyDescent="0.25">
      <c r="A9" s="114" t="s">
        <v>24</v>
      </c>
      <c r="B9" s="97" t="s">
        <v>23</v>
      </c>
      <c r="C9" s="83">
        <f>IF('Indicador Datos'!BH12="No data","x",ROUND(IF('Indicador Datos'!BH12&gt;C$38,0,IF('Indicador Datos'!BH12&lt;C$37,10,(C$38-'Indicador Datos'!BH12)/(C$38-C$37)*10)),1))</f>
        <v>6.1</v>
      </c>
      <c r="D9" s="83">
        <f>IF('Indicador Datos'!BI12="No data","x",ROUND(IF('Indicador Datos'!BI12&gt;D$38,0,IF('Indicador Datos'!BI12&lt;D$37,10,(D$38-'Indicador Datos'!BI12)/(D$38-D$37)*10)),1))</f>
        <v>6.5</v>
      </c>
      <c r="E9" s="84">
        <f t="shared" si="1"/>
        <v>6.3</v>
      </c>
      <c r="F9" s="83">
        <f>IF('Indicador Datos'!BK12="No data","x",ROUND(IF('Indicador Datos'!BK12&gt;F$38,0,IF('Indicador Datos'!BK12&lt;F$37,10,(F$38-'Indicador Datos'!BK12)/(F$38-F$37)*10)),1))</f>
        <v>6.7</v>
      </c>
      <c r="G9" s="83">
        <f>IF('Indicador Datos'!BJ12="No data","x",ROUND(IF('Indicador Datos'!BJ12&gt;G$38,0,IF('Indicador Datos'!BJ12&lt;G$37,10,(G$38-'Indicador Datos'!BJ12)/(G$38-G$37)*10)),1))</f>
        <v>5.9</v>
      </c>
      <c r="H9" s="84">
        <f t="shared" si="2"/>
        <v>6.3</v>
      </c>
      <c r="I9" s="83">
        <f>IF('Indicador Datos'!BL12="No data","x",ROUND(IF('Indicador Datos'!BL12&gt;I$38,0,IF('Indicador Datos'!BL12&lt;I$37,10,(I$38-'Indicador Datos'!BL12)/(I$38-I$37)*10)),1))</f>
        <v>9.6999999999999993</v>
      </c>
      <c r="J9" s="163">
        <f t="shared" si="3"/>
        <v>9.6999999999999993</v>
      </c>
      <c r="K9" s="83">
        <f>IF('Indicador Datos'!BM12="No data","x",ROUND(IF('Indicador Datos'!BM12&gt;K$38,10,IF('Indicador Datos'!BM12&lt;K$37,0,10-(K$38-'Indicador Datos'!BM12)/(K$38-K$37)*10)),1))</f>
        <v>8.1</v>
      </c>
      <c r="L9" s="83">
        <f>IF('Indicador Datos'!BN12="No data","x",ROUND(IF('Indicador Datos'!BN12&gt;L$38,10,IF('Indicador Datos'!BN12&lt;L$37,0,10-(L$38-'Indicador Datos'!BN12)/(L$38-L$37)*10)),1))</f>
        <v>5.5</v>
      </c>
      <c r="M9" s="83">
        <f t="shared" si="4"/>
        <v>6.8</v>
      </c>
      <c r="N9" s="83">
        <f>IF('Indicador Datos'!BO12="No data","x",ROUND(IF('Indicador Datos'!BO12&gt;N$38,10,IF('Indicador Datos'!BO12&lt;N$37,0,10-(N$38-'Indicador Datos'!BO12)/(N$38-N$37)*10)),1))</f>
        <v>5.7</v>
      </c>
      <c r="O9" s="163">
        <f t="shared" si="5"/>
        <v>6.1</v>
      </c>
      <c r="P9" s="85">
        <f t="shared" si="6"/>
        <v>7.5</v>
      </c>
      <c r="Q9" s="83">
        <f>IF(OR('Indicador Datos'!BP12=0,'Indicador Datos'!BP12="No data"),"x",ROUND(IF('Indicador Datos'!BP12&gt;Q$38,0,IF('Indicador Datos'!BP12&lt;Q$37,10,(Q$38-'Indicador Datos'!BP12)/(Q$38-Q$37)*10)),1))</f>
        <v>1</v>
      </c>
      <c r="R9" s="83">
        <f>IF('Indicador Datos'!BQ12="No data","x",ROUND(IF('Indicador Datos'!BQ12&gt;R$38,0,IF('Indicador Datos'!BQ12&lt;R$37,10,(R$38-'Indicador Datos'!BQ12)/(R$38-R$37)*10)),1))</f>
        <v>6.3</v>
      </c>
      <c r="S9" s="83">
        <f>IF('Indicador Datos'!BR12="No data","x",ROUND(IF('Indicador Datos'!BR12&gt;S$38,0,IF('Indicador Datos'!BR12&lt;S$37,10,(S$38-'Indicador Datos'!BR12)/(S$38-S$37)*10)),1))</f>
        <v>7.4</v>
      </c>
      <c r="T9" s="84">
        <f t="shared" si="7"/>
        <v>4.9000000000000004</v>
      </c>
      <c r="U9" s="235">
        <f>IF('Indicador Datos'!BS12="No data","x",'Indicador Datos'!BS12/'Indicador Datos'!CF12*100)</f>
        <v>60.016556291390735</v>
      </c>
      <c r="V9" s="83">
        <f t="shared" si="0"/>
        <v>4</v>
      </c>
      <c r="W9" s="83">
        <f>IF('Indicador Datos'!BT12="No data","x",ROUND(IF('Indicador Datos'!BT12&gt;W$38,0,IF('Indicador Datos'!BT12&lt;W$37,10,(W$38-'Indicador Datos'!BT12)/(W$38-W$37)*10)),1))</f>
        <v>5.3</v>
      </c>
      <c r="X9" s="83">
        <f>IF('Indicador Datos'!BU12="No data","x",ROUND(IF('Indicador Datos'!BU12&gt;X$38,0,IF('Indicador Datos'!BU12&lt;X$37,10,(X$38-'Indicador Datos'!BU12)/(X$38-X$37)*10)),1))</f>
        <v>7.6</v>
      </c>
      <c r="Y9" s="83">
        <f>IF('Indicador Datos'!BV12="No data","x",ROUND(IF('Indicador Datos'!BV12&gt;Y$38,0,IF('Indicador Datos'!BV12&lt;Y$37,10,(Y$38-'Indicador Datos'!BV12)/(Y$38-Y$37)*10)),1))</f>
        <v>10</v>
      </c>
      <c r="Z9" s="83">
        <f>IF('Indicador Datos'!BW12="No data","x",ROUND(IF('Indicador Datos'!BW12&gt;Z$38,0,IF('Indicador Datos'!BW12&lt;Z$37,10,(Z$38-'Indicador Datos'!BW12)/(Z$38-Z$37)*10)),1))</f>
        <v>10</v>
      </c>
      <c r="AA9" s="83">
        <f t="shared" si="8"/>
        <v>10</v>
      </c>
      <c r="AB9" s="84">
        <f t="shared" si="9"/>
        <v>6.7</v>
      </c>
      <c r="AC9" s="83">
        <f>IF('Indicador Datos'!AH12="No data","x",ROUND(IF('Indicador Datos'!AH12&gt;AC$38,0,IF('Indicador Datos'!AH12&lt;AC$37,10,(AC$38-'Indicador Datos'!AH12)/(AC$38-AC$37)*10)),1))</f>
        <v>6.2</v>
      </c>
      <c r="AD9" s="83">
        <f>IF('Indicador Datos'!AI12="No data","x",ROUND(IF('Indicador Datos'!AI12&gt;AD$38,0,IF('Indicador Datos'!AI12&lt;AD$37,10,(AD$38-'Indicador Datos'!AI12)/(AD$38-AD$37)*10)),1))</f>
        <v>7.9</v>
      </c>
      <c r="AE9" s="83">
        <f>IF('Indicador Datos'!AJ12="No data","x",ROUND(IF('Indicador Datos'!AJ12&gt;AE$38,0,IF('Indicador Datos'!AJ12&lt;AE$37,10,(AE$38-'Indicador Datos'!AJ12)/(AE$38-AE$37)*10)),1))</f>
        <v>10</v>
      </c>
      <c r="AF9" s="83">
        <f t="shared" si="10"/>
        <v>8.9499999999999993</v>
      </c>
      <c r="AG9" s="83">
        <f>IF('Indicador Datos'!AN12="No data","x",ROUND(IF('Indicador Datos'!AN12&gt;AG$38,0,IF('Indicador Datos'!AN12&lt;AG$37,10,(AG$38-'Indicador Datos'!AN12)/(AG$38-AG$37)*10)),1))</f>
        <v>8</v>
      </c>
      <c r="AH9" s="83">
        <f>IF('Indicador Datos'!AO12="No data","x",ROUND(IF('Indicador Datos'!AO12&gt;AH$38,0,IF('Indicador Datos'!AO12&lt;AH$37,10,(AH$38-'Indicador Datos'!AO12)/(AH$38-AH$37)*10)),1))</f>
        <v>6.9</v>
      </c>
      <c r="AI9" s="83">
        <f>IF('Indicador Datos'!AP12="No data","x",ROUND(IF('Indicador Datos'!AP12&gt;AI$38,10,IF('Indicador Datos'!AP12&lt;AI$37,0,10-(AI$38-'Indicador Datos'!AP12)/(AI$38-AI$37)*10)),1))</f>
        <v>3.5</v>
      </c>
      <c r="AJ9" s="83">
        <f t="shared" si="11"/>
        <v>6.5</v>
      </c>
      <c r="AK9" s="83">
        <f>IF('Indicador Datos'!AQ12="No data","x",ROUND(IF('Indicador Datos'!AQ12&gt;AK$38,10,IF('Indicador Datos'!AQ12&lt;AK$37,0,10-(AK$38-'Indicador Datos'!AQ12)/(AK$38-AK$37)*10)),1))</f>
        <v>6.1</v>
      </c>
      <c r="AL9" s="84">
        <f t="shared" si="12"/>
        <v>6.9</v>
      </c>
      <c r="AM9" s="83">
        <f>IF('Indicador Datos'!BX12="No data","x",ROUND(IF('Indicador Datos'!BX12&gt;AM$38,0,IF('Indicador Datos'!BX12&lt;AM$37,10,(AM$38-'Indicador Datos'!BX12)/(AM$38-AM$37)*10)),1))</f>
        <v>10</v>
      </c>
      <c r="AN9" s="83">
        <f>IF('Indicador Datos'!BY12="No data","x",ROUND(IF('Indicador Datos'!BY12&gt;AN$38,0,IF('Indicador Datos'!BY12&lt;AN$37,10,(AN$38-'Indicador Datos'!BY12)/(AN$38-AN$37)*10)),1))</f>
        <v>6.4</v>
      </c>
      <c r="AO9" s="83">
        <f t="shared" si="13"/>
        <v>8.1999999999999993</v>
      </c>
      <c r="AP9" s="83">
        <f>IF('Indicador Datos'!BZ12="No data","x",ROUND(IF('Indicador Datos'!BZ12&gt;AP$38,0,IF('Indicador Datos'!BZ12&lt;AP$37,10,(AP$38-'Indicador Datos'!BZ12)/(AP$38-AP$37)*10)),1))</f>
        <v>5.3</v>
      </c>
      <c r="AQ9" s="83">
        <f t="shared" si="14"/>
        <v>6.8</v>
      </c>
      <c r="AR9" s="83">
        <f>IF('Indicador Datos'!CA12="No data","x",ROUND(IF('Indicador Datos'!CA12&gt;AR$38,0,IF('Indicador Datos'!CA12&lt;AR$37,10,(AR$38-'Indicador Datos'!CA12)/(AR$38-AR$37)*10)),1))</f>
        <v>9</v>
      </c>
      <c r="AS9" s="83">
        <f>IF('Indicador Datos'!CB12="No data","x",ROUND(IF('Indicador Datos'!CB12&gt;AS$38,10,IF('Indicador Datos'!CB12&lt;AS$37,0,10-(AS$38-'Indicador Datos'!CB12)/(AS$38-AS$37)*10)),1))</f>
        <v>6.6</v>
      </c>
      <c r="AT9" s="83">
        <f t="shared" si="15"/>
        <v>7.8</v>
      </c>
      <c r="AU9" s="163">
        <f t="shared" si="16"/>
        <v>7.1</v>
      </c>
      <c r="AV9" s="85">
        <f t="shared" si="17"/>
        <v>6.4</v>
      </c>
      <c r="AW9" s="152"/>
    </row>
    <row r="10" spans="1:49" s="3" customFormat="1" x14ac:dyDescent="0.25">
      <c r="A10" s="114" t="s">
        <v>30</v>
      </c>
      <c r="B10" s="97" t="s">
        <v>29</v>
      </c>
      <c r="C10" s="83">
        <f>IF('Indicador Datos'!BH13="No data","x",ROUND(IF('Indicador Datos'!BH13&gt;C$38,0,IF('Indicador Datos'!BH13&lt;C$37,10,(C$38-'Indicador Datos'!BH13)/(C$38-C$37)*10)),1))</f>
        <v>6.2</v>
      </c>
      <c r="D10" s="83" t="str">
        <f>IF('Indicador Datos'!BI13="No data","x",ROUND(IF('Indicador Datos'!BI13&gt;D$38,0,IF('Indicador Datos'!BI13&lt;D$37,10,(D$38-'Indicador Datos'!BI13)/(D$38-D$37)*10)),1))</f>
        <v>x</v>
      </c>
      <c r="E10" s="84">
        <f t="shared" si="1"/>
        <v>6.2</v>
      </c>
      <c r="F10" s="83" t="str">
        <f>IF('Indicador Datos'!BK13="No data","x",ROUND(IF('Indicador Datos'!BK13&gt;F$38,0,IF('Indicador Datos'!BK13&lt;F$37,10,(F$38-'Indicador Datos'!BK13)/(F$38-F$37)*10)),1))</f>
        <v>x</v>
      </c>
      <c r="G10" s="83">
        <f>IF('Indicador Datos'!BJ13="No data","x",ROUND(IF('Indicador Datos'!BJ13&gt;G$38,0,IF('Indicador Datos'!BJ13&lt;G$37,10,(G$38-'Indicador Datos'!BJ13)/(G$38-G$37)*10)),1))</f>
        <v>5.2</v>
      </c>
      <c r="H10" s="84">
        <f t="shared" si="2"/>
        <v>5.2</v>
      </c>
      <c r="I10" s="83" t="str">
        <f>IF('Indicador Datos'!BL13="No data","x",ROUND(IF('Indicador Datos'!BL13&gt;I$38,0,IF('Indicador Datos'!BL13&lt;I$37,10,(I$38-'Indicador Datos'!BL13)/(I$38-I$37)*10)),1))</f>
        <v>x</v>
      </c>
      <c r="J10" s="163" t="str">
        <f t="shared" si="3"/>
        <v>x</v>
      </c>
      <c r="K10" s="83" t="str">
        <f>IF('Indicador Datos'!BM13="No data","x",ROUND(IF('Indicador Datos'!BM13&gt;K$38,10,IF('Indicador Datos'!BM13&lt;K$37,0,10-(K$38-'Indicador Datos'!BM13)/(K$38-K$37)*10)),1))</f>
        <v>x</v>
      </c>
      <c r="L10" s="83">
        <f>IF('Indicador Datos'!BN13="No data","x",ROUND(IF('Indicador Datos'!BN13&gt;L$38,10,IF('Indicador Datos'!BN13&lt;L$37,0,10-(L$38-'Indicador Datos'!BN13)/(L$38-L$37)*10)),1))</f>
        <v>1.4</v>
      </c>
      <c r="M10" s="83">
        <f t="shared" si="4"/>
        <v>1.4</v>
      </c>
      <c r="N10" s="83" t="str">
        <f>IF('Indicador Datos'!BO13="No data","x",ROUND(IF('Indicador Datos'!BO13&gt;N$38,10,IF('Indicador Datos'!BO13&lt;N$37,0,10-(N$38-'Indicador Datos'!BO13)/(N$38-N$37)*10)),1))</f>
        <v>x</v>
      </c>
      <c r="O10" s="163">
        <f t="shared" si="5"/>
        <v>1.4</v>
      </c>
      <c r="P10" s="85">
        <f t="shared" si="6"/>
        <v>4.5999999999999996</v>
      </c>
      <c r="Q10" s="83">
        <f>IF(OR('Indicador Datos'!BP13=0,'Indicador Datos'!BP13="No data"),"x",ROUND(IF('Indicador Datos'!BP13&gt;Q$38,0,IF('Indicador Datos'!BP13&lt;Q$37,10,(Q$38-'Indicador Datos'!BP13)/(Q$38-Q$37)*10)),1))</f>
        <v>4.5999999999999996</v>
      </c>
      <c r="R10" s="83">
        <f>IF('Indicador Datos'!BQ13="No data","x",ROUND(IF('Indicador Datos'!BQ13&gt;R$38,0,IF('Indicador Datos'!BQ13&lt;R$37,10,(R$38-'Indicador Datos'!BQ13)/(R$38-R$37)*10)),1))</f>
        <v>7.8</v>
      </c>
      <c r="S10" s="83">
        <f>IF('Indicador Datos'!BR13="No data","x",ROUND(IF('Indicador Datos'!BR13&gt;S$38,0,IF('Indicador Datos'!BR13&lt;S$37,10,(S$38-'Indicador Datos'!BR13)/(S$38-S$37)*10)),1))</f>
        <v>3</v>
      </c>
      <c r="T10" s="84">
        <f t="shared" si="7"/>
        <v>5.0999999999999996</v>
      </c>
      <c r="U10" s="235">
        <f>IF('Indicador Datos'!BS13="No data","x",'Indicador Datos'!BS13/'Indicador Datos'!CF13*100)</f>
        <v>232.35294117647061</v>
      </c>
      <c r="V10" s="83">
        <f t="shared" si="0"/>
        <v>0</v>
      </c>
      <c r="W10" s="83">
        <f>IF('Indicador Datos'!BT13="No data","x",ROUND(IF('Indicador Datos'!BT13&gt;W$38,0,IF('Indicador Datos'!BT13&lt;W$37,10,(W$38-'Indicador Datos'!BT13)/(W$38-W$37)*10)),1))</f>
        <v>0.7</v>
      </c>
      <c r="X10" s="83">
        <f>IF('Indicador Datos'!BU13="No data","x",ROUND(IF('Indicador Datos'!BU13&gt;X$38,0,IF('Indicador Datos'!BU13&lt;X$37,10,(X$38-'Indicador Datos'!BU13)/(X$38-X$37)*10)),1))</f>
        <v>1.7</v>
      </c>
      <c r="Y10" s="83">
        <f>IF('Indicador Datos'!BV13="No data","x",ROUND(IF('Indicador Datos'!BV13&gt;Y$38,0,IF('Indicador Datos'!BV13&lt;Y$37,10,(Y$38-'Indicador Datos'!BV13)/(Y$38-Y$37)*10)),1))</f>
        <v>0</v>
      </c>
      <c r="Z10" s="83">
        <f>IF('Indicador Datos'!BW13="No data","x",ROUND(IF('Indicador Datos'!BW13&gt;Z$38,0,IF('Indicador Datos'!BW13&lt;Z$37,10,(Z$38-'Indicador Datos'!BW13)/(Z$38-Z$37)*10)),1))</f>
        <v>0</v>
      </c>
      <c r="AA10" s="83">
        <f t="shared" si="8"/>
        <v>0</v>
      </c>
      <c r="AB10" s="84">
        <f t="shared" si="9"/>
        <v>0.6</v>
      </c>
      <c r="AC10" s="83" t="str">
        <f>IF('Indicador Datos'!AH13="No data","x",ROUND(IF('Indicador Datos'!AH13&gt;AC$38,0,IF('Indicador Datos'!AH13&lt;AC$37,10,(AC$38-'Indicador Datos'!AH13)/(AC$38-AC$37)*10)),1))</f>
        <v>x</v>
      </c>
      <c r="AD10" s="83">
        <f>IF('Indicador Datos'!AI13="No data","x",ROUND(IF('Indicador Datos'!AI13&gt;AD$38,0,IF('Indicador Datos'!AI13&lt;AD$37,10,(AD$38-'Indicador Datos'!AI13)/(AD$38-AD$37)*10)),1))</f>
        <v>3.6</v>
      </c>
      <c r="AE10" s="83">
        <f>IF('Indicador Datos'!AJ13="No data","x",ROUND(IF('Indicador Datos'!AJ13&gt;AE$38,0,IF('Indicador Datos'!AJ13&lt;AE$37,10,(AE$38-'Indicador Datos'!AJ13)/(AE$38-AE$37)*10)),1))</f>
        <v>5</v>
      </c>
      <c r="AF10" s="83">
        <f t="shared" si="10"/>
        <v>4.3</v>
      </c>
      <c r="AG10" s="83">
        <f>IF('Indicador Datos'!AN13="No data","x",ROUND(IF('Indicador Datos'!AN13&gt;AG$38,0,IF('Indicador Datos'!AN13&lt;AG$37,10,(AG$38-'Indicador Datos'!AN13)/(AG$38-AG$37)*10)),1))</f>
        <v>7.4</v>
      </c>
      <c r="AH10" s="83">
        <f>IF('Indicador Datos'!AO13="No data","x",ROUND(IF('Indicador Datos'!AO13&gt;AH$38,0,IF('Indicador Datos'!AO13&lt;AH$37,10,(AH$38-'Indicador Datos'!AO13)/(AH$38-AH$37)*10)),1))</f>
        <v>7.1</v>
      </c>
      <c r="AI10" s="83">
        <f>IF('Indicador Datos'!AP13="No data","x",ROUND(IF('Indicador Datos'!AP13&gt;AI$38,10,IF('Indicador Datos'!AP13&lt;AI$37,0,10-(AI$38-'Indicador Datos'!AP13)/(AI$38-AI$37)*10)),1))</f>
        <v>8.5</v>
      </c>
      <c r="AJ10" s="83">
        <f t="shared" si="11"/>
        <v>7.7</v>
      </c>
      <c r="AK10" s="83">
        <f>IF('Indicador Datos'!AQ13="No data","x",ROUND(IF('Indicador Datos'!AQ13&gt;AK$38,10,IF('Indicador Datos'!AQ13&lt;AK$37,0,10-(AK$38-'Indicador Datos'!AQ13)/(AK$38-AK$37)*10)),1))</f>
        <v>1.8</v>
      </c>
      <c r="AL10" s="84">
        <f t="shared" si="12"/>
        <v>4.5999999999999996</v>
      </c>
      <c r="AM10" s="83" t="str">
        <f>IF('Indicador Datos'!BX13="No data","x",ROUND(IF('Indicador Datos'!BX13&gt;AM$38,0,IF('Indicador Datos'!BX13&lt;AM$37,10,(AM$38-'Indicador Datos'!BX13)/(AM$38-AM$37)*10)),1))</f>
        <v>x</v>
      </c>
      <c r="AN10" s="83">
        <f>IF('Indicador Datos'!BY13="No data","x",ROUND(IF('Indicador Datos'!BY13&gt;AN$38,0,IF('Indicador Datos'!BY13&lt;AN$37,10,(AN$38-'Indicador Datos'!BY13)/(AN$38-AN$37)*10)),1))</f>
        <v>3.2</v>
      </c>
      <c r="AO10" s="83">
        <f t="shared" si="13"/>
        <v>3.2</v>
      </c>
      <c r="AP10" s="83" t="str">
        <f>IF('Indicador Datos'!BZ13="No data","x",ROUND(IF('Indicador Datos'!BZ13&gt;AP$38,0,IF('Indicador Datos'!BZ13&lt;AP$37,10,(AP$38-'Indicador Datos'!BZ13)/(AP$38-AP$37)*10)),1))</f>
        <v>x</v>
      </c>
      <c r="AQ10" s="83">
        <f t="shared" si="14"/>
        <v>3.2</v>
      </c>
      <c r="AR10" s="83">
        <f>IF('Indicador Datos'!CA13="No data","x",ROUND(IF('Indicador Datos'!CA13&gt;AR$38,0,IF('Indicador Datos'!CA13&lt;AR$37,10,(AR$38-'Indicador Datos'!CA13)/(AR$38-AR$37)*10)),1))</f>
        <v>6.5</v>
      </c>
      <c r="AS10" s="83">
        <f>IF('Indicador Datos'!CB13="No data","x",ROUND(IF('Indicador Datos'!CB13&gt;AS$38,10,IF('Indicador Datos'!CB13&lt;AS$37,0,10-(AS$38-'Indicador Datos'!CB13)/(AS$38-AS$37)*10)),1))</f>
        <v>1.9</v>
      </c>
      <c r="AT10" s="83">
        <f t="shared" si="15"/>
        <v>4.2</v>
      </c>
      <c r="AU10" s="163">
        <f t="shared" si="16"/>
        <v>3.5</v>
      </c>
      <c r="AV10" s="85">
        <f t="shared" si="17"/>
        <v>3.5</v>
      </c>
      <c r="AW10" s="152"/>
    </row>
    <row r="11" spans="1:49" s="3" customFormat="1" x14ac:dyDescent="0.25">
      <c r="A11" s="114" t="s">
        <v>36</v>
      </c>
      <c r="B11" s="97" t="s">
        <v>35</v>
      </c>
      <c r="C11" s="83">
        <f>IF('Indicador Datos'!BH14="No data","x",ROUND(IF('Indicador Datos'!BH14&gt;C$38,0,IF('Indicador Datos'!BH14&lt;C$37,10,(C$38-'Indicador Datos'!BH14)/(C$38-C$37)*10)),1))</f>
        <v>8.9</v>
      </c>
      <c r="D11" s="83">
        <f>IF('Indicador Datos'!BI14="No data","x",ROUND(IF('Indicador Datos'!BI14&gt;D$38,0,IF('Indicador Datos'!BI14&lt;D$37,10,(D$38-'Indicador Datos'!BI14)/(D$38-D$37)*10)),1))</f>
        <v>8.5</v>
      </c>
      <c r="E11" s="84">
        <f t="shared" si="1"/>
        <v>8.6999999999999993</v>
      </c>
      <c r="F11" s="83">
        <f>IF('Indicador Datos'!BK14="No data","x",ROUND(IF('Indicador Datos'!BK14&gt;F$38,0,IF('Indicador Datos'!BK14&lt;F$37,10,(F$38-'Indicador Datos'!BK14)/(F$38-F$37)*10)),1))</f>
        <v>8.3000000000000007</v>
      </c>
      <c r="G11" s="83">
        <f>IF('Indicador Datos'!BJ14="No data","x",ROUND(IF('Indicador Datos'!BJ14&gt;G$38,0,IF('Indicador Datos'!BJ14&lt;G$37,10,(G$38-'Indicador Datos'!BJ14)/(G$38-G$37)*10)),1))</f>
        <v>9.1</v>
      </c>
      <c r="H11" s="84">
        <f t="shared" si="2"/>
        <v>8.6999999999999993</v>
      </c>
      <c r="I11" s="83" t="str">
        <f>IF('Indicador Datos'!BL14="No data","x",ROUND(IF('Indicador Datos'!BL14&gt;I$38,0,IF('Indicador Datos'!BL14&lt;I$37,10,(I$38-'Indicador Datos'!BL14)/(I$38-I$37)*10)),1))</f>
        <v>x</v>
      </c>
      <c r="J11" s="163" t="str">
        <f t="shared" si="3"/>
        <v>x</v>
      </c>
      <c r="K11" s="83" t="str">
        <f>IF('Indicador Datos'!BM14="No data","x",ROUND(IF('Indicador Datos'!BM14&gt;K$38,10,IF('Indicador Datos'!BM14&lt;K$37,0,10-(K$38-'Indicador Datos'!BM14)/(K$38-K$37)*10)),1))</f>
        <v>x</v>
      </c>
      <c r="L11" s="83">
        <f>IF('Indicador Datos'!BN14="No data","x",ROUND(IF('Indicador Datos'!BN14&gt;L$38,10,IF('Indicador Datos'!BN14&lt;L$37,0,10-(L$38-'Indicador Datos'!BN14)/(L$38-L$37)*10)),1))</f>
        <v>0.6</v>
      </c>
      <c r="M11" s="83">
        <f t="shared" si="4"/>
        <v>0.6</v>
      </c>
      <c r="N11" s="83">
        <f>IF('Indicador Datos'!BO14="No data","x",ROUND(IF('Indicador Datos'!BO14&gt;N$38,10,IF('Indicador Datos'!BO14&lt;N$37,0,10-(N$38-'Indicador Datos'!BO14)/(N$38-N$37)*10)),1))</f>
        <v>1.4</v>
      </c>
      <c r="O11" s="163">
        <f t="shared" si="5"/>
        <v>1.1000000000000001</v>
      </c>
      <c r="P11" s="85">
        <f t="shared" si="6"/>
        <v>7.2</v>
      </c>
      <c r="Q11" s="83">
        <f>IF(OR('Indicador Datos'!BP14=0,'Indicador Datos'!BP14="No data"),"x",ROUND(IF('Indicador Datos'!BP14&gt;Q$38,0,IF('Indicador Datos'!BP14&lt;Q$37,10,(Q$38-'Indicador Datos'!BP14)/(Q$38-Q$37)*10)),1))</f>
        <v>10</v>
      </c>
      <c r="R11" s="83">
        <f>IF('Indicador Datos'!BQ14="No data","x",ROUND(IF('Indicador Datos'!BQ14&gt;R$38,0,IF('Indicador Datos'!BQ14&lt;R$37,10,(R$38-'Indicador Datos'!BQ14)/(R$38-R$37)*10)),1))</f>
        <v>10</v>
      </c>
      <c r="S11" s="83">
        <f>IF('Indicador Datos'!BR14="No data","x",ROUND(IF('Indicador Datos'!BR14&gt;S$38,0,IF('Indicador Datos'!BR14&lt;S$37,10,(S$38-'Indicador Datos'!BR14)/(S$38-S$37)*10)),1))</f>
        <v>8.6999999999999993</v>
      </c>
      <c r="T11" s="84">
        <f t="shared" si="7"/>
        <v>9.6</v>
      </c>
      <c r="U11" s="235">
        <f>IF('Indicador Datos'!BS14="No data","x",'Indicador Datos'!BS14/'Indicador Datos'!CF14*100)</f>
        <v>83.454281567489119</v>
      </c>
      <c r="V11" s="83">
        <f t="shared" si="0"/>
        <v>1.7</v>
      </c>
      <c r="W11" s="83">
        <f>IF('Indicador Datos'!BT14="No data","x",ROUND(IF('Indicador Datos'!BT14&gt;W$38,0,IF('Indicador Datos'!BT14&lt;W$37,10,(W$38-'Indicador Datos'!BT14)/(W$38-W$37)*10)),1))</f>
        <v>10</v>
      </c>
      <c r="X11" s="83">
        <f>IF('Indicador Datos'!BU14="No data","x",ROUND(IF('Indicador Datos'!BU14&gt;X$38,0,IF('Indicador Datos'!BU14&lt;X$37,10,(X$38-'Indicador Datos'!BU14)/(X$38-X$37)*10)),1))</f>
        <v>10</v>
      </c>
      <c r="Y11" s="83">
        <f>IF('Indicador Datos'!BV14="No data","x",ROUND(IF('Indicador Datos'!BV14&gt;Y$38,0,IF('Indicador Datos'!BV14&lt;Y$37,10,(Y$38-'Indicador Datos'!BV14)/(Y$38-Y$37)*10)),1))</f>
        <v>10</v>
      </c>
      <c r="Z11" s="83">
        <f>IF('Indicador Datos'!BW14="No data","x",ROUND(IF('Indicador Datos'!BW14&gt;Z$38,0,IF('Indicador Datos'!BW14&lt;Z$37,10,(Z$38-'Indicador Datos'!BW14)/(Z$38-Z$37)*10)),1))</f>
        <v>10</v>
      </c>
      <c r="AA11" s="83">
        <f t="shared" si="8"/>
        <v>10</v>
      </c>
      <c r="AB11" s="84">
        <f t="shared" si="9"/>
        <v>7.9</v>
      </c>
      <c r="AC11" s="83">
        <f>IF('Indicador Datos'!AH14="No data","x",ROUND(IF('Indicador Datos'!AH14&gt;AC$38,0,IF('Indicador Datos'!AH14&lt;AC$37,10,(AC$38-'Indicador Datos'!AH14)/(AC$38-AC$37)*10)),1))</f>
        <v>9.4</v>
      </c>
      <c r="AD11" s="83">
        <f>IF('Indicador Datos'!AI14="No data","x",ROUND(IF('Indicador Datos'!AI14&gt;AD$38,0,IF('Indicador Datos'!AI14&lt;AD$37,10,(AD$38-'Indicador Datos'!AI14)/(AD$38-AD$37)*10)),1))</f>
        <v>10</v>
      </c>
      <c r="AE11" s="83">
        <f>IF('Indicador Datos'!AJ14="No data","x",ROUND(IF('Indicador Datos'!AJ14&gt;AE$38,0,IF('Indicador Datos'!AJ14&lt;AE$37,10,(AE$38-'Indicador Datos'!AJ14)/(AE$38-AE$37)*10)),1))</f>
        <v>10</v>
      </c>
      <c r="AF11" s="83">
        <f t="shared" si="10"/>
        <v>10</v>
      </c>
      <c r="AG11" s="83">
        <f>IF('Indicador Datos'!AN14="No data","x",ROUND(IF('Indicador Datos'!AN14&gt;AG$38,0,IF('Indicador Datos'!AN14&lt;AG$37,10,(AG$38-'Indicador Datos'!AN14)/(AG$38-AG$37)*10)),1))</f>
        <v>9.9</v>
      </c>
      <c r="AH11" s="83">
        <f>IF('Indicador Datos'!AO14="No data","x",ROUND(IF('Indicador Datos'!AO14&gt;AH$38,0,IF('Indicador Datos'!AO14&lt;AH$37,10,(AH$38-'Indicador Datos'!AO14)/(AH$38-AH$37)*10)),1))</f>
        <v>9.8000000000000007</v>
      </c>
      <c r="AI11" s="83">
        <f>IF('Indicador Datos'!AP14="No data","x",ROUND(IF('Indicador Datos'!AP14&gt;AI$38,10,IF('Indicador Datos'!AP14&lt;AI$37,0,10-(AI$38-'Indicador Datos'!AP14)/(AI$38-AI$37)*10)),1))</f>
        <v>5.8</v>
      </c>
      <c r="AJ11" s="83">
        <f t="shared" si="11"/>
        <v>9.1</v>
      </c>
      <c r="AK11" s="83">
        <f>IF('Indicador Datos'!AQ14="No data","x",ROUND(IF('Indicador Datos'!AQ14&gt;AK$38,10,IF('Indicador Datos'!AQ14&lt;AK$37,0,10-(AK$38-'Indicador Datos'!AQ14)/(AK$38-AK$37)*10)),1))</f>
        <v>10</v>
      </c>
      <c r="AL11" s="84">
        <f t="shared" si="12"/>
        <v>9.6</v>
      </c>
      <c r="AM11" s="83" t="str">
        <f>IF('Indicador Datos'!BX14="No data","x",ROUND(IF('Indicador Datos'!BX14&gt;AM$38,0,IF('Indicador Datos'!BX14&lt;AM$37,10,(AM$38-'Indicador Datos'!BX14)/(AM$38-AM$37)*10)),1))</f>
        <v>x</v>
      </c>
      <c r="AN11" s="83" t="str">
        <f>IF('Indicador Datos'!BY14="No data","x",ROUND(IF('Indicador Datos'!BY14&gt;AN$38,0,IF('Indicador Datos'!BY14&lt;AN$37,10,(AN$38-'Indicador Datos'!BY14)/(AN$38-AN$37)*10)),1))</f>
        <v>x</v>
      </c>
      <c r="AO11" s="83" t="str">
        <f t="shared" si="13"/>
        <v>x</v>
      </c>
      <c r="AP11" s="83">
        <f>IF('Indicador Datos'!BZ14="No data","x",ROUND(IF('Indicador Datos'!BZ14&gt;AP$38,0,IF('Indicador Datos'!BZ14&lt;AP$37,10,(AP$38-'Indicador Datos'!BZ14)/(AP$38-AP$37)*10)),1))</f>
        <v>10</v>
      </c>
      <c r="AQ11" s="83">
        <f t="shared" si="14"/>
        <v>10</v>
      </c>
      <c r="AR11" s="83">
        <f>IF('Indicador Datos'!CA14="No data","x",ROUND(IF('Indicador Datos'!CA14&gt;AR$38,0,IF('Indicador Datos'!CA14&lt;AR$37,10,(AR$38-'Indicador Datos'!CA14)/(AR$38-AR$37)*10)),1))</f>
        <v>10</v>
      </c>
      <c r="AS11" s="83">
        <f>IF('Indicador Datos'!CB14="No data","x",ROUND(IF('Indicador Datos'!CB14&gt;AS$38,10,IF('Indicador Datos'!CB14&lt;AS$37,0,10-(AS$38-'Indicador Datos'!CB14)/(AS$38-AS$37)*10)),1))</f>
        <v>10</v>
      </c>
      <c r="AT11" s="83">
        <f t="shared" si="15"/>
        <v>10</v>
      </c>
      <c r="AU11" s="163">
        <f t="shared" si="16"/>
        <v>10</v>
      </c>
      <c r="AV11" s="85">
        <f t="shared" si="17"/>
        <v>9.3000000000000007</v>
      </c>
      <c r="AW11" s="152"/>
    </row>
    <row r="12" spans="1:49" s="3" customFormat="1" x14ac:dyDescent="0.25">
      <c r="A12" s="114" t="s">
        <v>40</v>
      </c>
      <c r="B12" s="97" t="s">
        <v>39</v>
      </c>
      <c r="C12" s="83">
        <f>IF('Indicador Datos'!BH15="No data","x",ROUND(IF('Indicador Datos'!BH15&gt;C$38,0,IF('Indicador Datos'!BH15&lt;C$37,10,(C$38-'Indicador Datos'!BH15)/(C$38-C$37)*10)),1))</f>
        <v>4.4000000000000004</v>
      </c>
      <c r="D12" s="83">
        <f>IF('Indicador Datos'!BI15="No data","x",ROUND(IF('Indicador Datos'!BI15&gt;D$38,0,IF('Indicador Datos'!BI15&lt;D$37,10,(D$38-'Indicador Datos'!BI15)/(D$38-D$37)*10)),1))</f>
        <v>4.3</v>
      </c>
      <c r="E12" s="84">
        <f t="shared" si="1"/>
        <v>4.4000000000000004</v>
      </c>
      <c r="F12" s="83">
        <f>IF('Indicador Datos'!BK15="No data","x",ROUND(IF('Indicador Datos'!BK15&gt;F$38,0,IF('Indicador Datos'!BK15&lt;F$37,10,(F$38-'Indicador Datos'!BK15)/(F$38-F$37)*10)),1))</f>
        <v>5.9</v>
      </c>
      <c r="G12" s="83">
        <f>IF('Indicador Datos'!BJ15="No data","x",ROUND(IF('Indicador Datos'!BJ15&gt;G$38,0,IF('Indicador Datos'!BJ15&lt;G$37,10,(G$38-'Indicador Datos'!BJ15)/(G$38-G$37)*10)),1))</f>
        <v>4.7</v>
      </c>
      <c r="H12" s="84">
        <f t="shared" si="2"/>
        <v>5.3</v>
      </c>
      <c r="I12" s="83">
        <f>IF('Indicador Datos'!BL15="No data","x",ROUND(IF('Indicador Datos'!BL15&gt;I$38,0,IF('Indicador Datos'!BL15&lt;I$37,10,(I$38-'Indicador Datos'!BL15)/(I$38-I$37)*10)),1))</f>
        <v>10</v>
      </c>
      <c r="J12" s="163">
        <f t="shared" si="3"/>
        <v>10</v>
      </c>
      <c r="K12" s="83" t="str">
        <f>IF('Indicador Datos'!BM15="No data","x",ROUND(IF('Indicador Datos'!BM15&gt;K$38,10,IF('Indicador Datos'!BM15&lt;K$37,0,10-(K$38-'Indicador Datos'!BM15)/(K$38-K$37)*10)),1))</f>
        <v>x</v>
      </c>
      <c r="L12" s="83">
        <f>IF('Indicador Datos'!BN15="No data","x",ROUND(IF('Indicador Datos'!BN15&gt;L$38,10,IF('Indicador Datos'!BN15&lt;L$37,0,10-(L$38-'Indicador Datos'!BN15)/(L$38-L$37)*10)),1))</f>
        <v>7.1</v>
      </c>
      <c r="M12" s="83">
        <f t="shared" si="4"/>
        <v>7.1</v>
      </c>
      <c r="N12" s="83">
        <f>IF('Indicador Datos'!BO15="No data","x",ROUND(IF('Indicador Datos'!BO15&gt;N$38,10,IF('Indicador Datos'!BO15&lt;N$37,0,10-(N$38-'Indicador Datos'!BO15)/(N$38-N$37)*10)),1))</f>
        <v>10</v>
      </c>
      <c r="O12" s="163">
        <f t="shared" si="5"/>
        <v>9</v>
      </c>
      <c r="P12" s="85">
        <f t="shared" si="6"/>
        <v>8</v>
      </c>
      <c r="Q12" s="83">
        <f>IF(OR('Indicador Datos'!BP15=0,'Indicador Datos'!BP15="No data"),"x",ROUND(IF('Indicador Datos'!BP15&gt;Q$38,0,IF('Indicador Datos'!BP15&lt;Q$37,10,(Q$38-'Indicador Datos'!BP15)/(Q$38-Q$37)*10)),1))</f>
        <v>3.7</v>
      </c>
      <c r="R12" s="83">
        <f>IF('Indicador Datos'!BQ15="No data","x",ROUND(IF('Indicador Datos'!BQ15&gt;R$38,0,IF('Indicador Datos'!BQ15&lt;R$37,10,(R$38-'Indicador Datos'!BQ15)/(R$38-R$37)*10)),1))</f>
        <v>7.4</v>
      </c>
      <c r="S12" s="83">
        <f>IF('Indicador Datos'!BR15="No data","x",ROUND(IF('Indicador Datos'!BR15&gt;S$38,0,IF('Indicador Datos'!BR15&lt;S$37,10,(S$38-'Indicador Datos'!BR15)/(S$38-S$37)*10)),1))</f>
        <v>5.2</v>
      </c>
      <c r="T12" s="84">
        <f t="shared" si="7"/>
        <v>5.4</v>
      </c>
      <c r="U12" s="235">
        <f>IF('Indicador Datos'!BS15="No data","x",'Indicador Datos'!BS15/'Indicador Datos'!CF15*100)</f>
        <v>76.638965835641741</v>
      </c>
      <c r="V12" s="83">
        <f t="shared" si="0"/>
        <v>2.4</v>
      </c>
      <c r="W12" s="83">
        <f>IF('Indicador Datos'!BT15="No data","x",ROUND(IF('Indicador Datos'!BT15&gt;W$38,0,IF('Indicador Datos'!BT15&lt;W$37,10,(W$38-'Indicador Datos'!BT15)/(W$38-W$37)*10)),1))</f>
        <v>6.1</v>
      </c>
      <c r="X12" s="83">
        <f>IF('Indicador Datos'!BU15="No data","x",ROUND(IF('Indicador Datos'!BU15&gt;X$38,0,IF('Indicador Datos'!BU15&lt;X$37,10,(X$38-'Indicador Datos'!BU15)/(X$38-X$37)*10)),1))</f>
        <v>3.1</v>
      </c>
      <c r="Y12" s="83">
        <f>IF('Indicador Datos'!BV15="No data","x",ROUND(IF('Indicador Datos'!BV15&gt;Y$38,0,IF('Indicador Datos'!BV15&lt;Y$37,10,(Y$38-'Indicador Datos'!BV15)/(Y$38-Y$37)*10)),1))</f>
        <v>3.4</v>
      </c>
      <c r="Z12" s="83">
        <f>IF('Indicador Datos'!BW15="No data","x",ROUND(IF('Indicador Datos'!BW15&gt;Z$38,0,IF('Indicador Datos'!BW15&lt;Z$37,10,(Z$38-'Indicador Datos'!BW15)/(Z$38-Z$37)*10)),1))</f>
        <v>5</v>
      </c>
      <c r="AA12" s="83">
        <f t="shared" si="8"/>
        <v>4.2</v>
      </c>
      <c r="AB12" s="84">
        <f t="shared" si="9"/>
        <v>4</v>
      </c>
      <c r="AC12" s="83">
        <f>IF('Indicador Datos'!AH15="No data","x",ROUND(IF('Indicador Datos'!AH15&gt;AC$38,0,IF('Indicador Datos'!AH15&lt;AC$37,10,(AC$38-'Indicador Datos'!AH15)/(AC$38-AC$37)*10)),1))</f>
        <v>9</v>
      </c>
      <c r="AD12" s="83">
        <f>IF('Indicador Datos'!AI15="No data","x",ROUND(IF('Indicador Datos'!AI15&gt;AD$38,0,IF('Indicador Datos'!AI15&lt;AD$37,10,(AD$38-'Indicador Datos'!AI15)/(AD$38-AD$37)*10)),1))</f>
        <v>5</v>
      </c>
      <c r="AE12" s="83">
        <f>IF('Indicador Datos'!AJ15="No data","x",ROUND(IF('Indicador Datos'!AJ15&gt;AE$38,0,IF('Indicador Datos'!AJ15&lt;AE$37,10,(AE$38-'Indicador Datos'!AJ15)/(AE$38-AE$37)*10)),1))</f>
        <v>5.7</v>
      </c>
      <c r="AF12" s="83">
        <f t="shared" si="10"/>
        <v>5.35</v>
      </c>
      <c r="AG12" s="83">
        <f>IF('Indicador Datos'!AN15="No data","x",ROUND(IF('Indicador Datos'!AN15&gt;AG$38,0,IF('Indicador Datos'!AN15&lt;AG$37,10,(AG$38-'Indicador Datos'!AN15)/(AG$38-AG$37)*10)),1))</f>
        <v>8.4</v>
      </c>
      <c r="AH12" s="83">
        <f>IF('Indicador Datos'!AO15="No data","x",ROUND(IF('Indicador Datos'!AO15&gt;AH$38,0,IF('Indicador Datos'!AO15&lt;AH$37,10,(AH$38-'Indicador Datos'!AO15)/(AH$38-AH$37)*10)),1))</f>
        <v>7.1</v>
      </c>
      <c r="AI12" s="83">
        <f>IF('Indicador Datos'!AP15="No data","x",ROUND(IF('Indicador Datos'!AP15&gt;AI$38,10,IF('Indicador Datos'!AP15&lt;AI$37,0,10-(AI$38-'Indicador Datos'!AP15)/(AI$38-AI$37)*10)),1))</f>
        <v>4.5999999999999996</v>
      </c>
      <c r="AJ12" s="83">
        <f t="shared" si="11"/>
        <v>7</v>
      </c>
      <c r="AK12" s="83">
        <f>IF('Indicador Datos'!AQ15="No data","x",ROUND(IF('Indicador Datos'!AQ15&gt;AK$38,10,IF('Indicador Datos'!AQ15&lt;AK$37,0,10-(AK$38-'Indicador Datos'!AQ15)/(AK$38-AK$37)*10)),1))</f>
        <v>5.9</v>
      </c>
      <c r="AL12" s="84">
        <f t="shared" si="12"/>
        <v>6.8</v>
      </c>
      <c r="AM12" s="83">
        <f>IF('Indicador Datos'!BX15="No data","x",ROUND(IF('Indicador Datos'!BX15&gt;AM$38,0,IF('Indicador Datos'!BX15&lt;AM$37,10,(AM$38-'Indicador Datos'!BX15)/(AM$38-AM$37)*10)),1))</f>
        <v>2.6</v>
      </c>
      <c r="AN12" s="83" t="str">
        <f>IF('Indicador Datos'!BY15="No data","x",ROUND(IF('Indicador Datos'!BY15&gt;AN$38,0,IF('Indicador Datos'!BY15&lt;AN$37,10,(AN$38-'Indicador Datos'!BY15)/(AN$38-AN$37)*10)),1))</f>
        <v>x</v>
      </c>
      <c r="AO12" s="83">
        <f t="shared" si="13"/>
        <v>2.6</v>
      </c>
      <c r="AP12" s="83">
        <f>IF('Indicador Datos'!BZ15="No data","x",ROUND(IF('Indicador Datos'!BZ15&gt;AP$38,0,IF('Indicador Datos'!BZ15&lt;AP$37,10,(AP$38-'Indicador Datos'!BZ15)/(AP$38-AP$37)*10)),1))</f>
        <v>4.3</v>
      </c>
      <c r="AQ12" s="83">
        <f t="shared" si="14"/>
        <v>3.5</v>
      </c>
      <c r="AR12" s="83">
        <f>IF('Indicador Datos'!CA15="No data","x",ROUND(IF('Indicador Datos'!CA15&gt;AR$38,0,IF('Indicador Datos'!CA15&lt;AR$37,10,(AR$38-'Indicador Datos'!CA15)/(AR$38-AR$37)*10)),1))</f>
        <v>1.7</v>
      </c>
      <c r="AS12" s="83">
        <f>IF('Indicador Datos'!CB15="No data","x",ROUND(IF('Indicador Datos'!CB15&gt;AS$38,10,IF('Indicador Datos'!CB15&lt;AS$37,0,10-(AS$38-'Indicador Datos'!CB15)/(AS$38-AS$37)*10)),1))</f>
        <v>7.8</v>
      </c>
      <c r="AT12" s="83">
        <f t="shared" si="15"/>
        <v>4.8</v>
      </c>
      <c r="AU12" s="163">
        <f t="shared" si="16"/>
        <v>3.9</v>
      </c>
      <c r="AV12" s="85">
        <f t="shared" si="17"/>
        <v>5</v>
      </c>
      <c r="AW12" s="152"/>
    </row>
    <row r="13" spans="1:49" s="3" customFormat="1" x14ac:dyDescent="0.25">
      <c r="A13" s="114" t="s">
        <v>52</v>
      </c>
      <c r="B13" s="97" t="s">
        <v>51</v>
      </c>
      <c r="C13" s="83">
        <f>IF('Indicador Datos'!BH16="No data","x",ROUND(IF('Indicador Datos'!BH16&gt;C$38,0,IF('Indicador Datos'!BH16&lt;C$37,10,(C$38-'Indicador Datos'!BH16)/(C$38-C$37)*10)),1))</f>
        <v>5.3</v>
      </c>
      <c r="D13" s="83" t="str">
        <f>IF('Indicador Datos'!BI16="No data","x",ROUND(IF('Indicador Datos'!BI16&gt;D$38,0,IF('Indicador Datos'!BI16&lt;D$37,10,(D$38-'Indicador Datos'!BI16)/(D$38-D$37)*10)),1))</f>
        <v>x</v>
      </c>
      <c r="E13" s="84">
        <f t="shared" si="1"/>
        <v>5.3</v>
      </c>
      <c r="F13" s="83" t="str">
        <f>IF('Indicador Datos'!BK16="No data","x",ROUND(IF('Indicador Datos'!BK16&gt;F$38,0,IF('Indicador Datos'!BK16&lt;F$37,10,(F$38-'Indicador Datos'!BK16)/(F$38-F$37)*10)),1))</f>
        <v>x</v>
      </c>
      <c r="G13" s="83">
        <f>IF('Indicador Datos'!BJ16="No data","x",ROUND(IF('Indicador Datos'!BJ16&gt;G$38,0,IF('Indicador Datos'!BJ16&lt;G$37,10,(G$38-'Indicador Datos'!BJ16)/(G$38-G$37)*10)),1))</f>
        <v>5.2</v>
      </c>
      <c r="H13" s="84">
        <f t="shared" si="2"/>
        <v>5.2</v>
      </c>
      <c r="I13" s="83" t="str">
        <f>IF('Indicador Datos'!BL16="No data","x",ROUND(IF('Indicador Datos'!BL16&gt;I$38,0,IF('Indicador Datos'!BL16&lt;I$37,10,(I$38-'Indicador Datos'!BL16)/(I$38-I$37)*10)),1))</f>
        <v>x</v>
      </c>
      <c r="J13" s="163" t="str">
        <f t="shared" si="3"/>
        <v>x</v>
      </c>
      <c r="K13" s="83" t="str">
        <f>IF('Indicador Datos'!BM16="No data","x",ROUND(IF('Indicador Datos'!BM16&gt;K$38,10,IF('Indicador Datos'!BM16&lt;K$37,0,10-(K$38-'Indicador Datos'!BM16)/(K$38-K$37)*10)),1))</f>
        <v>x</v>
      </c>
      <c r="L13" s="83">
        <f>IF('Indicador Datos'!BN16="No data","x",ROUND(IF('Indicador Datos'!BN16&gt;L$38,10,IF('Indicador Datos'!BN16&lt;L$37,0,10-(L$38-'Indicador Datos'!BN16)/(L$38-L$37)*10)),1))</f>
        <v>9.8000000000000007</v>
      </c>
      <c r="M13" s="83">
        <f t="shared" si="4"/>
        <v>9.8000000000000007</v>
      </c>
      <c r="N13" s="83" t="str">
        <f>IF('Indicador Datos'!BO16="No data","x",ROUND(IF('Indicador Datos'!BO16&gt;N$38,10,IF('Indicador Datos'!BO16&lt;N$37,0,10-(N$38-'Indicador Datos'!BO16)/(N$38-N$37)*10)),1))</f>
        <v>x</v>
      </c>
      <c r="O13" s="163">
        <f t="shared" si="5"/>
        <v>9.8000000000000007</v>
      </c>
      <c r="P13" s="85">
        <f t="shared" si="6"/>
        <v>7.6</v>
      </c>
      <c r="Q13" s="83">
        <f>IF(OR('Indicador Datos'!BP16=0,'Indicador Datos'!BP16="No data"),"x",ROUND(IF('Indicador Datos'!BP16&gt;Q$38,0,IF('Indicador Datos'!BP16&lt;Q$37,10,(Q$38-'Indicador Datos'!BP16)/(Q$38-Q$37)*10)),1))</f>
        <v>4.5999999999999996</v>
      </c>
      <c r="R13" s="83">
        <f>IF('Indicador Datos'!BQ16="No data","x",ROUND(IF('Indicador Datos'!BQ16&gt;R$38,0,IF('Indicador Datos'!BQ16&lt;R$37,10,(R$38-'Indicador Datos'!BQ16)/(R$38-R$37)*10)),1))</f>
        <v>4.3</v>
      </c>
      <c r="S13" s="83">
        <f>IF('Indicador Datos'!BR16="No data","x",ROUND(IF('Indicador Datos'!BR16&gt;S$38,0,IF('Indicador Datos'!BR16&lt;S$37,10,(S$38-'Indicador Datos'!BR16)/(S$38-S$37)*10)),1))</f>
        <v>1.8</v>
      </c>
      <c r="T13" s="84">
        <f t="shared" si="7"/>
        <v>3.6</v>
      </c>
      <c r="U13" s="235">
        <f>IF('Indicador Datos'!BS16="No data","x",'Indicador Datos'!BS16/'Indicador Datos'!CF16*100)</f>
        <v>165.38461538461539</v>
      </c>
      <c r="V13" s="83">
        <f t="shared" si="0"/>
        <v>0</v>
      </c>
      <c r="W13" s="83">
        <f>IF('Indicador Datos'!BT16="No data","x",ROUND(IF('Indicador Datos'!BT16&gt;W$38,0,IF('Indicador Datos'!BT16&lt;W$37,10,(W$38-'Indicador Datos'!BT16)/(W$38-W$37)*10)),1))</f>
        <v>4.2</v>
      </c>
      <c r="X13" s="83">
        <f>IF('Indicador Datos'!BU16="No data","x",ROUND(IF('Indicador Datos'!BU16&gt;X$38,0,IF('Indicador Datos'!BU16&lt;X$37,10,(X$38-'Indicador Datos'!BU16)/(X$38-X$37)*10)),1))</f>
        <v>0.9</v>
      </c>
      <c r="Y13" s="83">
        <f>IF('Indicador Datos'!BV16="No data","x",ROUND(IF('Indicador Datos'!BV16&gt;Y$38,0,IF('Indicador Datos'!BV16&lt;Y$37,10,(Y$38-'Indicador Datos'!BV16)/(Y$38-Y$37)*10)),1))</f>
        <v>0</v>
      </c>
      <c r="Z13" s="83">
        <f>IF('Indicador Datos'!BW16="No data","x",ROUND(IF('Indicador Datos'!BW16&gt;Z$38,0,IF('Indicador Datos'!BW16&lt;Z$37,10,(Z$38-'Indicador Datos'!BW16)/(Z$38-Z$37)*10)),1))</f>
        <v>0</v>
      </c>
      <c r="AA13" s="83">
        <f t="shared" si="8"/>
        <v>0</v>
      </c>
      <c r="AB13" s="84">
        <f t="shared" si="9"/>
        <v>1.3</v>
      </c>
      <c r="AC13" s="83" t="str">
        <f>IF('Indicador Datos'!AH16="No data","x",ROUND(IF('Indicador Datos'!AH16&gt;AC$38,0,IF('Indicador Datos'!AH16&lt;AC$37,10,(AC$38-'Indicador Datos'!AH16)/(AC$38-AC$37)*10)),1))</f>
        <v>x</v>
      </c>
      <c r="AD13" s="83">
        <f>IF('Indicador Datos'!AI16="No data","x",ROUND(IF('Indicador Datos'!AI16&gt;AD$38,0,IF('Indicador Datos'!AI16&lt;AD$37,10,(AD$38-'Indicador Datos'!AI16)/(AD$38-AD$37)*10)),1))</f>
        <v>4.3</v>
      </c>
      <c r="AE13" s="83">
        <f>IF('Indicador Datos'!AJ16="No data","x",ROUND(IF('Indicador Datos'!AJ16&gt;AE$38,0,IF('Indicador Datos'!AJ16&lt;AE$37,10,(AE$38-'Indicador Datos'!AJ16)/(AE$38-AE$37)*10)),1))</f>
        <v>3.6</v>
      </c>
      <c r="AF13" s="83">
        <f t="shared" si="10"/>
        <v>3.95</v>
      </c>
      <c r="AG13" s="83">
        <f>IF('Indicador Datos'!AN16="No data","x",ROUND(IF('Indicador Datos'!AN16&gt;AG$38,0,IF('Indicador Datos'!AN16&lt;AG$37,10,(AG$38-'Indicador Datos'!AN16)/(AG$38-AG$37)*10)),1))</f>
        <v>5.6</v>
      </c>
      <c r="AH13" s="83">
        <f>IF('Indicador Datos'!AO16="No data","x",ROUND(IF('Indicador Datos'!AO16&gt;AH$38,0,IF('Indicador Datos'!AO16&lt;AH$37,10,(AH$38-'Indicador Datos'!AO16)/(AH$38-AH$37)*10)),1))</f>
        <v>8.6999999999999993</v>
      </c>
      <c r="AI13" s="83">
        <f>IF('Indicador Datos'!AP16="No data","x",ROUND(IF('Indicador Datos'!AP16&gt;AI$38,10,IF('Indicador Datos'!AP16&lt;AI$37,0,10-(AI$38-'Indicador Datos'!AP16)/(AI$38-AI$37)*10)),1))</f>
        <v>8.5</v>
      </c>
      <c r="AJ13" s="83">
        <f t="shared" si="11"/>
        <v>7.8</v>
      </c>
      <c r="AK13" s="83" t="str">
        <f>IF('Indicador Datos'!AQ16="No data","x",ROUND(IF('Indicador Datos'!AQ16&gt;AK$38,10,IF('Indicador Datos'!AQ16&lt;AK$37,0,10-(AK$38-'Indicador Datos'!AQ16)/(AK$38-AK$37)*10)),1))</f>
        <v>x</v>
      </c>
      <c r="AL13" s="84">
        <f t="shared" si="12"/>
        <v>5.9</v>
      </c>
      <c r="AM13" s="83">
        <f>IF('Indicador Datos'!BX16="No data","x",ROUND(IF('Indicador Datos'!BX16&gt;AM$38,0,IF('Indicador Datos'!BX16&lt;AM$37,10,(AM$38-'Indicador Datos'!BX16)/(AM$38-AM$37)*10)),1))</f>
        <v>3.6</v>
      </c>
      <c r="AN13" s="83">
        <f>IF('Indicador Datos'!BY16="No data","x",ROUND(IF('Indicador Datos'!BY16&gt;AN$38,0,IF('Indicador Datos'!BY16&lt;AN$37,10,(AN$38-'Indicador Datos'!BY16)/(AN$38-AN$37)*10)),1))</f>
        <v>3</v>
      </c>
      <c r="AO13" s="83">
        <f t="shared" si="13"/>
        <v>3.3</v>
      </c>
      <c r="AP13" s="83" t="str">
        <f>IF('Indicador Datos'!BZ16="No data","x",ROUND(IF('Indicador Datos'!BZ16&gt;AP$38,0,IF('Indicador Datos'!BZ16&lt;AP$37,10,(AP$38-'Indicador Datos'!BZ16)/(AP$38-AP$37)*10)),1))</f>
        <v>x</v>
      </c>
      <c r="AQ13" s="83">
        <f t="shared" si="14"/>
        <v>3.3</v>
      </c>
      <c r="AR13" s="83">
        <f>IF('Indicador Datos'!CA16="No data","x",ROUND(IF('Indicador Datos'!CA16&gt;AR$38,0,IF('Indicador Datos'!CA16&lt;AR$37,10,(AR$38-'Indicador Datos'!CA16)/(AR$38-AR$37)*10)),1))</f>
        <v>7.4</v>
      </c>
      <c r="AS13" s="83">
        <f>IF('Indicador Datos'!CB16="No data","x",ROUND(IF('Indicador Datos'!CB16&gt;AS$38,10,IF('Indicador Datos'!CB16&lt;AS$37,0,10-(AS$38-'Indicador Datos'!CB16)/(AS$38-AS$37)*10)),1))</f>
        <v>1.4</v>
      </c>
      <c r="AT13" s="83">
        <f t="shared" si="15"/>
        <v>4.4000000000000004</v>
      </c>
      <c r="AU13" s="163">
        <f t="shared" si="16"/>
        <v>3.7</v>
      </c>
      <c r="AV13" s="85">
        <f t="shared" si="17"/>
        <v>3.6</v>
      </c>
      <c r="AW13" s="152"/>
    </row>
    <row r="14" spans="1:49" s="3" customFormat="1" x14ac:dyDescent="0.25">
      <c r="A14" s="114" t="s">
        <v>54</v>
      </c>
      <c r="B14" s="97" t="s">
        <v>53</v>
      </c>
      <c r="C14" s="83">
        <f>IF('Indicador Datos'!BH17="No data","x",ROUND(IF('Indicador Datos'!BH17&gt;C$38,0,IF('Indicador Datos'!BH17&lt;C$37,10,(C$38-'Indicador Datos'!BH17)/(C$38-C$37)*10)),1))</f>
        <v>6.9</v>
      </c>
      <c r="D14" s="83" t="str">
        <f>IF('Indicador Datos'!BI17="No data","x",ROUND(IF('Indicador Datos'!BI17&gt;D$38,0,IF('Indicador Datos'!BI17&lt;D$37,10,(D$38-'Indicador Datos'!BI17)/(D$38-D$37)*10)),1))</f>
        <v>x</v>
      </c>
      <c r="E14" s="84">
        <f t="shared" si="1"/>
        <v>6.9</v>
      </c>
      <c r="F14" s="83">
        <f>IF('Indicador Datos'!BK17="No data","x",ROUND(IF('Indicador Datos'!BK17&gt;F$38,0,IF('Indicador Datos'!BK17&lt;F$37,10,(F$38-'Indicador Datos'!BK17)/(F$38-F$37)*10)),1))</f>
        <v>2.9</v>
      </c>
      <c r="G14" s="83">
        <f>IF('Indicador Datos'!BJ17="No data","x",ROUND(IF('Indicador Datos'!BJ17&gt;G$38,0,IF('Indicador Datos'!BJ17&lt;G$37,10,(G$38-'Indicador Datos'!BJ17)/(G$38-G$37)*10)),1))</f>
        <v>5</v>
      </c>
      <c r="H14" s="84">
        <f t="shared" si="2"/>
        <v>4</v>
      </c>
      <c r="I14" s="83" t="str">
        <f>IF('Indicador Datos'!BL17="No data","x",ROUND(IF('Indicador Datos'!BL17&gt;I$38,0,IF('Indicador Datos'!BL17&lt;I$37,10,(I$38-'Indicador Datos'!BL17)/(I$38-I$37)*10)),1))</f>
        <v>x</v>
      </c>
      <c r="J14" s="163" t="str">
        <f t="shared" si="3"/>
        <v>x</v>
      </c>
      <c r="K14" s="83" t="str">
        <f>IF('Indicador Datos'!BM17="No data","x",ROUND(IF('Indicador Datos'!BM17&gt;K$38,10,IF('Indicador Datos'!BM17&lt;K$37,0,10-(K$38-'Indicador Datos'!BM17)/(K$38-K$37)*10)),1))</f>
        <v>x</v>
      </c>
      <c r="L14" s="83">
        <f>IF('Indicador Datos'!BN17="No data","x",ROUND(IF('Indicador Datos'!BN17&gt;L$38,10,IF('Indicador Datos'!BN17&lt;L$37,0,10-(L$38-'Indicador Datos'!BN17)/(L$38-L$37)*10)),1))</f>
        <v>2.8</v>
      </c>
      <c r="M14" s="83">
        <f t="shared" si="4"/>
        <v>2.8</v>
      </c>
      <c r="N14" s="83" t="str">
        <f>IF('Indicador Datos'!BO17="No data","x",ROUND(IF('Indicador Datos'!BO17&gt;N$38,10,IF('Indicador Datos'!BO17&lt;N$37,0,10-(N$38-'Indicador Datos'!BO17)/(N$38-N$37)*10)),1))</f>
        <v>x</v>
      </c>
      <c r="O14" s="163">
        <f t="shared" si="5"/>
        <v>2.8</v>
      </c>
      <c r="P14" s="85">
        <f t="shared" si="6"/>
        <v>4.8</v>
      </c>
      <c r="Q14" s="83">
        <f>IF(OR('Indicador Datos'!BP17=0,'Indicador Datos'!BP17="No data"),"x",ROUND(IF('Indicador Datos'!BP17&gt;Q$38,0,IF('Indicador Datos'!BP17&lt;Q$37,10,(Q$38-'Indicador Datos'!BP17)/(Q$38-Q$37)*10)),1))</f>
        <v>4.5999999999999996</v>
      </c>
      <c r="R14" s="83">
        <f>IF('Indicador Datos'!BQ17="No data","x",ROUND(IF('Indicador Datos'!BQ17&gt;R$38,0,IF('Indicador Datos'!BQ17&lt;R$37,10,(R$38-'Indicador Datos'!BQ17)/(R$38-R$37)*10)),1))</f>
        <v>6.1</v>
      </c>
      <c r="S14" s="83">
        <f>IF('Indicador Datos'!BR17="No data","x",ROUND(IF('Indicador Datos'!BR17&gt;S$38,0,IF('Indicador Datos'!BR17&lt;S$37,10,(S$38-'Indicador Datos'!BR17)/(S$38-S$37)*10)),1))</f>
        <v>5.2</v>
      </c>
      <c r="T14" s="84">
        <f t="shared" si="7"/>
        <v>5.3</v>
      </c>
      <c r="U14" s="235">
        <f>IF('Indicador Datos'!BS17="No data","x",'Indicador Datos'!BS17/'Indicador Datos'!CF17*100)</f>
        <v>113.11475409836065</v>
      </c>
      <c r="V14" s="83">
        <f t="shared" si="0"/>
        <v>0</v>
      </c>
      <c r="W14" s="83">
        <f>IF('Indicador Datos'!BT17="No data","x",ROUND(IF('Indicador Datos'!BT17&gt;W$38,0,IF('Indicador Datos'!BT17&lt;W$37,10,(W$38-'Indicador Datos'!BT17)/(W$38-W$37)*10)),1))</f>
        <v>3.2</v>
      </c>
      <c r="X14" s="83">
        <f>IF('Indicador Datos'!BU17="No data","x",ROUND(IF('Indicador Datos'!BU17&gt;X$38,0,IF('Indicador Datos'!BU17&lt;X$37,10,(X$38-'Indicador Datos'!BU17)/(X$38-X$37)*10)),1))</f>
        <v>1.8</v>
      </c>
      <c r="Y14" s="83">
        <f>IF('Indicador Datos'!BV17="No data","x",ROUND(IF('Indicador Datos'!BV17&gt;Y$38,0,IF('Indicador Datos'!BV17&lt;Y$37,10,(Y$38-'Indicador Datos'!BV17)/(Y$38-Y$37)*10)),1))</f>
        <v>0</v>
      </c>
      <c r="Z14" s="83">
        <f>IF('Indicador Datos'!BW17="No data","x",ROUND(IF('Indicador Datos'!BW17&gt;Z$38,0,IF('Indicador Datos'!BW17&lt;Z$37,10,(Z$38-'Indicador Datos'!BW17)/(Z$38-Z$37)*10)),1))</f>
        <v>0</v>
      </c>
      <c r="AA14" s="83">
        <f t="shared" si="8"/>
        <v>0</v>
      </c>
      <c r="AB14" s="84">
        <f t="shared" si="9"/>
        <v>1.3</v>
      </c>
      <c r="AC14" s="83">
        <f>IF('Indicador Datos'!AH17="No data","x",ROUND(IF('Indicador Datos'!AH17&gt;AC$38,0,IF('Indicador Datos'!AH17&lt;AC$37,10,(AC$38-'Indicador Datos'!AH17)/(AC$38-AC$37)*10)),1))</f>
        <v>6.8</v>
      </c>
      <c r="AD14" s="83">
        <f>IF('Indicador Datos'!AI17="No data","x",ROUND(IF('Indicador Datos'!AI17&gt;AD$38,0,IF('Indicador Datos'!AI17&lt;AD$37,10,(AD$38-'Indicador Datos'!AI17)/(AD$38-AD$37)*10)),1))</f>
        <v>0</v>
      </c>
      <c r="AE14" s="83">
        <f>IF('Indicador Datos'!AJ17="No data","x",ROUND(IF('Indicador Datos'!AJ17&gt;AE$38,0,IF('Indicador Datos'!AJ17&lt;AE$37,10,(AE$38-'Indicador Datos'!AJ17)/(AE$38-AE$37)*10)),1))</f>
        <v>0</v>
      </c>
      <c r="AF14" s="83">
        <f t="shared" si="10"/>
        <v>0</v>
      </c>
      <c r="AG14" s="83">
        <f>IF('Indicador Datos'!AN17="No data","x",ROUND(IF('Indicador Datos'!AN17&gt;AG$38,0,IF('Indicador Datos'!AN17&lt;AG$37,10,(AG$38-'Indicador Datos'!AN17)/(AG$38-AG$37)*10)),1))</f>
        <v>7.5</v>
      </c>
      <c r="AH14" s="83">
        <f>IF('Indicador Datos'!AO17="No data","x",ROUND(IF('Indicador Datos'!AO17&gt;AH$38,0,IF('Indicador Datos'!AO17&lt;AH$37,10,(AH$38-'Indicador Datos'!AO17)/(AH$38-AH$37)*10)),1))</f>
        <v>5.3</v>
      </c>
      <c r="AI14" s="83">
        <f>IF('Indicador Datos'!AP17="No data","x",ROUND(IF('Indicador Datos'!AP17&gt;AI$38,10,IF('Indicador Datos'!AP17&lt;AI$37,0,10-(AI$38-'Indicador Datos'!AP17)/(AI$38-AI$37)*10)),1))</f>
        <v>7.6</v>
      </c>
      <c r="AJ14" s="83">
        <f t="shared" si="11"/>
        <v>6.9</v>
      </c>
      <c r="AK14" s="83">
        <f>IF('Indicador Datos'!AQ17="No data","x",ROUND(IF('Indicador Datos'!AQ17&gt;AK$38,10,IF('Indicador Datos'!AQ17&lt;AK$37,0,10-(AK$38-'Indicador Datos'!AQ17)/(AK$38-AK$37)*10)),1))</f>
        <v>3.2</v>
      </c>
      <c r="AL14" s="84">
        <f t="shared" si="12"/>
        <v>4.2</v>
      </c>
      <c r="AM14" s="83">
        <f>IF('Indicador Datos'!BX17="No data","x",ROUND(IF('Indicador Datos'!BX17&gt;AM$38,0,IF('Indicador Datos'!BX17&lt;AM$37,10,(AM$38-'Indicador Datos'!BX17)/(AM$38-AM$37)*10)),1))</f>
        <v>5</v>
      </c>
      <c r="AN14" s="83">
        <f>IF('Indicador Datos'!BY17="No data","x",ROUND(IF('Indicador Datos'!BY17&gt;AN$38,0,IF('Indicador Datos'!BY17&lt;AN$37,10,(AN$38-'Indicador Datos'!BY17)/(AN$38-AN$37)*10)),1))</f>
        <v>1.4</v>
      </c>
      <c r="AO14" s="83">
        <f t="shared" si="13"/>
        <v>3.2</v>
      </c>
      <c r="AP14" s="83">
        <f>IF('Indicador Datos'!BZ17="No data","x",ROUND(IF('Indicador Datos'!BZ17&gt;AP$38,0,IF('Indicador Datos'!BZ17&lt;AP$37,10,(AP$38-'Indicador Datos'!BZ17)/(AP$38-AP$37)*10)),1))</f>
        <v>7.6</v>
      </c>
      <c r="AQ14" s="83">
        <f t="shared" si="14"/>
        <v>5.4</v>
      </c>
      <c r="AR14" s="83">
        <f>IF('Indicador Datos'!CA17="No data","x",ROUND(IF('Indicador Datos'!CA17&gt;AR$38,0,IF('Indicador Datos'!CA17&lt;AR$37,10,(AR$38-'Indicador Datos'!CA17)/(AR$38-AR$37)*10)),1))</f>
        <v>4.5</v>
      </c>
      <c r="AS14" s="83">
        <f>IF('Indicador Datos'!CB17="No data","x",ROUND(IF('Indicador Datos'!CB17&gt;AS$38,10,IF('Indicador Datos'!CB17&lt;AS$37,0,10-(AS$38-'Indicador Datos'!CB17)/(AS$38-AS$37)*10)),1))</f>
        <v>1.7</v>
      </c>
      <c r="AT14" s="83">
        <f t="shared" si="15"/>
        <v>3.1</v>
      </c>
      <c r="AU14" s="163">
        <f t="shared" si="16"/>
        <v>4.5999999999999996</v>
      </c>
      <c r="AV14" s="85">
        <f t="shared" si="17"/>
        <v>3.9</v>
      </c>
      <c r="AW14" s="152"/>
    </row>
    <row r="15" spans="1:49" s="3" customFormat="1" x14ac:dyDescent="0.25">
      <c r="A15" s="114" t="s">
        <v>56</v>
      </c>
      <c r="B15" s="97" t="s">
        <v>55</v>
      </c>
      <c r="C15" s="83" t="str">
        <f>IF('Indicador Datos'!BH18="No data","x",ROUND(IF('Indicador Datos'!BH18&gt;C$38,0,IF('Indicador Datos'!BH18&lt;C$37,10,(C$38-'Indicador Datos'!BH18)/(C$38-C$37)*10)),1))</f>
        <v>x</v>
      </c>
      <c r="D15" s="83" t="str">
        <f>IF('Indicador Datos'!BI18="No data","x",ROUND(IF('Indicador Datos'!BI18&gt;D$38,0,IF('Indicador Datos'!BI18&lt;D$37,10,(D$38-'Indicador Datos'!BI18)/(D$38-D$37)*10)),1))</f>
        <v>x</v>
      </c>
      <c r="E15" s="84" t="str">
        <f t="shared" si="1"/>
        <v>x</v>
      </c>
      <c r="F15" s="83">
        <f>IF('Indicador Datos'!BK18="No data","x",ROUND(IF('Indicador Datos'!BK18&gt;F$38,0,IF('Indicador Datos'!BK18&lt;F$37,10,(F$38-'Indicador Datos'!BK18)/(F$38-F$37)*10)),1))</f>
        <v>3.3</v>
      </c>
      <c r="G15" s="83">
        <f>IF('Indicador Datos'!BJ18="No data","x",ROUND(IF('Indicador Datos'!BJ18&gt;G$38,0,IF('Indicador Datos'!BJ18&lt;G$37,10,(G$38-'Indicador Datos'!BJ18)/(G$38-G$37)*10)),1))</f>
        <v>4.8</v>
      </c>
      <c r="H15" s="84">
        <f t="shared" si="2"/>
        <v>4.0999999999999996</v>
      </c>
      <c r="I15" s="83" t="str">
        <f>IF('Indicador Datos'!BL18="No data","x",ROUND(IF('Indicador Datos'!BL18&gt;I$38,0,IF('Indicador Datos'!BL18&lt;I$37,10,(I$38-'Indicador Datos'!BL18)/(I$38-I$37)*10)),1))</f>
        <v>x</v>
      </c>
      <c r="J15" s="163" t="str">
        <f t="shared" si="3"/>
        <v>x</v>
      </c>
      <c r="K15" s="83" t="str">
        <f>IF('Indicador Datos'!BM18="No data","x",ROUND(IF('Indicador Datos'!BM18&gt;K$38,10,IF('Indicador Datos'!BM18&lt;K$37,0,10-(K$38-'Indicador Datos'!BM18)/(K$38-K$37)*10)),1))</f>
        <v>x</v>
      </c>
      <c r="L15" s="83">
        <f>IF('Indicador Datos'!BN18="No data","x",ROUND(IF('Indicador Datos'!BN18&gt;L$38,10,IF('Indicador Datos'!BN18&lt;L$37,0,10-(L$38-'Indicador Datos'!BN18)/(L$38-L$37)*10)),1))</f>
        <v>2.2000000000000002</v>
      </c>
      <c r="M15" s="83">
        <f t="shared" si="4"/>
        <v>2.2000000000000002</v>
      </c>
      <c r="N15" s="83" t="str">
        <f>IF('Indicador Datos'!BO18="No data","x",ROUND(IF('Indicador Datos'!BO18&gt;N$38,10,IF('Indicador Datos'!BO18&lt;N$37,0,10-(N$38-'Indicador Datos'!BO18)/(N$38-N$37)*10)),1))</f>
        <v>x</v>
      </c>
      <c r="O15" s="163">
        <f t="shared" si="5"/>
        <v>2.2000000000000002</v>
      </c>
      <c r="P15" s="85">
        <f t="shared" si="6"/>
        <v>3.2</v>
      </c>
      <c r="Q15" s="83">
        <f>IF(OR('Indicador Datos'!BP18=0,'Indicador Datos'!BP18="No data"),"x",ROUND(IF('Indicador Datos'!BP18&gt;Q$38,0,IF('Indicador Datos'!BP18&lt;Q$37,10,(Q$38-'Indicador Datos'!BP18)/(Q$38-Q$37)*10)),1))</f>
        <v>10</v>
      </c>
      <c r="R15" s="83">
        <f>IF('Indicador Datos'!BQ18="No data","x",ROUND(IF('Indicador Datos'!BQ18&gt;R$38,0,IF('Indicador Datos'!BQ18&lt;R$37,10,(R$38-'Indicador Datos'!BQ18)/(R$38-R$37)*10)),1))</f>
        <v>5.4</v>
      </c>
      <c r="S15" s="83">
        <f>IF('Indicador Datos'!BR18="No data","x",ROUND(IF('Indicador Datos'!BR18&gt;S$38,0,IF('Indicador Datos'!BR18&lt;S$37,10,(S$38-'Indicador Datos'!BR18)/(S$38-S$37)*10)),1))</f>
        <v>5</v>
      </c>
      <c r="T15" s="84">
        <f t="shared" si="7"/>
        <v>6.8</v>
      </c>
      <c r="U15" s="235">
        <f>IF('Indicador Datos'!BS18="No data","x",'Indicador Datos'!BS18/'Indicador Datos'!CF18*100)</f>
        <v>105.12820512820514</v>
      </c>
      <c r="V15" s="83">
        <f t="shared" si="0"/>
        <v>0</v>
      </c>
      <c r="W15" s="83">
        <f>IF('Indicador Datos'!BT18="No data","x",ROUND(IF('Indicador Datos'!BT18&gt;W$38,0,IF('Indicador Datos'!BT18&lt;W$37,10,(W$38-'Indicador Datos'!BT18)/(W$38-W$37)*10)),1))</f>
        <v>8</v>
      </c>
      <c r="X15" s="83">
        <f>IF('Indicador Datos'!BU18="No data","x",ROUND(IF('Indicador Datos'!BU18&gt;X$38,0,IF('Indicador Datos'!BU18&lt;X$37,10,(X$38-'Indicador Datos'!BU18)/(X$38-X$37)*10)),1))</f>
        <v>2.5</v>
      </c>
      <c r="Y15" s="83">
        <f>IF('Indicador Datos'!BV18="No data","x",ROUND(IF('Indicador Datos'!BV18&gt;Y$38,0,IF('Indicador Datos'!BV18&lt;Y$37,10,(Y$38-'Indicador Datos'!BV18)/(Y$38-Y$37)*10)),1))</f>
        <v>0</v>
      </c>
      <c r="Z15" s="83">
        <f>IF('Indicador Datos'!BW18="No data","x",ROUND(IF('Indicador Datos'!BW18&gt;Z$38,0,IF('Indicador Datos'!BW18&lt;Z$37,10,(Z$38-'Indicador Datos'!BW18)/(Z$38-Z$37)*10)),1))</f>
        <v>0</v>
      </c>
      <c r="AA15" s="83">
        <f t="shared" si="8"/>
        <v>0</v>
      </c>
      <c r="AB15" s="84">
        <f t="shared" si="9"/>
        <v>2.6</v>
      </c>
      <c r="AC15" s="83">
        <f>IF('Indicador Datos'!AH18="No data","x",ROUND(IF('Indicador Datos'!AH18&gt;AC$38,0,IF('Indicador Datos'!AH18&lt;AC$37,10,(AC$38-'Indicador Datos'!AH18)/(AC$38-AC$37)*10)),1))</f>
        <v>7.6</v>
      </c>
      <c r="AD15" s="83">
        <f>IF('Indicador Datos'!AI18="No data","x",ROUND(IF('Indicador Datos'!AI18&gt;AD$38,0,IF('Indicador Datos'!AI18&lt;AD$37,10,(AD$38-'Indicador Datos'!AI18)/(AD$38-AD$37)*10)),1))</f>
        <v>0</v>
      </c>
      <c r="AE15" s="83">
        <f>IF('Indicador Datos'!AJ18="No data","x",ROUND(IF('Indicador Datos'!AJ18&gt;AE$38,0,IF('Indicador Datos'!AJ18&lt;AE$37,10,(AE$38-'Indicador Datos'!AJ18)/(AE$38-AE$37)*10)),1))</f>
        <v>0</v>
      </c>
      <c r="AF15" s="83">
        <f t="shared" si="10"/>
        <v>0</v>
      </c>
      <c r="AG15" s="83">
        <f>IF('Indicador Datos'!AN18="No data","x",ROUND(IF('Indicador Datos'!AN18&gt;AG$38,0,IF('Indicador Datos'!AN18&lt;AG$37,10,(AG$38-'Indicador Datos'!AN18)/(AG$38-AG$37)*10)),1))</f>
        <v>6.6</v>
      </c>
      <c r="AH15" s="83">
        <f>IF('Indicador Datos'!AO18="No data","x",ROUND(IF('Indicador Datos'!AO18&gt;AH$38,0,IF('Indicador Datos'!AO18&lt;AH$37,10,(AH$38-'Indicador Datos'!AO18)/(AH$38-AH$37)*10)),1))</f>
        <v>3.6</v>
      </c>
      <c r="AI15" s="83">
        <f>IF('Indicador Datos'!AP18="No data","x",ROUND(IF('Indicador Datos'!AP18&gt;AI$38,10,IF('Indicador Datos'!AP18&lt;AI$37,0,10-(AI$38-'Indicador Datos'!AP18)/(AI$38-AI$37)*10)),1))</f>
        <v>8.1999999999999993</v>
      </c>
      <c r="AJ15" s="83">
        <f t="shared" si="11"/>
        <v>6.5</v>
      </c>
      <c r="AK15" s="83">
        <f>IF('Indicador Datos'!AQ18="No data","x",ROUND(IF('Indicador Datos'!AQ18&gt;AK$38,10,IF('Indicador Datos'!AQ18&lt;AK$37,0,10-(AK$38-'Indicador Datos'!AQ18)/(AK$38-AK$37)*10)),1))</f>
        <v>3</v>
      </c>
      <c r="AL15" s="84">
        <f t="shared" si="12"/>
        <v>4.3</v>
      </c>
      <c r="AM15" s="83">
        <f>IF('Indicador Datos'!BX18="No data","x",ROUND(IF('Indicador Datos'!BX18&gt;AM$38,0,IF('Indicador Datos'!BX18&lt;AM$37,10,(AM$38-'Indicador Datos'!BX18)/(AM$38-AM$37)*10)),1))</f>
        <v>10</v>
      </c>
      <c r="AN15" s="83">
        <f>IF('Indicador Datos'!BY18="No data","x",ROUND(IF('Indicador Datos'!BY18&gt;AN$38,0,IF('Indicador Datos'!BY18&lt;AN$37,10,(AN$38-'Indicador Datos'!BY18)/(AN$38-AN$37)*10)),1))</f>
        <v>3.3</v>
      </c>
      <c r="AO15" s="83">
        <f t="shared" si="13"/>
        <v>6.7</v>
      </c>
      <c r="AP15" s="83" t="str">
        <f>IF('Indicador Datos'!BZ18="No data","x",ROUND(IF('Indicador Datos'!BZ18&gt;AP$38,0,IF('Indicador Datos'!BZ18&lt;AP$37,10,(AP$38-'Indicador Datos'!BZ18)/(AP$38-AP$37)*10)),1))</f>
        <v>x</v>
      </c>
      <c r="AQ15" s="83">
        <f t="shared" si="14"/>
        <v>6.7</v>
      </c>
      <c r="AR15" s="83">
        <f>IF('Indicador Datos'!CA18="No data","x",ROUND(IF('Indicador Datos'!CA18&gt;AR$38,0,IF('Indicador Datos'!CA18&lt;AR$37,10,(AR$38-'Indicador Datos'!CA18)/(AR$38-AR$37)*10)),1))</f>
        <v>3.6</v>
      </c>
      <c r="AS15" s="83">
        <f>IF('Indicador Datos'!CB18="No data","x",ROUND(IF('Indicador Datos'!CB18&gt;AS$38,10,IF('Indicador Datos'!CB18&lt;AS$37,0,10-(AS$38-'Indicador Datos'!CB18)/(AS$38-AS$37)*10)),1))</f>
        <v>2.8</v>
      </c>
      <c r="AT15" s="83">
        <f t="shared" si="15"/>
        <v>3.2</v>
      </c>
      <c r="AU15" s="163">
        <f t="shared" si="16"/>
        <v>5.5</v>
      </c>
      <c r="AV15" s="85">
        <f t="shared" si="17"/>
        <v>4.8</v>
      </c>
      <c r="AW15" s="152"/>
    </row>
    <row r="16" spans="1:49" s="3" customFormat="1" x14ac:dyDescent="0.25">
      <c r="A16" s="114" t="s">
        <v>60</v>
      </c>
      <c r="B16" s="97" t="s">
        <v>59</v>
      </c>
      <c r="C16" s="83">
        <f>IF('Indicador Datos'!BH19="No data","x",ROUND(IF('Indicador Datos'!BH19&gt;C$38,0,IF('Indicador Datos'!BH19&lt;C$37,10,(C$38-'Indicador Datos'!BH19)/(C$38-C$37)*10)),1))</f>
        <v>5.9</v>
      </c>
      <c r="D16" s="83">
        <f>IF('Indicador Datos'!BI19="No data","x",ROUND(IF('Indicador Datos'!BI19&gt;D$38,0,IF('Indicador Datos'!BI19&lt;D$37,10,(D$38-'Indicador Datos'!BI19)/(D$38-D$37)*10)),1))</f>
        <v>9.4</v>
      </c>
      <c r="E16" s="84">
        <f t="shared" si="1"/>
        <v>7.7</v>
      </c>
      <c r="F16" s="83">
        <f>IF('Indicador Datos'!BK19="No data","x",ROUND(IF('Indicador Datos'!BK19&gt;F$38,0,IF('Indicador Datos'!BK19&lt;F$37,10,(F$38-'Indicador Datos'!BK19)/(F$38-F$37)*10)),1))</f>
        <v>6.1</v>
      </c>
      <c r="G16" s="83">
        <f>IF('Indicador Datos'!BJ19="No data","x",ROUND(IF('Indicador Datos'!BJ19&gt;G$38,0,IF('Indicador Datos'!BJ19&lt;G$37,10,(G$38-'Indicador Datos'!BJ19)/(G$38-G$37)*10)),1))</f>
        <v>4.4000000000000004</v>
      </c>
      <c r="H16" s="84">
        <f t="shared" si="2"/>
        <v>5.3</v>
      </c>
      <c r="I16" s="83" t="str">
        <f>IF('Indicador Datos'!BL19="No data","x",ROUND(IF('Indicador Datos'!BL19&gt;I$38,0,IF('Indicador Datos'!BL19&lt;I$37,10,(I$38-'Indicador Datos'!BL19)/(I$38-I$37)*10)),1))</f>
        <v>x</v>
      </c>
      <c r="J16" s="163" t="str">
        <f t="shared" si="3"/>
        <v>x</v>
      </c>
      <c r="K16" s="83" t="str">
        <f>IF('Indicador Datos'!BM19="No data","x",ROUND(IF('Indicador Datos'!BM19&gt;K$38,10,IF('Indicador Datos'!BM19&lt;K$37,0,10-(K$38-'Indicador Datos'!BM19)/(K$38-K$37)*10)),1))</f>
        <v>x</v>
      </c>
      <c r="L16" s="83">
        <f>IF('Indicador Datos'!BN19="No data","x",ROUND(IF('Indicador Datos'!BN19&gt;L$38,10,IF('Indicador Datos'!BN19&lt;L$37,0,10-(L$38-'Indicador Datos'!BN19)/(L$38-L$37)*10)),1))</f>
        <v>9.6999999999999993</v>
      </c>
      <c r="M16" s="83">
        <f t="shared" si="4"/>
        <v>9.6999999999999993</v>
      </c>
      <c r="N16" s="83">
        <f>IF('Indicador Datos'!BO19="No data","x",ROUND(IF('Indicador Datos'!BO19&gt;N$38,10,IF('Indicador Datos'!BO19&lt;N$37,0,10-(N$38-'Indicador Datos'!BO19)/(N$38-N$37)*10)),1))</f>
        <v>8.6</v>
      </c>
      <c r="O16" s="163">
        <f t="shared" si="5"/>
        <v>9</v>
      </c>
      <c r="P16" s="85">
        <f t="shared" si="6"/>
        <v>7.6</v>
      </c>
      <c r="Q16" s="83">
        <f>IF(OR('Indicador Datos'!BP19=0,'Indicador Datos'!BP19="No data"),"x",ROUND(IF('Indicador Datos'!BP19&gt;Q$38,0,IF('Indicador Datos'!BP19&lt;Q$37,10,(Q$38-'Indicador Datos'!BP19)/(Q$38-Q$37)*10)),1))</f>
        <v>0.1</v>
      </c>
      <c r="R16" s="83">
        <f>IF('Indicador Datos'!BQ19="No data","x",ROUND(IF('Indicador Datos'!BQ19&gt;R$38,0,IF('Indicador Datos'!BQ19&lt;R$37,10,(R$38-'Indicador Datos'!BQ19)/(R$38-R$37)*10)),1))</f>
        <v>4.4000000000000004</v>
      </c>
      <c r="S16" s="83">
        <f>IF('Indicador Datos'!BR19="No data","x",ROUND(IF('Indicador Datos'!BR19&gt;S$38,0,IF('Indicador Datos'!BR19&lt;S$37,10,(S$38-'Indicador Datos'!BR19)/(S$38-S$37)*10)),1))</f>
        <v>1.2</v>
      </c>
      <c r="T16" s="84">
        <f t="shared" si="7"/>
        <v>1.9</v>
      </c>
      <c r="U16" s="235">
        <f>IF('Indicador Datos'!BS19="No data","x",'Indicador Datos'!BS19/'Indicador Datos'!CF19*100)</f>
        <v>173.48927875243666</v>
      </c>
      <c r="V16" s="83">
        <f t="shared" si="0"/>
        <v>0</v>
      </c>
      <c r="W16" s="83">
        <f>IF('Indicador Datos'!BT19="No data","x",ROUND(IF('Indicador Datos'!BT19&gt;W$38,0,IF('Indicador Datos'!BT19&lt;W$37,10,(W$38-'Indicador Datos'!BT19)/(W$38-W$37)*10)),1))</f>
        <v>2.8</v>
      </c>
      <c r="X16" s="83">
        <f>IF('Indicador Datos'!BU19="No data","x",ROUND(IF('Indicador Datos'!BU19&gt;X$38,0,IF('Indicador Datos'!BU19&lt;X$37,10,(X$38-'Indicador Datos'!BU19)/(X$38-X$37)*10)),1))</f>
        <v>2.4</v>
      </c>
      <c r="Y16" s="83">
        <f>IF('Indicador Datos'!BV19="No data","x",ROUND(IF('Indicador Datos'!BV19&gt;Y$38,0,IF('Indicador Datos'!BV19&lt;Y$37,10,(Y$38-'Indicador Datos'!BV19)/(Y$38-Y$37)*10)),1))</f>
        <v>0</v>
      </c>
      <c r="Z16" s="83">
        <f>IF('Indicador Datos'!BW19="No data","x",ROUND(IF('Indicador Datos'!BW19&gt;Z$38,0,IF('Indicador Datos'!BW19&lt;Z$37,10,(Z$38-'Indicador Datos'!BW19)/(Z$38-Z$37)*10)),1))</f>
        <v>0</v>
      </c>
      <c r="AA16" s="83">
        <f t="shared" si="8"/>
        <v>0</v>
      </c>
      <c r="AB16" s="84">
        <f t="shared" si="9"/>
        <v>1.3</v>
      </c>
      <c r="AC16" s="83">
        <f>IF('Indicador Datos'!AH19="No data","x",ROUND(IF('Indicador Datos'!AH19&gt;AC$38,0,IF('Indicador Datos'!AH19&lt;AC$37,10,(AC$38-'Indicador Datos'!AH19)/(AC$38-AC$37)*10)),1))</f>
        <v>7.1</v>
      </c>
      <c r="AD16" s="83">
        <f>IF('Indicador Datos'!AI19="No data","x",ROUND(IF('Indicador Datos'!AI19&gt;AD$38,0,IF('Indicador Datos'!AI19&lt;AD$37,10,(AD$38-'Indicador Datos'!AI19)/(AD$38-AD$37)*10)),1))</f>
        <v>2.1</v>
      </c>
      <c r="AE16" s="83">
        <f>IF('Indicador Datos'!AJ19="No data","x",ROUND(IF('Indicador Datos'!AJ19&gt;AE$38,0,IF('Indicador Datos'!AJ19&lt;AE$37,10,(AE$38-'Indicador Datos'!AJ19)/(AE$38-AE$37)*10)),1))</f>
        <v>2.1</v>
      </c>
      <c r="AF16" s="83">
        <f t="shared" si="10"/>
        <v>2.1</v>
      </c>
      <c r="AG16" s="83">
        <f>IF('Indicador Datos'!AN19="No data","x",ROUND(IF('Indicador Datos'!AN19&gt;AG$38,0,IF('Indicador Datos'!AN19&lt;AG$37,10,(AG$38-'Indicador Datos'!AN19)/(AG$38-AG$37)*10)),1))</f>
        <v>2.9</v>
      </c>
      <c r="AH16" s="83">
        <f>IF('Indicador Datos'!AO19="No data","x",ROUND(IF('Indicador Datos'!AO19&gt;AH$38,0,IF('Indicador Datos'!AO19&lt;AH$37,10,(AH$38-'Indicador Datos'!AO19)/(AH$38-AH$37)*10)),1))</f>
        <v>6.9</v>
      </c>
      <c r="AI16" s="83">
        <f>IF('Indicador Datos'!AP19="No data","x",ROUND(IF('Indicador Datos'!AP19&gt;AI$38,10,IF('Indicador Datos'!AP19&lt;AI$37,0,10-(AI$38-'Indicador Datos'!AP19)/(AI$38-AI$37)*10)),1))</f>
        <v>6.6</v>
      </c>
      <c r="AJ16" s="83">
        <f t="shared" si="11"/>
        <v>5.7</v>
      </c>
      <c r="AK16" s="83">
        <f>IF('Indicador Datos'!AQ19="No data","x",ROUND(IF('Indicador Datos'!AQ19&gt;AK$38,10,IF('Indicador Datos'!AQ19&lt;AK$37,0,10-(AK$38-'Indicador Datos'!AQ19)/(AK$38-AK$37)*10)),1))</f>
        <v>4.2</v>
      </c>
      <c r="AL16" s="84">
        <f t="shared" si="12"/>
        <v>4.8</v>
      </c>
      <c r="AM16" s="83" t="str">
        <f>IF('Indicador Datos'!BX19="No data","x",ROUND(IF('Indicador Datos'!BX19&gt;AM$38,0,IF('Indicador Datos'!BX19&lt;AM$37,10,(AM$38-'Indicador Datos'!BX19)/(AM$38-AM$37)*10)),1))</f>
        <v>x</v>
      </c>
      <c r="AN16" s="83" t="str">
        <f>IF('Indicador Datos'!BY19="No data","x",ROUND(IF('Indicador Datos'!BY19&gt;AN$38,0,IF('Indicador Datos'!BY19&lt;AN$37,10,(AN$38-'Indicador Datos'!BY19)/(AN$38-AN$37)*10)),1))</f>
        <v>x</v>
      </c>
      <c r="AO16" s="83" t="str">
        <f t="shared" si="13"/>
        <v>x</v>
      </c>
      <c r="AP16" s="83" t="str">
        <f>IF('Indicador Datos'!BZ19="No data","x",ROUND(IF('Indicador Datos'!BZ19&gt;AP$38,0,IF('Indicador Datos'!BZ19&lt;AP$37,10,(AP$38-'Indicador Datos'!BZ19)/(AP$38-AP$37)*10)),1))</f>
        <v>x</v>
      </c>
      <c r="AQ16" s="83" t="str">
        <f t="shared" si="14"/>
        <v>x</v>
      </c>
      <c r="AR16" s="83">
        <f>IF('Indicador Datos'!CA19="No data","x",ROUND(IF('Indicador Datos'!CA19&gt;AR$38,0,IF('Indicador Datos'!CA19&lt;AR$37,10,(AR$38-'Indicador Datos'!CA19)/(AR$38-AR$37)*10)),1))</f>
        <v>8.3000000000000007</v>
      </c>
      <c r="AS16" s="83" t="str">
        <f>IF('Indicador Datos'!CB19="No data","x",ROUND(IF('Indicador Datos'!CB19&gt;AS$38,10,IF('Indicador Datos'!CB19&lt;AS$37,0,10-(AS$38-'Indicador Datos'!CB19)/(AS$38-AS$37)*10)),1))</f>
        <v>x</v>
      </c>
      <c r="AT16" s="83">
        <f t="shared" si="15"/>
        <v>8.3000000000000007</v>
      </c>
      <c r="AU16" s="163">
        <f t="shared" si="16"/>
        <v>8.3000000000000007</v>
      </c>
      <c r="AV16" s="85">
        <f t="shared" si="17"/>
        <v>4.0999999999999996</v>
      </c>
      <c r="AW16" s="152"/>
    </row>
    <row r="17" spans="1:49" s="3" customFormat="1" x14ac:dyDescent="0.25">
      <c r="A17" s="114" t="s">
        <v>9</v>
      </c>
      <c r="B17" s="97" t="s">
        <v>8</v>
      </c>
      <c r="C17" s="83" t="str">
        <f>IF('Indicador Datos'!BH20="No data","x",ROUND(IF('Indicador Datos'!BH20&gt;C$38,0,IF('Indicador Datos'!BH20&lt;C$37,10,(C$38-'Indicador Datos'!BH20)/(C$38-C$37)*10)),1))</f>
        <v>x</v>
      </c>
      <c r="D17" s="83">
        <f>IF('Indicador Datos'!BI20="No data","x",ROUND(IF('Indicador Datos'!BI20&gt;D$38,0,IF('Indicador Datos'!BI20&lt;D$37,10,(D$38-'Indicador Datos'!BI20)/(D$38-D$37)*10)),1))</f>
        <v>5.9</v>
      </c>
      <c r="E17" s="84">
        <f t="shared" si="1"/>
        <v>5.9</v>
      </c>
      <c r="F17" s="83" t="str">
        <f>IF('Indicador Datos'!BK20="No data","x",ROUND(IF('Indicador Datos'!BK20&gt;F$38,0,IF('Indicador Datos'!BK20&lt;F$37,10,(F$38-'Indicador Datos'!BK20)/(F$38-F$37)*10)),1))</f>
        <v>x</v>
      </c>
      <c r="G17" s="83">
        <f>IF('Indicador Datos'!BJ20="No data","x",ROUND(IF('Indicador Datos'!BJ20&gt;G$38,0,IF('Indicador Datos'!BJ20&lt;G$37,10,(G$38-'Indicador Datos'!BJ20)/(G$38-G$37)*10)),1))</f>
        <v>6.3</v>
      </c>
      <c r="H17" s="84">
        <f t="shared" si="2"/>
        <v>6.3</v>
      </c>
      <c r="I17" s="83">
        <f>IF('Indicador Datos'!BL20="No data","x",ROUND(IF('Indicador Datos'!BL20&gt;I$38,0,IF('Indicador Datos'!BL20&lt;I$37,10,(I$38-'Indicador Datos'!BL20)/(I$38-I$37)*10)),1))</f>
        <v>0</v>
      </c>
      <c r="J17" s="163">
        <f t="shared" si="3"/>
        <v>0</v>
      </c>
      <c r="K17" s="83" t="str">
        <f>IF('Indicador Datos'!BM20="No data","x",ROUND(IF('Indicador Datos'!BM20&gt;K$38,10,IF('Indicador Datos'!BM20&lt;K$37,0,10-(K$38-'Indicador Datos'!BM20)/(K$38-K$37)*10)),1))</f>
        <v>x</v>
      </c>
      <c r="L17" s="83">
        <f>IF('Indicador Datos'!BN20="No data","x",ROUND(IF('Indicador Datos'!BN20&gt;L$38,10,IF('Indicador Datos'!BN20&lt;L$37,0,10-(L$38-'Indicador Datos'!BN20)/(L$38-L$37)*10)),1))</f>
        <v>1.3</v>
      </c>
      <c r="M17" s="83">
        <f t="shared" si="4"/>
        <v>1.3</v>
      </c>
      <c r="N17" s="83" t="str">
        <f>IF('Indicador Datos'!BO20="No data","x",ROUND(IF('Indicador Datos'!BO20&gt;N$38,10,IF('Indicador Datos'!BO20&lt;N$37,0,10-(N$38-'Indicador Datos'!BO20)/(N$38-N$37)*10)),1))</f>
        <v>x</v>
      </c>
      <c r="O17" s="163">
        <f t="shared" si="5"/>
        <v>1.3</v>
      </c>
      <c r="P17" s="85">
        <f t="shared" si="6"/>
        <v>3.9</v>
      </c>
      <c r="Q17" s="83">
        <f>IF(OR('Indicador Datos'!BP20=0,'Indicador Datos'!BP20="No data"),"x",ROUND(IF('Indicador Datos'!BP20&gt;Q$38,0,IF('Indicador Datos'!BP20&lt;Q$37,10,(Q$38-'Indicador Datos'!BP20)/(Q$38-Q$37)*10)),1))</f>
        <v>0</v>
      </c>
      <c r="R17" s="83">
        <f>IF('Indicador Datos'!BQ20="No data","x",ROUND(IF('Indicador Datos'!BQ20&gt;R$38,0,IF('Indicador Datos'!BQ20&lt;R$37,10,(R$38-'Indicador Datos'!BQ20)/(R$38-R$37)*10)),1))</f>
        <v>7.7</v>
      </c>
      <c r="S17" s="83">
        <f>IF('Indicador Datos'!BR20="No data","x",ROUND(IF('Indicador Datos'!BR20&gt;S$38,0,IF('Indicador Datos'!BR20&lt;S$37,10,(S$38-'Indicador Datos'!BR20)/(S$38-S$37)*10)),1))</f>
        <v>9.9</v>
      </c>
      <c r="T17" s="84">
        <f t="shared" si="7"/>
        <v>5.9</v>
      </c>
      <c r="U17" s="235">
        <f>IF('Indicador Datos'!BS20="No data","x",'Indicador Datos'!BS20/'Indicador Datos'!CF20*100)</f>
        <v>26.3042525208242</v>
      </c>
      <c r="V17" s="83">
        <f t="shared" si="0"/>
        <v>7.4</v>
      </c>
      <c r="W17" s="83">
        <f>IF('Indicador Datos'!BT20="No data","x",ROUND(IF('Indicador Datos'!BT20&gt;W$38,0,IF('Indicador Datos'!BT20&lt;W$37,10,(W$38-'Indicador Datos'!BT20)/(W$38-W$37)*10)),1))</f>
        <v>3.2</v>
      </c>
      <c r="X17" s="83">
        <f>IF('Indicador Datos'!BU20="No data","x",ROUND(IF('Indicador Datos'!BU20&gt;X$38,0,IF('Indicador Datos'!BU20&lt;X$37,10,(X$38-'Indicador Datos'!BU20)/(X$38-X$37)*10)),1))</f>
        <v>0.2</v>
      </c>
      <c r="Y17" s="83">
        <f>IF('Indicador Datos'!BV20="No data","x",ROUND(IF('Indicador Datos'!BV20&gt;Y$38,0,IF('Indicador Datos'!BV20&lt;Y$37,10,(Y$38-'Indicador Datos'!BV20)/(Y$38-Y$37)*10)),1))</f>
        <v>10</v>
      </c>
      <c r="Z17" s="83">
        <f>IF('Indicador Datos'!BW20="No data","x",ROUND(IF('Indicador Datos'!BW20&gt;Z$38,0,IF('Indicador Datos'!BW20&lt;Z$37,10,(Z$38-'Indicador Datos'!BW20)/(Z$38-Z$37)*10)),1))</f>
        <v>10</v>
      </c>
      <c r="AA17" s="83">
        <f t="shared" si="8"/>
        <v>10</v>
      </c>
      <c r="AB17" s="84">
        <f t="shared" si="9"/>
        <v>5.2</v>
      </c>
      <c r="AC17" s="83">
        <f>IF('Indicador Datos'!AH20="No data","x",ROUND(IF('Indicador Datos'!AH20&gt;AC$38,0,IF('Indicador Datos'!AH20&lt;AC$37,10,(AC$38-'Indicador Datos'!AH20)/(AC$38-AC$37)*10)),1))</f>
        <v>7.9</v>
      </c>
      <c r="AD17" s="83">
        <f>IF('Indicador Datos'!AI20="No data","x",ROUND(IF('Indicador Datos'!AI20&gt;AD$38,0,IF('Indicador Datos'!AI20&lt;AD$37,10,(AD$38-'Indicador Datos'!AI20)/(AD$38-AD$37)*10)),1))</f>
        <v>2.9</v>
      </c>
      <c r="AE17" s="83">
        <f>IF('Indicador Datos'!AJ20="No data","x",ROUND(IF('Indicador Datos'!AJ20&gt;AE$38,0,IF('Indicador Datos'!AJ20&lt;AE$37,10,(AE$38-'Indicador Datos'!AJ20)/(AE$38-AE$37)*10)),1))</f>
        <v>3.6</v>
      </c>
      <c r="AF17" s="83">
        <f t="shared" si="10"/>
        <v>3.25</v>
      </c>
      <c r="AG17" s="83">
        <f>IF('Indicador Datos'!AN20="No data","x",ROUND(IF('Indicador Datos'!AN20&gt;AG$38,0,IF('Indicador Datos'!AN20&lt;AG$37,10,(AG$38-'Indicador Datos'!AN20)/(AG$38-AG$37)*10)),1))</f>
        <v>8.4</v>
      </c>
      <c r="AH17" s="83">
        <f>IF('Indicador Datos'!AO20="No data","x",ROUND(IF('Indicador Datos'!AO20&gt;AH$38,0,IF('Indicador Datos'!AO20&lt;AH$37,10,(AH$38-'Indicador Datos'!AO20)/(AH$38-AH$37)*10)),1))</f>
        <v>4.7</v>
      </c>
      <c r="AI17" s="83">
        <f>IF('Indicador Datos'!AP20="No data","x",ROUND(IF('Indicador Datos'!AP20&gt;AI$38,10,IF('Indicador Datos'!AP20&lt;AI$37,0,10-(AI$38-'Indicador Datos'!AP20)/(AI$38-AI$37)*10)),1))</f>
        <v>3.8</v>
      </c>
      <c r="AJ17" s="83">
        <f t="shared" si="11"/>
        <v>6.1</v>
      </c>
      <c r="AK17" s="83">
        <f>IF('Indicador Datos'!AQ20="No data","x",ROUND(IF('Indicador Datos'!AQ20&gt;AK$38,10,IF('Indicador Datos'!AQ20&lt;AK$37,0,10-(AK$38-'Indicador Datos'!AQ20)/(AK$38-AK$37)*10)),1))</f>
        <v>1.9</v>
      </c>
      <c r="AL17" s="84">
        <f t="shared" si="12"/>
        <v>4.8</v>
      </c>
      <c r="AM17" s="83">
        <f>IF('Indicador Datos'!BX20="No data","x",ROUND(IF('Indicador Datos'!BX20&gt;AM$38,0,IF('Indicador Datos'!BX20&lt;AM$37,10,(AM$38-'Indicador Datos'!BX20)/(AM$38-AM$37)*10)),1))</f>
        <v>2.7</v>
      </c>
      <c r="AN17" s="83">
        <f>IF('Indicador Datos'!BY20="No data","x",ROUND(IF('Indicador Datos'!BY20&gt;AN$38,0,IF('Indicador Datos'!BY20&lt;AN$37,10,(AN$38-'Indicador Datos'!BY20)/(AN$38-AN$37)*10)),1))</f>
        <v>10</v>
      </c>
      <c r="AO17" s="83">
        <f t="shared" si="13"/>
        <v>6.4</v>
      </c>
      <c r="AP17" s="83">
        <f>IF('Indicador Datos'!BZ20="No data","x",ROUND(IF('Indicador Datos'!BZ20&gt;AP$38,0,IF('Indicador Datos'!BZ20&lt;AP$37,10,(AP$38-'Indicador Datos'!BZ20)/(AP$38-AP$37)*10)),1))</f>
        <v>8</v>
      </c>
      <c r="AQ17" s="83">
        <f t="shared" si="14"/>
        <v>7.2</v>
      </c>
      <c r="AR17" s="83">
        <f>IF('Indicador Datos'!CA20="No data","x",ROUND(IF('Indicador Datos'!CA20&gt;AR$38,0,IF('Indicador Datos'!CA20&lt;AR$37,10,(AR$38-'Indicador Datos'!CA20)/(AR$38-AR$37)*10)),1))</f>
        <v>1.2</v>
      </c>
      <c r="AS17" s="83">
        <f>IF('Indicador Datos'!CB20="No data","x",ROUND(IF('Indicador Datos'!CB20&gt;AS$38,10,IF('Indicador Datos'!CB20&lt;AS$37,0,10-(AS$38-'Indicador Datos'!CB20)/(AS$38-AS$37)*10)),1))</f>
        <v>8</v>
      </c>
      <c r="AT17" s="83">
        <f t="shared" si="15"/>
        <v>4.5999999999999996</v>
      </c>
      <c r="AU17" s="163">
        <f t="shared" si="16"/>
        <v>6.3</v>
      </c>
      <c r="AV17" s="85">
        <f t="shared" si="17"/>
        <v>5.6</v>
      </c>
      <c r="AW17" s="152"/>
    </row>
    <row r="18" spans="1:49" s="3" customFormat="1" x14ac:dyDescent="0.25">
      <c r="A18" s="114" t="s">
        <v>18</v>
      </c>
      <c r="B18" s="97" t="s">
        <v>17</v>
      </c>
      <c r="C18" s="83">
        <f>IF('Indicador Datos'!BH21="No data","x",ROUND(IF('Indicador Datos'!BH21&gt;C$38,0,IF('Indicador Datos'!BH21&lt;C$37,10,(C$38-'Indicador Datos'!BH21)/(C$38-C$37)*10)),1))</f>
        <v>1.9</v>
      </c>
      <c r="D18" s="83">
        <f>IF('Indicador Datos'!BI21="No data","x",ROUND(IF('Indicador Datos'!BI21&gt;D$38,0,IF('Indicador Datos'!BI21&lt;D$37,10,(D$38-'Indicador Datos'!BI21)/(D$38-D$37)*10)),1))</f>
        <v>3.1</v>
      </c>
      <c r="E18" s="84">
        <f t="shared" si="1"/>
        <v>2.5</v>
      </c>
      <c r="F18" s="83">
        <f>IF('Indicador Datos'!BK21="No data","x",ROUND(IF('Indicador Datos'!BK21&gt;F$38,0,IF('Indicador Datos'!BK21&lt;F$37,10,(F$38-'Indicador Datos'!BK21)/(F$38-F$37)*10)),1))</f>
        <v>4.5</v>
      </c>
      <c r="G18" s="83">
        <f>IF('Indicador Datos'!BJ21="No data","x",ROUND(IF('Indicador Datos'!BJ21&gt;G$38,0,IF('Indicador Datos'!BJ21&lt;G$37,10,(G$38-'Indicador Datos'!BJ21)/(G$38-G$37)*10)),1))</f>
        <v>4.2</v>
      </c>
      <c r="H18" s="84">
        <f t="shared" si="2"/>
        <v>4.4000000000000004</v>
      </c>
      <c r="I18" s="83">
        <f>IF('Indicador Datos'!BL21="No data","x",ROUND(IF('Indicador Datos'!BL21&gt;I$38,0,IF('Indicador Datos'!BL21&lt;I$37,10,(I$38-'Indicador Datos'!BL21)/(I$38-I$37)*10)),1))</f>
        <v>5</v>
      </c>
      <c r="J18" s="163">
        <f t="shared" si="3"/>
        <v>5</v>
      </c>
      <c r="K18" s="83">
        <f>IF('Indicador Datos'!BM21="No data","x",ROUND(IF('Indicador Datos'!BM21&gt;K$38,10,IF('Indicador Datos'!BM21&lt;K$37,0,10-(K$38-'Indicador Datos'!BM21)/(K$38-K$37)*10)),1))</f>
        <v>2.7</v>
      </c>
      <c r="L18" s="83">
        <f>IF('Indicador Datos'!BN21="No data","x",ROUND(IF('Indicador Datos'!BN21&gt;L$38,10,IF('Indicador Datos'!BN21&lt;L$37,0,10-(L$38-'Indicador Datos'!BN21)/(L$38-L$37)*10)),1))</f>
        <v>3.1</v>
      </c>
      <c r="M18" s="83">
        <f t="shared" si="4"/>
        <v>2.9</v>
      </c>
      <c r="N18" s="83">
        <f>IF('Indicador Datos'!BO21="No data","x",ROUND(IF('Indicador Datos'!BO21&gt;N$38,10,IF('Indicador Datos'!BO21&lt;N$37,0,10-(N$38-'Indicador Datos'!BO21)/(N$38-N$37)*10)),1))</f>
        <v>4.3</v>
      </c>
      <c r="O18" s="163">
        <f t="shared" si="5"/>
        <v>3.8</v>
      </c>
      <c r="P18" s="85">
        <f t="shared" si="6"/>
        <v>4</v>
      </c>
      <c r="Q18" s="83">
        <f>IF(OR('Indicador Datos'!BP21=0,'Indicador Datos'!BP21="No data"),"x",ROUND(IF('Indicador Datos'!BP21&gt;Q$38,0,IF('Indicador Datos'!BP21&lt;Q$37,10,(Q$38-'Indicador Datos'!BP21)/(Q$38-Q$37)*10)),1))</f>
        <v>0.3</v>
      </c>
      <c r="R18" s="83">
        <f>IF('Indicador Datos'!BQ21="No data","x",ROUND(IF('Indicador Datos'!BQ21&gt;R$38,0,IF('Indicador Datos'!BQ21&lt;R$37,10,(R$38-'Indicador Datos'!BQ21)/(R$38-R$37)*10)),1))</f>
        <v>6.3</v>
      </c>
      <c r="S18" s="83">
        <f>IF('Indicador Datos'!BR21="No data","x",ROUND(IF('Indicador Datos'!BR21&gt;S$38,0,IF('Indicador Datos'!BR21&lt;S$37,10,(S$38-'Indicador Datos'!BR21)/(S$38-S$37)*10)),1))</f>
        <v>1.5</v>
      </c>
      <c r="T18" s="84">
        <f t="shared" si="7"/>
        <v>2.7</v>
      </c>
      <c r="U18" s="235">
        <f>IF('Indicador Datos'!BS21="No data","x",'Indicador Datos'!BS21/'Indicador Datos'!CF21*100)</f>
        <v>45.045045045045043</v>
      </c>
      <c r="V18" s="83">
        <f t="shared" si="0"/>
        <v>5.6</v>
      </c>
      <c r="W18" s="83">
        <f>IF('Indicador Datos'!BT21="No data","x",ROUND(IF('Indicador Datos'!BT21&gt;W$38,0,IF('Indicador Datos'!BT21&lt;W$37,10,(W$38-'Indicador Datos'!BT21)/(W$38-W$37)*10)),1))</f>
        <v>1.8</v>
      </c>
      <c r="X18" s="83">
        <f>IF('Indicador Datos'!BU21="No data","x",ROUND(IF('Indicador Datos'!BU21&gt;X$38,0,IF('Indicador Datos'!BU21&lt;X$37,10,(X$38-'Indicador Datos'!BU21)/(X$38-X$37)*10)),1))</f>
        <v>1.1000000000000001</v>
      </c>
      <c r="Y18" s="83">
        <f>IF('Indicador Datos'!BV21="No data","x",ROUND(IF('Indicador Datos'!BV21&gt;Y$38,0,IF('Indicador Datos'!BV21&lt;Y$37,10,(Y$38-'Indicador Datos'!BV21)/(Y$38-Y$37)*10)),1))</f>
        <v>7.1</v>
      </c>
      <c r="Z18" s="83">
        <f>IF('Indicador Datos'!BW21="No data","x",ROUND(IF('Indicador Datos'!BW21&gt;Z$38,0,IF('Indicador Datos'!BW21&lt;Z$37,10,(Z$38-'Indicador Datos'!BW21)/(Z$38-Z$37)*10)),1))</f>
        <v>10</v>
      </c>
      <c r="AA18" s="83">
        <f t="shared" si="8"/>
        <v>8.6</v>
      </c>
      <c r="AB18" s="84">
        <f t="shared" si="9"/>
        <v>4.3</v>
      </c>
      <c r="AC18" s="83">
        <f>IF('Indicador Datos'!AH21="No data","x",ROUND(IF('Indicador Datos'!AH21&gt;AC$38,0,IF('Indicador Datos'!AH21&lt;AC$37,10,(AC$38-'Indicador Datos'!AH21)/(AC$38-AC$37)*10)),1))</f>
        <v>7.2</v>
      </c>
      <c r="AD18" s="83">
        <f>IF('Indicador Datos'!AI21="No data","x",ROUND(IF('Indicador Datos'!AI21&gt;AD$38,0,IF('Indicador Datos'!AI21&lt;AD$37,10,(AD$38-'Indicador Datos'!AI21)/(AD$38-AD$37)*10)),1))</f>
        <v>2.9</v>
      </c>
      <c r="AE18" s="83">
        <f>IF('Indicador Datos'!AJ21="No data","x",ROUND(IF('Indicador Datos'!AJ21&gt;AE$38,0,IF('Indicador Datos'!AJ21&lt;AE$37,10,(AE$38-'Indicador Datos'!AJ21)/(AE$38-AE$37)*10)),1))</f>
        <v>5</v>
      </c>
      <c r="AF18" s="83">
        <f t="shared" si="10"/>
        <v>3.95</v>
      </c>
      <c r="AG18" s="83">
        <f>IF('Indicador Datos'!AN21="No data","x",ROUND(IF('Indicador Datos'!AN21&gt;AG$38,0,IF('Indicador Datos'!AN21&lt;AG$37,10,(AG$38-'Indicador Datos'!AN21)/(AG$38-AG$37)*10)),1))</f>
        <v>4.5999999999999996</v>
      </c>
      <c r="AH18" s="83">
        <f>IF('Indicador Datos'!AO21="No data","x",ROUND(IF('Indicador Datos'!AO21&gt;AH$38,0,IF('Indicador Datos'!AO21&lt;AH$37,10,(AH$38-'Indicador Datos'!AO21)/(AH$38-AH$37)*10)),1))</f>
        <v>0</v>
      </c>
      <c r="AI18" s="83">
        <f>IF('Indicador Datos'!AP21="No data","x",ROUND(IF('Indicador Datos'!AP21&gt;AI$38,10,IF('Indicador Datos'!AP21&lt;AI$37,0,10-(AI$38-'Indicador Datos'!AP21)/(AI$38-AI$37)*10)),1))</f>
        <v>4.2</v>
      </c>
      <c r="AJ18" s="83">
        <f t="shared" si="11"/>
        <v>3.2</v>
      </c>
      <c r="AK18" s="83">
        <f>IF('Indicador Datos'!AQ21="No data","x",ROUND(IF('Indicador Datos'!AQ21&gt;AK$38,10,IF('Indicador Datos'!AQ21&lt;AK$37,0,10-(AK$38-'Indicador Datos'!AQ21)/(AK$38-AK$37)*10)),1))</f>
        <v>1.7</v>
      </c>
      <c r="AL18" s="84">
        <f t="shared" si="12"/>
        <v>4</v>
      </c>
      <c r="AM18" s="83">
        <f>IF('Indicador Datos'!BX21="No data","x",ROUND(IF('Indicador Datos'!BX21&gt;AM$38,0,IF('Indicador Datos'!BX21&lt;AM$37,10,(AM$38-'Indicador Datos'!BX21)/(AM$38-AM$37)*10)),1))</f>
        <v>4.8</v>
      </c>
      <c r="AN18" s="83">
        <f>IF('Indicador Datos'!BY21="No data","x",ROUND(IF('Indicador Datos'!BY21&gt;AN$38,0,IF('Indicador Datos'!BY21&lt;AN$37,10,(AN$38-'Indicador Datos'!BY21)/(AN$38-AN$37)*10)),1))</f>
        <v>10</v>
      </c>
      <c r="AO18" s="83">
        <f t="shared" si="13"/>
        <v>7.4</v>
      </c>
      <c r="AP18" s="83">
        <f>IF('Indicador Datos'!BZ21="No data","x",ROUND(IF('Indicador Datos'!BZ21&gt;AP$38,0,IF('Indicador Datos'!BZ21&lt;AP$37,10,(AP$38-'Indicador Datos'!BZ21)/(AP$38-AP$37)*10)),1))</f>
        <v>5.6</v>
      </c>
      <c r="AQ18" s="83">
        <f t="shared" si="14"/>
        <v>6.5</v>
      </c>
      <c r="AR18" s="83">
        <f>IF('Indicador Datos'!CA21="No data","x",ROUND(IF('Indicador Datos'!CA21&gt;AR$38,0,IF('Indicador Datos'!CA21&lt;AR$37,10,(AR$38-'Indicador Datos'!CA21)/(AR$38-AR$37)*10)),1))</f>
        <v>0</v>
      </c>
      <c r="AS18" s="83">
        <f>IF('Indicador Datos'!CB21="No data","x",ROUND(IF('Indicador Datos'!CB21&gt;AS$38,10,IF('Indicador Datos'!CB21&lt;AS$37,0,10-(AS$38-'Indicador Datos'!CB21)/(AS$38-AS$37)*10)),1))</f>
        <v>0.9</v>
      </c>
      <c r="AT18" s="83">
        <f t="shared" si="15"/>
        <v>0.5</v>
      </c>
      <c r="AU18" s="163">
        <f t="shared" si="16"/>
        <v>4.5</v>
      </c>
      <c r="AV18" s="85">
        <f t="shared" si="17"/>
        <v>3.9</v>
      </c>
      <c r="AW18" s="152"/>
    </row>
    <row r="19" spans="1:49" s="3" customFormat="1" x14ac:dyDescent="0.25">
      <c r="A19" s="114" t="s">
        <v>28</v>
      </c>
      <c r="B19" s="97" t="s">
        <v>27</v>
      </c>
      <c r="C19" s="83">
        <f>IF('Indicador Datos'!BH22="No data","x",ROUND(IF('Indicador Datos'!BH22&gt;C$38,0,IF('Indicador Datos'!BH22&lt;C$37,10,(C$38-'Indicador Datos'!BH22)/(C$38-C$37)*10)),1))</f>
        <v>6.9</v>
      </c>
      <c r="D19" s="83">
        <f>IF('Indicador Datos'!BI22="No data","x",ROUND(IF('Indicador Datos'!BI22&gt;D$38,0,IF('Indicador Datos'!BI22&lt;D$37,10,(D$38-'Indicador Datos'!BI22)/(D$38-D$37)*10)),1))</f>
        <v>9.1</v>
      </c>
      <c r="E19" s="84">
        <f t="shared" si="1"/>
        <v>8</v>
      </c>
      <c r="F19" s="83">
        <f>IF('Indicador Datos'!BK22="No data","x",ROUND(IF('Indicador Datos'!BK22&gt;F$38,0,IF('Indicador Datos'!BK22&lt;F$37,10,(F$38-'Indicador Datos'!BK22)/(F$38-F$37)*10)),1))</f>
        <v>6.1</v>
      </c>
      <c r="G19" s="83">
        <f>IF('Indicador Datos'!BJ22="No data","x",ROUND(IF('Indicador Datos'!BJ22&gt;G$38,0,IF('Indicador Datos'!BJ22&lt;G$37,10,(G$38-'Indicador Datos'!BJ22)/(G$38-G$37)*10)),1))</f>
        <v>5</v>
      </c>
      <c r="H19" s="84">
        <f t="shared" si="2"/>
        <v>5.6</v>
      </c>
      <c r="I19" s="83">
        <f>IF('Indicador Datos'!BL22="No data","x",ROUND(IF('Indicador Datos'!BL22&gt;I$38,0,IF('Indicador Datos'!BL22&lt;I$37,10,(I$38-'Indicador Datos'!BL22)/(I$38-I$37)*10)),1))</f>
        <v>9.8000000000000007</v>
      </c>
      <c r="J19" s="163">
        <f t="shared" si="3"/>
        <v>9.8000000000000007</v>
      </c>
      <c r="K19" s="83">
        <f>IF('Indicador Datos'!BM22="No data","x",ROUND(IF('Indicador Datos'!BM22&gt;K$38,10,IF('Indicador Datos'!BM22&lt;K$37,0,10-(K$38-'Indicador Datos'!BM22)/(K$38-K$37)*10)),1))</f>
        <v>10</v>
      </c>
      <c r="L19" s="83">
        <f>IF('Indicador Datos'!BN22="No data","x",ROUND(IF('Indicador Datos'!BN22&gt;L$38,10,IF('Indicador Datos'!BN22&lt;L$37,0,10-(L$38-'Indicador Datos'!BN22)/(L$38-L$37)*10)),1))</f>
        <v>9.3000000000000007</v>
      </c>
      <c r="M19" s="83">
        <f t="shared" si="4"/>
        <v>9.6999999999999993</v>
      </c>
      <c r="N19" s="83">
        <f>IF('Indicador Datos'!BO22="No data","x",ROUND(IF('Indicador Datos'!BO22&gt;N$38,10,IF('Indicador Datos'!BO22&lt;N$37,0,10-(N$38-'Indicador Datos'!BO22)/(N$38-N$37)*10)),1))</f>
        <v>10</v>
      </c>
      <c r="O19" s="163">
        <f t="shared" si="5"/>
        <v>9.9</v>
      </c>
      <c r="P19" s="85">
        <f t="shared" si="6"/>
        <v>8.8000000000000007</v>
      </c>
      <c r="Q19" s="83">
        <f>IF(OR('Indicador Datos'!BP22=0,'Indicador Datos'!BP22="No data"),"x",ROUND(IF('Indicador Datos'!BP22&gt;Q$38,0,IF('Indicador Datos'!BP22&lt;Q$37,10,(Q$38-'Indicador Datos'!BP22)/(Q$38-Q$37)*10)),1))</f>
        <v>3.2</v>
      </c>
      <c r="R19" s="83">
        <f>IF('Indicador Datos'!BQ22="No data","x",ROUND(IF('Indicador Datos'!BQ22&gt;R$38,0,IF('Indicador Datos'!BQ22&lt;R$37,10,(R$38-'Indicador Datos'!BQ22)/(R$38-R$37)*10)),1))</f>
        <v>8.8000000000000007</v>
      </c>
      <c r="S19" s="83">
        <f>IF('Indicador Datos'!BR22="No data","x",ROUND(IF('Indicador Datos'!BR22&gt;S$38,0,IF('Indicador Datos'!BR22&lt;S$37,10,(S$38-'Indicador Datos'!BR22)/(S$38-S$37)*10)),1))</f>
        <v>1.5</v>
      </c>
      <c r="T19" s="84">
        <f t="shared" si="7"/>
        <v>4.5</v>
      </c>
      <c r="U19" s="235">
        <f>IF('Indicador Datos'!BS22="No data","x",'Indicador Datos'!BS22/'Indicador Datos'!CF22*100)</f>
        <v>53.088803088803097</v>
      </c>
      <c r="V19" s="83">
        <f t="shared" si="0"/>
        <v>4.7</v>
      </c>
      <c r="W19" s="83">
        <f>IF('Indicador Datos'!BT22="No data","x",ROUND(IF('Indicador Datos'!BT22&gt;W$38,0,IF('Indicador Datos'!BT22&lt;W$37,10,(W$38-'Indicador Datos'!BT22)/(W$38-W$37)*10)),1))</f>
        <v>8.3000000000000007</v>
      </c>
      <c r="X19" s="83">
        <f>IF('Indicador Datos'!BU22="No data","x",ROUND(IF('Indicador Datos'!BU22&gt;X$38,0,IF('Indicador Datos'!BU22&lt;X$37,10,(X$38-'Indicador Datos'!BU22)/(X$38-X$37)*10)),1))</f>
        <v>3.1</v>
      </c>
      <c r="Y19" s="83">
        <f>IF('Indicador Datos'!BV22="No data","x",ROUND(IF('Indicador Datos'!BV22&gt;Y$38,0,IF('Indicador Datos'!BV22&lt;Y$37,10,(Y$38-'Indicador Datos'!BV22)/(Y$38-Y$37)*10)),1))</f>
        <v>0</v>
      </c>
      <c r="Z19" s="83">
        <f>IF('Indicador Datos'!BW22="No data","x",ROUND(IF('Indicador Datos'!BW22&gt;Z$38,0,IF('Indicador Datos'!BW22&lt;Z$37,10,(Z$38-'Indicador Datos'!BW22)/(Z$38-Z$37)*10)),1))</f>
        <v>8.3000000000000007</v>
      </c>
      <c r="AA19" s="83">
        <f t="shared" si="8"/>
        <v>4.2</v>
      </c>
      <c r="AB19" s="84">
        <f t="shared" si="9"/>
        <v>5.0999999999999996</v>
      </c>
      <c r="AC19" s="83">
        <f>IF('Indicador Datos'!AH22="No data","x",ROUND(IF('Indicador Datos'!AH22&gt;AC$38,0,IF('Indicador Datos'!AH22&lt;AC$37,10,(AC$38-'Indicador Datos'!AH22)/(AC$38-AC$37)*10)),1))</f>
        <v>6</v>
      </c>
      <c r="AD19" s="83">
        <f>IF('Indicador Datos'!AI22="No data","x",ROUND(IF('Indicador Datos'!AI22&gt;AD$38,0,IF('Indicador Datos'!AI22&lt;AD$37,10,(AD$38-'Indicador Datos'!AI22)/(AD$38-AD$37)*10)),1))</f>
        <v>3.6</v>
      </c>
      <c r="AE19" s="83">
        <f>IF('Indicador Datos'!AJ22="No data","x",ROUND(IF('Indicador Datos'!AJ22&gt;AE$38,0,IF('Indicador Datos'!AJ22&lt;AE$37,10,(AE$38-'Indicador Datos'!AJ22)/(AE$38-AE$37)*10)),1))</f>
        <v>5.7</v>
      </c>
      <c r="AF19" s="83">
        <f t="shared" si="10"/>
        <v>4.6500000000000004</v>
      </c>
      <c r="AG19" s="83">
        <f>IF('Indicador Datos'!AN22="No data","x",ROUND(IF('Indicador Datos'!AN22&gt;AG$38,0,IF('Indicador Datos'!AN22&lt;AG$37,10,(AG$38-'Indicador Datos'!AN22)/(AG$38-AG$37)*10)),1))</f>
        <v>8.1</v>
      </c>
      <c r="AH19" s="83">
        <f>IF('Indicador Datos'!AO22="No data","x",ROUND(IF('Indicador Datos'!AO22&gt;AH$38,0,IF('Indicador Datos'!AO22&lt;AH$37,10,(AH$38-'Indicador Datos'!AO22)/(AH$38-AH$37)*10)),1))</f>
        <v>3.3</v>
      </c>
      <c r="AI19" s="83">
        <f>IF('Indicador Datos'!AP22="No data","x",ROUND(IF('Indicador Datos'!AP22&gt;AI$38,10,IF('Indicador Datos'!AP22&lt;AI$37,0,10-(AI$38-'Indicador Datos'!AP22)/(AI$38-AI$37)*10)),1))</f>
        <v>4.8</v>
      </c>
      <c r="AJ19" s="83">
        <f t="shared" si="11"/>
        <v>5.8</v>
      </c>
      <c r="AK19" s="83">
        <f>IF('Indicador Datos'!AQ22="No data","x",ROUND(IF('Indicador Datos'!AQ22&gt;AK$38,10,IF('Indicador Datos'!AQ22&lt;AK$37,0,10-(AK$38-'Indicador Datos'!AQ22)/(AK$38-AK$37)*10)),1))</f>
        <v>3.6</v>
      </c>
      <c r="AL19" s="84">
        <f t="shared" si="12"/>
        <v>5</v>
      </c>
      <c r="AM19" s="83">
        <f>IF('Indicador Datos'!BX22="No data","x",ROUND(IF('Indicador Datos'!BX22&gt;AM$38,0,IF('Indicador Datos'!BX22&lt;AM$37,10,(AM$38-'Indicador Datos'!BX22)/(AM$38-AM$37)*10)),1))</f>
        <v>8.6999999999999993</v>
      </c>
      <c r="AN19" s="83">
        <f>IF('Indicador Datos'!BY22="No data","x",ROUND(IF('Indicador Datos'!BY22&gt;AN$38,0,IF('Indicador Datos'!BY22&lt;AN$37,10,(AN$38-'Indicador Datos'!BY22)/(AN$38-AN$37)*10)),1))</f>
        <v>10</v>
      </c>
      <c r="AO19" s="83">
        <f t="shared" si="13"/>
        <v>9.4</v>
      </c>
      <c r="AP19" s="83">
        <f>IF('Indicador Datos'!BZ22="No data","x",ROUND(IF('Indicador Datos'!BZ22&gt;AP$38,0,IF('Indicador Datos'!BZ22&lt;AP$37,10,(AP$38-'Indicador Datos'!BZ22)/(AP$38-AP$37)*10)),1))</f>
        <v>8.6999999999999993</v>
      </c>
      <c r="AQ19" s="83">
        <f t="shared" si="14"/>
        <v>9.1</v>
      </c>
      <c r="AR19" s="83">
        <f>IF('Indicador Datos'!CA22="No data","x",ROUND(IF('Indicador Datos'!CA22&gt;AR$38,0,IF('Indicador Datos'!CA22&lt;AR$37,10,(AR$38-'Indicador Datos'!CA22)/(AR$38-AR$37)*10)),1))</f>
        <v>7.7</v>
      </c>
      <c r="AS19" s="83">
        <f>IF('Indicador Datos'!CB22="No data","x",ROUND(IF('Indicador Datos'!CB22&gt;AS$38,10,IF('Indicador Datos'!CB22&lt;AS$37,0,10-(AS$38-'Indicador Datos'!CB22)/(AS$38-AS$37)*10)),1))</f>
        <v>9.6</v>
      </c>
      <c r="AT19" s="83">
        <f t="shared" si="15"/>
        <v>8.6999999999999993</v>
      </c>
      <c r="AU19" s="163">
        <f>ROUND(AVERAGE(AQ19,AQ19,AT19),1)</f>
        <v>9</v>
      </c>
      <c r="AV19" s="85">
        <f t="shared" si="17"/>
        <v>5.9</v>
      </c>
      <c r="AW19" s="152"/>
    </row>
    <row r="20" spans="1:49" s="3" customFormat="1" x14ac:dyDescent="0.25">
      <c r="A20" s="114" t="s">
        <v>32</v>
      </c>
      <c r="B20" s="97" t="s">
        <v>31</v>
      </c>
      <c r="C20" s="83">
        <f>IF('Indicador Datos'!BH23="No data","x",ROUND(IF('Indicador Datos'!BH23&gt;C$38,0,IF('Indicador Datos'!BH23&lt;C$37,10,(C$38-'Indicador Datos'!BH23)/(C$38-C$37)*10)),1))</f>
        <v>7.3</v>
      </c>
      <c r="D20" s="83">
        <f>IF('Indicador Datos'!BI23="No data","x",ROUND(IF('Indicador Datos'!BI23&gt;D$38,0,IF('Indicador Datos'!BI23&lt;D$37,10,(D$38-'Indicador Datos'!BI23)/(D$38-D$37)*10)),1))</f>
        <v>5.5</v>
      </c>
      <c r="E20" s="84">
        <f t="shared" si="1"/>
        <v>6.4</v>
      </c>
      <c r="F20" s="83">
        <f>IF('Indicador Datos'!BK23="No data","x",ROUND(IF('Indicador Datos'!BK23&gt;F$38,0,IF('Indicador Datos'!BK23&lt;F$37,10,(F$38-'Indicador Datos'!BK23)/(F$38-F$37)*10)),1))</f>
        <v>7.2</v>
      </c>
      <c r="G20" s="83">
        <f>IF('Indicador Datos'!BJ23="No data","x",ROUND(IF('Indicador Datos'!BJ23&gt;G$38,0,IF('Indicador Datos'!BJ23&lt;G$37,10,(G$38-'Indicador Datos'!BJ23)/(G$38-G$37)*10)),1))</f>
        <v>6.4</v>
      </c>
      <c r="H20" s="84">
        <f t="shared" si="2"/>
        <v>6.8</v>
      </c>
      <c r="I20" s="83">
        <f>IF('Indicador Datos'!BL23="No data","x",ROUND(IF('Indicador Datos'!BL23&gt;I$38,0,IF('Indicador Datos'!BL23&lt;I$37,10,(I$38-'Indicador Datos'!BL23)/(I$38-I$37)*10)),1))</f>
        <v>10</v>
      </c>
      <c r="J20" s="163">
        <f t="shared" si="3"/>
        <v>10</v>
      </c>
      <c r="K20" s="83">
        <f>IF('Indicador Datos'!BM23="No data","x",ROUND(IF('Indicador Datos'!BM23&gt;K$38,10,IF('Indicador Datos'!BM23&lt;K$37,0,10-(K$38-'Indicador Datos'!BM23)/(K$38-K$37)*10)),1))</f>
        <v>7.6</v>
      </c>
      <c r="L20" s="83">
        <f>IF('Indicador Datos'!BN23="No data","x",ROUND(IF('Indicador Datos'!BN23&gt;L$38,10,IF('Indicador Datos'!BN23&lt;L$37,0,10-(L$38-'Indicador Datos'!BN23)/(L$38-L$37)*10)),1))</f>
        <v>6.5</v>
      </c>
      <c r="M20" s="83">
        <f t="shared" si="4"/>
        <v>7.1</v>
      </c>
      <c r="N20" s="83">
        <f>IF('Indicador Datos'!BO23="No data","x",ROUND(IF('Indicador Datos'!BO23&gt;N$38,10,IF('Indicador Datos'!BO23&lt;N$37,0,10-(N$38-'Indicador Datos'!BO23)/(N$38-N$37)*10)),1))</f>
        <v>10</v>
      </c>
      <c r="O20" s="163">
        <f t="shared" si="5"/>
        <v>9</v>
      </c>
      <c r="P20" s="85">
        <f t="shared" si="6"/>
        <v>8.5</v>
      </c>
      <c r="Q20" s="83">
        <f>IF(OR('Indicador Datos'!BP23=0,'Indicador Datos'!BP23="No data"),"x",ROUND(IF('Indicador Datos'!BP23&gt;Q$38,0,IF('Indicador Datos'!BP23&lt;Q$37,10,(Q$38-'Indicador Datos'!BP23)/(Q$38-Q$37)*10)),1))</f>
        <v>10</v>
      </c>
      <c r="R20" s="83">
        <f>IF('Indicador Datos'!BQ23="No data","x",ROUND(IF('Indicador Datos'!BQ23&gt;R$38,0,IF('Indicador Datos'!BQ23&lt;R$37,10,(R$38-'Indicador Datos'!BQ23)/(R$38-R$37)*10)),1))</f>
        <v>9.6</v>
      </c>
      <c r="S20" s="83">
        <f>IF('Indicador Datos'!BR23="No data","x",ROUND(IF('Indicador Datos'!BR23&gt;S$38,0,IF('Indicador Datos'!BR23&lt;S$37,10,(S$38-'Indicador Datos'!BR23)/(S$38-S$37)*10)),1))</f>
        <v>4.9000000000000004</v>
      </c>
      <c r="T20" s="84">
        <f t="shared" si="7"/>
        <v>8.1999999999999993</v>
      </c>
      <c r="U20" s="235">
        <f>IF('Indicador Datos'!BS23="No data","x",'Indicador Datos'!BS23/'Indicador Datos'!CF23*100)</f>
        <v>19.596864501679732</v>
      </c>
      <c r="V20" s="83">
        <f t="shared" si="0"/>
        <v>8.1</v>
      </c>
      <c r="W20" s="83">
        <f>IF('Indicador Datos'!BT23="No data","x",ROUND(IF('Indicador Datos'!BT23&gt;W$38,0,IF('Indicador Datos'!BT23&lt;W$37,10,(W$38-'Indicador Datos'!BT23)/(W$38-W$37)*10)),1))</f>
        <v>10</v>
      </c>
      <c r="X20" s="83">
        <f>IF('Indicador Datos'!BU23="No data","x",ROUND(IF('Indicador Datos'!BU23&gt;X$38,0,IF('Indicador Datos'!BU23&lt;X$37,10,(X$38-'Indicador Datos'!BU23)/(X$38-X$37)*10)),1))</f>
        <v>3.6</v>
      </c>
      <c r="Y20" s="83">
        <f>IF('Indicador Datos'!BV23="No data","x",ROUND(IF('Indicador Datos'!BV23&gt;Y$38,0,IF('Indicador Datos'!BV23&lt;Y$37,10,(Y$38-'Indicador Datos'!BV23)/(Y$38-Y$37)*10)),1))</f>
        <v>8.6</v>
      </c>
      <c r="Z20" s="83">
        <f>IF('Indicador Datos'!BW23="No data","x",ROUND(IF('Indicador Datos'!BW23&gt;Z$38,0,IF('Indicador Datos'!BW23&lt;Z$37,10,(Z$38-'Indicador Datos'!BW23)/(Z$38-Z$37)*10)),1))</f>
        <v>10</v>
      </c>
      <c r="AA20" s="83">
        <f t="shared" si="8"/>
        <v>9.3000000000000007</v>
      </c>
      <c r="AB20" s="84">
        <f t="shared" si="9"/>
        <v>7.8</v>
      </c>
      <c r="AC20" s="83">
        <f>IF('Indicador Datos'!AH23="No data","x",ROUND(IF('Indicador Datos'!AH23&gt;AC$38,0,IF('Indicador Datos'!AH23&lt;AC$37,10,(AC$38-'Indicador Datos'!AH23)/(AC$38-AC$37)*10)),1))</f>
        <v>7.7</v>
      </c>
      <c r="AD20" s="83">
        <f>IF('Indicador Datos'!AI23="No data","x",ROUND(IF('Indicador Datos'!AI23&gt;AD$38,0,IF('Indicador Datos'!AI23&lt;AD$37,10,(AD$38-'Indicador Datos'!AI23)/(AD$38-AD$37)*10)),1))</f>
        <v>10</v>
      </c>
      <c r="AE20" s="83">
        <f>IF('Indicador Datos'!AJ23="No data","x",ROUND(IF('Indicador Datos'!AJ23&gt;AE$38,0,IF('Indicador Datos'!AJ23&lt;AE$37,10,(AE$38-'Indicador Datos'!AJ23)/(AE$38-AE$37)*10)),1))</f>
        <v>10</v>
      </c>
      <c r="AF20" s="83">
        <f t="shared" si="10"/>
        <v>10</v>
      </c>
      <c r="AG20" s="83">
        <f>IF('Indicador Datos'!AN23="No data","x",ROUND(IF('Indicador Datos'!AN23&gt;AG$38,0,IF('Indicador Datos'!AN23&lt;AG$37,10,(AG$38-'Indicador Datos'!AN23)/(AG$38-AG$37)*10)),1))</f>
        <v>8.4</v>
      </c>
      <c r="AH20" s="83">
        <f>IF('Indicador Datos'!AO23="No data","x",ROUND(IF('Indicador Datos'!AO23&gt;AH$38,0,IF('Indicador Datos'!AO23&lt;AH$37,10,(AH$38-'Indicador Datos'!AO23)/(AH$38-AH$37)*10)),1))</f>
        <v>8.1999999999999993</v>
      </c>
      <c r="AI20" s="83">
        <f>IF('Indicador Datos'!AP23="No data","x",ROUND(IF('Indicador Datos'!AP23&gt;AI$38,10,IF('Indicador Datos'!AP23&lt;AI$37,0,10-(AI$38-'Indicador Datos'!AP23)/(AI$38-AI$37)*10)),1))</f>
        <v>8.6999999999999993</v>
      </c>
      <c r="AJ20" s="83">
        <f t="shared" si="11"/>
        <v>8.4</v>
      </c>
      <c r="AK20" s="83">
        <f>IF('Indicador Datos'!AQ23="No data","x",ROUND(IF('Indicador Datos'!AQ23&gt;AK$38,10,IF('Indicador Datos'!AQ23&lt;AK$37,0,10-(AK$38-'Indicador Datos'!AQ23)/(AK$38-AK$37)*10)),1))</f>
        <v>5.9</v>
      </c>
      <c r="AL20" s="84">
        <f t="shared" si="12"/>
        <v>8</v>
      </c>
      <c r="AM20" s="83">
        <f>IF('Indicador Datos'!BX23="No data","x",ROUND(IF('Indicador Datos'!BX23&gt;AM$38,0,IF('Indicador Datos'!BX23&lt;AM$37,10,(AM$38-'Indicador Datos'!BX23)/(AM$38-AM$37)*10)),1))</f>
        <v>10</v>
      </c>
      <c r="AN20" s="83">
        <f>IF('Indicador Datos'!BY23="No data","x",ROUND(IF('Indicador Datos'!BY23&gt;AN$38,0,IF('Indicador Datos'!BY23&lt;AN$37,10,(AN$38-'Indicador Datos'!BY23)/(AN$38-AN$37)*10)),1))</f>
        <v>10</v>
      </c>
      <c r="AO20" s="83">
        <f t="shared" si="13"/>
        <v>10</v>
      </c>
      <c r="AP20" s="83">
        <f>IF('Indicador Datos'!BZ23="No data","x",ROUND(IF('Indicador Datos'!BZ23&gt;AP$38,0,IF('Indicador Datos'!BZ23&lt;AP$37,10,(AP$38-'Indicador Datos'!BZ23)/(AP$38-AP$37)*10)),1))</f>
        <v>9.6</v>
      </c>
      <c r="AQ20" s="83">
        <f t="shared" si="14"/>
        <v>9.8000000000000007</v>
      </c>
      <c r="AR20" s="83">
        <f>IF('Indicador Datos'!CA23="No data","x",ROUND(IF('Indicador Datos'!CA23&gt;AR$38,0,IF('Indicador Datos'!CA23&lt;AR$37,10,(AR$38-'Indicador Datos'!CA23)/(AR$38-AR$37)*10)),1))</f>
        <v>8.3000000000000007</v>
      </c>
      <c r="AS20" s="83">
        <f>IF('Indicador Datos'!CB23="No data","x",ROUND(IF('Indicador Datos'!CB23&gt;AS$38,10,IF('Indicador Datos'!CB23&lt;AS$37,0,10-(AS$38-'Indicador Datos'!CB23)/(AS$38-AS$37)*10)),1))</f>
        <v>8.4</v>
      </c>
      <c r="AT20" s="83">
        <f t="shared" si="15"/>
        <v>8.4</v>
      </c>
      <c r="AU20" s="163">
        <f t="shared" si="16"/>
        <v>9.3000000000000007</v>
      </c>
      <c r="AV20" s="85">
        <f t="shared" si="17"/>
        <v>8.3000000000000007</v>
      </c>
      <c r="AW20" s="152"/>
    </row>
    <row r="21" spans="1:49" s="3" customFormat="1" x14ac:dyDescent="0.25">
      <c r="A21" s="114" t="s">
        <v>38</v>
      </c>
      <c r="B21" s="97" t="s">
        <v>37</v>
      </c>
      <c r="C21" s="83">
        <f>IF('Indicador Datos'!BH24="No data","x",ROUND(IF('Indicador Datos'!BH24&gt;C$38,0,IF('Indicador Datos'!BH24&lt;C$37,10,(C$38-'Indicador Datos'!BH24)/(C$38-C$37)*10)),1))</f>
        <v>6.9</v>
      </c>
      <c r="D21" s="83" t="str">
        <f>IF('Indicador Datos'!BI24="No data","x",ROUND(IF('Indicador Datos'!BI24&gt;D$38,0,IF('Indicador Datos'!BI24&lt;D$37,10,(D$38-'Indicador Datos'!BI24)/(D$38-D$37)*10)),1))</f>
        <v>x</v>
      </c>
      <c r="E21" s="84">
        <f t="shared" si="1"/>
        <v>6.9</v>
      </c>
      <c r="F21" s="83">
        <f>IF('Indicador Datos'!BK24="No data","x",ROUND(IF('Indicador Datos'!BK24&gt;F$38,0,IF('Indicador Datos'!BK24&lt;F$37,10,(F$38-'Indicador Datos'!BK24)/(F$38-F$37)*10)),1))</f>
        <v>6.9</v>
      </c>
      <c r="G21" s="83">
        <f>IF('Indicador Datos'!BJ24="No data","x",ROUND(IF('Indicador Datos'!BJ24&gt;G$38,0,IF('Indicador Datos'!BJ24&lt;G$37,10,(G$38-'Indicador Datos'!BJ24)/(G$38-G$37)*10)),1))</f>
        <v>6.6</v>
      </c>
      <c r="H21" s="84">
        <f t="shared" si="2"/>
        <v>6.8</v>
      </c>
      <c r="I21" s="83">
        <f>IF('Indicador Datos'!BL24="No data","x",ROUND(IF('Indicador Datos'!BL24&gt;I$38,0,IF('Indicador Datos'!BL24&lt;I$37,10,(I$38-'Indicador Datos'!BL24)/(I$38-I$37)*10)),1))</f>
        <v>10</v>
      </c>
      <c r="J21" s="163">
        <f t="shared" si="3"/>
        <v>10</v>
      </c>
      <c r="K21" s="83">
        <f>IF('Indicador Datos'!BM24="No data","x",ROUND(IF('Indicador Datos'!BM24&gt;K$38,10,IF('Indicador Datos'!BM24&lt;K$37,0,10-(K$38-'Indicador Datos'!BM24)/(K$38-K$37)*10)),1))</f>
        <v>9.1</v>
      </c>
      <c r="L21" s="83">
        <f>IF('Indicador Datos'!BN24="No data","x",ROUND(IF('Indicador Datos'!BN24&gt;L$38,10,IF('Indicador Datos'!BN24&lt;L$37,0,10-(L$38-'Indicador Datos'!BN24)/(L$38-L$37)*10)),1))</f>
        <v>6.8</v>
      </c>
      <c r="M21" s="83">
        <f t="shared" si="4"/>
        <v>8</v>
      </c>
      <c r="N21" s="83">
        <f>IF('Indicador Datos'!BO24="No data","x",ROUND(IF('Indicador Datos'!BO24&gt;N$38,10,IF('Indicador Datos'!BO24&lt;N$37,0,10-(N$38-'Indicador Datos'!BO24)/(N$38-N$37)*10)),1))</f>
        <v>10</v>
      </c>
      <c r="O21" s="163">
        <f t="shared" si="5"/>
        <v>9.3000000000000007</v>
      </c>
      <c r="P21" s="85">
        <f t="shared" si="6"/>
        <v>8.6999999999999993</v>
      </c>
      <c r="Q21" s="83">
        <f>IF(OR('Indicador Datos'!BP24=0,'Indicador Datos'!BP24="No data"),"x",ROUND(IF('Indicador Datos'!BP24&gt;Q$38,0,IF('Indicador Datos'!BP24&lt;Q$37,10,(Q$38-'Indicador Datos'!BP24)/(Q$38-Q$37)*10)),1))</f>
        <v>8.9</v>
      </c>
      <c r="R21" s="83">
        <f>IF('Indicador Datos'!BQ24="No data","x",ROUND(IF('Indicador Datos'!BQ24&gt;R$38,0,IF('Indicador Datos'!BQ24&lt;R$37,10,(R$38-'Indicador Datos'!BQ24)/(R$38-R$37)*10)),1))</f>
        <v>10</v>
      </c>
      <c r="S21" s="83">
        <f>IF('Indicador Datos'!BR24="No data","x",ROUND(IF('Indicador Datos'!BR24&gt;S$38,0,IF('Indicador Datos'!BR24&lt;S$37,10,(S$38-'Indicador Datos'!BR24)/(S$38-S$37)*10)),1))</f>
        <v>6</v>
      </c>
      <c r="T21" s="84">
        <f t="shared" si="7"/>
        <v>8.3000000000000007</v>
      </c>
      <c r="U21" s="235">
        <f>IF('Indicador Datos'!BS24="No data","x",'Indicador Datos'!BS24/'Indicador Datos'!CF24*100)</f>
        <v>13.406023773348824</v>
      </c>
      <c r="V21" s="83">
        <f t="shared" si="0"/>
        <v>8.6999999999999993</v>
      </c>
      <c r="W21" s="83">
        <f>IF('Indicador Datos'!BT24="No data","x",ROUND(IF('Indicador Datos'!BT24&gt;W$38,0,IF('Indicador Datos'!BT24&lt;W$37,10,(W$38-'Indicador Datos'!BT24)/(W$38-W$37)*10)),1))</f>
        <v>5.8</v>
      </c>
      <c r="X21" s="83">
        <f>IF('Indicador Datos'!BU24="No data","x",ROUND(IF('Indicador Datos'!BU24&gt;X$38,0,IF('Indicador Datos'!BU24&lt;X$37,10,(X$38-'Indicador Datos'!BU24)/(X$38-X$37)*10)),1))</f>
        <v>4.4000000000000004</v>
      </c>
      <c r="Y21" s="83">
        <f>IF('Indicador Datos'!BV24="No data","x",ROUND(IF('Indicador Datos'!BV24&gt;Y$38,0,IF('Indicador Datos'!BV24&lt;Y$37,10,(Y$38-'Indicador Datos'!BV24)/(Y$38-Y$37)*10)),1))</f>
        <v>9.6999999999999993</v>
      </c>
      <c r="Z21" s="83">
        <f>IF('Indicador Datos'!BW24="No data","x",ROUND(IF('Indicador Datos'!BW24&gt;Z$38,0,IF('Indicador Datos'!BW24&lt;Z$37,10,(Z$38-'Indicador Datos'!BW24)/(Z$38-Z$37)*10)),1))</f>
        <v>10</v>
      </c>
      <c r="AA21" s="83">
        <f t="shared" si="8"/>
        <v>9.9</v>
      </c>
      <c r="AB21" s="84">
        <f t="shared" si="9"/>
        <v>7.2</v>
      </c>
      <c r="AC21" s="83" t="str">
        <f>IF('Indicador Datos'!AH24="No data","x",ROUND(IF('Indicador Datos'!AH24&gt;AC$38,0,IF('Indicador Datos'!AH24&lt;AC$37,10,(AC$38-'Indicador Datos'!AH24)/(AC$38-AC$37)*10)),1))</f>
        <v>x</v>
      </c>
      <c r="AD21" s="83">
        <f>IF('Indicador Datos'!AI24="No data","x",ROUND(IF('Indicador Datos'!AI24&gt;AD$38,0,IF('Indicador Datos'!AI24&lt;AD$37,10,(AD$38-'Indicador Datos'!AI24)/(AD$38-AD$37)*10)),1))</f>
        <v>7.9</v>
      </c>
      <c r="AE21" s="83">
        <f>IF('Indicador Datos'!AJ24="No data","x",ROUND(IF('Indicador Datos'!AJ24&gt;AE$38,0,IF('Indicador Datos'!AJ24&lt;AE$37,10,(AE$38-'Indicador Datos'!AJ24)/(AE$38-AE$37)*10)),1))</f>
        <v>0</v>
      </c>
      <c r="AF21" s="83">
        <f t="shared" si="10"/>
        <v>3.95</v>
      </c>
      <c r="AG21" s="83">
        <f>IF('Indicador Datos'!AN24="No data","x",ROUND(IF('Indicador Datos'!AN24&gt;AG$38,0,IF('Indicador Datos'!AN24&lt;AG$37,10,(AG$38-'Indicador Datos'!AN24)/(AG$38-AG$37)*10)),1))</f>
        <v>8.8000000000000007</v>
      </c>
      <c r="AH21" s="83">
        <f>IF('Indicador Datos'!AO24="No data","x",ROUND(IF('Indicador Datos'!AO24&gt;AH$38,0,IF('Indicador Datos'!AO24&lt;AH$37,10,(AH$38-'Indicador Datos'!AO24)/(AH$38-AH$37)*10)),1))</f>
        <v>3.6</v>
      </c>
      <c r="AI21" s="83">
        <f>IF('Indicador Datos'!AP24="No data","x",ROUND(IF('Indicador Datos'!AP24&gt;AI$38,10,IF('Indicador Datos'!AP24&lt;AI$37,0,10-(AI$38-'Indicador Datos'!AP24)/(AI$38-AI$37)*10)),1))</f>
        <v>7.3</v>
      </c>
      <c r="AJ21" s="83">
        <f t="shared" si="11"/>
        <v>7.1</v>
      </c>
      <c r="AK21" s="83">
        <f>IF('Indicador Datos'!AQ24="No data","x",ROUND(IF('Indicador Datos'!AQ24&gt;AK$38,10,IF('Indicador Datos'!AQ24&lt;AK$37,0,10-(AK$38-'Indicador Datos'!AQ24)/(AK$38-AK$37)*10)),1))</f>
        <v>8.6</v>
      </c>
      <c r="AL21" s="84">
        <f t="shared" si="12"/>
        <v>6.6</v>
      </c>
      <c r="AM21" s="83">
        <f>IF('Indicador Datos'!BX24="No data","x",ROUND(IF('Indicador Datos'!BX24&gt;AM$38,0,IF('Indicador Datos'!BX24&lt;AM$37,10,(AM$38-'Indicador Datos'!BX24)/(AM$38-AM$37)*10)),1))</f>
        <v>10</v>
      </c>
      <c r="AN21" s="83">
        <f>IF('Indicador Datos'!BY24="No data","x",ROUND(IF('Indicador Datos'!BY24&gt;AN$38,0,IF('Indicador Datos'!BY24&lt;AN$37,10,(AN$38-'Indicador Datos'!BY24)/(AN$38-AN$37)*10)),1))</f>
        <v>4.9000000000000004</v>
      </c>
      <c r="AO21" s="83">
        <f t="shared" si="13"/>
        <v>7.5</v>
      </c>
      <c r="AP21" s="83">
        <f>IF('Indicador Datos'!BZ24="No data","x",ROUND(IF('Indicador Datos'!BZ24&gt;AP$38,0,IF('Indicador Datos'!BZ24&lt;AP$37,10,(AP$38-'Indicador Datos'!BZ24)/(AP$38-AP$37)*10)),1))</f>
        <v>10</v>
      </c>
      <c r="AQ21" s="83">
        <f t="shared" si="14"/>
        <v>8.8000000000000007</v>
      </c>
      <c r="AR21" s="83">
        <f>IF('Indicador Datos'!CA24="No data","x",ROUND(IF('Indicador Datos'!CA24&gt;AR$38,0,IF('Indicador Datos'!CA24&lt;AR$37,10,(AR$38-'Indicador Datos'!CA24)/(AR$38-AR$37)*10)),1))</f>
        <v>1.3</v>
      </c>
      <c r="AS21" s="83">
        <f>IF('Indicador Datos'!CB24="No data","x",ROUND(IF('Indicador Datos'!CB24&gt;AS$38,10,IF('Indicador Datos'!CB24&lt;AS$37,0,10-(AS$38-'Indicador Datos'!CB24)/(AS$38-AS$37)*10)),1))</f>
        <v>1.3</v>
      </c>
      <c r="AT21" s="83">
        <f t="shared" si="15"/>
        <v>1.3</v>
      </c>
      <c r="AU21" s="163">
        <f t="shared" si="16"/>
        <v>6.3</v>
      </c>
      <c r="AV21" s="85">
        <f t="shared" si="17"/>
        <v>7.1</v>
      </c>
      <c r="AW21" s="152"/>
    </row>
    <row r="22" spans="1:49" s="3" customFormat="1" x14ac:dyDescent="0.25">
      <c r="A22" s="114" t="s">
        <v>42</v>
      </c>
      <c r="B22" s="97" t="s">
        <v>41</v>
      </c>
      <c r="C22" s="83">
        <f>IF('Indicador Datos'!BH25="No data","x",ROUND(IF('Indicador Datos'!BH25&gt;C$38,0,IF('Indicador Datos'!BH25&lt;C$37,10,(C$38-'Indicador Datos'!BH25)/(C$38-C$37)*10)),1))</f>
        <v>6.8</v>
      </c>
      <c r="D22" s="83">
        <f>IF('Indicador Datos'!BI25="No data","x",ROUND(IF('Indicador Datos'!BI25&gt;D$38,0,IF('Indicador Datos'!BI25&lt;D$37,10,(D$38-'Indicador Datos'!BI25)/(D$38-D$37)*10)),1))</f>
        <v>5.3</v>
      </c>
      <c r="E22" s="84">
        <f t="shared" si="1"/>
        <v>6.1</v>
      </c>
      <c r="F22" s="83">
        <f>IF('Indicador Datos'!BK25="No data","x",ROUND(IF('Indicador Datos'!BK25&gt;F$38,0,IF('Indicador Datos'!BK25&lt;F$37,10,(F$38-'Indicador Datos'!BK25)/(F$38-F$37)*10)),1))</f>
        <v>6.5</v>
      </c>
      <c r="G22" s="83">
        <f>IF('Indicador Datos'!BJ25="No data","x",ROUND(IF('Indicador Datos'!BJ25&gt;G$38,0,IF('Indicador Datos'!BJ25&lt;G$37,10,(G$38-'Indicador Datos'!BJ25)/(G$38-G$37)*10)),1))</f>
        <v>4.5999999999999996</v>
      </c>
      <c r="H22" s="84">
        <f t="shared" si="2"/>
        <v>5.6</v>
      </c>
      <c r="I22" s="83">
        <f>IF('Indicador Datos'!BL25="No data","x",ROUND(IF('Indicador Datos'!BL25&gt;I$38,0,IF('Indicador Datos'!BL25&lt;I$37,10,(I$38-'Indicador Datos'!BL25)/(I$38-I$37)*10)),1))</f>
        <v>0</v>
      </c>
      <c r="J22" s="163">
        <f t="shared" si="3"/>
        <v>0</v>
      </c>
      <c r="K22" s="83">
        <f>IF('Indicador Datos'!BM25="No data","x",ROUND(IF('Indicador Datos'!BM25&gt;K$38,10,IF('Indicador Datos'!BM25&lt;K$37,0,10-(K$38-'Indicador Datos'!BM25)/(K$38-K$37)*10)),1))</f>
        <v>10</v>
      </c>
      <c r="L22" s="83">
        <f>IF('Indicador Datos'!BN25="No data","x",ROUND(IF('Indicador Datos'!BN25&gt;L$38,10,IF('Indicador Datos'!BN25&lt;L$37,0,10-(L$38-'Indicador Datos'!BN25)/(L$38-L$37)*10)),1))</f>
        <v>5</v>
      </c>
      <c r="M22" s="83">
        <f t="shared" si="4"/>
        <v>7.5</v>
      </c>
      <c r="N22" s="83">
        <f>IF('Indicador Datos'!BO25="No data","x",ROUND(IF('Indicador Datos'!BO25&gt;N$38,10,IF('Indicador Datos'!BO25&lt;N$37,0,10-(N$38-'Indicador Datos'!BO25)/(N$38-N$37)*10)),1))</f>
        <v>10</v>
      </c>
      <c r="O22" s="163">
        <f t="shared" si="5"/>
        <v>9.1999999999999993</v>
      </c>
      <c r="P22" s="85">
        <f t="shared" si="6"/>
        <v>6.2</v>
      </c>
      <c r="Q22" s="83">
        <f>IF(OR('Indicador Datos'!BP25=0,'Indicador Datos'!BP25="No data"),"x",ROUND(IF('Indicador Datos'!BP25&gt;Q$38,0,IF('Indicador Datos'!BP25&lt;Q$37,10,(Q$38-'Indicador Datos'!BP25)/(Q$38-Q$37)*10)),1))</f>
        <v>0.5</v>
      </c>
      <c r="R22" s="83">
        <f>IF('Indicador Datos'!BQ25="No data","x",ROUND(IF('Indicador Datos'!BQ25&gt;R$38,0,IF('Indicador Datos'!BQ25&lt;R$37,10,(R$38-'Indicador Datos'!BQ25)/(R$38-R$37)*10)),1))</f>
        <v>7</v>
      </c>
      <c r="S22" s="83">
        <f>IF('Indicador Datos'!BR25="No data","x",ROUND(IF('Indicador Datos'!BR25&gt;S$38,0,IF('Indicador Datos'!BR25&lt;S$37,10,(S$38-'Indicador Datos'!BR25)/(S$38-S$37)*10)),1))</f>
        <v>7</v>
      </c>
      <c r="T22" s="84">
        <f t="shared" si="7"/>
        <v>4.8</v>
      </c>
      <c r="U22" s="235">
        <f>IF('Indicador Datos'!BS25="No data","x",'Indicador Datos'!BS25/'Indicador Datos'!CF25*100)</f>
        <v>18.518994830113943</v>
      </c>
      <c r="V22" s="83">
        <f t="shared" si="0"/>
        <v>8.1999999999999993</v>
      </c>
      <c r="W22" s="83">
        <f>IF('Indicador Datos'!BT25="No data","x",ROUND(IF('Indicador Datos'!BT25&gt;W$38,0,IF('Indicador Datos'!BT25&lt;W$37,10,(W$38-'Indicador Datos'!BT25)/(W$38-W$37)*10)),1))</f>
        <v>4.9000000000000004</v>
      </c>
      <c r="X22" s="83">
        <f>IF('Indicador Datos'!BU25="No data","x",ROUND(IF('Indicador Datos'!BU25&gt;X$38,0,IF('Indicador Datos'!BU25&lt;X$37,10,(X$38-'Indicador Datos'!BU25)/(X$38-X$37)*10)),1))</f>
        <v>1.9</v>
      </c>
      <c r="Y22" s="83">
        <f>IF('Indicador Datos'!BV25="No data","x",ROUND(IF('Indicador Datos'!BV25&gt;Y$38,0,IF('Indicador Datos'!BV25&lt;Y$37,10,(Y$38-'Indicador Datos'!BV25)/(Y$38-Y$37)*10)),1))</f>
        <v>1.4</v>
      </c>
      <c r="Z22" s="83">
        <f>IF('Indicador Datos'!BW25="No data","x",ROUND(IF('Indicador Datos'!BW25&gt;Z$38,0,IF('Indicador Datos'!BW25&lt;Z$37,10,(Z$38-'Indicador Datos'!BW25)/(Z$38-Z$37)*10)),1))</f>
        <v>8</v>
      </c>
      <c r="AA22" s="83">
        <f t="shared" si="8"/>
        <v>4.7</v>
      </c>
      <c r="AB22" s="84">
        <f t="shared" si="9"/>
        <v>4.9000000000000004</v>
      </c>
      <c r="AC22" s="83">
        <f>IF('Indicador Datos'!AH25="No data","x",ROUND(IF('Indicador Datos'!AH25&gt;AC$38,0,IF('Indicador Datos'!AH25&lt;AC$37,10,(AC$38-'Indicador Datos'!AH25)/(AC$38-AC$37)*10)),1))</f>
        <v>4.8</v>
      </c>
      <c r="AD22" s="83">
        <f>IF('Indicador Datos'!AI25="No data","x",ROUND(IF('Indicador Datos'!AI25&gt;AD$38,0,IF('Indicador Datos'!AI25&lt;AD$37,10,(AD$38-'Indicador Datos'!AI25)/(AD$38-AD$37)*10)),1))</f>
        <v>1.4</v>
      </c>
      <c r="AE22" s="83">
        <f>IF('Indicador Datos'!AJ25="No data","x",ROUND(IF('Indicador Datos'!AJ25&gt;AE$38,0,IF('Indicador Datos'!AJ25&lt;AE$37,10,(AE$38-'Indicador Datos'!AJ25)/(AE$38-AE$37)*10)),1))</f>
        <v>8.6</v>
      </c>
      <c r="AF22" s="83">
        <f t="shared" si="10"/>
        <v>5</v>
      </c>
      <c r="AG22" s="83">
        <f>IF('Indicador Datos'!AN25="No data","x",ROUND(IF('Indicador Datos'!AN25&gt;AG$38,0,IF('Indicador Datos'!AN25&lt;AG$37,10,(AG$38-'Indicador Datos'!AN25)/(AG$38-AG$37)*10)),1))</f>
        <v>5.7</v>
      </c>
      <c r="AH22" s="83">
        <f>IF('Indicador Datos'!AO25="No data","x",ROUND(IF('Indicador Datos'!AO25&gt;AH$38,0,IF('Indicador Datos'!AO25&lt;AH$37,10,(AH$38-'Indicador Datos'!AO25)/(AH$38-AH$37)*10)),1))</f>
        <v>6</v>
      </c>
      <c r="AI22" s="83">
        <f>IF('Indicador Datos'!AP25="No data","x",ROUND(IF('Indicador Datos'!AP25&gt;AI$38,10,IF('Indicador Datos'!AP25&lt;AI$37,0,10-(AI$38-'Indicador Datos'!AP25)/(AI$38-AI$37)*10)),1))</f>
        <v>7.3</v>
      </c>
      <c r="AJ22" s="83">
        <f t="shared" si="11"/>
        <v>6.4</v>
      </c>
      <c r="AK22" s="83">
        <f>IF('Indicador Datos'!AQ25="No data","x",ROUND(IF('Indicador Datos'!AQ25&gt;AK$38,10,IF('Indicador Datos'!AQ25&lt;AK$37,0,10-(AK$38-'Indicador Datos'!AQ25)/(AK$38-AK$37)*10)),1))</f>
        <v>2.5</v>
      </c>
      <c r="AL22" s="84">
        <f t="shared" si="12"/>
        <v>4.7</v>
      </c>
      <c r="AM22" s="83">
        <f>IF('Indicador Datos'!BX25="No data","x",ROUND(IF('Indicador Datos'!BX25&gt;AM$38,0,IF('Indicador Datos'!BX25&lt;AM$37,10,(AM$38-'Indicador Datos'!BX25)/(AM$38-AM$37)*10)),1))</f>
        <v>2.1</v>
      </c>
      <c r="AN22" s="83">
        <f>IF('Indicador Datos'!BY25="No data","x",ROUND(IF('Indicador Datos'!BY25&gt;AN$38,0,IF('Indicador Datos'!BY25&lt;AN$37,10,(AN$38-'Indicador Datos'!BY25)/(AN$38-AN$37)*10)),1))</f>
        <v>5.0999999999999996</v>
      </c>
      <c r="AO22" s="83">
        <f t="shared" si="13"/>
        <v>3.6</v>
      </c>
      <c r="AP22" s="83">
        <f>IF('Indicador Datos'!BZ25="No data","x",ROUND(IF('Indicador Datos'!BZ25&gt;AP$38,0,IF('Indicador Datos'!BZ25&lt;AP$37,10,(AP$38-'Indicador Datos'!BZ25)/(AP$38-AP$37)*10)),1))</f>
        <v>5</v>
      </c>
      <c r="AQ22" s="83">
        <f t="shared" si="14"/>
        <v>4.3</v>
      </c>
      <c r="AR22" s="83">
        <f>IF('Indicador Datos'!CA25="No data","x",ROUND(IF('Indicador Datos'!CA25&gt;AR$38,0,IF('Indicador Datos'!CA25&lt;AR$37,10,(AR$38-'Indicador Datos'!CA25)/(AR$38-AR$37)*10)),1))</f>
        <v>3.9</v>
      </c>
      <c r="AS22" s="83">
        <f>IF('Indicador Datos'!CB25="No data","x",ROUND(IF('Indicador Datos'!CB25&gt;AS$38,10,IF('Indicador Datos'!CB25&lt;AS$37,0,10-(AS$38-'Indicador Datos'!CB25)/(AS$38-AS$37)*10)),1))</f>
        <v>10</v>
      </c>
      <c r="AT22" s="83">
        <f t="shared" si="15"/>
        <v>7</v>
      </c>
      <c r="AU22" s="163">
        <f t="shared" si="16"/>
        <v>5.2</v>
      </c>
      <c r="AV22" s="85">
        <f t="shared" si="17"/>
        <v>4.9000000000000004</v>
      </c>
      <c r="AW22" s="152"/>
    </row>
    <row r="23" spans="1:49" s="3" customFormat="1" x14ac:dyDescent="0.25">
      <c r="A23" s="114" t="s">
        <v>44</v>
      </c>
      <c r="B23" s="97" t="s">
        <v>43</v>
      </c>
      <c r="C23" s="83">
        <f>IF('Indicador Datos'!BH26="No data","x",ROUND(IF('Indicador Datos'!BH26&gt;C$38,0,IF('Indicador Datos'!BH26&lt;C$37,10,(C$38-'Indicador Datos'!BH26)/(C$38-C$37)*10)),1))</f>
        <v>6.2</v>
      </c>
      <c r="D23" s="83">
        <f>IF('Indicador Datos'!BI26="No data","x",ROUND(IF('Indicador Datos'!BI26&gt;D$38,0,IF('Indicador Datos'!BI26&lt;D$37,10,(D$38-'Indicador Datos'!BI26)/(D$38-D$37)*10)),1))</f>
        <v>3.9</v>
      </c>
      <c r="E23" s="84">
        <f t="shared" si="1"/>
        <v>5.0999999999999996</v>
      </c>
      <c r="F23" s="83">
        <f>IF('Indicador Datos'!BK26="No data","x",ROUND(IF('Indicador Datos'!BK26&gt;F$38,0,IF('Indicador Datos'!BK26&lt;F$37,10,(F$38-'Indicador Datos'!BK26)/(F$38-F$37)*10)),1))</f>
        <v>7.3</v>
      </c>
      <c r="G23" s="83">
        <f>IF('Indicador Datos'!BJ26="No data","x",ROUND(IF('Indicador Datos'!BJ26&gt;G$38,0,IF('Indicador Datos'!BJ26&lt;G$37,10,(G$38-'Indicador Datos'!BJ26)/(G$38-G$37)*10)),1))</f>
        <v>6.7</v>
      </c>
      <c r="H23" s="84">
        <f t="shared" si="2"/>
        <v>7</v>
      </c>
      <c r="I23" s="83">
        <f>IF('Indicador Datos'!BL26="No data","x",ROUND(IF('Indicador Datos'!BL26&gt;I$38,0,IF('Indicador Datos'!BL26&lt;I$37,10,(I$38-'Indicador Datos'!BL26)/(I$38-I$37)*10)),1))</f>
        <v>9.6999999999999993</v>
      </c>
      <c r="J23" s="163">
        <f t="shared" si="3"/>
        <v>9.6999999999999993</v>
      </c>
      <c r="K23" s="83">
        <f>IF('Indicador Datos'!BM26="No data","x",ROUND(IF('Indicador Datos'!BM26&gt;K$38,10,IF('Indicador Datos'!BM26&lt;K$37,0,10-(K$38-'Indicador Datos'!BM26)/(K$38-K$37)*10)),1))</f>
        <v>1.6</v>
      </c>
      <c r="L23" s="83">
        <f>IF('Indicador Datos'!BN26="No data","x",ROUND(IF('Indicador Datos'!BN26&gt;L$38,10,IF('Indicador Datos'!BN26&lt;L$37,0,10-(L$38-'Indicador Datos'!BN26)/(L$38-L$37)*10)),1))</f>
        <v>0.7</v>
      </c>
      <c r="M23" s="83">
        <f t="shared" si="4"/>
        <v>1.2</v>
      </c>
      <c r="N23" s="83">
        <f>IF('Indicador Datos'!BO26="No data","x",ROUND(IF('Indicador Datos'!BO26&gt;N$38,10,IF('Indicador Datos'!BO26&lt;N$37,0,10-(N$38-'Indicador Datos'!BO26)/(N$38-N$37)*10)),1))</f>
        <v>2.9</v>
      </c>
      <c r="O23" s="163">
        <f t="shared" si="5"/>
        <v>2.2999999999999998</v>
      </c>
      <c r="P23" s="85">
        <f t="shared" si="6"/>
        <v>6.9</v>
      </c>
      <c r="Q23" s="83">
        <f>IF(OR('Indicador Datos'!BP26=0,'Indicador Datos'!BP26="No data"),"x",ROUND(IF('Indicador Datos'!BP26&gt;Q$38,0,IF('Indicador Datos'!BP26&lt;Q$37,10,(Q$38-'Indicador Datos'!BP26)/(Q$38-Q$37)*10)),1))</f>
        <v>10</v>
      </c>
      <c r="R23" s="83">
        <f>IF('Indicador Datos'!BQ26="No data","x",ROUND(IF('Indicador Datos'!BQ26&gt;R$38,0,IF('Indicador Datos'!BQ26&lt;R$37,10,(R$38-'Indicador Datos'!BQ26)/(R$38-R$37)*10)),1))</f>
        <v>10</v>
      </c>
      <c r="S23" s="83">
        <f>IF('Indicador Datos'!BR26="No data","x",ROUND(IF('Indicador Datos'!BR26&gt;S$38,0,IF('Indicador Datos'!BR26&lt;S$37,10,(S$38-'Indicador Datos'!BR26)/(S$38-S$37)*10)),1))</f>
        <v>4.0999999999999996</v>
      </c>
      <c r="T23" s="84">
        <f t="shared" si="7"/>
        <v>8</v>
      </c>
      <c r="U23" s="235">
        <f>IF('Indicador Datos'!BS26="No data","x",'Indicador Datos'!BS26/'Indicador Datos'!CF26*100)</f>
        <v>14.957620076450059</v>
      </c>
      <c r="V23" s="83">
        <f t="shared" si="0"/>
        <v>8.6</v>
      </c>
      <c r="W23" s="83">
        <f>IF('Indicador Datos'!BT26="No data","x",ROUND(IF('Indicador Datos'!BT26&gt;W$38,0,IF('Indicador Datos'!BT26&lt;W$37,10,(W$38-'Indicador Datos'!BT26)/(W$38-W$37)*10)),1))</f>
        <v>10</v>
      </c>
      <c r="X23" s="83">
        <f>IF('Indicador Datos'!BU26="No data","x",ROUND(IF('Indicador Datos'!BU26&gt;X$38,0,IF('Indicador Datos'!BU26&lt;X$37,10,(X$38-'Indicador Datos'!BU26)/(X$38-X$37)*10)),1))</f>
        <v>6.5</v>
      </c>
      <c r="Y23" s="83">
        <f>IF('Indicador Datos'!BV26="No data","x",ROUND(IF('Indicador Datos'!BV26&gt;Y$38,0,IF('Indicador Datos'!BV26&lt;Y$37,10,(Y$38-'Indicador Datos'!BV26)/(Y$38-Y$37)*10)),1))</f>
        <v>10</v>
      </c>
      <c r="Z23" s="83">
        <f>IF('Indicador Datos'!BW26="No data","x",ROUND(IF('Indicador Datos'!BW26&gt;Z$38,0,IF('Indicador Datos'!BW26&lt;Z$37,10,(Z$38-'Indicador Datos'!BW26)/(Z$38-Z$37)*10)),1))</f>
        <v>10</v>
      </c>
      <c r="AA23" s="83">
        <f t="shared" si="8"/>
        <v>10</v>
      </c>
      <c r="AB23" s="84">
        <f t="shared" si="9"/>
        <v>8.8000000000000007</v>
      </c>
      <c r="AC23" s="83">
        <f>IF('Indicador Datos'!AH26="No data","x",ROUND(IF('Indicador Datos'!AH26&gt;AC$38,0,IF('Indicador Datos'!AH26&lt;AC$37,10,(AC$38-'Indicador Datos'!AH26)/(AC$38-AC$37)*10)),1))</f>
        <v>7.8</v>
      </c>
      <c r="AD23" s="83">
        <f>IF('Indicador Datos'!AI26="No data","x",ROUND(IF('Indicador Datos'!AI26&gt;AD$38,0,IF('Indicador Datos'!AI26&lt;AD$37,10,(AD$38-'Indicador Datos'!AI26)/(AD$38-AD$37)*10)),1))</f>
        <v>0</v>
      </c>
      <c r="AE23" s="83">
        <f>IF('Indicador Datos'!AJ26="No data","x",ROUND(IF('Indicador Datos'!AJ26&gt;AE$38,0,IF('Indicador Datos'!AJ26&lt;AE$37,10,(AE$38-'Indicador Datos'!AJ26)/(AE$38-AE$37)*10)),1))</f>
        <v>0</v>
      </c>
      <c r="AF23" s="83">
        <f t="shared" si="10"/>
        <v>0</v>
      </c>
      <c r="AG23" s="83">
        <f>IF('Indicador Datos'!AN26="No data","x",ROUND(IF('Indicador Datos'!AN26&gt;AG$38,0,IF('Indicador Datos'!AN26&lt;AG$37,10,(AG$38-'Indicador Datos'!AN26)/(AG$38-AG$37)*10)),1))</f>
        <v>8.6</v>
      </c>
      <c r="AH23" s="83">
        <f>IF('Indicador Datos'!AO26="No data","x",ROUND(IF('Indicador Datos'!AO26&gt;AH$38,0,IF('Indicador Datos'!AO26&lt;AH$37,10,(AH$38-'Indicador Datos'!AO26)/(AH$38-AH$37)*10)),1))</f>
        <v>2</v>
      </c>
      <c r="AI23" s="83">
        <f>IF('Indicador Datos'!AP26="No data","x",ROUND(IF('Indicador Datos'!AP26&gt;AI$38,10,IF('Indicador Datos'!AP26&lt;AI$37,0,10-(AI$38-'Indicador Datos'!AP26)/(AI$38-AI$37)*10)),1))</f>
        <v>6.3</v>
      </c>
      <c r="AJ23" s="83">
        <f t="shared" si="11"/>
        <v>6.3</v>
      </c>
      <c r="AK23" s="83">
        <f>IF('Indicador Datos'!AQ26="No data","x",ROUND(IF('Indicador Datos'!AQ26&gt;AK$38,10,IF('Indicador Datos'!AQ26&lt;AK$37,0,10-(AK$38-'Indicador Datos'!AQ26)/(AK$38-AK$37)*10)),1))</f>
        <v>10</v>
      </c>
      <c r="AL23" s="84">
        <f t="shared" si="12"/>
        <v>6</v>
      </c>
      <c r="AM23" s="83" t="str">
        <f>IF('Indicador Datos'!BX26="No data","x",ROUND(IF('Indicador Datos'!BX26&gt;AM$38,0,IF('Indicador Datos'!BX26&lt;AM$37,10,(AM$38-'Indicador Datos'!BX26)/(AM$38-AM$37)*10)),1))</f>
        <v>x</v>
      </c>
      <c r="AN23" s="83" t="str">
        <f>IF('Indicador Datos'!BY26="No data","x",ROUND(IF('Indicador Datos'!BY26&gt;AN$38,0,IF('Indicador Datos'!BY26&lt;AN$37,10,(AN$38-'Indicador Datos'!BY26)/(AN$38-AN$37)*10)),1))</f>
        <v>x</v>
      </c>
      <c r="AO23" s="83" t="str">
        <f t="shared" si="13"/>
        <v>x</v>
      </c>
      <c r="AP23" s="83" t="str">
        <f>IF('Indicador Datos'!BZ26="No data","x",ROUND(IF('Indicador Datos'!BZ26&gt;AP$38,0,IF('Indicador Datos'!BZ26&lt;AP$37,10,(AP$38-'Indicador Datos'!BZ26)/(AP$38-AP$37)*10)),1))</f>
        <v>x</v>
      </c>
      <c r="AQ23" s="83" t="str">
        <f t="shared" si="14"/>
        <v>x</v>
      </c>
      <c r="AR23" s="83">
        <f>IF('Indicador Datos'!CA26="No data","x",ROUND(IF('Indicador Datos'!CA26&gt;AR$38,0,IF('Indicador Datos'!CA26&lt;AR$37,10,(AR$38-'Indicador Datos'!CA26)/(AR$38-AR$37)*10)),1))</f>
        <v>5.8</v>
      </c>
      <c r="AS23" s="83">
        <f>IF('Indicador Datos'!CB26="No data","x",ROUND(IF('Indicador Datos'!CB26&gt;AS$38,10,IF('Indicador Datos'!CB26&lt;AS$37,0,10-(AS$38-'Indicador Datos'!CB26)/(AS$38-AS$37)*10)),1))</f>
        <v>10</v>
      </c>
      <c r="AT23" s="83">
        <f t="shared" si="15"/>
        <v>7.9</v>
      </c>
      <c r="AU23" s="163">
        <f t="shared" si="16"/>
        <v>7.9</v>
      </c>
      <c r="AV23" s="85">
        <f t="shared" si="17"/>
        <v>7.7</v>
      </c>
      <c r="AW23" s="152"/>
    </row>
    <row r="24" spans="1:49" s="3" customFormat="1" x14ac:dyDescent="0.25">
      <c r="A24" s="114" t="s">
        <v>46</v>
      </c>
      <c r="B24" s="97" t="s">
        <v>45</v>
      </c>
      <c r="C24" s="83">
        <f>IF('Indicador Datos'!BH27="No data","x",ROUND(IF('Indicador Datos'!BH27&gt;C$38,0,IF('Indicador Datos'!BH27&lt;C$37,10,(C$38-'Indicador Datos'!BH27)/(C$38-C$37)*10)),1))</f>
        <v>5.7</v>
      </c>
      <c r="D24" s="83">
        <f>IF('Indicador Datos'!BI27="No data","x",ROUND(IF('Indicador Datos'!BI27&gt;D$38,0,IF('Indicador Datos'!BI27&lt;D$37,10,(D$38-'Indicador Datos'!BI27)/(D$38-D$37)*10)),1))</f>
        <v>4.7</v>
      </c>
      <c r="E24" s="84">
        <f t="shared" si="1"/>
        <v>5.2</v>
      </c>
      <c r="F24" s="83">
        <f>IF('Indicador Datos'!BK27="No data","x",ROUND(IF('Indicador Datos'!BK27&gt;F$38,0,IF('Indicador Datos'!BK27&lt;F$37,10,(F$38-'Indicador Datos'!BK27)/(F$38-F$37)*10)),1))</f>
        <v>6.1</v>
      </c>
      <c r="G24" s="83">
        <f>IF('Indicador Datos'!BJ27="No data","x",ROUND(IF('Indicador Datos'!BJ27&gt;G$38,0,IF('Indicador Datos'!BJ27&lt;G$37,10,(G$38-'Indicador Datos'!BJ27)/(G$38-G$37)*10)),1))</f>
        <v>4.5</v>
      </c>
      <c r="H24" s="84">
        <f t="shared" si="2"/>
        <v>5.3</v>
      </c>
      <c r="I24" s="83">
        <f>IF('Indicador Datos'!BL27="No data","x",ROUND(IF('Indicador Datos'!BL27&gt;I$38,0,IF('Indicador Datos'!BL27&lt;I$37,10,(I$38-'Indicador Datos'!BL27)/(I$38-I$37)*10)),1))</f>
        <v>3.9</v>
      </c>
      <c r="J24" s="163">
        <f t="shared" si="3"/>
        <v>3.9</v>
      </c>
      <c r="K24" s="83">
        <f>IF('Indicador Datos'!BM27="No data","x",ROUND(IF('Indicador Datos'!BM27&gt;K$38,10,IF('Indicador Datos'!BM27&lt;K$37,0,10-(K$38-'Indicador Datos'!BM27)/(K$38-K$37)*10)),1))</f>
        <v>5.3</v>
      </c>
      <c r="L24" s="83">
        <f>IF('Indicador Datos'!BN27="No data","x",ROUND(IF('Indicador Datos'!BN27&gt;L$38,10,IF('Indicador Datos'!BN27&lt;L$37,0,10-(L$38-'Indicador Datos'!BN27)/(L$38-L$37)*10)),1))</f>
        <v>3.7</v>
      </c>
      <c r="M24" s="83">
        <f t="shared" si="4"/>
        <v>4.5</v>
      </c>
      <c r="N24" s="83">
        <f>IF('Indicador Datos'!BO27="No data","x",ROUND(IF('Indicador Datos'!BO27&gt;N$38,10,IF('Indicador Datos'!BO27&lt;N$37,0,10-(N$38-'Indicador Datos'!BO27)/(N$38-N$37)*10)),1))</f>
        <v>8.6</v>
      </c>
      <c r="O24" s="163">
        <f t="shared" si="5"/>
        <v>7.2</v>
      </c>
      <c r="P24" s="85">
        <f t="shared" si="6"/>
        <v>5.5</v>
      </c>
      <c r="Q24" s="83">
        <f>IF(OR('Indicador Datos'!BP27=0,'Indicador Datos'!BP27="No data"),"x",ROUND(IF('Indicador Datos'!BP27&gt;Q$38,0,IF('Indicador Datos'!BP27&lt;Q$37,10,(Q$38-'Indicador Datos'!BP27)/(Q$38-Q$37)*10)),1))</f>
        <v>4.5999999999999996</v>
      </c>
      <c r="R24" s="83">
        <f>IF('Indicador Datos'!BQ27="No data","x",ROUND(IF('Indicador Datos'!BQ27&gt;R$38,0,IF('Indicador Datos'!BQ27&lt;R$37,10,(R$38-'Indicador Datos'!BQ27)/(R$38-R$37)*10)),1))</f>
        <v>6.9</v>
      </c>
      <c r="S24" s="83">
        <f>IF('Indicador Datos'!BR27="No data","x",ROUND(IF('Indicador Datos'!BR27&gt;S$38,0,IF('Indicador Datos'!BR27&lt;S$37,10,(S$38-'Indicador Datos'!BR27)/(S$38-S$37)*10)),1))</f>
        <v>0.2</v>
      </c>
      <c r="T24" s="84">
        <f t="shared" si="7"/>
        <v>3.9</v>
      </c>
      <c r="U24" s="235">
        <f>IF('Indicador Datos'!BS27="No data","x",'Indicador Datos'!BS27/'Indicador Datos'!CF27*100)</f>
        <v>16.142050040355123</v>
      </c>
      <c r="V24" s="83">
        <f t="shared" si="0"/>
        <v>8.5</v>
      </c>
      <c r="W24" s="83">
        <f>IF('Indicador Datos'!BT27="No data","x",ROUND(IF('Indicador Datos'!BT27&gt;W$38,0,IF('Indicador Datos'!BT27&lt;W$37,10,(W$38-'Indicador Datos'!BT27)/(W$38-W$37)*10)),1))</f>
        <v>8.3000000000000007</v>
      </c>
      <c r="X24" s="83">
        <f>IF('Indicador Datos'!BU27="No data","x",ROUND(IF('Indicador Datos'!BU27&gt;X$38,0,IF('Indicador Datos'!BU27&lt;X$37,10,(X$38-'Indicador Datos'!BU27)/(X$38-X$37)*10)),1))</f>
        <v>2.7</v>
      </c>
      <c r="Y24" s="83">
        <f>IF('Indicador Datos'!BV27="No data","x",ROUND(IF('Indicador Datos'!BV27&gt;Y$38,0,IF('Indicador Datos'!BV27&lt;Y$37,10,(Y$38-'Indicador Datos'!BV27)/(Y$38-Y$37)*10)),1))</f>
        <v>2.9</v>
      </c>
      <c r="Z24" s="83">
        <f>IF('Indicador Datos'!BW27="No data","x",ROUND(IF('Indicador Datos'!BW27&gt;Z$38,0,IF('Indicador Datos'!BW27&lt;Z$37,10,(Z$38-'Indicador Datos'!BW27)/(Z$38-Z$37)*10)),1))</f>
        <v>4</v>
      </c>
      <c r="AA24" s="83">
        <f t="shared" si="8"/>
        <v>3.5</v>
      </c>
      <c r="AB24" s="84">
        <f t="shared" si="9"/>
        <v>5.8</v>
      </c>
      <c r="AC24" s="83">
        <f>IF('Indicador Datos'!AH27="No data","x",ROUND(IF('Indicador Datos'!AH27&gt;AC$38,0,IF('Indicador Datos'!AH27&lt;AC$37,10,(AC$38-'Indicador Datos'!AH27)/(AC$38-AC$37)*10)),1))</f>
        <v>5.9</v>
      </c>
      <c r="AD24" s="83">
        <f>IF('Indicador Datos'!AI27="No data","x",ROUND(IF('Indicador Datos'!AI27&gt;AD$38,0,IF('Indicador Datos'!AI27&lt;AD$37,10,(AD$38-'Indicador Datos'!AI27)/(AD$38-AD$37)*10)),1))</f>
        <v>6.4</v>
      </c>
      <c r="AE24" s="83">
        <f>IF('Indicador Datos'!AJ27="No data","x",ROUND(IF('Indicador Datos'!AJ27&gt;AE$38,0,IF('Indicador Datos'!AJ27&lt;AE$37,10,(AE$38-'Indicador Datos'!AJ27)/(AE$38-AE$37)*10)),1))</f>
        <v>10</v>
      </c>
      <c r="AF24" s="83">
        <f t="shared" si="10"/>
        <v>8.1999999999999993</v>
      </c>
      <c r="AG24" s="83">
        <f>IF('Indicador Datos'!AN27="No data","x",ROUND(IF('Indicador Datos'!AN27&gt;AG$38,0,IF('Indicador Datos'!AN27&lt;AG$37,10,(AG$38-'Indicador Datos'!AN27)/(AG$38-AG$37)*10)),1))</f>
        <v>3.4</v>
      </c>
      <c r="AH24" s="83">
        <f>IF('Indicador Datos'!AO27="No data","x",ROUND(IF('Indicador Datos'!AO27&gt;AH$38,0,IF('Indicador Datos'!AO27&lt;AH$37,10,(AH$38-'Indicador Datos'!AO27)/(AH$38-AH$37)*10)),1))</f>
        <v>0.2</v>
      </c>
      <c r="AI24" s="83">
        <f>IF('Indicador Datos'!AP27="No data","x",ROUND(IF('Indicador Datos'!AP27&gt;AI$38,10,IF('Indicador Datos'!AP27&lt;AI$37,0,10-(AI$38-'Indicador Datos'!AP27)/(AI$38-AI$37)*10)),1))</f>
        <v>3.7</v>
      </c>
      <c r="AJ24" s="83">
        <f t="shared" si="11"/>
        <v>2.6</v>
      </c>
      <c r="AK24" s="83">
        <f>IF('Indicador Datos'!AQ27="No data","x",ROUND(IF('Indicador Datos'!AQ27&gt;AK$38,10,IF('Indicador Datos'!AQ27&lt;AK$37,0,10-(AK$38-'Indicador Datos'!AQ27)/(AK$38-AK$37)*10)),1))</f>
        <v>6.3</v>
      </c>
      <c r="AL24" s="84">
        <f t="shared" si="12"/>
        <v>5.8</v>
      </c>
      <c r="AM24" s="83">
        <f>IF('Indicador Datos'!BX27="No data","x",ROUND(IF('Indicador Datos'!BX27&gt;AM$38,0,IF('Indicador Datos'!BX27&lt;AM$37,10,(AM$38-'Indicador Datos'!BX27)/(AM$38-AM$37)*10)),1))</f>
        <v>3.4</v>
      </c>
      <c r="AN24" s="83">
        <f>IF('Indicador Datos'!BY27="No data","x",ROUND(IF('Indicador Datos'!BY27&gt;AN$38,0,IF('Indicador Datos'!BY27&lt;AN$37,10,(AN$38-'Indicador Datos'!BY27)/(AN$38-AN$37)*10)),1))</f>
        <v>10</v>
      </c>
      <c r="AO24" s="83">
        <f t="shared" si="13"/>
        <v>6.7</v>
      </c>
      <c r="AP24" s="83">
        <f>IF('Indicador Datos'!BZ27="No data","x",ROUND(IF('Indicador Datos'!BZ27&gt;AP$38,0,IF('Indicador Datos'!BZ27&lt;AP$37,10,(AP$38-'Indicador Datos'!BZ27)/(AP$38-AP$37)*10)),1))</f>
        <v>0.6</v>
      </c>
      <c r="AQ24" s="83">
        <f t="shared" si="14"/>
        <v>3.7</v>
      </c>
      <c r="AR24" s="83">
        <f>IF('Indicador Datos'!CA27="No data","x",ROUND(IF('Indicador Datos'!CA27&gt;AR$38,0,IF('Indicador Datos'!CA27&lt;AR$37,10,(AR$38-'Indicador Datos'!CA27)/(AR$38-AR$37)*10)),1))</f>
        <v>8.4</v>
      </c>
      <c r="AS24" s="83">
        <f>IF('Indicador Datos'!CB27="No data","x",ROUND(IF('Indicador Datos'!CB27&gt;AS$38,10,IF('Indicador Datos'!CB27&lt;AS$37,0,10-(AS$38-'Indicador Datos'!CB27)/(AS$38-AS$37)*10)),1))</f>
        <v>10</v>
      </c>
      <c r="AT24" s="83">
        <f t="shared" si="15"/>
        <v>9.1999999999999993</v>
      </c>
      <c r="AU24" s="163">
        <f t="shared" si="16"/>
        <v>5.5</v>
      </c>
      <c r="AV24" s="85">
        <f t="shared" si="17"/>
        <v>5.3</v>
      </c>
      <c r="AW24" s="152"/>
    </row>
    <row r="25" spans="1:49" s="3" customFormat="1" x14ac:dyDescent="0.25">
      <c r="A25" s="114" t="s">
        <v>3</v>
      </c>
      <c r="B25" s="97" t="s">
        <v>2</v>
      </c>
      <c r="C25" s="83">
        <f>IF('Indicador Datos'!BH28="No data","x",ROUND(IF('Indicador Datos'!BH28&gt;C$38,0,IF('Indicador Datos'!BH28&lt;C$37,10,(C$38-'Indicador Datos'!BH28)/(C$38-C$37)*10)),1))</f>
        <v>5</v>
      </c>
      <c r="D25" s="83">
        <f>IF('Indicador Datos'!BI28="No data","x",ROUND(IF('Indicador Datos'!BI28&gt;D$38,0,IF('Indicador Datos'!BI28&lt;D$37,10,(D$38-'Indicador Datos'!BI28)/(D$38-D$37)*10)),1))</f>
        <v>5.8</v>
      </c>
      <c r="E25" s="84">
        <f t="shared" si="1"/>
        <v>5.4</v>
      </c>
      <c r="F25" s="83">
        <f>IF('Indicador Datos'!BK28="No data","x",ROUND(IF('Indicador Datos'!BK28&gt;F$38,0,IF('Indicador Datos'!BK28&lt;F$37,10,(F$38-'Indicador Datos'!BK28)/(F$38-F$37)*10)),1))</f>
        <v>6.8</v>
      </c>
      <c r="G25" s="83">
        <f>IF('Indicador Datos'!BJ28="No data","x",ROUND(IF('Indicador Datos'!BJ28&gt;G$38,0,IF('Indicador Datos'!BJ28&lt;G$37,10,(G$38-'Indicador Datos'!BJ28)/(G$38-G$37)*10)),1))</f>
        <v>5.4</v>
      </c>
      <c r="H25" s="84">
        <f t="shared" si="2"/>
        <v>6.1</v>
      </c>
      <c r="I25" s="83">
        <f>IF('Indicador Datos'!BL28="No data","x",ROUND(IF('Indicador Datos'!BL28&gt;I$38,0,IF('Indicador Datos'!BL28&lt;I$37,10,(I$38-'Indicador Datos'!BL28)/(I$38-I$37)*10)),1))</f>
        <v>0</v>
      </c>
      <c r="J25" s="163">
        <f t="shared" si="3"/>
        <v>0</v>
      </c>
      <c r="K25" s="83">
        <f>IF('Indicador Datos'!BM28="No data","x",ROUND(IF('Indicador Datos'!BM28&gt;K$38,10,IF('Indicador Datos'!BM28&lt;K$37,0,10-(K$38-'Indicador Datos'!BM28)/(K$38-K$37)*10)),1))</f>
        <v>10</v>
      </c>
      <c r="L25" s="83">
        <f>IF('Indicador Datos'!BN28="No data","x",ROUND(IF('Indicador Datos'!BN28&gt;L$38,10,IF('Indicador Datos'!BN28&lt;L$37,0,10-(L$38-'Indicador Datos'!BN28)/(L$38-L$37)*10)),1))</f>
        <v>4.8</v>
      </c>
      <c r="M25" s="83">
        <f t="shared" si="4"/>
        <v>7.4</v>
      </c>
      <c r="N25" s="83">
        <f>IF('Indicador Datos'!BO28="No data","x",ROUND(IF('Indicador Datos'!BO28&gt;N$38,10,IF('Indicador Datos'!BO28&lt;N$37,0,10-(N$38-'Indicador Datos'!BO28)/(N$38-N$37)*10)),1))</f>
        <v>1.4</v>
      </c>
      <c r="O25" s="163">
        <f t="shared" si="5"/>
        <v>3.4</v>
      </c>
      <c r="P25" s="85">
        <f t="shared" si="6"/>
        <v>4.0999999999999996</v>
      </c>
      <c r="Q25" s="83">
        <f>IF(OR('Indicador Datos'!BP28=0,'Indicador Datos'!BP28="No data"),"x",ROUND(IF('Indicador Datos'!BP28&gt;Q$38,0,IF('Indicador Datos'!BP28&lt;Q$37,10,(Q$38-'Indicador Datos'!BP28)/(Q$38-Q$37)*10)),1))</f>
        <v>0.1</v>
      </c>
      <c r="R25" s="83">
        <f>IF('Indicador Datos'!BQ28="No data","x",ROUND(IF('Indicador Datos'!BQ28&gt;R$38,0,IF('Indicador Datos'!BQ28&lt;R$37,10,(R$38-'Indicador Datos'!BQ28)/(R$38-R$37)*10)),1))</f>
        <v>4.4000000000000004</v>
      </c>
      <c r="S25" s="83">
        <f>IF('Indicador Datos'!BR28="No data","x",ROUND(IF('Indicador Datos'!BR28&gt;S$38,0,IF('Indicador Datos'!BR28&lt;S$37,10,(S$38-'Indicador Datos'!BR28)/(S$38-S$37)*10)),1))</f>
        <v>0.1</v>
      </c>
      <c r="T25" s="84">
        <f t="shared" si="7"/>
        <v>1.5</v>
      </c>
      <c r="U25" s="235">
        <f>IF('Indicador Datos'!BS28="No data","x",'Indicador Datos'!BS28/'Indicador Datos'!CF28*100)</f>
        <v>19.001056020228816</v>
      </c>
      <c r="V25" s="83">
        <f t="shared" si="0"/>
        <v>8.1999999999999993</v>
      </c>
      <c r="W25" s="83">
        <f>IF('Indicador Datos'!BT28="No data","x",ROUND(IF('Indicador Datos'!BT28&gt;W$38,0,IF('Indicador Datos'!BT28&lt;W$37,10,(W$38-'Indicador Datos'!BT28)/(W$38-W$37)*10)),1))</f>
        <v>1.2</v>
      </c>
      <c r="X25" s="83">
        <f>IF('Indicador Datos'!BU28="No data","x",ROUND(IF('Indicador Datos'!BU28&gt;X$38,0,IF('Indicador Datos'!BU28&lt;X$37,10,(X$38-'Indicador Datos'!BU28)/(X$38-X$37)*10)),1))</f>
        <v>0.5</v>
      </c>
      <c r="Y25" s="83">
        <f>IF('Indicador Datos'!BV28="No data","x",ROUND(IF('Indicador Datos'!BV28&gt;Y$38,0,IF('Indicador Datos'!BV28&lt;Y$37,10,(Y$38-'Indicador Datos'!BV28)/(Y$38-Y$37)*10)),1))</f>
        <v>8.6</v>
      </c>
      <c r="Z25" s="83">
        <f>IF('Indicador Datos'!BW28="No data","x",ROUND(IF('Indicador Datos'!BW28&gt;Z$38,0,IF('Indicador Datos'!BW28&lt;Z$37,10,(Z$38-'Indicador Datos'!BW28)/(Z$38-Z$37)*10)),1))</f>
        <v>8</v>
      </c>
      <c r="AA25" s="83">
        <f t="shared" si="8"/>
        <v>8.3000000000000007</v>
      </c>
      <c r="AB25" s="84">
        <f t="shared" si="9"/>
        <v>4.5999999999999996</v>
      </c>
      <c r="AC25" s="83">
        <f>IF('Indicador Datos'!AH28="No data","x",ROUND(IF('Indicador Datos'!AH28&gt;AC$38,0,IF('Indicador Datos'!AH28&lt;AC$37,10,(AC$38-'Indicador Datos'!AH28)/(AC$38-AC$37)*10)),1))</f>
        <v>0.4</v>
      </c>
      <c r="AD25" s="83">
        <f>IF('Indicador Datos'!AI28="No data","x",ROUND(IF('Indicador Datos'!AI28&gt;AD$38,0,IF('Indicador Datos'!AI28&lt;AD$37,10,(AD$38-'Indicador Datos'!AI28)/(AD$38-AD$37)*10)),1))</f>
        <v>2.9</v>
      </c>
      <c r="AE25" s="83">
        <f>IF('Indicador Datos'!AJ28="No data","x",ROUND(IF('Indicador Datos'!AJ28&gt;AE$38,0,IF('Indicador Datos'!AJ28&lt;AE$37,10,(AE$38-'Indicador Datos'!AJ28)/(AE$38-AE$37)*10)),1))</f>
        <v>3.6</v>
      </c>
      <c r="AF25" s="83">
        <f t="shared" si="10"/>
        <v>3.25</v>
      </c>
      <c r="AG25" s="83">
        <f>IF('Indicador Datos'!AN28="No data","x",ROUND(IF('Indicador Datos'!AN28&gt;AG$38,0,IF('Indicador Datos'!AN28&lt;AG$37,10,(AG$38-'Indicador Datos'!AN28)/(AG$38-AG$37)*10)),1))</f>
        <v>5.7</v>
      </c>
      <c r="AH25" s="83">
        <f>IF('Indicador Datos'!AO28="No data","x",ROUND(IF('Indicador Datos'!AO28&gt;AH$38,0,IF('Indicador Datos'!AO28&lt;AH$37,10,(AH$38-'Indicador Datos'!AO28)/(AH$38-AH$37)*10)),1))</f>
        <v>7.3</v>
      </c>
      <c r="AI25" s="83">
        <f>IF('Indicador Datos'!AP28="No data","x",ROUND(IF('Indicador Datos'!AP28&gt;AI$38,10,IF('Indicador Datos'!AP28&lt;AI$37,0,10-(AI$38-'Indicador Datos'!AP28)/(AI$38-AI$37)*10)),1))</f>
        <v>5.0999999999999996</v>
      </c>
      <c r="AJ25" s="83">
        <f t="shared" si="11"/>
        <v>6.1</v>
      </c>
      <c r="AK25" s="83">
        <f>IF('Indicador Datos'!AQ28="No data","x",ROUND(IF('Indicador Datos'!AQ28&gt;AK$38,10,IF('Indicador Datos'!AQ28&lt;AK$37,0,10-(AK$38-'Indicador Datos'!AQ28)/(AK$38-AK$37)*10)),1))</f>
        <v>3.5</v>
      </c>
      <c r="AL25" s="84">
        <f t="shared" si="12"/>
        <v>3.3</v>
      </c>
      <c r="AM25" s="83">
        <f>IF('Indicador Datos'!BX28="No data","x",ROUND(IF('Indicador Datos'!BX28&gt;AM$38,0,IF('Indicador Datos'!BX28&lt;AM$37,10,(AM$38-'Indicador Datos'!BX28)/(AM$38-AM$37)*10)),1))</f>
        <v>2.7</v>
      </c>
      <c r="AN25" s="83">
        <f>IF('Indicador Datos'!BY28="No data","x",ROUND(IF('Indicador Datos'!BY28&gt;AN$38,0,IF('Indicador Datos'!BY28&lt;AN$37,10,(AN$38-'Indicador Datos'!BY28)/(AN$38-AN$37)*10)),1))</f>
        <v>8.5</v>
      </c>
      <c r="AO25" s="83">
        <f t="shared" si="13"/>
        <v>5.6</v>
      </c>
      <c r="AP25" s="83">
        <f>IF('Indicador Datos'!BZ28="No data","x",ROUND(IF('Indicador Datos'!BZ28&gt;AP$38,0,IF('Indicador Datos'!BZ28&lt;AP$37,10,(AP$38-'Indicador Datos'!BZ28)/(AP$38-AP$37)*10)),1))</f>
        <v>0.8</v>
      </c>
      <c r="AQ25" s="83">
        <f t="shared" si="14"/>
        <v>3.2</v>
      </c>
      <c r="AR25" s="83">
        <f>IF('Indicador Datos'!CA28="No data","x",ROUND(IF('Indicador Datos'!CA28&gt;AR$38,0,IF('Indicador Datos'!CA28&lt;AR$37,10,(AR$38-'Indicador Datos'!CA28)/(AR$38-AR$37)*10)),1))</f>
        <v>5</v>
      </c>
      <c r="AS25" s="83" t="str">
        <f>IF('Indicador Datos'!CB28="No data","x",ROUND(IF('Indicador Datos'!CB28&gt;AS$38,10,IF('Indicador Datos'!CB28&lt;AS$37,0,10-(AS$38-'Indicador Datos'!CB28)/(AS$38-AS$37)*10)),1))</f>
        <v>x</v>
      </c>
      <c r="AT25" s="83">
        <f t="shared" si="15"/>
        <v>5</v>
      </c>
      <c r="AU25" s="163">
        <f t="shared" si="16"/>
        <v>3.8</v>
      </c>
      <c r="AV25" s="85">
        <f t="shared" si="17"/>
        <v>3.3</v>
      </c>
      <c r="AW25" s="152"/>
    </row>
    <row r="26" spans="1:49" s="3" customFormat="1" x14ac:dyDescent="0.25">
      <c r="A26" s="114" t="s">
        <v>437</v>
      </c>
      <c r="B26" s="97" t="s">
        <v>10</v>
      </c>
      <c r="C26" s="83">
        <f>IF('Indicador Datos'!BH29="No data","x",ROUND(IF('Indicador Datos'!BH29&gt;C$38,0,IF('Indicador Datos'!BH29&lt;C$37,10,(C$38-'Indicador Datos'!BH29)/(C$38-C$37)*10)),1))</f>
        <v>7.4</v>
      </c>
      <c r="D26" s="83">
        <f>IF('Indicador Datos'!BI29="No data","x",ROUND(IF('Indicador Datos'!BI29&gt;D$38,0,IF('Indicador Datos'!BI29&lt;D$37,10,(D$38-'Indicador Datos'!BI29)/(D$38-D$37)*10)),1))</f>
        <v>8.6</v>
      </c>
      <c r="E26" s="84">
        <f t="shared" si="1"/>
        <v>8</v>
      </c>
      <c r="F26" s="83">
        <f>IF('Indicador Datos'!BK29="No data","x",ROUND(IF('Indicador Datos'!BK29&gt;F$38,0,IF('Indicador Datos'!BK29&lt;F$37,10,(F$38-'Indicador Datos'!BK29)/(F$38-F$37)*10)),1))</f>
        <v>6.6</v>
      </c>
      <c r="G26" s="83">
        <f>IF('Indicador Datos'!BJ29="No data","x",ROUND(IF('Indicador Datos'!BJ29&gt;G$38,0,IF('Indicador Datos'!BJ29&lt;G$37,10,(G$38-'Indicador Datos'!BJ29)/(G$38-G$37)*10)),1))</f>
        <v>6.2</v>
      </c>
      <c r="H26" s="84">
        <f t="shared" si="2"/>
        <v>6.4</v>
      </c>
      <c r="I26" s="83">
        <f>IF('Indicador Datos'!BL29="No data","x",ROUND(IF('Indicador Datos'!BL29&gt;I$38,0,IF('Indicador Datos'!BL29&lt;I$37,10,(I$38-'Indicador Datos'!BL29)/(I$38-I$37)*10)),1))</f>
        <v>8.1999999999999993</v>
      </c>
      <c r="J26" s="163">
        <f t="shared" si="3"/>
        <v>8.1999999999999993</v>
      </c>
      <c r="K26" s="83">
        <f>IF('Indicador Datos'!BM29="No data","x",ROUND(IF('Indicador Datos'!BM29&gt;K$38,10,IF('Indicador Datos'!BM29&lt;K$37,0,10-(K$38-'Indicador Datos'!BM29)/(K$38-K$37)*10)),1))</f>
        <v>6.3</v>
      </c>
      <c r="L26" s="83">
        <f>IF('Indicador Datos'!BN29="No data","x",ROUND(IF('Indicador Datos'!BN29&gt;L$38,10,IF('Indicador Datos'!BN29&lt;L$37,0,10-(L$38-'Indicador Datos'!BN29)/(L$38-L$37)*10)),1))</f>
        <v>3</v>
      </c>
      <c r="M26" s="83">
        <f t="shared" si="4"/>
        <v>4.7</v>
      </c>
      <c r="N26" s="83">
        <f>IF('Indicador Datos'!BO29="No data","x",ROUND(IF('Indicador Datos'!BO29&gt;N$38,10,IF('Indicador Datos'!BO29&lt;N$37,0,10-(N$38-'Indicador Datos'!BO29)/(N$38-N$37)*10)),1))</f>
        <v>1.4</v>
      </c>
      <c r="O26" s="163">
        <f t="shared" si="5"/>
        <v>2.5</v>
      </c>
      <c r="P26" s="85">
        <f t="shared" si="6"/>
        <v>6.7</v>
      </c>
      <c r="Q26" s="83">
        <f>IF(OR('Indicador Datos'!BP29=0,'Indicador Datos'!BP29="No data"),"x",ROUND(IF('Indicador Datos'!BP29&gt;Q$38,0,IF('Indicador Datos'!BP29&lt;Q$37,10,(Q$38-'Indicador Datos'!BP29)/(Q$38-Q$37)*10)),1))</f>
        <v>4.8</v>
      </c>
      <c r="R26" s="83">
        <f>IF('Indicador Datos'!BQ29="No data","x",ROUND(IF('Indicador Datos'!BQ29&gt;R$38,0,IF('Indicador Datos'!BQ29&lt;R$37,10,(R$38-'Indicador Datos'!BQ29)/(R$38-R$37)*10)),1))</f>
        <v>7.6</v>
      </c>
      <c r="S26" s="83">
        <f>IF('Indicador Datos'!BR29="No data","x",ROUND(IF('Indicador Datos'!BR29&gt;S$38,0,IF('Indicador Datos'!BR29&lt;S$37,10,(S$38-'Indicador Datos'!BR29)/(S$38-S$37)*10)),1))</f>
        <v>5.8</v>
      </c>
      <c r="T26" s="84">
        <f t="shared" si="7"/>
        <v>6.1</v>
      </c>
      <c r="U26" s="235">
        <f>IF('Indicador Datos'!BS29="No data","x",'Indicador Datos'!BS29/'Indicador Datos'!CF29*100)</f>
        <v>8.7695006000184623</v>
      </c>
      <c r="V26" s="83">
        <f t="shared" si="0"/>
        <v>9.1999999999999993</v>
      </c>
      <c r="W26" s="83">
        <f>IF('Indicador Datos'!BT29="No data","x",ROUND(IF('Indicador Datos'!BT29&gt;W$38,0,IF('Indicador Datos'!BT29&lt;W$37,10,(W$38-'Indicador Datos'!BT29)/(W$38-W$37)*10)),1))</f>
        <v>10</v>
      </c>
      <c r="X26" s="83">
        <f>IF('Indicador Datos'!BU29="No data","x",ROUND(IF('Indicador Datos'!BU29&gt;X$38,0,IF('Indicador Datos'!BU29&lt;X$37,10,(X$38-'Indicador Datos'!BU29)/(X$38-X$37)*10)),1))</f>
        <v>5</v>
      </c>
      <c r="Y26" s="83">
        <f>IF('Indicador Datos'!BV29="No data","x",ROUND(IF('Indicador Datos'!BV29&gt;Y$38,0,IF('Indicador Datos'!BV29&lt;Y$37,10,(Y$38-'Indicador Datos'!BV29)/(Y$38-Y$37)*10)),1))</f>
        <v>3.7</v>
      </c>
      <c r="Z26" s="83">
        <f>IF('Indicador Datos'!BW29="No data","x",ROUND(IF('Indicador Datos'!BW29&gt;Z$38,0,IF('Indicador Datos'!BW29&lt;Z$37,10,(Z$38-'Indicador Datos'!BW29)/(Z$38-Z$37)*10)),1))</f>
        <v>6.5</v>
      </c>
      <c r="AA26" s="83">
        <f t="shared" si="8"/>
        <v>5.0999999999999996</v>
      </c>
      <c r="AB26" s="84">
        <f t="shared" si="9"/>
        <v>7.3</v>
      </c>
      <c r="AC26" s="83">
        <f>IF('Indicador Datos'!AH29="No data","x",ROUND(IF('Indicador Datos'!AH29&gt;AC$38,0,IF('Indicador Datos'!AH29&lt;AC$37,10,(AC$38-'Indicador Datos'!AH29)/(AC$38-AC$37)*10)),1))</f>
        <v>9</v>
      </c>
      <c r="AD26" s="83">
        <f>IF('Indicador Datos'!AI29="No data","x",ROUND(IF('Indicador Datos'!AI29&gt;AD$38,0,IF('Indicador Datos'!AI29&lt;AD$37,10,(AD$38-'Indicador Datos'!AI29)/(AD$38-AD$37)*10)),1))</f>
        <v>2.9</v>
      </c>
      <c r="AE26" s="83">
        <f>IF('Indicador Datos'!AJ29="No data","x",ROUND(IF('Indicador Datos'!AJ29&gt;AE$38,0,IF('Indicador Datos'!AJ29&lt;AE$37,10,(AE$38-'Indicador Datos'!AJ29)/(AE$38-AE$37)*10)),1))</f>
        <v>7.1</v>
      </c>
      <c r="AF26" s="83">
        <f t="shared" si="10"/>
        <v>5</v>
      </c>
      <c r="AG26" s="83">
        <f>IF('Indicador Datos'!AN29="No data","x",ROUND(IF('Indicador Datos'!AN29&gt;AG$38,0,IF('Indicador Datos'!AN29&lt;AG$37,10,(AG$38-'Indicador Datos'!AN29)/(AG$38-AG$37)*10)),1))</f>
        <v>8.6</v>
      </c>
      <c r="AH26" s="83">
        <f>IF('Indicador Datos'!AO29="No data","x",ROUND(IF('Indicador Datos'!AO29&gt;AH$38,0,IF('Indicador Datos'!AO29&lt;AH$37,10,(AH$38-'Indicador Datos'!AO29)/(AH$38-AH$37)*10)),1))</f>
        <v>3.1</v>
      </c>
      <c r="AI26" s="83">
        <f>IF('Indicador Datos'!AP29="No data","x",ROUND(IF('Indicador Datos'!AP29&gt;AI$38,10,IF('Indicador Datos'!AP29&lt;AI$37,0,10-(AI$38-'Indicador Datos'!AP29)/(AI$38-AI$37)*10)),1))</f>
        <v>3.9</v>
      </c>
      <c r="AJ26" s="83">
        <f t="shared" si="11"/>
        <v>5.9</v>
      </c>
      <c r="AK26" s="83">
        <f>IF('Indicador Datos'!AQ29="No data","x",ROUND(IF('Indicador Datos'!AQ29&gt;AK$38,10,IF('Indicador Datos'!AQ29&lt;AK$37,0,10-(AK$38-'Indicador Datos'!AQ29)/(AK$38-AK$37)*10)),1))</f>
        <v>10</v>
      </c>
      <c r="AL26" s="84">
        <f t="shared" si="12"/>
        <v>7.5</v>
      </c>
      <c r="AM26" s="83">
        <f>IF('Indicador Datos'!BX29="No data","x",ROUND(IF('Indicador Datos'!BX29&gt;AM$38,0,IF('Indicador Datos'!BX29&lt;AM$37,10,(AM$38-'Indicador Datos'!BX29)/(AM$38-AM$37)*10)),1))</f>
        <v>1.6</v>
      </c>
      <c r="AN26" s="83">
        <f>IF('Indicador Datos'!BY29="No data","x",ROUND(IF('Indicador Datos'!BY29&gt;AN$38,0,IF('Indicador Datos'!BY29&lt;AN$37,10,(AN$38-'Indicador Datos'!BY29)/(AN$38-AN$37)*10)),1))</f>
        <v>2</v>
      </c>
      <c r="AO26" s="83">
        <f t="shared" si="13"/>
        <v>1.8</v>
      </c>
      <c r="AP26" s="83">
        <f>IF('Indicador Datos'!BZ29="No data","x",ROUND(IF('Indicador Datos'!BZ29&gt;AP$38,0,IF('Indicador Datos'!BZ29&lt;AP$37,10,(AP$38-'Indicador Datos'!BZ29)/(AP$38-AP$37)*10)),1))</f>
        <v>6.2</v>
      </c>
      <c r="AQ26" s="83">
        <f t="shared" si="14"/>
        <v>4</v>
      </c>
      <c r="AR26" s="83">
        <f>IF('Indicador Datos'!CA29="No data","x",ROUND(IF('Indicador Datos'!CA29&gt;AR$38,0,IF('Indicador Datos'!CA29&lt;AR$37,10,(AR$38-'Indicador Datos'!CA29)/(AR$38-AR$37)*10)),1))</f>
        <v>1.8</v>
      </c>
      <c r="AS26" s="83" t="str">
        <f>IF('Indicador Datos'!CB29="No data","x",ROUND(IF('Indicador Datos'!CB29&gt;AS$38,10,IF('Indicador Datos'!CB29&lt;AS$37,0,10-(AS$38-'Indicador Datos'!CB29)/(AS$38-AS$37)*10)),1))</f>
        <v>x</v>
      </c>
      <c r="AT26" s="83">
        <f t="shared" si="15"/>
        <v>1.8</v>
      </c>
      <c r="AU26" s="163">
        <f t="shared" si="16"/>
        <v>3.3</v>
      </c>
      <c r="AV26" s="85">
        <f t="shared" si="17"/>
        <v>6.1</v>
      </c>
      <c r="AW26" s="152"/>
    </row>
    <row r="27" spans="1:49" s="3" customFormat="1" x14ac:dyDescent="0.25">
      <c r="A27" s="114" t="s">
        <v>12</v>
      </c>
      <c r="B27" s="97" t="s">
        <v>11</v>
      </c>
      <c r="C27" s="83">
        <f>IF('Indicador Datos'!BH30="No data","x",ROUND(IF('Indicador Datos'!BH30&gt;C$38,0,IF('Indicador Datos'!BH30&lt;C$37,10,(C$38-'Indicador Datos'!BH30)/(C$38-C$37)*10)),1))</f>
        <v>5.7</v>
      </c>
      <c r="D27" s="83" t="str">
        <f>IF('Indicador Datos'!BI30="No data","x",ROUND(IF('Indicador Datos'!BI30&gt;D$38,0,IF('Indicador Datos'!BI30&lt;D$37,10,(D$38-'Indicador Datos'!BI30)/(D$38-D$37)*10)),1))</f>
        <v>x</v>
      </c>
      <c r="E27" s="84">
        <f t="shared" si="1"/>
        <v>5.7</v>
      </c>
      <c r="F27" s="83">
        <f>IF('Indicador Datos'!BK30="No data","x",ROUND(IF('Indicador Datos'!BK30&gt;F$38,0,IF('Indicador Datos'!BK30&lt;F$37,10,(F$38-'Indicador Datos'!BK30)/(F$38-F$37)*10)),1))</f>
        <v>6.2</v>
      </c>
      <c r="G27" s="83">
        <f>IF('Indicador Datos'!BJ30="No data","x",ROUND(IF('Indicador Datos'!BJ30&gt;G$38,0,IF('Indicador Datos'!BJ30&lt;G$37,10,(G$38-'Indicador Datos'!BJ30)/(G$38-G$37)*10)),1))</f>
        <v>5.3</v>
      </c>
      <c r="H27" s="84">
        <f t="shared" si="2"/>
        <v>5.8</v>
      </c>
      <c r="I27" s="83">
        <f>IF('Indicador Datos'!BL30="No data","x",ROUND(IF('Indicador Datos'!BL30&gt;I$38,0,IF('Indicador Datos'!BL30&lt;I$37,10,(I$38-'Indicador Datos'!BL30)/(I$38-I$37)*10)),1))</f>
        <v>0</v>
      </c>
      <c r="J27" s="163">
        <f t="shared" si="3"/>
        <v>0</v>
      </c>
      <c r="K27" s="83">
        <f>IF('Indicador Datos'!BM30="No data","x",ROUND(IF('Indicador Datos'!BM30&gt;K$38,10,IF('Indicador Datos'!BM30&lt;K$37,0,10-(K$38-'Indicador Datos'!BM30)/(K$38-K$37)*10)),1))</f>
        <v>10</v>
      </c>
      <c r="L27" s="83">
        <f>IF('Indicador Datos'!BN30="No data","x",ROUND(IF('Indicador Datos'!BN30&gt;L$38,10,IF('Indicador Datos'!BN30&lt;L$37,0,10-(L$38-'Indicador Datos'!BN30)/(L$38-L$37)*10)),1))</f>
        <v>3.9</v>
      </c>
      <c r="M27" s="83">
        <f t="shared" si="4"/>
        <v>7</v>
      </c>
      <c r="N27" s="83">
        <f>IF('Indicador Datos'!BO30="No data","x",ROUND(IF('Indicador Datos'!BO30&gt;N$38,10,IF('Indicador Datos'!BO30&lt;N$37,0,10-(N$38-'Indicador Datos'!BO30)/(N$38-N$37)*10)),1))</f>
        <v>7.1</v>
      </c>
      <c r="O27" s="163">
        <f t="shared" si="5"/>
        <v>7.1</v>
      </c>
      <c r="P27" s="85">
        <f t="shared" si="6"/>
        <v>5.0999999999999996</v>
      </c>
      <c r="Q27" s="83">
        <f>IF(OR('Indicador Datos'!BP30=0,'Indicador Datos'!BP30="No data"),"x",ROUND(IF('Indicador Datos'!BP30&gt;Q$38,0,IF('Indicador Datos'!BP30&lt;Q$37,10,(Q$38-'Indicador Datos'!BP30)/(Q$38-Q$37)*10)),1))</f>
        <v>0.3</v>
      </c>
      <c r="R27" s="83">
        <f>IF('Indicador Datos'!BQ30="No data","x",ROUND(IF('Indicador Datos'!BQ30&gt;R$38,0,IF('Indicador Datos'!BQ30&lt;R$37,10,(R$38-'Indicador Datos'!BQ30)/(R$38-R$37)*10)),1))</f>
        <v>5.3</v>
      </c>
      <c r="S27" s="83">
        <f>IF('Indicador Datos'!BR30="No data","x",ROUND(IF('Indicador Datos'!BR30&gt;S$38,0,IF('Indicador Datos'!BR30&lt;S$37,10,(S$38-'Indicador Datos'!BR30)/(S$38-S$37)*10)),1))</f>
        <v>1.9</v>
      </c>
      <c r="T27" s="84">
        <f t="shared" si="7"/>
        <v>2.5</v>
      </c>
      <c r="U27" s="235">
        <f>IF('Indicador Datos'!BS30="No data","x",'Indicador Datos'!BS30/'Indicador Datos'!CF30*100)</f>
        <v>10.639027261916302</v>
      </c>
      <c r="V27" s="83">
        <f t="shared" si="0"/>
        <v>9</v>
      </c>
      <c r="W27" s="83">
        <f>IF('Indicador Datos'!BT30="No data","x",ROUND(IF('Indicador Datos'!BT30&gt;W$38,0,IF('Indicador Datos'!BT30&lt;W$37,10,(W$38-'Indicador Datos'!BT30)/(W$38-W$37)*10)),1))</f>
        <v>5.7</v>
      </c>
      <c r="X27" s="83">
        <f>IF('Indicador Datos'!BU30="No data","x",ROUND(IF('Indicador Datos'!BU30&gt;X$38,0,IF('Indicador Datos'!BU30&lt;X$37,10,(X$38-'Indicador Datos'!BU30)/(X$38-X$37)*10)),1))</f>
        <v>0.9</v>
      </c>
      <c r="Y27" s="83">
        <f>IF('Indicador Datos'!BV30="No data","x",ROUND(IF('Indicador Datos'!BV30&gt;Y$38,0,IF('Indicador Datos'!BV30&lt;Y$37,10,(Y$38-'Indicador Datos'!BV30)/(Y$38-Y$37)*10)),1))</f>
        <v>2</v>
      </c>
      <c r="Z27" s="83">
        <f>IF('Indicador Datos'!BW30="No data","x",ROUND(IF('Indicador Datos'!BW30&gt;Z$38,0,IF('Indicador Datos'!BW30&lt;Z$37,10,(Z$38-'Indicador Datos'!BW30)/(Z$38-Z$37)*10)),1))</f>
        <v>0.5</v>
      </c>
      <c r="AA27" s="83">
        <f t="shared" si="8"/>
        <v>1.3</v>
      </c>
      <c r="AB27" s="84">
        <f t="shared" si="9"/>
        <v>4.2</v>
      </c>
      <c r="AC27" s="83">
        <f>IF('Indicador Datos'!AH30="No data","x",ROUND(IF('Indicador Datos'!AH30&gt;AC$38,0,IF('Indicador Datos'!AH30&lt;AC$37,10,(AC$38-'Indicador Datos'!AH30)/(AC$38-AC$37)*10)),1))</f>
        <v>5.3</v>
      </c>
      <c r="AD27" s="83">
        <f>IF('Indicador Datos'!AI30="No data","x",ROUND(IF('Indicador Datos'!AI30&gt;AD$38,0,IF('Indicador Datos'!AI30&lt;AD$37,10,(AD$38-'Indicador Datos'!AI30)/(AD$38-AD$37)*10)),1))</f>
        <v>1.4</v>
      </c>
      <c r="AE27" s="83">
        <f>IF('Indicador Datos'!AJ30="No data","x",ROUND(IF('Indicador Datos'!AJ30&gt;AE$38,0,IF('Indicador Datos'!AJ30&lt;AE$37,10,(AE$38-'Indicador Datos'!AJ30)/(AE$38-AE$37)*10)),1))</f>
        <v>2.1</v>
      </c>
      <c r="AF27" s="83">
        <f t="shared" si="10"/>
        <v>1.75</v>
      </c>
      <c r="AG27" s="83">
        <f>IF('Indicador Datos'!AN30="No data","x",ROUND(IF('Indicador Datos'!AN30&gt;AG$38,0,IF('Indicador Datos'!AN30&lt;AG$37,10,(AG$38-'Indicador Datos'!AN30)/(AG$38-AG$37)*10)),1))</f>
        <v>4.9000000000000004</v>
      </c>
      <c r="AH27" s="83">
        <f>IF('Indicador Datos'!AO30="No data","x",ROUND(IF('Indicador Datos'!AO30&gt;AH$38,0,IF('Indicador Datos'!AO30&lt;AH$37,10,(AH$38-'Indicador Datos'!AO30)/(AH$38-AH$37)*10)),1))</f>
        <v>4.9000000000000004</v>
      </c>
      <c r="AI27" s="83">
        <f>IF('Indicador Datos'!AP30="No data","x",ROUND(IF('Indicador Datos'!AP30&gt;AI$38,10,IF('Indicador Datos'!AP30&lt;AI$37,0,10-(AI$38-'Indicador Datos'!AP30)/(AI$38-AI$37)*10)),1))</f>
        <v>4.3</v>
      </c>
      <c r="AJ27" s="83">
        <f t="shared" si="11"/>
        <v>4.7</v>
      </c>
      <c r="AK27" s="83">
        <f>IF('Indicador Datos'!AQ30="No data","x",ROUND(IF('Indicador Datos'!AQ30&gt;AK$38,10,IF('Indicador Datos'!AQ30&lt;AK$37,0,10-(AK$38-'Indicador Datos'!AQ30)/(AK$38-AK$37)*10)),1))</f>
        <v>2.9</v>
      </c>
      <c r="AL27" s="84">
        <f t="shared" si="12"/>
        <v>3.7</v>
      </c>
      <c r="AM27" s="83" t="str">
        <f>IF('Indicador Datos'!BX30="No data","x",ROUND(IF('Indicador Datos'!BX30&gt;AM$38,0,IF('Indicador Datos'!BX30&lt;AM$37,10,(AM$38-'Indicador Datos'!BX30)/(AM$38-AM$37)*10)),1))</f>
        <v>x</v>
      </c>
      <c r="AN27" s="83" t="str">
        <f>IF('Indicador Datos'!BY30="No data","x",ROUND(IF('Indicador Datos'!BY30&gt;AN$38,0,IF('Indicador Datos'!BY30&lt;AN$37,10,(AN$38-'Indicador Datos'!BY30)/(AN$38-AN$37)*10)),1))</f>
        <v>x</v>
      </c>
      <c r="AO27" s="83" t="str">
        <f t="shared" si="13"/>
        <v>x</v>
      </c>
      <c r="AP27" s="83">
        <f>IF('Indicador Datos'!BZ30="No data","x",ROUND(IF('Indicador Datos'!BZ30&gt;AP$38,0,IF('Indicador Datos'!BZ30&lt;AP$37,10,(AP$38-'Indicador Datos'!BZ30)/(AP$38-AP$37)*10)),1))</f>
        <v>5.4</v>
      </c>
      <c r="AQ27" s="83">
        <f t="shared" si="14"/>
        <v>5.4</v>
      </c>
      <c r="AR27" s="83">
        <f>IF('Indicador Datos'!CA30="No data","x",ROUND(IF('Indicador Datos'!CA30&gt;AR$38,0,IF('Indicador Datos'!CA30&lt;AR$37,10,(AR$38-'Indicador Datos'!CA30)/(AR$38-AR$37)*10)),1))</f>
        <v>2.9</v>
      </c>
      <c r="AS27" s="83">
        <f>IF('Indicador Datos'!CB30="No data","x",ROUND(IF('Indicador Datos'!CB30&gt;AS$38,10,IF('Indicador Datos'!CB30&lt;AS$37,0,10-(AS$38-'Indicador Datos'!CB30)/(AS$38-AS$37)*10)),1))</f>
        <v>7.1</v>
      </c>
      <c r="AT27" s="83">
        <f t="shared" si="15"/>
        <v>5</v>
      </c>
      <c r="AU27" s="163">
        <f t="shared" si="16"/>
        <v>5.3</v>
      </c>
      <c r="AV27" s="85">
        <f t="shared" si="17"/>
        <v>3.9</v>
      </c>
      <c r="AW27" s="152"/>
    </row>
    <row r="28" spans="1:49" s="3" customFormat="1" x14ac:dyDescent="0.25">
      <c r="A28" s="114" t="s">
        <v>14</v>
      </c>
      <c r="B28" s="97" t="s">
        <v>13</v>
      </c>
      <c r="C28" s="83">
        <f>IF('Indicador Datos'!BH31="No data","x",ROUND(IF('Indicador Datos'!BH31&gt;C$38,0,IF('Indicador Datos'!BH31&lt;C$37,10,(C$38-'Indicador Datos'!BH31)/(C$38-C$37)*10)),1))</f>
        <v>4.3</v>
      </c>
      <c r="D28" s="83">
        <f>IF('Indicador Datos'!BI31="No data","x",ROUND(IF('Indicador Datos'!BI31&gt;D$38,0,IF('Indicador Datos'!BI31&lt;D$37,10,(D$38-'Indicador Datos'!BI31)/(D$38-D$37)*10)),1))</f>
        <v>4.5999999999999996</v>
      </c>
      <c r="E28" s="84">
        <f t="shared" si="1"/>
        <v>4.5</v>
      </c>
      <c r="F28" s="83">
        <f>IF('Indicador Datos'!BK31="No data","x",ROUND(IF('Indicador Datos'!BK31&gt;F$38,0,IF('Indicador Datos'!BK31&lt;F$37,10,(F$38-'Indicador Datos'!BK31)/(F$38-F$37)*10)),1))</f>
        <v>3</v>
      </c>
      <c r="G28" s="83">
        <f>IF('Indicador Datos'!BJ31="No data","x",ROUND(IF('Indicador Datos'!BJ31&gt;G$38,0,IF('Indicador Datos'!BJ31&lt;G$37,10,(G$38-'Indicador Datos'!BJ31)/(G$38-G$37)*10)),1))</f>
        <v>2.7</v>
      </c>
      <c r="H28" s="84">
        <f t="shared" si="2"/>
        <v>2.9</v>
      </c>
      <c r="I28" s="83">
        <f>IF('Indicador Datos'!BL31="No data","x",ROUND(IF('Indicador Datos'!BL31&gt;I$38,0,IF('Indicador Datos'!BL31&lt;I$37,10,(I$38-'Indicador Datos'!BL31)/(I$38-I$37)*10)),1))</f>
        <v>0</v>
      </c>
      <c r="J28" s="163">
        <f t="shared" si="3"/>
        <v>0</v>
      </c>
      <c r="K28" s="83">
        <f>IF('Indicador Datos'!BM31="No data","x",ROUND(IF('Indicador Datos'!BM31&gt;K$38,10,IF('Indicador Datos'!BM31&lt;K$37,0,10-(K$38-'Indicador Datos'!BM31)/(K$38-K$37)*10)),1))</f>
        <v>5.5</v>
      </c>
      <c r="L28" s="83">
        <f>IF('Indicador Datos'!BN31="No data","x",ROUND(IF('Indicador Datos'!BN31&gt;L$38,10,IF('Indicador Datos'!BN31&lt;L$37,0,10-(L$38-'Indicador Datos'!BN31)/(L$38-L$37)*10)),1))</f>
        <v>3.8</v>
      </c>
      <c r="M28" s="83">
        <f t="shared" si="4"/>
        <v>4.7</v>
      </c>
      <c r="N28" s="83">
        <f>IF('Indicador Datos'!BO31="No data","x",ROUND(IF('Indicador Datos'!BO31&gt;N$38,10,IF('Indicador Datos'!BO31&lt;N$37,0,10-(N$38-'Indicador Datos'!BO31)/(N$38-N$37)*10)),1))</f>
        <v>2.9</v>
      </c>
      <c r="O28" s="163">
        <f t="shared" si="5"/>
        <v>3.5</v>
      </c>
      <c r="P28" s="85">
        <f t="shared" si="6"/>
        <v>2.9</v>
      </c>
      <c r="Q28" s="83">
        <f>IF(OR('Indicador Datos'!BP31=0,'Indicador Datos'!BP31="No data"),"x",ROUND(IF('Indicador Datos'!BP31&gt;Q$38,0,IF('Indicador Datos'!BP31&lt;Q$37,10,(Q$38-'Indicador Datos'!BP31)/(Q$38-Q$37)*10)),1))</f>
        <v>0.2</v>
      </c>
      <c r="R28" s="83">
        <f>IF('Indicador Datos'!BQ31="No data","x",ROUND(IF('Indicador Datos'!BQ31&gt;R$38,0,IF('Indicador Datos'!BQ31&lt;R$37,10,(R$38-'Indicador Datos'!BQ31)/(R$38-R$37)*10)),1))</f>
        <v>3.5</v>
      </c>
      <c r="S28" s="83">
        <f>IF('Indicador Datos'!BR31="No data","x",ROUND(IF('Indicador Datos'!BR31&gt;S$38,0,IF('Indicador Datos'!BR31&lt;S$37,10,(S$38-'Indicador Datos'!BR31)/(S$38-S$37)*10)),1))</f>
        <v>2.4</v>
      </c>
      <c r="T28" s="84">
        <f t="shared" si="7"/>
        <v>2</v>
      </c>
      <c r="U28" s="235">
        <f>IF('Indicador Datos'!BS31="No data","x",'Indicador Datos'!BS31/'Indicador Datos'!CF31*100)</f>
        <v>20.173980407030228</v>
      </c>
      <c r="V28" s="83">
        <f t="shared" si="0"/>
        <v>8.1</v>
      </c>
      <c r="W28" s="83">
        <f>IF('Indicador Datos'!BT31="No data","x",ROUND(IF('Indicador Datos'!BT31&gt;W$38,0,IF('Indicador Datos'!BT31&lt;W$37,10,(W$38-'Indicador Datos'!BT31)/(W$38-W$37)*10)),1))</f>
        <v>0.3</v>
      </c>
      <c r="X28" s="83">
        <f>IF('Indicador Datos'!BU31="No data","x",ROUND(IF('Indicador Datos'!BU31&gt;X$38,0,IF('Indicador Datos'!BU31&lt;X$37,10,(X$38-'Indicador Datos'!BU31)/(X$38-X$37)*10)),1))</f>
        <v>0.5</v>
      </c>
      <c r="Y28" s="83">
        <f>IF('Indicador Datos'!BV31="No data","x",ROUND(IF('Indicador Datos'!BV31&gt;Y$38,0,IF('Indicador Datos'!BV31&lt;Y$37,10,(Y$38-'Indicador Datos'!BV31)/(Y$38-Y$37)*10)),1))</f>
        <v>2.9</v>
      </c>
      <c r="Z28" s="83">
        <f>IF('Indicador Datos'!BW31="No data","x",ROUND(IF('Indicador Datos'!BW31&gt;Z$38,0,IF('Indicador Datos'!BW31&lt;Z$37,10,(Z$38-'Indicador Datos'!BW31)/(Z$38-Z$37)*10)),1))</f>
        <v>2.5</v>
      </c>
      <c r="AA28" s="83">
        <f t="shared" si="8"/>
        <v>2.7</v>
      </c>
      <c r="AB28" s="84">
        <f t="shared" si="9"/>
        <v>2.9</v>
      </c>
      <c r="AC28" s="83">
        <f>IF('Indicador Datos'!AH31="No data","x",ROUND(IF('Indicador Datos'!AH31&gt;AC$38,0,IF('Indicador Datos'!AH31&lt;AC$37,10,(AC$38-'Indicador Datos'!AH31)/(AC$38-AC$37)*10)),1))</f>
        <v>7.4</v>
      </c>
      <c r="AD28" s="83">
        <f>IF('Indicador Datos'!AI31="No data","x",ROUND(IF('Indicador Datos'!AI31&gt;AD$38,0,IF('Indicador Datos'!AI31&lt;AD$37,10,(AD$38-'Indicador Datos'!AI31)/(AD$38-AD$37)*10)),1))</f>
        <v>3.6</v>
      </c>
      <c r="AE28" s="83">
        <f>IF('Indicador Datos'!AJ31="No data","x",ROUND(IF('Indicador Datos'!AJ31&gt;AE$38,0,IF('Indicador Datos'!AJ31&lt;AE$37,10,(AE$38-'Indicador Datos'!AJ31)/(AE$38-AE$37)*10)),1))</f>
        <v>2.1</v>
      </c>
      <c r="AF28" s="83">
        <f t="shared" si="10"/>
        <v>2.85</v>
      </c>
      <c r="AG28" s="83">
        <f>IF('Indicador Datos'!AN31="No data","x",ROUND(IF('Indicador Datos'!AN31&gt;AG$38,0,IF('Indicador Datos'!AN31&lt;AG$37,10,(AG$38-'Indicador Datos'!AN31)/(AG$38-AG$37)*10)),1))</f>
        <v>3.1</v>
      </c>
      <c r="AH28" s="83">
        <f>IF('Indicador Datos'!AO31="No data","x",ROUND(IF('Indicador Datos'!AO31&gt;AH$38,0,IF('Indicador Datos'!AO31&lt;AH$37,10,(AH$38-'Indicador Datos'!AO31)/(AH$38-AH$37)*10)),1))</f>
        <v>4.7</v>
      </c>
      <c r="AI28" s="83">
        <f>IF('Indicador Datos'!AP31="No data","x",ROUND(IF('Indicador Datos'!AP31&gt;AI$38,10,IF('Indicador Datos'!AP31&lt;AI$37,0,10-(AI$38-'Indicador Datos'!AP31)/(AI$38-AI$37)*10)),1))</f>
        <v>5.3</v>
      </c>
      <c r="AJ28" s="83">
        <f t="shared" si="11"/>
        <v>4.4000000000000004</v>
      </c>
      <c r="AK28" s="83">
        <f>IF('Indicador Datos'!AQ31="No data","x",ROUND(IF('Indicador Datos'!AQ31&gt;AK$38,10,IF('Indicador Datos'!AQ31&lt;AK$37,0,10-(AK$38-'Indicador Datos'!AQ31)/(AK$38-AK$37)*10)),1))</f>
        <v>1.5</v>
      </c>
      <c r="AL28" s="84">
        <f t="shared" si="12"/>
        <v>4</v>
      </c>
      <c r="AM28" s="83">
        <f>IF('Indicador Datos'!BX31="No data","x",ROUND(IF('Indicador Datos'!BX31&gt;AM$38,0,IF('Indicador Datos'!BX31&lt;AM$37,10,(AM$38-'Indicador Datos'!BX31)/(AM$38-AM$37)*10)),1))</f>
        <v>0.2</v>
      </c>
      <c r="AN28" s="83">
        <f>IF('Indicador Datos'!BY31="No data","x",ROUND(IF('Indicador Datos'!BY31&gt;AN$38,0,IF('Indicador Datos'!BY31&lt;AN$37,10,(AN$38-'Indicador Datos'!BY31)/(AN$38-AN$37)*10)),1))</f>
        <v>1.4</v>
      </c>
      <c r="AO28" s="83">
        <f t="shared" si="13"/>
        <v>0.8</v>
      </c>
      <c r="AP28" s="83">
        <f>IF('Indicador Datos'!BZ31="No data","x",ROUND(IF('Indicador Datos'!BZ31&gt;AP$38,0,IF('Indicador Datos'!BZ31&lt;AP$37,10,(AP$38-'Indicador Datos'!BZ31)/(AP$38-AP$37)*10)),1))</f>
        <v>0.9</v>
      </c>
      <c r="AQ28" s="83">
        <f t="shared" si="14"/>
        <v>0.9</v>
      </c>
      <c r="AR28" s="83">
        <f>IF('Indicador Datos'!CA31="No data","x",ROUND(IF('Indicador Datos'!CA31&gt;AR$38,0,IF('Indicador Datos'!CA31&lt;AR$37,10,(AR$38-'Indicador Datos'!CA31)/(AR$38-AR$37)*10)),1))</f>
        <v>4.9000000000000004</v>
      </c>
      <c r="AS28" s="83">
        <f>IF('Indicador Datos'!CB31="No data","x",ROUND(IF('Indicador Datos'!CB31&gt;AS$38,10,IF('Indicador Datos'!CB31&lt;AS$37,0,10-(AS$38-'Indicador Datos'!CB31)/(AS$38-AS$37)*10)),1))</f>
        <v>5.8</v>
      </c>
      <c r="AT28" s="83">
        <f t="shared" si="15"/>
        <v>5.4</v>
      </c>
      <c r="AU28" s="163">
        <f t="shared" si="16"/>
        <v>2.4</v>
      </c>
      <c r="AV28" s="85">
        <f t="shared" si="17"/>
        <v>2.8</v>
      </c>
      <c r="AW28" s="152"/>
    </row>
    <row r="29" spans="1:49" s="3" customFormat="1" x14ac:dyDescent="0.25">
      <c r="A29" s="114" t="s">
        <v>16</v>
      </c>
      <c r="B29" s="97" t="s">
        <v>15</v>
      </c>
      <c r="C29" s="83">
        <f>IF('Indicador Datos'!BH32="No data","x",ROUND(IF('Indicador Datos'!BH32&gt;C$38,0,IF('Indicador Datos'!BH32&lt;C$37,10,(C$38-'Indicador Datos'!BH32)/(C$38-C$37)*10)),1))</f>
        <v>4.0999999999999996</v>
      </c>
      <c r="D29" s="83">
        <f>IF('Indicador Datos'!BI32="No data","x",ROUND(IF('Indicador Datos'!BI32&gt;D$38,0,IF('Indicador Datos'!BI32&lt;D$37,10,(D$38-'Indicador Datos'!BI32)/(D$38-D$37)*10)),1))</f>
        <v>3.6</v>
      </c>
      <c r="E29" s="84">
        <f t="shared" si="1"/>
        <v>3.9</v>
      </c>
      <c r="F29" s="83">
        <f>IF('Indicador Datos'!BK32="No data","x",ROUND(IF('Indicador Datos'!BK32&gt;F$38,0,IF('Indicador Datos'!BK32&lt;F$37,10,(F$38-'Indicador Datos'!BK32)/(F$38-F$37)*10)),1))</f>
        <v>6.3</v>
      </c>
      <c r="G29" s="83">
        <f>IF('Indicador Datos'!BJ32="No data","x",ROUND(IF('Indicador Datos'!BJ32&gt;G$38,0,IF('Indicador Datos'!BJ32&lt;G$37,10,(G$38-'Indicador Datos'!BJ32)/(G$38-G$37)*10)),1))</f>
        <v>5.2</v>
      </c>
      <c r="H29" s="84">
        <f t="shared" si="2"/>
        <v>5.8</v>
      </c>
      <c r="I29" s="83">
        <f>IF('Indicador Datos'!BL32="No data","x",ROUND(IF('Indicador Datos'!BL32&gt;I$38,0,IF('Indicador Datos'!BL32&lt;I$37,10,(I$38-'Indicador Datos'!BL32)/(I$38-I$37)*10)),1))</f>
        <v>8.1</v>
      </c>
      <c r="J29" s="163">
        <f t="shared" si="3"/>
        <v>8.1</v>
      </c>
      <c r="K29" s="83">
        <f>IF('Indicador Datos'!BM32="No data","x",ROUND(IF('Indicador Datos'!BM32&gt;K$38,10,IF('Indicador Datos'!BM32&lt;K$37,0,10-(K$38-'Indicador Datos'!BM32)/(K$38-K$37)*10)),1))</f>
        <v>8.5</v>
      </c>
      <c r="L29" s="83">
        <f>IF('Indicador Datos'!BN32="No data","x",ROUND(IF('Indicador Datos'!BN32&gt;L$38,10,IF('Indicador Datos'!BN32&lt;L$37,0,10-(L$38-'Indicador Datos'!BN32)/(L$38-L$37)*10)),1))</f>
        <v>5.0999999999999996</v>
      </c>
      <c r="M29" s="83">
        <f t="shared" si="4"/>
        <v>6.8</v>
      </c>
      <c r="N29" s="83">
        <f>IF('Indicador Datos'!BO32="No data","x",ROUND(IF('Indicador Datos'!BO32&gt;N$38,10,IF('Indicador Datos'!BO32&lt;N$37,0,10-(N$38-'Indicador Datos'!BO32)/(N$38-N$37)*10)),1))</f>
        <v>10</v>
      </c>
      <c r="O29" s="163">
        <f t="shared" si="5"/>
        <v>8.9</v>
      </c>
      <c r="P29" s="85">
        <f t="shared" si="6"/>
        <v>7.1</v>
      </c>
      <c r="Q29" s="83">
        <f>IF(OR('Indicador Datos'!BP32=0,'Indicador Datos'!BP32="No data"),"x",ROUND(IF('Indicador Datos'!BP32&gt;Q$38,0,IF('Indicador Datos'!BP32&lt;Q$37,10,(Q$38-'Indicador Datos'!BP32)/(Q$38-Q$37)*10)),1))</f>
        <v>1.5</v>
      </c>
      <c r="R29" s="83">
        <f>IF('Indicador Datos'!BQ32="No data","x",ROUND(IF('Indicador Datos'!BQ32&gt;R$38,0,IF('Indicador Datos'!BQ32&lt;R$37,10,(R$38-'Indicador Datos'!BQ32)/(R$38-R$37)*10)),1))</f>
        <v>5.9</v>
      </c>
      <c r="S29" s="83">
        <f>IF('Indicador Datos'!BR32="No data","x",ROUND(IF('Indicador Datos'!BR32&gt;S$38,0,IF('Indicador Datos'!BR32&lt;S$37,10,(S$38-'Indicador Datos'!BR32)/(S$38-S$37)*10)),1))</f>
        <v>4.3</v>
      </c>
      <c r="T29" s="84">
        <f t="shared" si="7"/>
        <v>3.9</v>
      </c>
      <c r="U29" s="235">
        <f>IF('Indicador Datos'!BS32="No data","x",'Indicador Datos'!BS32/'Indicador Datos'!CF32*100)</f>
        <v>10.81568273997296</v>
      </c>
      <c r="V29" s="83">
        <f t="shared" si="0"/>
        <v>9</v>
      </c>
      <c r="W29" s="83">
        <f>IF('Indicador Datos'!BT32="No data","x",ROUND(IF('Indicador Datos'!BT32&gt;W$38,0,IF('Indicador Datos'!BT32&lt;W$37,10,(W$38-'Indicador Datos'!BT32)/(W$38-W$37)*10)),1))</f>
        <v>6.3</v>
      </c>
      <c r="X29" s="83">
        <f>IF('Indicador Datos'!BU32="No data","x",ROUND(IF('Indicador Datos'!BU32&gt;X$38,0,IF('Indicador Datos'!BU32&lt;X$37,10,(X$38-'Indicador Datos'!BU32)/(X$38-X$37)*10)),1))</f>
        <v>4.3</v>
      </c>
      <c r="Y29" s="83">
        <f>IF('Indicador Datos'!BV32="No data","x",ROUND(IF('Indicador Datos'!BV32&gt;Y$38,0,IF('Indicador Datos'!BV32&lt;Y$37,10,(Y$38-'Indicador Datos'!BV32)/(Y$38-Y$37)*10)),1))</f>
        <v>7.7</v>
      </c>
      <c r="Z29" s="83">
        <f>IF('Indicador Datos'!BW32="No data","x",ROUND(IF('Indicador Datos'!BW32&gt;Z$38,0,IF('Indicador Datos'!BW32&lt;Z$37,10,(Z$38-'Indicador Datos'!BW32)/(Z$38-Z$37)*10)),1))</f>
        <v>0</v>
      </c>
      <c r="AA29" s="83">
        <f t="shared" si="8"/>
        <v>3.9</v>
      </c>
      <c r="AB29" s="84">
        <f t="shared" si="9"/>
        <v>5.9</v>
      </c>
      <c r="AC29" s="83">
        <f>IF('Indicador Datos'!AH32="No data","x",ROUND(IF('Indicador Datos'!AH32&gt;AC$38,0,IF('Indicador Datos'!AH32&lt;AC$37,10,(AC$38-'Indicador Datos'!AH32)/(AC$38-AC$37)*10)),1))</f>
        <v>6.3</v>
      </c>
      <c r="AD29" s="83">
        <f>IF('Indicador Datos'!AI32="No data","x",ROUND(IF('Indicador Datos'!AI32&gt;AD$38,0,IF('Indicador Datos'!AI32&lt;AD$37,10,(AD$38-'Indicador Datos'!AI32)/(AD$38-AD$37)*10)),1))</f>
        <v>5.7</v>
      </c>
      <c r="AE29" s="83">
        <f>IF('Indicador Datos'!AJ32="No data","x",ROUND(IF('Indicador Datos'!AJ32&gt;AE$38,0,IF('Indicador Datos'!AJ32&lt;AE$37,10,(AE$38-'Indicador Datos'!AJ32)/(AE$38-AE$37)*10)),1))</f>
        <v>5.7</v>
      </c>
      <c r="AF29" s="83">
        <f t="shared" si="10"/>
        <v>5.7</v>
      </c>
      <c r="AG29" s="83">
        <f>IF('Indicador Datos'!AN32="No data","x",ROUND(IF('Indicador Datos'!AN32&gt;AG$38,0,IF('Indicador Datos'!AN32&lt;AG$37,10,(AG$38-'Indicador Datos'!AN32)/(AG$38-AG$37)*10)),1))</f>
        <v>6.4</v>
      </c>
      <c r="AH29" s="83">
        <f>IF('Indicador Datos'!AO32="No data","x",ROUND(IF('Indicador Datos'!AO32&gt;AH$38,0,IF('Indicador Datos'!AO32&lt;AH$37,10,(AH$38-'Indicador Datos'!AO32)/(AH$38-AH$37)*10)),1))</f>
        <v>1.3</v>
      </c>
      <c r="AI29" s="83">
        <f>IF('Indicador Datos'!AP32="No data","x",ROUND(IF('Indicador Datos'!AP32&gt;AI$38,10,IF('Indicador Datos'!AP32&lt;AI$37,0,10-(AI$38-'Indicador Datos'!AP32)/(AI$38-AI$37)*10)),1))</f>
        <v>2.6</v>
      </c>
      <c r="AJ29" s="83">
        <f t="shared" si="11"/>
        <v>3.8</v>
      </c>
      <c r="AK29" s="83">
        <f>IF('Indicador Datos'!AQ32="No data","x",ROUND(IF('Indicador Datos'!AQ32&gt;AK$38,10,IF('Indicador Datos'!AQ32&lt;AK$37,0,10-(AK$38-'Indicador Datos'!AQ32)/(AK$38-AK$37)*10)),1))</f>
        <v>4.3</v>
      </c>
      <c r="AL29" s="84">
        <f t="shared" si="12"/>
        <v>5</v>
      </c>
      <c r="AM29" s="83">
        <f>IF('Indicador Datos'!BX32="No data","x",ROUND(IF('Indicador Datos'!BX32&gt;AM$38,0,IF('Indicador Datos'!BX32&lt;AM$37,10,(AM$38-'Indicador Datos'!BX32)/(AM$38-AM$37)*10)),1))</f>
        <v>8.3000000000000007</v>
      </c>
      <c r="AN29" s="83">
        <f>IF('Indicador Datos'!BY32="No data","x",ROUND(IF('Indicador Datos'!BY32&gt;AN$38,0,IF('Indicador Datos'!BY32&lt;AN$37,10,(AN$38-'Indicador Datos'!BY32)/(AN$38-AN$37)*10)),1))</f>
        <v>10</v>
      </c>
      <c r="AO29" s="83">
        <f t="shared" si="13"/>
        <v>9.1999999999999993</v>
      </c>
      <c r="AP29" s="83">
        <f>IF('Indicador Datos'!BZ32="No data","x",ROUND(IF('Indicador Datos'!BZ32&gt;AP$38,0,IF('Indicador Datos'!BZ32&lt;AP$37,10,(AP$38-'Indicador Datos'!BZ32)/(AP$38-AP$37)*10)),1))</f>
        <v>6.8</v>
      </c>
      <c r="AQ29" s="83">
        <f t="shared" si="14"/>
        <v>8</v>
      </c>
      <c r="AR29" s="83">
        <f>IF('Indicador Datos'!CA32="No data","x",ROUND(IF('Indicador Datos'!CA32&gt;AR$38,0,IF('Indicador Datos'!CA32&lt;AR$37,10,(AR$38-'Indicador Datos'!CA32)/(AR$38-AR$37)*10)),1))</f>
        <v>7.1</v>
      </c>
      <c r="AS29" s="83">
        <f>IF('Indicador Datos'!CB32="No data","x",ROUND(IF('Indicador Datos'!CB32&gt;AS$38,10,IF('Indicador Datos'!CB32&lt;AS$37,0,10-(AS$38-'Indicador Datos'!CB32)/(AS$38-AS$37)*10)),1))</f>
        <v>9.5</v>
      </c>
      <c r="AT29" s="83">
        <f t="shared" si="15"/>
        <v>8.3000000000000007</v>
      </c>
      <c r="AU29" s="163">
        <f t="shared" si="16"/>
        <v>8.1</v>
      </c>
      <c r="AV29" s="85">
        <f t="shared" si="17"/>
        <v>5.7</v>
      </c>
      <c r="AW29" s="152"/>
    </row>
    <row r="30" spans="1:49" s="3" customFormat="1" x14ac:dyDescent="0.25">
      <c r="A30" s="114" t="s">
        <v>26</v>
      </c>
      <c r="B30" s="97" t="s">
        <v>25</v>
      </c>
      <c r="C30" s="83">
        <f>IF('Indicador Datos'!BH33="No data","x",ROUND(IF('Indicador Datos'!BH33&gt;C$38,0,IF('Indicador Datos'!BH33&lt;C$37,10,(C$38-'Indicador Datos'!BH33)/(C$38-C$37)*10)),1))</f>
        <v>3.9</v>
      </c>
      <c r="D30" s="83">
        <f>IF('Indicador Datos'!BI33="No data","x",ROUND(IF('Indicador Datos'!BI33&gt;D$38,0,IF('Indicador Datos'!BI33&lt;D$37,10,(D$38-'Indicador Datos'!BI33)/(D$38-D$37)*10)),1))</f>
        <v>8.3000000000000007</v>
      </c>
      <c r="E30" s="84">
        <f t="shared" si="1"/>
        <v>6.1</v>
      </c>
      <c r="F30" s="83">
        <f>IF('Indicador Datos'!BK33="No data","x",ROUND(IF('Indicador Datos'!BK33&gt;F$38,0,IF('Indicador Datos'!BK33&lt;F$37,10,(F$38-'Indicador Datos'!BK33)/(F$38-F$37)*10)),1))</f>
        <v>6.8</v>
      </c>
      <c r="G30" s="83">
        <f>IF('Indicador Datos'!BJ33="No data","x",ROUND(IF('Indicador Datos'!BJ33&gt;G$38,0,IF('Indicador Datos'!BJ33&lt;G$37,10,(G$38-'Indicador Datos'!BJ33)/(G$38-G$37)*10)),1))</f>
        <v>6</v>
      </c>
      <c r="H30" s="84">
        <f t="shared" si="2"/>
        <v>6.4</v>
      </c>
      <c r="I30" s="83">
        <f>IF('Indicador Datos'!BL33="No data","x",ROUND(IF('Indicador Datos'!BL33&gt;I$38,0,IF('Indicador Datos'!BL33&lt;I$37,10,(I$38-'Indicador Datos'!BL33)/(I$38-I$37)*10)),1))</f>
        <v>7.2</v>
      </c>
      <c r="J30" s="163">
        <f t="shared" si="3"/>
        <v>7.2</v>
      </c>
      <c r="K30" s="83">
        <f>IF('Indicador Datos'!BM33="No data","x",ROUND(IF('Indicador Datos'!BM33&gt;K$38,10,IF('Indicador Datos'!BM33&lt;K$37,0,10-(K$38-'Indicador Datos'!BM33)/(K$38-K$37)*10)),1))</f>
        <v>3.1</v>
      </c>
      <c r="L30" s="83">
        <f>IF('Indicador Datos'!BN33="No data","x",ROUND(IF('Indicador Datos'!BN33&gt;L$38,10,IF('Indicador Datos'!BN33&lt;L$37,0,10-(L$38-'Indicador Datos'!BN33)/(L$38-L$37)*10)),1))</f>
        <v>4.0999999999999996</v>
      </c>
      <c r="M30" s="83">
        <f t="shared" si="4"/>
        <v>3.6</v>
      </c>
      <c r="N30" s="83">
        <f>IF('Indicador Datos'!BO33="No data","x",ROUND(IF('Indicador Datos'!BO33&gt;N$38,10,IF('Indicador Datos'!BO33&lt;N$37,0,10-(N$38-'Indicador Datos'!BO33)/(N$38-N$37)*10)),1))</f>
        <v>5.7</v>
      </c>
      <c r="O30" s="163">
        <f t="shared" si="5"/>
        <v>5</v>
      </c>
      <c r="P30" s="85">
        <f t="shared" si="6"/>
        <v>6.2</v>
      </c>
      <c r="Q30" s="83">
        <f>IF(OR('Indicador Datos'!BP33=0,'Indicador Datos'!BP33="No data"),"x",ROUND(IF('Indicador Datos'!BP33&gt;Q$38,0,IF('Indicador Datos'!BP33&lt;Q$37,10,(Q$38-'Indicador Datos'!BP33)/(Q$38-Q$37)*10)),1))</f>
        <v>1.4</v>
      </c>
      <c r="R30" s="83">
        <f>IF('Indicador Datos'!BQ33="No data","x",ROUND(IF('Indicador Datos'!BQ33&gt;R$38,0,IF('Indicador Datos'!BQ33&lt;R$37,10,(R$38-'Indicador Datos'!BQ33)/(R$38-R$37)*10)),1))</f>
        <v>7.1</v>
      </c>
      <c r="S30" s="83">
        <f>IF('Indicador Datos'!BR33="No data","x",ROUND(IF('Indicador Datos'!BR33&gt;S$38,0,IF('Indicador Datos'!BR33&lt;S$37,10,(S$38-'Indicador Datos'!BR33)/(S$38-S$37)*10)),1))</f>
        <v>5.0999999999999996</v>
      </c>
      <c r="T30" s="84">
        <f t="shared" si="7"/>
        <v>4.5</v>
      </c>
      <c r="U30" s="235">
        <f>IF('Indicador Datos'!BS33="No data","x",'Indicador Datos'!BS33/'Indicador Datos'!CF33*100)</f>
        <v>24.963762280560477</v>
      </c>
      <c r="V30" s="83">
        <f t="shared" si="0"/>
        <v>7.6</v>
      </c>
      <c r="W30" s="83">
        <f>IF('Indicador Datos'!BT33="No data","x",ROUND(IF('Indicador Datos'!BT33&gt;W$38,0,IF('Indicador Datos'!BT33&lt;W$37,10,(W$38-'Indicador Datos'!BT33)/(W$38-W$37)*10)),1))</f>
        <v>5.0999999999999996</v>
      </c>
      <c r="X30" s="83">
        <f>IF('Indicador Datos'!BU33="No data","x",ROUND(IF('Indicador Datos'!BU33&gt;X$38,0,IF('Indicador Datos'!BU33&lt;X$37,10,(X$38-'Indicador Datos'!BU33)/(X$38-X$37)*10)),1))</f>
        <v>6.5</v>
      </c>
      <c r="Y30" s="83">
        <f>IF('Indicador Datos'!BV33="No data","x",ROUND(IF('Indicador Datos'!BV33&gt;Y$38,0,IF('Indicador Datos'!BV33&lt;Y$37,10,(Y$38-'Indicador Datos'!BV33)/(Y$38-Y$37)*10)),1))</f>
        <v>10</v>
      </c>
      <c r="Z30" s="83">
        <f>IF('Indicador Datos'!BW33="No data","x",ROUND(IF('Indicador Datos'!BW33&gt;Z$38,0,IF('Indicador Datos'!BW33&lt;Z$37,10,(Z$38-'Indicador Datos'!BW33)/(Z$38-Z$37)*10)),1))</f>
        <v>10</v>
      </c>
      <c r="AA30" s="83">
        <f t="shared" si="8"/>
        <v>10</v>
      </c>
      <c r="AB30" s="84">
        <f t="shared" si="9"/>
        <v>7.3</v>
      </c>
      <c r="AC30" s="83">
        <f>IF('Indicador Datos'!AH33="No data","x",ROUND(IF('Indicador Datos'!AH33&gt;AC$38,0,IF('Indicador Datos'!AH33&lt;AC$37,10,(AC$38-'Indicador Datos'!AH33)/(AC$38-AC$37)*10)),1))</f>
        <v>5.7</v>
      </c>
      <c r="AD30" s="83">
        <f>IF('Indicador Datos'!AI33="No data","x",ROUND(IF('Indicador Datos'!AI33&gt;AD$38,0,IF('Indicador Datos'!AI33&lt;AD$37,10,(AD$38-'Indicador Datos'!AI33)/(AD$38-AD$37)*10)),1))</f>
        <v>10</v>
      </c>
      <c r="AE30" s="83">
        <f>IF('Indicador Datos'!AJ33="No data","x",ROUND(IF('Indicador Datos'!AJ33&gt;AE$38,0,IF('Indicador Datos'!AJ33&lt;AE$37,10,(AE$38-'Indicador Datos'!AJ33)/(AE$38-AE$37)*10)),1))</f>
        <v>10</v>
      </c>
      <c r="AF30" s="83">
        <f t="shared" si="10"/>
        <v>10</v>
      </c>
      <c r="AG30" s="83">
        <f>IF('Indicador Datos'!AN33="No data","x",ROUND(IF('Indicador Datos'!AN33&gt;AG$38,0,IF('Indicador Datos'!AN33&lt;AG$37,10,(AG$38-'Indicador Datos'!AN33)/(AG$38-AG$37)*10)),1))</f>
        <v>6.1</v>
      </c>
      <c r="AH30" s="83">
        <f>IF('Indicador Datos'!AO33="No data","x",ROUND(IF('Indicador Datos'!AO33&gt;AH$38,0,IF('Indicador Datos'!AO33&lt;AH$37,10,(AH$38-'Indicador Datos'!AO33)/(AH$38-AH$37)*10)),1))</f>
        <v>3.3</v>
      </c>
      <c r="AI30" s="83">
        <f>IF('Indicador Datos'!AP33="No data","x",ROUND(IF('Indicador Datos'!AP33&gt;AI$38,10,IF('Indicador Datos'!AP33&lt;AI$37,0,10-(AI$38-'Indicador Datos'!AP33)/(AI$38-AI$37)*10)),1))</f>
        <v>8.1</v>
      </c>
      <c r="AJ30" s="83">
        <f t="shared" si="11"/>
        <v>6.2</v>
      </c>
      <c r="AK30" s="83">
        <f>IF('Indicador Datos'!AQ33="No data","x",ROUND(IF('Indicador Datos'!AQ33&gt;AK$38,10,IF('Indicador Datos'!AQ33&lt;AK$37,0,10-(AK$38-'Indicador Datos'!AQ33)/(AK$38-AK$37)*10)),1))</f>
        <v>4.3</v>
      </c>
      <c r="AL30" s="84">
        <f t="shared" si="12"/>
        <v>6.6</v>
      </c>
      <c r="AM30" s="83">
        <f>IF('Indicador Datos'!BX33="No data","x",ROUND(IF('Indicador Datos'!BX33&gt;AM$38,0,IF('Indicador Datos'!BX33&lt;AM$37,10,(AM$38-'Indicador Datos'!BX33)/(AM$38-AM$37)*10)),1))</f>
        <v>5.5</v>
      </c>
      <c r="AN30" s="83">
        <f>IF('Indicador Datos'!BY33="No data","x",ROUND(IF('Indicador Datos'!BY33&gt;AN$38,0,IF('Indicador Datos'!BY33&lt;AN$37,10,(AN$38-'Indicador Datos'!BY33)/(AN$38-AN$37)*10)),1))</f>
        <v>3.8</v>
      </c>
      <c r="AO30" s="83">
        <f t="shared" si="13"/>
        <v>4.7</v>
      </c>
      <c r="AP30" s="83">
        <f>IF('Indicador Datos'!BZ33="No data","x",ROUND(IF('Indicador Datos'!BZ33&gt;AP$38,0,IF('Indicador Datos'!BZ33&lt;AP$37,10,(AP$38-'Indicador Datos'!BZ33)/(AP$38-AP$37)*10)),1))</f>
        <v>6.9</v>
      </c>
      <c r="AQ30" s="83">
        <f t="shared" si="14"/>
        <v>5.8</v>
      </c>
      <c r="AR30" s="83">
        <f>IF('Indicador Datos'!CA33="No data","x",ROUND(IF('Indicador Datos'!CA33&gt;AR$38,0,IF('Indicador Datos'!CA33&lt;AR$37,10,(AR$38-'Indicador Datos'!CA33)/(AR$38-AR$37)*10)),1))</f>
        <v>6.1</v>
      </c>
      <c r="AS30" s="83">
        <f>IF('Indicador Datos'!CB33="No data","x",ROUND(IF('Indicador Datos'!CB33&gt;AS$38,10,IF('Indicador Datos'!CB33&lt;AS$37,0,10-(AS$38-'Indicador Datos'!CB33)/(AS$38-AS$37)*10)),1))</f>
        <v>8.9</v>
      </c>
      <c r="AT30" s="83">
        <f t="shared" si="15"/>
        <v>7.5</v>
      </c>
      <c r="AU30" s="163">
        <f t="shared" si="16"/>
        <v>6.4</v>
      </c>
      <c r="AV30" s="85">
        <f t="shared" si="17"/>
        <v>6.2</v>
      </c>
      <c r="AW30" s="152"/>
    </row>
    <row r="31" spans="1:49" s="3" customFormat="1" x14ac:dyDescent="0.25">
      <c r="A31" s="114" t="s">
        <v>34</v>
      </c>
      <c r="B31" s="97" t="s">
        <v>33</v>
      </c>
      <c r="C31" s="83" t="str">
        <f>IF('Indicador Datos'!BH34="No data","x",ROUND(IF('Indicador Datos'!BH34&gt;C$38,0,IF('Indicador Datos'!BH34&lt;C$37,10,(C$38-'Indicador Datos'!BH34)/(C$38-C$37)*10)),1))</f>
        <v>x</v>
      </c>
      <c r="D31" s="83" t="str">
        <f>IF('Indicador Datos'!BI34="No data","x",ROUND(IF('Indicador Datos'!BI34&gt;D$38,0,IF('Indicador Datos'!BI34&lt;D$37,10,(D$38-'Indicador Datos'!BI34)/(D$38-D$37)*10)),1))</f>
        <v>x</v>
      </c>
      <c r="E31" s="84" t="str">
        <f t="shared" si="1"/>
        <v>x</v>
      </c>
      <c r="F31" s="83">
        <f>IF('Indicador Datos'!BK34="No data","x",ROUND(IF('Indicador Datos'!BK34&gt;F$38,0,IF('Indicador Datos'!BK34&lt;F$37,10,(F$38-'Indicador Datos'!BK34)/(F$38-F$37)*10)),1))</f>
        <v>7.1</v>
      </c>
      <c r="G31" s="83">
        <f>IF('Indicador Datos'!BJ34="No data","x",ROUND(IF('Indicador Datos'!BJ34&gt;G$38,0,IF('Indicador Datos'!BJ34&lt;G$37,10,(G$38-'Indicador Datos'!BJ34)/(G$38-G$37)*10)),1))</f>
        <v>5.4</v>
      </c>
      <c r="H31" s="84">
        <f t="shared" si="2"/>
        <v>6.3</v>
      </c>
      <c r="I31" s="83" t="str">
        <f>IF('Indicador Datos'!BL34="No data","x",ROUND(IF('Indicador Datos'!BL34&gt;I$38,0,IF('Indicador Datos'!BL34&lt;I$37,10,(I$38-'Indicador Datos'!BL34)/(I$38-I$37)*10)),1))</f>
        <v>x</v>
      </c>
      <c r="J31" s="163" t="str">
        <f t="shared" si="3"/>
        <v>x</v>
      </c>
      <c r="K31" s="83" t="str">
        <f>IF('Indicador Datos'!BM34="No data","x",ROUND(IF('Indicador Datos'!BM34&gt;K$38,10,IF('Indicador Datos'!BM34&lt;K$37,0,10-(K$38-'Indicador Datos'!BM34)/(K$38-K$37)*10)),1))</f>
        <v>x</v>
      </c>
      <c r="L31" s="83">
        <f>IF('Indicador Datos'!BN34="No data","x",ROUND(IF('Indicador Datos'!BN34&gt;L$38,10,IF('Indicador Datos'!BN34&lt;L$37,0,10-(L$38-'Indicador Datos'!BN34)/(L$38-L$37)*10)),1))</f>
        <v>3.9</v>
      </c>
      <c r="M31" s="83">
        <f t="shared" si="4"/>
        <v>3.9</v>
      </c>
      <c r="N31" s="83">
        <f>IF('Indicador Datos'!BO34="No data","x",ROUND(IF('Indicador Datos'!BO34&gt;N$38,10,IF('Indicador Datos'!BO34&lt;N$37,0,10-(N$38-'Indicador Datos'!BO34)/(N$38-N$37)*10)),1))</f>
        <v>10</v>
      </c>
      <c r="O31" s="163">
        <f t="shared" si="5"/>
        <v>8</v>
      </c>
      <c r="P31" s="85">
        <f t="shared" si="6"/>
        <v>7.2</v>
      </c>
      <c r="Q31" s="83">
        <f>IF(OR('Indicador Datos'!BP34=0,'Indicador Datos'!BP34="No data"),"x",ROUND(IF('Indicador Datos'!BP34&gt;Q$38,0,IF('Indicador Datos'!BP34&lt;Q$37,10,(Q$38-'Indicador Datos'!BP34)/(Q$38-Q$37)*10)),1))</f>
        <v>10</v>
      </c>
      <c r="R31" s="83">
        <f>IF('Indicador Datos'!BQ34="No data","x",ROUND(IF('Indicador Datos'!BQ34&gt;R$38,0,IF('Indicador Datos'!BQ34&lt;R$37,10,(R$38-'Indicador Datos'!BQ34)/(R$38-R$37)*10)),1))</f>
        <v>7.8</v>
      </c>
      <c r="S31" s="83">
        <f>IF('Indicador Datos'!BR34="No data","x",ROUND(IF('Indicador Datos'!BR34&gt;S$38,0,IF('Indicador Datos'!BR34&lt;S$37,10,(S$38-'Indicador Datos'!BR34)/(S$38-S$37)*10)),1))</f>
        <v>8.1</v>
      </c>
      <c r="T31" s="84">
        <f t="shared" si="7"/>
        <v>8.6</v>
      </c>
      <c r="U31" s="235">
        <f>IF('Indicador Datos'!BS34="No data","x",'Indicador Datos'!BS34/'Indicador Datos'!CF34*100)</f>
        <v>2.1336042672085345</v>
      </c>
      <c r="V31" s="83">
        <f t="shared" si="0"/>
        <v>9.9</v>
      </c>
      <c r="W31" s="83">
        <f>IF('Indicador Datos'!BT34="No data","x",ROUND(IF('Indicador Datos'!BT34&gt;W$38,0,IF('Indicador Datos'!BT34&lt;W$37,10,(W$38-'Indicador Datos'!BT34)/(W$38-W$37)*10)),1))</f>
        <v>5.4</v>
      </c>
      <c r="X31" s="83">
        <f>IF('Indicador Datos'!BU34="No data","x",ROUND(IF('Indicador Datos'!BU34&gt;X$38,0,IF('Indicador Datos'!BU34&lt;X$37,10,(X$38-'Indicador Datos'!BU34)/(X$38-X$37)*10)),1))</f>
        <v>0.9</v>
      </c>
      <c r="Y31" s="83">
        <f>IF('Indicador Datos'!BV34="No data","x",ROUND(IF('Indicador Datos'!BV34&gt;Y$38,0,IF('Indicador Datos'!BV34&lt;Y$37,10,(Y$38-'Indicador Datos'!BV34)/(Y$38-Y$37)*10)),1))</f>
        <v>9.1</v>
      </c>
      <c r="Z31" s="83">
        <f>IF('Indicador Datos'!BW34="No data","x",ROUND(IF('Indicador Datos'!BW34&gt;Z$38,0,IF('Indicador Datos'!BW34&lt;Z$37,10,(Z$38-'Indicador Datos'!BW34)/(Z$38-Z$37)*10)),1))</f>
        <v>8</v>
      </c>
      <c r="AA31" s="83">
        <f t="shared" si="8"/>
        <v>8.6</v>
      </c>
      <c r="AB31" s="84">
        <f t="shared" si="9"/>
        <v>6.2</v>
      </c>
      <c r="AC31" s="83">
        <f>IF('Indicador Datos'!AH34="No data","x",ROUND(IF('Indicador Datos'!AH34&gt;AC$38,0,IF('Indicador Datos'!AH34&lt;AC$37,10,(AC$38-'Indicador Datos'!AH34)/(AC$38-AC$37)*10)),1))</f>
        <v>9.5</v>
      </c>
      <c r="AD31" s="83">
        <f>IF('Indicador Datos'!AI34="No data","x",ROUND(IF('Indicador Datos'!AI34&gt;AD$38,0,IF('Indicador Datos'!AI34&lt;AD$37,10,(AD$38-'Indicador Datos'!AI34)/(AD$38-AD$37)*10)),1))</f>
        <v>0</v>
      </c>
      <c r="AE31" s="83">
        <f>IF('Indicador Datos'!AJ34="No data","x",ROUND(IF('Indicador Datos'!AJ34&gt;AE$38,0,IF('Indicador Datos'!AJ34&lt;AE$37,10,(AE$38-'Indicador Datos'!AJ34)/(AE$38-AE$37)*10)),1))</f>
        <v>2.9</v>
      </c>
      <c r="AF31" s="83">
        <f t="shared" si="10"/>
        <v>1.45</v>
      </c>
      <c r="AG31" s="83">
        <f>IF('Indicador Datos'!AN34="No data","x",ROUND(IF('Indicador Datos'!AN34&gt;AG$38,0,IF('Indicador Datos'!AN34&lt;AG$37,10,(AG$38-'Indicador Datos'!AN34)/(AG$38-AG$37)*10)),1))</f>
        <v>8.8000000000000007</v>
      </c>
      <c r="AH31" s="83">
        <f>IF('Indicador Datos'!AO34="No data","x",ROUND(IF('Indicador Datos'!AO34&gt;AH$38,0,IF('Indicador Datos'!AO34&lt;AH$37,10,(AH$38-'Indicador Datos'!AO34)/(AH$38-AH$37)*10)),1))</f>
        <v>6.4</v>
      </c>
      <c r="AI31" s="83">
        <f>IF('Indicador Datos'!AP34="No data","x",ROUND(IF('Indicador Datos'!AP34&gt;AI$38,10,IF('Indicador Datos'!AP34&lt;AI$37,0,10-(AI$38-'Indicador Datos'!AP34)/(AI$38-AI$37)*10)),1))</f>
        <v>6.2</v>
      </c>
      <c r="AJ31" s="83">
        <f t="shared" si="11"/>
        <v>7.3</v>
      </c>
      <c r="AK31" s="83">
        <f>IF('Indicador Datos'!AQ34="No data","x",ROUND(IF('Indicador Datos'!AQ34&gt;AK$38,10,IF('Indicador Datos'!AQ34&lt;AK$37,0,10-(AK$38-'Indicador Datos'!AQ34)/(AK$38-AK$37)*10)),1))</f>
        <v>10</v>
      </c>
      <c r="AL31" s="84">
        <f t="shared" si="12"/>
        <v>7.1</v>
      </c>
      <c r="AM31" s="83">
        <f>IF('Indicador Datos'!BX34="No data","x",ROUND(IF('Indicador Datos'!BX34&gt;AM$38,0,IF('Indicador Datos'!BX34&lt;AM$37,10,(AM$38-'Indicador Datos'!BX34)/(AM$38-AM$37)*10)),1))</f>
        <v>3.9</v>
      </c>
      <c r="AN31" s="83" t="str">
        <f>IF('Indicador Datos'!BY34="No data","x",ROUND(IF('Indicador Datos'!BY34&gt;AN$38,0,IF('Indicador Datos'!BY34&lt;AN$37,10,(AN$38-'Indicador Datos'!BY34)/(AN$38-AN$37)*10)),1))</f>
        <v>x</v>
      </c>
      <c r="AO31" s="83">
        <f t="shared" si="13"/>
        <v>3.9</v>
      </c>
      <c r="AP31" s="83">
        <f>IF('Indicador Datos'!BZ34="No data","x",ROUND(IF('Indicador Datos'!BZ34&gt;AP$38,0,IF('Indicador Datos'!BZ34&lt;AP$37,10,(AP$38-'Indicador Datos'!BZ34)/(AP$38-AP$37)*10)),1))</f>
        <v>0.8</v>
      </c>
      <c r="AQ31" s="83">
        <f t="shared" si="14"/>
        <v>2.4</v>
      </c>
      <c r="AR31" s="83">
        <f>IF('Indicador Datos'!CA34="No data","x",ROUND(IF('Indicador Datos'!CA34&gt;AR$38,0,IF('Indicador Datos'!CA34&lt;AR$37,10,(AR$38-'Indicador Datos'!CA34)/(AR$38-AR$37)*10)),1))</f>
        <v>8.1999999999999993</v>
      </c>
      <c r="AS31" s="83">
        <f>IF('Indicador Datos'!CB34="No data","x",ROUND(IF('Indicador Datos'!CB34&gt;AS$38,10,IF('Indicador Datos'!CB34&lt;AS$37,0,10-(AS$38-'Indicador Datos'!CB34)/(AS$38-AS$37)*10)),1))</f>
        <v>8.6</v>
      </c>
      <c r="AT31" s="83">
        <f t="shared" si="15"/>
        <v>8.4</v>
      </c>
      <c r="AU31" s="163">
        <f t="shared" si="16"/>
        <v>4.4000000000000004</v>
      </c>
      <c r="AV31" s="85">
        <f t="shared" si="17"/>
        <v>6.6</v>
      </c>
      <c r="AW31" s="152"/>
    </row>
    <row r="32" spans="1:49" s="3" customFormat="1" x14ac:dyDescent="0.25">
      <c r="A32" s="114" t="s">
        <v>48</v>
      </c>
      <c r="B32" s="97" t="s">
        <v>47</v>
      </c>
      <c r="C32" s="83">
        <f>IF('Indicador Datos'!BH35="No data","x",ROUND(IF('Indicador Datos'!BH35&gt;C$38,0,IF('Indicador Datos'!BH35&lt;C$37,10,(C$38-'Indicador Datos'!BH35)/(C$38-C$37)*10)),1))</f>
        <v>4.9000000000000004</v>
      </c>
      <c r="D32" s="83">
        <f>IF('Indicador Datos'!BI35="No data","x",ROUND(IF('Indicador Datos'!BI35&gt;D$38,0,IF('Indicador Datos'!BI35&lt;D$37,10,(D$38-'Indicador Datos'!BI35)/(D$38-D$37)*10)),1))</f>
        <v>6.3</v>
      </c>
      <c r="E32" s="84">
        <f t="shared" si="1"/>
        <v>5.6</v>
      </c>
      <c r="F32" s="83">
        <f>IF('Indicador Datos'!BK35="No data","x",ROUND(IF('Indicador Datos'!BK35&gt;F$38,0,IF('Indicador Datos'!BK35&lt;F$37,10,(F$38-'Indicador Datos'!BK35)/(F$38-F$37)*10)),1))</f>
        <v>7.3</v>
      </c>
      <c r="G32" s="83">
        <f>IF('Indicador Datos'!BJ35="No data","x",ROUND(IF('Indicador Datos'!BJ35&gt;G$38,0,IF('Indicador Datos'!BJ35&lt;G$37,10,(G$38-'Indicador Datos'!BJ35)/(G$38-G$37)*10)),1))</f>
        <v>6.8</v>
      </c>
      <c r="H32" s="84">
        <f t="shared" si="2"/>
        <v>7.1</v>
      </c>
      <c r="I32" s="83">
        <f>IF('Indicador Datos'!BL35="No data","x",ROUND(IF('Indicador Datos'!BL35&gt;I$38,0,IF('Indicador Datos'!BL35&lt;I$37,10,(I$38-'Indicador Datos'!BL35)/(I$38-I$37)*10)),1))</f>
        <v>9.3000000000000007</v>
      </c>
      <c r="J32" s="163">
        <f t="shared" si="3"/>
        <v>9.3000000000000007</v>
      </c>
      <c r="K32" s="83">
        <f>IF('Indicador Datos'!BM35="No data","x",ROUND(IF('Indicador Datos'!BM35&gt;K$38,10,IF('Indicador Datos'!BM35&lt;K$37,0,10-(K$38-'Indicador Datos'!BM35)/(K$38-K$37)*10)),1))</f>
        <v>8.1999999999999993</v>
      </c>
      <c r="L32" s="83">
        <f>IF('Indicador Datos'!BN35="No data","x",ROUND(IF('Indicador Datos'!BN35&gt;L$38,10,IF('Indicador Datos'!BN35&lt;L$37,0,10-(L$38-'Indicador Datos'!BN35)/(L$38-L$37)*10)),1))</f>
        <v>2.4</v>
      </c>
      <c r="M32" s="83">
        <f t="shared" si="4"/>
        <v>5.3</v>
      </c>
      <c r="N32" s="83">
        <f>IF('Indicador Datos'!BO35="No data","x",ROUND(IF('Indicador Datos'!BO35&gt;N$38,10,IF('Indicador Datos'!BO35&lt;N$37,0,10-(N$38-'Indicador Datos'!BO35)/(N$38-N$37)*10)),1))</f>
        <v>2.9</v>
      </c>
      <c r="O32" s="163">
        <f t="shared" si="5"/>
        <v>3.7</v>
      </c>
      <c r="P32" s="85">
        <f t="shared" si="6"/>
        <v>7</v>
      </c>
      <c r="Q32" s="83">
        <f>IF(OR('Indicador Datos'!BP35=0,'Indicador Datos'!BP35="No data"),"x",ROUND(IF('Indicador Datos'!BP35&gt;Q$38,0,IF('Indicador Datos'!BP35&lt;Q$37,10,(Q$38-'Indicador Datos'!BP35)/(Q$38-Q$37)*10)),1))</f>
        <v>0.9</v>
      </c>
      <c r="R32" s="83">
        <f>IF('Indicador Datos'!BQ35="No data","x",ROUND(IF('Indicador Datos'!BQ35&gt;R$38,0,IF('Indicador Datos'!BQ35&lt;R$37,10,(R$38-'Indicador Datos'!BQ35)/(R$38-R$37)*10)),1))</f>
        <v>7.1</v>
      </c>
      <c r="S32" s="83">
        <f>IF('Indicador Datos'!BR35="No data","x",ROUND(IF('Indicador Datos'!BR35&gt;S$38,0,IF('Indicador Datos'!BR35&lt;S$37,10,(S$38-'Indicador Datos'!BR35)/(S$38-S$37)*10)),1))</f>
        <v>4.9000000000000004</v>
      </c>
      <c r="T32" s="84">
        <f t="shared" si="7"/>
        <v>4.3</v>
      </c>
      <c r="U32" s="235">
        <f>IF('Indicador Datos'!BS35="No data","x",'Indicador Datos'!BS35/'Indicador Datos'!CF35*100)</f>
        <v>18.625723634533099</v>
      </c>
      <c r="V32" s="83">
        <f t="shared" si="0"/>
        <v>8.1999999999999993</v>
      </c>
      <c r="W32" s="83">
        <f>IF('Indicador Datos'!BT35="No data","x",ROUND(IF('Indicador Datos'!BT35&gt;W$38,0,IF('Indicador Datos'!BT35&lt;W$37,10,(W$38-'Indicador Datos'!BT35)/(W$38-W$37)*10)),1))</f>
        <v>3.8</v>
      </c>
      <c r="X32" s="83">
        <f>IF('Indicador Datos'!BU35="No data","x",ROUND(IF('Indicador Datos'!BU35&gt;X$38,0,IF('Indicador Datos'!BU35&lt;X$37,10,(X$38-'Indicador Datos'!BU35)/(X$38-X$37)*10)),1))</f>
        <v>1</v>
      </c>
      <c r="Y32" s="83">
        <f>IF('Indicador Datos'!BV35="No data","x",ROUND(IF('Indicador Datos'!BV35&gt;Y$38,0,IF('Indicador Datos'!BV35&lt;Y$37,10,(Y$38-'Indicador Datos'!BV35)/(Y$38-Y$37)*10)),1))</f>
        <v>10</v>
      </c>
      <c r="Z32" s="83">
        <f>IF('Indicador Datos'!BW35="No data","x",ROUND(IF('Indicador Datos'!BW35&gt;Z$38,0,IF('Indicador Datos'!BW35&lt;Z$37,10,(Z$38-'Indicador Datos'!BW35)/(Z$38-Z$37)*10)),1))</f>
        <v>7.5</v>
      </c>
      <c r="AA32" s="83">
        <f t="shared" si="8"/>
        <v>8.8000000000000007</v>
      </c>
      <c r="AB32" s="84">
        <f t="shared" si="9"/>
        <v>5.5</v>
      </c>
      <c r="AC32" s="83">
        <f>IF('Indicador Datos'!AH35="No data","x",ROUND(IF('Indicador Datos'!AH35&gt;AC$38,0,IF('Indicador Datos'!AH35&lt;AC$37,10,(AC$38-'Indicador Datos'!AH35)/(AC$38-AC$37)*10)),1))</f>
        <v>6.9</v>
      </c>
      <c r="AD32" s="83">
        <f>IF('Indicador Datos'!AI35="No data","x",ROUND(IF('Indicador Datos'!AI35&gt;AD$38,0,IF('Indicador Datos'!AI35&lt;AD$37,10,(AD$38-'Indicador Datos'!AI35)/(AD$38-AD$37)*10)),1))</f>
        <v>6.4</v>
      </c>
      <c r="AE32" s="83">
        <f>IF('Indicador Datos'!AJ35="No data","x",ROUND(IF('Indicador Datos'!AJ35&gt;AE$38,0,IF('Indicador Datos'!AJ35&lt;AE$37,10,(AE$38-'Indicador Datos'!AJ35)/(AE$38-AE$37)*10)),1))</f>
        <v>10</v>
      </c>
      <c r="AF32" s="83">
        <f t="shared" si="10"/>
        <v>8.1999999999999993</v>
      </c>
      <c r="AG32" s="83">
        <f>IF('Indicador Datos'!AN35="No data","x",ROUND(IF('Indicador Datos'!AN35&gt;AG$38,0,IF('Indicador Datos'!AN35&lt;AG$37,10,(AG$38-'Indicador Datos'!AN35)/(AG$38-AG$37)*10)),1))</f>
        <v>6.8</v>
      </c>
      <c r="AH32" s="83">
        <f>IF('Indicador Datos'!AO35="No data","x",ROUND(IF('Indicador Datos'!AO35&gt;AH$38,0,IF('Indicador Datos'!AO35&lt;AH$37,10,(AH$38-'Indicador Datos'!AO35)/(AH$38-AH$37)*10)),1))</f>
        <v>3.3</v>
      </c>
      <c r="AI32" s="83">
        <f>IF('Indicador Datos'!AP35="No data","x",ROUND(IF('Indicador Datos'!AP35&gt;AI$38,10,IF('Indicador Datos'!AP35&lt;AI$37,0,10-(AI$38-'Indicador Datos'!AP35)/(AI$38-AI$37)*10)),1))</f>
        <v>8.1999999999999993</v>
      </c>
      <c r="AJ32" s="83">
        <f t="shared" si="11"/>
        <v>6.5</v>
      </c>
      <c r="AK32" s="83">
        <f>IF('Indicador Datos'!AQ35="No data","x",ROUND(IF('Indicador Datos'!AQ35&gt;AK$38,10,IF('Indicador Datos'!AQ35&lt;AK$37,0,10-(AK$38-'Indicador Datos'!AQ35)/(AK$38-AK$37)*10)),1))</f>
        <v>8.8000000000000007</v>
      </c>
      <c r="AL32" s="84">
        <f t="shared" si="12"/>
        <v>7.6</v>
      </c>
      <c r="AM32" s="83">
        <f>IF('Indicador Datos'!BX35="No data","x",ROUND(IF('Indicador Datos'!BX35&gt;AM$38,0,IF('Indicador Datos'!BX35&lt;AM$37,10,(AM$38-'Indicador Datos'!BX35)/(AM$38-AM$37)*10)),1))</f>
        <v>7.9</v>
      </c>
      <c r="AN32" s="83">
        <f>IF('Indicador Datos'!BY35="No data","x",ROUND(IF('Indicador Datos'!BY35&gt;AN$38,0,IF('Indicador Datos'!BY35&lt;AN$37,10,(AN$38-'Indicador Datos'!BY35)/(AN$38-AN$37)*10)),1))</f>
        <v>8</v>
      </c>
      <c r="AO32" s="83">
        <f t="shared" si="13"/>
        <v>8</v>
      </c>
      <c r="AP32" s="83">
        <f>IF('Indicador Datos'!BZ35="No data","x",ROUND(IF('Indicador Datos'!BZ35&gt;AP$38,0,IF('Indicador Datos'!BZ35&lt;AP$37,10,(AP$38-'Indicador Datos'!BZ35)/(AP$38-AP$37)*10)),1))</f>
        <v>7.4</v>
      </c>
      <c r="AQ32" s="83">
        <f t="shared" si="14"/>
        <v>7.7</v>
      </c>
      <c r="AR32" s="83">
        <f>IF('Indicador Datos'!CA35="No data","x",ROUND(IF('Indicador Datos'!CA35&gt;AR$38,0,IF('Indicador Datos'!CA35&lt;AR$37,10,(AR$38-'Indicador Datos'!CA35)/(AR$38-AR$37)*10)),1))</f>
        <v>4.2</v>
      </c>
      <c r="AS32" s="83">
        <f>IF('Indicador Datos'!CB35="No data","x",ROUND(IF('Indicador Datos'!CB35&gt;AS$38,10,IF('Indicador Datos'!CB35&lt;AS$37,0,10-(AS$38-'Indicador Datos'!CB35)/(AS$38-AS$37)*10)),1))</f>
        <v>9.4</v>
      </c>
      <c r="AT32" s="83">
        <f t="shared" si="15"/>
        <v>6.8</v>
      </c>
      <c r="AU32" s="163">
        <f t="shared" si="16"/>
        <v>7.4</v>
      </c>
      <c r="AV32" s="85">
        <f t="shared" si="17"/>
        <v>6.2</v>
      </c>
      <c r="AW32" s="152"/>
    </row>
    <row r="33" spans="1:49" s="3" customFormat="1" x14ac:dyDescent="0.25">
      <c r="A33" s="114" t="s">
        <v>50</v>
      </c>
      <c r="B33" s="97" t="s">
        <v>49</v>
      </c>
      <c r="C33" s="83">
        <f>IF('Indicador Datos'!BH36="No data","x",ROUND(IF('Indicador Datos'!BH36&gt;C$38,0,IF('Indicador Datos'!BH36&lt;C$37,10,(C$38-'Indicador Datos'!BH36)/(C$38-C$37)*10)),1))</f>
        <v>4.8</v>
      </c>
      <c r="D33" s="83">
        <f>IF('Indicador Datos'!BI36="No data","x",ROUND(IF('Indicador Datos'!BI36&gt;D$38,0,IF('Indicador Datos'!BI36&lt;D$37,10,(D$38-'Indicador Datos'!BI36)/(D$38-D$37)*10)),1))</f>
        <v>4.8</v>
      </c>
      <c r="E33" s="84">
        <f t="shared" si="1"/>
        <v>4.8</v>
      </c>
      <c r="F33" s="83">
        <f>IF('Indicador Datos'!BK36="No data","x",ROUND(IF('Indicador Datos'!BK36&gt;F$38,0,IF('Indicador Datos'!BK36&lt;F$37,10,(F$38-'Indicador Datos'!BK36)/(F$38-F$37)*10)),1))</f>
        <v>6.4</v>
      </c>
      <c r="G33" s="83">
        <f>IF('Indicador Datos'!BJ36="No data","x",ROUND(IF('Indicador Datos'!BJ36&gt;G$38,0,IF('Indicador Datos'!BJ36&lt;G$37,10,(G$38-'Indicador Datos'!BJ36)/(G$38-G$37)*10)),1))</f>
        <v>5.6</v>
      </c>
      <c r="H33" s="84">
        <f t="shared" si="2"/>
        <v>6</v>
      </c>
      <c r="I33" s="83">
        <f>IF('Indicador Datos'!BL36="No data","x",ROUND(IF('Indicador Datos'!BL36&gt;I$38,0,IF('Indicador Datos'!BL36&lt;I$37,10,(I$38-'Indicador Datos'!BL36)/(I$38-I$37)*10)),1))</f>
        <v>6.4</v>
      </c>
      <c r="J33" s="163">
        <f t="shared" si="3"/>
        <v>6.4</v>
      </c>
      <c r="K33" s="83">
        <f>IF('Indicador Datos'!BM36="No data","x",ROUND(IF('Indicador Datos'!BM36&gt;K$38,10,IF('Indicador Datos'!BM36&lt;K$37,0,10-(K$38-'Indicador Datos'!BM36)/(K$38-K$37)*10)),1))</f>
        <v>10</v>
      </c>
      <c r="L33" s="83">
        <f>IF('Indicador Datos'!BN36="No data","x",ROUND(IF('Indicador Datos'!BN36&gt;L$38,10,IF('Indicador Datos'!BN36&lt;L$37,0,10-(L$38-'Indicador Datos'!BN36)/(L$38-L$37)*10)),1))</f>
        <v>6.7</v>
      </c>
      <c r="M33" s="83">
        <f t="shared" si="4"/>
        <v>8.4</v>
      </c>
      <c r="N33" s="83">
        <f>IF('Indicador Datos'!BO36="No data","x",ROUND(IF('Indicador Datos'!BO36&gt;N$38,10,IF('Indicador Datos'!BO36&lt;N$37,0,10-(N$38-'Indicador Datos'!BO36)/(N$38-N$37)*10)),1))</f>
        <v>4.3</v>
      </c>
      <c r="O33" s="163">
        <f t="shared" si="5"/>
        <v>5.7</v>
      </c>
      <c r="P33" s="85">
        <f t="shared" si="6"/>
        <v>5.8</v>
      </c>
      <c r="Q33" s="83">
        <f>IF(OR('Indicador Datos'!BP36=0,'Indicador Datos'!BP36="No data"),"x",ROUND(IF('Indicador Datos'!BP36&gt;Q$38,0,IF('Indicador Datos'!BP36&lt;Q$37,10,(Q$38-'Indicador Datos'!BP36)/(Q$38-Q$37)*10)),1))</f>
        <v>4.4000000000000004</v>
      </c>
      <c r="R33" s="83">
        <f>IF('Indicador Datos'!BQ36="No data","x",ROUND(IF('Indicador Datos'!BQ36&gt;R$38,0,IF('Indicador Datos'!BQ36&lt;R$37,10,(R$38-'Indicador Datos'!BQ36)/(R$38-R$37)*10)),1))</f>
        <v>7.5</v>
      </c>
      <c r="S33" s="83">
        <f>IF('Indicador Datos'!BR36="No data","x",ROUND(IF('Indicador Datos'!BR36&gt;S$38,0,IF('Indicador Datos'!BR36&lt;S$37,10,(S$38-'Indicador Datos'!BR36)/(S$38-S$37)*10)),1))</f>
        <v>5.2</v>
      </c>
      <c r="T33" s="84">
        <f t="shared" si="7"/>
        <v>5.7</v>
      </c>
      <c r="U33" s="235">
        <f>IF('Indicador Datos'!BS36="No data","x",'Indicador Datos'!BS36/'Indicador Datos'!CF36*100)</f>
        <v>6.5625</v>
      </c>
      <c r="V33" s="83">
        <f t="shared" si="0"/>
        <v>9.4</v>
      </c>
      <c r="W33" s="83">
        <f>IF('Indicador Datos'!BT36="No data","x",ROUND(IF('Indicador Datos'!BT36&gt;W$38,0,IF('Indicador Datos'!BT36&lt;W$37,10,(W$38-'Indicador Datos'!BT36)/(W$38-W$37)*10)),1))</f>
        <v>7.9</v>
      </c>
      <c r="X33" s="83">
        <f>IF('Indicador Datos'!BU36="No data","x",ROUND(IF('Indicador Datos'!BU36&gt;X$38,0,IF('Indicador Datos'!BU36&lt;X$37,10,(X$38-'Indicador Datos'!BU36)/(X$38-X$37)*10)),1))</f>
        <v>6.7</v>
      </c>
      <c r="Y33" s="83">
        <f>IF('Indicador Datos'!BV36="No data","x",ROUND(IF('Indicador Datos'!BV36&gt;Y$38,0,IF('Indicador Datos'!BV36&lt;Y$37,10,(Y$38-'Indicador Datos'!BV36)/(Y$38-Y$37)*10)),1))</f>
        <v>10</v>
      </c>
      <c r="Z33" s="83">
        <f>IF('Indicador Datos'!BW36="No data","x",ROUND(IF('Indicador Datos'!BW36&gt;Z$38,0,IF('Indicador Datos'!BW36&lt;Z$37,10,(Z$38-'Indicador Datos'!BW36)/(Z$38-Z$37)*10)),1))</f>
        <v>10</v>
      </c>
      <c r="AA33" s="83">
        <f t="shared" si="8"/>
        <v>10</v>
      </c>
      <c r="AB33" s="84">
        <f t="shared" si="9"/>
        <v>8.5</v>
      </c>
      <c r="AC33" s="83">
        <f>IF('Indicador Datos'!AH36="No data","x",ROUND(IF('Indicador Datos'!AH36&gt;AC$38,0,IF('Indicador Datos'!AH36&lt;AC$37,10,(AC$38-'Indicador Datos'!AH36)/(AC$38-AC$37)*10)),1))</f>
        <v>7.2</v>
      </c>
      <c r="AD33" s="83">
        <f>IF('Indicador Datos'!AI36="No data","x",ROUND(IF('Indicador Datos'!AI36&gt;AD$38,0,IF('Indicador Datos'!AI36&lt;AD$37,10,(AD$38-'Indicador Datos'!AI36)/(AD$38-AD$37)*10)),1))</f>
        <v>7.1</v>
      </c>
      <c r="AE33" s="83">
        <f>IF('Indicador Datos'!AJ36="No data","x",ROUND(IF('Indicador Datos'!AJ36&gt;AE$38,0,IF('Indicador Datos'!AJ36&lt;AE$37,10,(AE$38-'Indicador Datos'!AJ36)/(AE$38-AE$37)*10)),1))</f>
        <v>6.4</v>
      </c>
      <c r="AF33" s="83">
        <f t="shared" si="10"/>
        <v>6.75</v>
      </c>
      <c r="AG33" s="83">
        <f>IF('Indicador Datos'!AN36="No data","x",ROUND(IF('Indicador Datos'!AN36&gt;AG$38,0,IF('Indicador Datos'!AN36&lt;AG$37,10,(AG$38-'Indicador Datos'!AN36)/(AG$38-AG$37)*10)),1))</f>
        <v>7.7</v>
      </c>
      <c r="AH33" s="83">
        <f>IF('Indicador Datos'!AO36="No data","x",ROUND(IF('Indicador Datos'!AO36&gt;AH$38,0,IF('Indicador Datos'!AO36&lt;AH$37,10,(AH$38-'Indicador Datos'!AO36)/(AH$38-AH$37)*10)),1))</f>
        <v>6</v>
      </c>
      <c r="AI33" s="83">
        <f>IF('Indicador Datos'!AP36="No data","x",ROUND(IF('Indicador Datos'!AP36&gt;AI$38,10,IF('Indicador Datos'!AP36&lt;AI$37,0,10-(AI$38-'Indicador Datos'!AP36)/(AI$38-AI$37)*10)),1))</f>
        <v>4.8</v>
      </c>
      <c r="AJ33" s="83">
        <f t="shared" si="11"/>
        <v>6.3</v>
      </c>
      <c r="AK33" s="83">
        <f>IF('Indicador Datos'!AQ36="No data","x",ROUND(IF('Indicador Datos'!AQ36&gt;AK$38,10,IF('Indicador Datos'!AQ36&lt;AK$37,0,10-(AK$38-'Indicador Datos'!AQ36)/(AK$38-AK$37)*10)),1))</f>
        <v>4.5</v>
      </c>
      <c r="AL33" s="84">
        <f t="shared" si="12"/>
        <v>6.2</v>
      </c>
      <c r="AM33" s="83">
        <f>IF('Indicador Datos'!BX36="No data","x",ROUND(IF('Indicador Datos'!BX36&gt;AM$38,0,IF('Indicador Datos'!BX36&lt;AM$37,10,(AM$38-'Indicador Datos'!BX36)/(AM$38-AM$37)*10)),1))</f>
        <v>4.7</v>
      </c>
      <c r="AN33" s="83">
        <f>IF('Indicador Datos'!BY36="No data","x",ROUND(IF('Indicador Datos'!BY36&gt;AN$38,0,IF('Indicador Datos'!BY36&lt;AN$37,10,(AN$38-'Indicador Datos'!BY36)/(AN$38-AN$37)*10)),1))</f>
        <v>5.7</v>
      </c>
      <c r="AO33" s="83">
        <f t="shared" si="13"/>
        <v>5.2</v>
      </c>
      <c r="AP33" s="83">
        <f>IF('Indicador Datos'!BZ36="No data","x",ROUND(IF('Indicador Datos'!BZ36&gt;AP$38,0,IF('Indicador Datos'!BZ36&lt;AP$37,10,(AP$38-'Indicador Datos'!BZ36)/(AP$38-AP$37)*10)),1))</f>
        <v>4.0999999999999996</v>
      </c>
      <c r="AQ33" s="83">
        <f t="shared" si="14"/>
        <v>4.7</v>
      </c>
      <c r="AR33" s="83">
        <f>IF('Indicador Datos'!CA36="No data","x",ROUND(IF('Indicador Datos'!CA36&gt;AR$38,0,IF('Indicador Datos'!CA36&lt;AR$37,10,(AR$38-'Indicador Datos'!CA36)/(AR$38-AR$37)*10)),1))</f>
        <v>7.8</v>
      </c>
      <c r="AS33" s="83">
        <f>IF('Indicador Datos'!CB36="No data","x",ROUND(IF('Indicador Datos'!CB36&gt;AS$38,10,IF('Indicador Datos'!CB36&lt;AS$37,0,10-(AS$38-'Indicador Datos'!CB36)/(AS$38-AS$37)*10)),1))</f>
        <v>4.4000000000000004</v>
      </c>
      <c r="AT33" s="83">
        <f t="shared" si="15"/>
        <v>6.1</v>
      </c>
      <c r="AU33" s="163">
        <f t="shared" si="16"/>
        <v>5.2</v>
      </c>
      <c r="AV33" s="85">
        <f t="shared" si="17"/>
        <v>6.4</v>
      </c>
      <c r="AW33" s="152"/>
    </row>
    <row r="34" spans="1:49" s="3" customFormat="1" x14ac:dyDescent="0.25">
      <c r="A34" s="114" t="s">
        <v>58</v>
      </c>
      <c r="B34" s="97" t="s">
        <v>57</v>
      </c>
      <c r="C34" s="83" t="str">
        <f>IF('Indicador Datos'!BH37="No data","x",ROUND(IF('Indicador Datos'!BH37&gt;C$38,0,IF('Indicador Datos'!BH37&lt;C$37,10,(C$38-'Indicador Datos'!BH37)/(C$38-C$37)*10)),1))</f>
        <v>x</v>
      </c>
      <c r="D34" s="83" t="str">
        <f>IF('Indicador Datos'!BI37="No data","x",ROUND(IF('Indicador Datos'!BI37&gt;D$38,0,IF('Indicador Datos'!BI37&lt;D$37,10,(D$38-'Indicador Datos'!BI37)/(D$38-D$37)*10)),1))</f>
        <v>x</v>
      </c>
      <c r="E34" s="84" t="str">
        <f t="shared" si="1"/>
        <v>x</v>
      </c>
      <c r="F34" s="83">
        <f>IF('Indicador Datos'!BK37="No data","x",ROUND(IF('Indicador Datos'!BK37&gt;F$38,0,IF('Indicador Datos'!BK37&lt;F$37,10,(F$38-'Indicador Datos'!BK37)/(F$38-F$37)*10)),1))</f>
        <v>6.4</v>
      </c>
      <c r="G34" s="83">
        <f>IF('Indicador Datos'!BJ37="No data","x",ROUND(IF('Indicador Datos'!BJ37&gt;G$38,0,IF('Indicador Datos'!BJ37&lt;G$37,10,(G$38-'Indicador Datos'!BJ37)/(G$38-G$37)*10)),1))</f>
        <v>5.3</v>
      </c>
      <c r="H34" s="84">
        <f t="shared" si="2"/>
        <v>5.9</v>
      </c>
      <c r="I34" s="83" t="str">
        <f>IF('Indicador Datos'!BL37="No data","x",ROUND(IF('Indicador Datos'!BL37&gt;I$38,0,IF('Indicador Datos'!BL37&lt;I$37,10,(I$38-'Indicador Datos'!BL37)/(I$38-I$37)*10)),1))</f>
        <v>x</v>
      </c>
      <c r="J34" s="163" t="str">
        <f t="shared" si="3"/>
        <v>x</v>
      </c>
      <c r="K34" s="83" t="str">
        <f>IF('Indicador Datos'!BM37="No data","x",ROUND(IF('Indicador Datos'!BM37&gt;K$38,10,IF('Indicador Datos'!BM37&lt;K$37,0,10-(K$38-'Indicador Datos'!BM37)/(K$38-K$37)*10)),1))</f>
        <v>x</v>
      </c>
      <c r="L34" s="83" t="str">
        <f>IF('Indicador Datos'!BN37="No data","x",ROUND(IF('Indicador Datos'!BN37&gt;L$38,10,IF('Indicador Datos'!BN37&lt;L$37,0,10-(L$38-'Indicador Datos'!BN37)/(L$38-L$37)*10)),1))</f>
        <v>x</v>
      </c>
      <c r="M34" s="83" t="str">
        <f t="shared" si="4"/>
        <v>x</v>
      </c>
      <c r="N34" s="83" t="str">
        <f>IF('Indicador Datos'!BO37="No data","x",ROUND(IF('Indicador Datos'!BO37&gt;N$38,10,IF('Indicador Datos'!BO37&lt;N$37,0,10-(N$38-'Indicador Datos'!BO37)/(N$38-N$37)*10)),1))</f>
        <v>x</v>
      </c>
      <c r="O34" s="163" t="str">
        <f t="shared" si="5"/>
        <v>x</v>
      </c>
      <c r="P34" s="85">
        <f t="shared" si="6"/>
        <v>5.9</v>
      </c>
      <c r="Q34" s="83">
        <f>IF(OR('Indicador Datos'!BP37=0,'Indicador Datos'!BP37="No data"),"x",ROUND(IF('Indicador Datos'!BP37&gt;Q$38,0,IF('Indicador Datos'!BP37&lt;Q$37,10,(Q$38-'Indicador Datos'!BP37)/(Q$38-Q$37)*10)),1))</f>
        <v>0</v>
      </c>
      <c r="R34" s="83">
        <f>IF('Indicador Datos'!BQ37="No data","x",ROUND(IF('Indicador Datos'!BQ37&gt;R$38,0,IF('Indicador Datos'!BQ37&lt;R$37,10,(R$38-'Indicador Datos'!BQ37)/(R$38-R$37)*10)),1))</f>
        <v>7.5</v>
      </c>
      <c r="S34" s="83">
        <f>IF('Indicador Datos'!BR37="No data","x",ROUND(IF('Indicador Datos'!BR37&gt;S$38,0,IF('Indicador Datos'!BR37&lt;S$37,10,(S$38-'Indicador Datos'!BR37)/(S$38-S$37)*10)),1))</f>
        <v>0</v>
      </c>
      <c r="T34" s="84">
        <f t="shared" si="7"/>
        <v>2.5</v>
      </c>
      <c r="U34" s="235">
        <f>IF('Indicador Datos'!BS37="No data","x",'Indicador Datos'!BS37/'Indicador Datos'!CF37*100)</f>
        <v>4.3589743589743586</v>
      </c>
      <c r="V34" s="83">
        <f t="shared" si="0"/>
        <v>9.6999999999999993</v>
      </c>
      <c r="W34" s="83">
        <f>IF('Indicador Datos'!BT37="No data","x",ROUND(IF('Indicador Datos'!BT37&gt;W$38,0,IF('Indicador Datos'!BT37&lt;W$37,10,(W$38-'Indicador Datos'!BT37)/(W$38-W$37)*10)),1))</f>
        <v>6.9</v>
      </c>
      <c r="X34" s="83">
        <f>IF('Indicador Datos'!BU37="No data","x",ROUND(IF('Indicador Datos'!BU37&gt;X$38,0,IF('Indicador Datos'!BU37&lt;X$37,10,(X$38-'Indicador Datos'!BU37)/(X$38-X$37)*10)),1))</f>
        <v>2.6</v>
      </c>
      <c r="Y34" s="83">
        <f>IF('Indicador Datos'!BV37="No data","x",ROUND(IF('Indicador Datos'!BV37&gt;Y$38,0,IF('Indicador Datos'!BV37&lt;Y$37,10,(Y$38-'Indicador Datos'!BV37)/(Y$38-Y$37)*10)),1))</f>
        <v>5.7</v>
      </c>
      <c r="Z34" s="83">
        <f>IF('Indicador Datos'!BW37="No data","x",ROUND(IF('Indicador Datos'!BW37&gt;Z$38,0,IF('Indicador Datos'!BW37&lt;Z$37,10,(Z$38-'Indicador Datos'!BW37)/(Z$38-Z$37)*10)),1))</f>
        <v>8.8000000000000007</v>
      </c>
      <c r="AA34" s="83">
        <f t="shared" si="8"/>
        <v>7.3</v>
      </c>
      <c r="AB34" s="84">
        <f t="shared" si="9"/>
        <v>6.6</v>
      </c>
      <c r="AC34" s="83">
        <f>IF('Indicador Datos'!AH37="No data","x",ROUND(IF('Indicador Datos'!AH37&gt;AC$38,0,IF('Indicador Datos'!AH37&lt;AC$37,10,(AC$38-'Indicador Datos'!AH37)/(AC$38-AC$37)*10)),1))</f>
        <v>7.4</v>
      </c>
      <c r="AD34" s="83">
        <f>IF('Indicador Datos'!AI37="No data","x",ROUND(IF('Indicador Datos'!AI37&gt;AD$38,0,IF('Indicador Datos'!AI37&lt;AD$37,10,(AD$38-'Indicador Datos'!AI37)/(AD$38-AD$37)*10)),1))</f>
        <v>10</v>
      </c>
      <c r="AE34" s="83">
        <f>IF('Indicador Datos'!AJ37="No data","x",ROUND(IF('Indicador Datos'!AJ37&gt;AE$38,0,IF('Indicador Datos'!AJ37&lt;AE$37,10,(AE$38-'Indicador Datos'!AJ37)/(AE$38-AE$37)*10)),1))</f>
        <v>7.1</v>
      </c>
      <c r="AF34" s="83">
        <f t="shared" si="10"/>
        <v>8.5500000000000007</v>
      </c>
      <c r="AG34" s="83">
        <f>IF('Indicador Datos'!AN37="No data","x",ROUND(IF('Indicador Datos'!AN37&gt;AG$38,0,IF('Indicador Datos'!AN37&lt;AG$37,10,(AG$38-'Indicador Datos'!AN37)/(AG$38-AG$37)*10)),1))</f>
        <v>6.3</v>
      </c>
      <c r="AH34" s="83">
        <f>IF('Indicador Datos'!AO37="No data","x",ROUND(IF('Indicador Datos'!AO37&gt;AH$38,0,IF('Indicador Datos'!AO37&lt;AH$37,10,(AH$38-'Indicador Datos'!AO37)/(AH$38-AH$37)*10)),1))</f>
        <v>6.9</v>
      </c>
      <c r="AI34" s="83">
        <f>IF('Indicador Datos'!AP37="No data","x",ROUND(IF('Indicador Datos'!AP37&gt;AI$38,10,IF('Indicador Datos'!AP37&lt;AI$37,0,10-(AI$38-'Indicador Datos'!AP37)/(AI$38-AI$37)*10)),1))</f>
        <v>1.9</v>
      </c>
      <c r="AJ34" s="83">
        <f t="shared" si="11"/>
        <v>5.4</v>
      </c>
      <c r="AK34" s="83">
        <f>IF('Indicador Datos'!AQ37="No data","x",ROUND(IF('Indicador Datos'!AQ37&gt;AK$38,10,IF('Indicador Datos'!AQ37&lt;AK$37,0,10-(AK$38-'Indicador Datos'!AQ37)/(AK$38-AK$37)*10)),1))</f>
        <v>10</v>
      </c>
      <c r="AL34" s="84">
        <f t="shared" si="12"/>
        <v>7.8</v>
      </c>
      <c r="AM34" s="83">
        <f>IF('Indicador Datos'!BX37="No data","x",ROUND(IF('Indicador Datos'!BX37&gt;AM$38,0,IF('Indicador Datos'!BX37&lt;AM$37,10,(AM$38-'Indicador Datos'!BX37)/(AM$38-AM$37)*10)),1))</f>
        <v>7.1</v>
      </c>
      <c r="AN34" s="83">
        <f>IF('Indicador Datos'!BY37="No data","x",ROUND(IF('Indicador Datos'!BY37&gt;AN$38,0,IF('Indicador Datos'!BY37&lt;AN$37,10,(AN$38-'Indicador Datos'!BY37)/(AN$38-AN$37)*10)),1))</f>
        <v>10</v>
      </c>
      <c r="AO34" s="83">
        <f t="shared" si="13"/>
        <v>8.6</v>
      </c>
      <c r="AP34" s="83">
        <f>IF('Indicador Datos'!BZ37="No data","x",ROUND(IF('Indicador Datos'!BZ37&gt;AP$38,0,IF('Indicador Datos'!BZ37&lt;AP$37,10,(AP$38-'Indicador Datos'!BZ37)/(AP$38-AP$37)*10)),1))</f>
        <v>4</v>
      </c>
      <c r="AQ34" s="83">
        <f t="shared" si="14"/>
        <v>6.3</v>
      </c>
      <c r="AR34" s="83">
        <f>IF('Indicador Datos'!CA37="No data","x",ROUND(IF('Indicador Datos'!CA37&gt;AR$38,0,IF('Indicador Datos'!CA37&lt;AR$37,10,(AR$38-'Indicador Datos'!CA37)/(AR$38-AR$37)*10)),1))</f>
        <v>7.1</v>
      </c>
      <c r="AS34" s="83">
        <f>IF('Indicador Datos'!CB37="No data","x",ROUND(IF('Indicador Datos'!CB37&gt;AS$38,10,IF('Indicador Datos'!CB37&lt;AS$37,0,10-(AS$38-'Indicador Datos'!CB37)/(AS$38-AS$37)*10)),1))</f>
        <v>1.4</v>
      </c>
      <c r="AT34" s="83">
        <f t="shared" si="15"/>
        <v>4.3</v>
      </c>
      <c r="AU34" s="163">
        <f t="shared" si="16"/>
        <v>5.6</v>
      </c>
      <c r="AV34" s="85">
        <f t="shared" si="17"/>
        <v>5.6</v>
      </c>
      <c r="AW34" s="152"/>
    </row>
    <row r="35" spans="1:49" s="3" customFormat="1" x14ac:dyDescent="0.25">
      <c r="A35" s="114" t="s">
        <v>62</v>
      </c>
      <c r="B35" s="97" t="s">
        <v>61</v>
      </c>
      <c r="C35" s="83">
        <f>IF('Indicador Datos'!BH38="No data","x",ROUND(IF('Indicador Datos'!BH38&gt;C$38,0,IF('Indicador Datos'!BH38&lt;C$37,10,(C$38-'Indicador Datos'!BH38)/(C$38-C$37)*10)),1))</f>
        <v>5.3</v>
      </c>
      <c r="D35" s="83">
        <f>IF('Indicador Datos'!BI38="No data","x",ROUND(IF('Indicador Datos'!BI38&gt;D$38,0,IF('Indicador Datos'!BI38&lt;D$37,10,(D$38-'Indicador Datos'!BI38)/(D$38-D$37)*10)),1))</f>
        <v>6.6</v>
      </c>
      <c r="E35" s="84">
        <f t="shared" si="1"/>
        <v>6</v>
      </c>
      <c r="F35" s="83">
        <f>IF('Indicador Datos'!BK38="No data","x",ROUND(IF('Indicador Datos'!BK38&gt;F$38,0,IF('Indicador Datos'!BK38&lt;F$37,10,(F$38-'Indicador Datos'!BK38)/(F$38-F$37)*10)),1))</f>
        <v>2.6</v>
      </c>
      <c r="G35" s="83">
        <f>IF('Indicador Datos'!BJ38="No data","x",ROUND(IF('Indicador Datos'!BJ38&gt;G$38,0,IF('Indicador Datos'!BJ38&lt;G$37,10,(G$38-'Indicador Datos'!BJ38)/(G$38-G$37)*10)),1))</f>
        <v>4</v>
      </c>
      <c r="H35" s="84">
        <f t="shared" si="2"/>
        <v>3.3</v>
      </c>
      <c r="I35" s="83">
        <f>IF('Indicador Datos'!BL38="No data","x",ROUND(IF('Indicador Datos'!BL38&gt;I$38,0,IF('Indicador Datos'!BL38&lt;I$37,10,(I$38-'Indicador Datos'!BL38)/(I$38-I$37)*10)),1))</f>
        <v>0</v>
      </c>
      <c r="J35" s="163">
        <f t="shared" si="3"/>
        <v>0</v>
      </c>
      <c r="K35" s="83">
        <f>IF('Indicador Datos'!BM38="No data","x",ROUND(IF('Indicador Datos'!BM38&gt;K$38,10,IF('Indicador Datos'!BM38&lt;K$37,0,10-(K$38-'Indicador Datos'!BM38)/(K$38-K$37)*10)),1))</f>
        <v>6.2</v>
      </c>
      <c r="L35" s="83">
        <f>IF('Indicador Datos'!BN38="No data","x",ROUND(IF('Indicador Datos'!BN38&gt;L$38,10,IF('Indicador Datos'!BN38&lt;L$37,0,10-(L$38-'Indicador Datos'!BN38)/(L$38-L$37)*10)),1))</f>
        <v>7.1</v>
      </c>
      <c r="M35" s="83">
        <f t="shared" si="4"/>
        <v>6.7</v>
      </c>
      <c r="N35" s="83">
        <f>IF('Indicador Datos'!BO38="No data","x",ROUND(IF('Indicador Datos'!BO38&gt;N$38,10,IF('Indicador Datos'!BO38&lt;N$37,0,10-(N$38-'Indicador Datos'!BO38)/(N$38-N$37)*10)),1))</f>
        <v>2.9</v>
      </c>
      <c r="O35" s="163">
        <f t="shared" si="5"/>
        <v>4.2</v>
      </c>
      <c r="P35" s="85">
        <f t="shared" si="6"/>
        <v>3.7</v>
      </c>
      <c r="Q35" s="83">
        <f>IF(OR('Indicador Datos'!BP38=0,'Indicador Datos'!BP38="No data"),"x",ROUND(IF('Indicador Datos'!BP38&gt;Q$38,0,IF('Indicador Datos'!BP38&lt;Q$37,10,(Q$38-'Indicador Datos'!BP38)/(Q$38-Q$37)*10)),1))</f>
        <v>0.3</v>
      </c>
      <c r="R35" s="83">
        <f>IF('Indicador Datos'!BQ38="No data","x",ROUND(IF('Indicador Datos'!BQ38&gt;R$38,0,IF('Indicador Datos'!BQ38&lt;R$37,10,(R$38-'Indicador Datos'!BQ38)/(R$38-R$37)*10)),1))</f>
        <v>4.8</v>
      </c>
      <c r="S35" s="83">
        <f>IF('Indicador Datos'!BR38="No data","x",ROUND(IF('Indicador Datos'!BR38&gt;S$38,0,IF('Indicador Datos'!BR38&lt;S$37,10,(S$38-'Indicador Datos'!BR38)/(S$38-S$37)*10)),1))</f>
        <v>0</v>
      </c>
      <c r="T35" s="84">
        <f t="shared" si="7"/>
        <v>1.7</v>
      </c>
      <c r="U35" s="235">
        <f>IF('Indicador Datos'!BS38="No data","x",'Indicador Datos'!BS38/'Indicador Datos'!CF38*100)</f>
        <v>33.139069820591935</v>
      </c>
      <c r="V35" s="83">
        <f t="shared" si="0"/>
        <v>6.8</v>
      </c>
      <c r="W35" s="83">
        <f>IF('Indicador Datos'!BT38="No data","x",ROUND(IF('Indicador Datos'!BT38&gt;W$38,0,IF('Indicador Datos'!BT38&lt;W$37,10,(W$38-'Indicador Datos'!BT38)/(W$38-W$37)*10)),1))</f>
        <v>1.2</v>
      </c>
      <c r="X35" s="83">
        <f>IF('Indicador Datos'!BU38="No data","x",ROUND(IF('Indicador Datos'!BU38&gt;X$38,0,IF('Indicador Datos'!BU38&lt;X$37,10,(X$38-'Indicador Datos'!BU38)/(X$38-X$37)*10)),1))</f>
        <v>0.1</v>
      </c>
      <c r="Y35" s="83">
        <f>IF('Indicador Datos'!BV38="No data","x",ROUND(IF('Indicador Datos'!BV38&gt;Y$38,0,IF('Indicador Datos'!BV38&lt;Y$37,10,(Y$38-'Indicador Datos'!BV38)/(Y$38-Y$37)*10)),1))</f>
        <v>0</v>
      </c>
      <c r="Z35" s="83">
        <f>IF('Indicador Datos'!BW38="No data","x",ROUND(IF('Indicador Datos'!BW38&gt;Z$38,0,IF('Indicador Datos'!BW38&lt;Z$37,10,(Z$38-'Indicador Datos'!BW38)/(Z$38-Z$37)*10)),1))</f>
        <v>0</v>
      </c>
      <c r="AA35" s="83">
        <f t="shared" si="8"/>
        <v>0</v>
      </c>
      <c r="AB35" s="84">
        <f t="shared" si="9"/>
        <v>2</v>
      </c>
      <c r="AC35" s="83">
        <f>IF('Indicador Datos'!AH38="No data","x",ROUND(IF('Indicador Datos'!AH38&gt;AC$38,0,IF('Indicador Datos'!AH38&lt;AC$37,10,(AC$38-'Indicador Datos'!AH38)/(AC$38-AC$37)*10)),1))</f>
        <v>0.7</v>
      </c>
      <c r="AD35" s="83">
        <f>IF('Indicador Datos'!AI38="No data","x",ROUND(IF('Indicador Datos'!AI38&gt;AD$38,0,IF('Indicador Datos'!AI38&lt;AD$37,10,(AD$38-'Indicador Datos'!AI38)/(AD$38-AD$37)*10)),1))</f>
        <v>2.1</v>
      </c>
      <c r="AE35" s="83">
        <f>IF('Indicador Datos'!AJ38="No data","x",ROUND(IF('Indicador Datos'!AJ38&gt;AE$38,0,IF('Indicador Datos'!AJ38&lt;AE$37,10,(AE$38-'Indicador Datos'!AJ38)/(AE$38-AE$37)*10)),1))</f>
        <v>2.9</v>
      </c>
      <c r="AF35" s="83">
        <f t="shared" si="10"/>
        <v>2.5</v>
      </c>
      <c r="AG35" s="83">
        <f>IF('Indicador Datos'!AN38="No data","x",ROUND(IF('Indicador Datos'!AN38&gt;AG$38,0,IF('Indicador Datos'!AN38&lt;AG$37,10,(AG$38-'Indicador Datos'!AN38)/(AG$38-AG$37)*10)),1))</f>
        <v>2.9</v>
      </c>
      <c r="AH35" s="83">
        <f>IF('Indicador Datos'!AO38="No data","x",ROUND(IF('Indicador Datos'!AO38&gt;AH$38,0,IF('Indicador Datos'!AO38&lt;AH$37,10,(AH$38-'Indicador Datos'!AO38)/(AH$38-AH$37)*10)),1))</f>
        <v>0</v>
      </c>
      <c r="AI35" s="83">
        <f>IF('Indicador Datos'!AP38="No data","x",ROUND(IF('Indicador Datos'!AP38&gt;AI$38,10,IF('Indicador Datos'!AP38&lt;AI$37,0,10-(AI$38-'Indicador Datos'!AP38)/(AI$38-AI$37)*10)),1))</f>
        <v>2.6</v>
      </c>
      <c r="AJ35" s="83">
        <f t="shared" si="11"/>
        <v>1.9</v>
      </c>
      <c r="AK35" s="83">
        <f>IF('Indicador Datos'!AQ38="No data","x",ROUND(IF('Indicador Datos'!AQ38&gt;AK$38,10,IF('Indicador Datos'!AQ38&lt;AK$37,0,10-(AK$38-'Indicador Datos'!AQ38)/(AK$38-AK$37)*10)),1))</f>
        <v>1</v>
      </c>
      <c r="AL35" s="84">
        <f t="shared" si="12"/>
        <v>1.5</v>
      </c>
      <c r="AM35" s="83">
        <f>IF('Indicador Datos'!BX38="No data","x",ROUND(IF('Indicador Datos'!BX38&gt;AM$38,0,IF('Indicador Datos'!BX38&lt;AM$37,10,(AM$38-'Indicador Datos'!BX38)/(AM$38-AM$37)*10)),1))</f>
        <v>2.7</v>
      </c>
      <c r="AN35" s="83" t="str">
        <f>IF('Indicador Datos'!BY38="No data","x",ROUND(IF('Indicador Datos'!BY38&gt;AN$38,0,IF('Indicador Datos'!BY38&lt;AN$37,10,(AN$38-'Indicador Datos'!BY38)/(AN$38-AN$37)*10)),1))</f>
        <v>x</v>
      </c>
      <c r="AO35" s="83">
        <f t="shared" si="13"/>
        <v>2.7</v>
      </c>
      <c r="AP35" s="83">
        <f>IF('Indicador Datos'!BZ38="No data","x",ROUND(IF('Indicador Datos'!BZ38&gt;AP$38,0,IF('Indicador Datos'!BZ38&lt;AP$37,10,(AP$38-'Indicador Datos'!BZ38)/(AP$38-AP$37)*10)),1))</f>
        <v>5.9</v>
      </c>
      <c r="AQ35" s="83">
        <f t="shared" si="14"/>
        <v>4.3</v>
      </c>
      <c r="AR35" s="83">
        <f>IF('Indicador Datos'!CA38="No data","x",ROUND(IF('Indicador Datos'!CA38&gt;AR$38,0,IF('Indicador Datos'!CA38&lt;AR$37,10,(AR$38-'Indicador Datos'!CA38)/(AR$38-AR$37)*10)),1))</f>
        <v>5.3</v>
      </c>
      <c r="AS35" s="83">
        <f>IF('Indicador Datos'!CB38="No data","x",ROUND(IF('Indicador Datos'!CB38&gt;AS$38,10,IF('Indicador Datos'!CB38&lt;AS$37,0,10-(AS$38-'Indicador Datos'!CB38)/(AS$38-AS$37)*10)),1))</f>
        <v>1.4</v>
      </c>
      <c r="AT35" s="83">
        <f t="shared" si="15"/>
        <v>3.4</v>
      </c>
      <c r="AU35" s="163">
        <f t="shared" si="16"/>
        <v>4</v>
      </c>
      <c r="AV35" s="85">
        <f t="shared" si="17"/>
        <v>2.2999999999999998</v>
      </c>
      <c r="AW35" s="152"/>
    </row>
    <row r="36" spans="1:49" s="3" customFormat="1" x14ac:dyDescent="0.25">
      <c r="A36" s="114" t="s">
        <v>438</v>
      </c>
      <c r="B36" s="97" t="s">
        <v>63</v>
      </c>
      <c r="C36" s="83">
        <f>IF('Indicador Datos'!BH39="No data","x",ROUND(IF('Indicador Datos'!BH39&gt;C$38,0,IF('Indicador Datos'!BH39&lt;C$37,10,(C$38-'Indicador Datos'!BH39)/(C$38-C$37)*10)),1))</f>
        <v>3.3</v>
      </c>
      <c r="D36" s="83">
        <f>IF('Indicador Datos'!BI39="No data","x",ROUND(IF('Indicador Datos'!BI39&gt;D$38,0,IF('Indicador Datos'!BI39&lt;D$37,10,(D$38-'Indicador Datos'!BI39)/(D$38-D$37)*10)),1))</f>
        <v>7.7</v>
      </c>
      <c r="E36" s="84">
        <f t="shared" si="1"/>
        <v>5.5</v>
      </c>
      <c r="F36" s="83">
        <f>IF('Indicador Datos'!BK39="No data","x",ROUND(IF('Indicador Datos'!BK39&gt;F$38,0,IF('Indicador Datos'!BK39&lt;F$37,10,(F$38-'Indicador Datos'!BK39)/(F$38-F$37)*10)),1))</f>
        <v>8.3000000000000007</v>
      </c>
      <c r="G36" s="83">
        <f>IF('Indicador Datos'!BJ39="No data","x",ROUND(IF('Indicador Datos'!BJ39&gt;G$38,0,IF('Indicador Datos'!BJ39&lt;G$37,10,(G$38-'Indicador Datos'!BJ39)/(G$38-G$37)*10)),1))</f>
        <v>7.5</v>
      </c>
      <c r="H36" s="84">
        <f t="shared" si="2"/>
        <v>7.9</v>
      </c>
      <c r="I36" s="83" t="str">
        <f>IF('Indicador Datos'!BL39="No data","x",ROUND(IF('Indicador Datos'!BL39&gt;I$38,0,IF('Indicador Datos'!BL39&lt;I$37,10,(I$38-'Indicador Datos'!BL39)/(I$38-I$37)*10)),1))</f>
        <v>x</v>
      </c>
      <c r="J36" s="163" t="str">
        <f t="shared" si="3"/>
        <v>x</v>
      </c>
      <c r="K36" s="83">
        <f>IF('Indicador Datos'!BM39="No data","x",ROUND(IF('Indicador Datos'!BM39&gt;K$38,10,IF('Indicador Datos'!BM39&lt;K$37,0,10-(K$38-'Indicador Datos'!BM39)/(K$38-K$37)*10)),1))</f>
        <v>10</v>
      </c>
      <c r="L36" s="83">
        <f>IF('Indicador Datos'!BN39="No data","x",ROUND(IF('Indicador Datos'!BN39&gt;L$38,10,IF('Indicador Datos'!BN39&lt;L$37,0,10-(L$38-'Indicador Datos'!BN39)/(L$38-L$37)*10)),1))</f>
        <v>4.3</v>
      </c>
      <c r="M36" s="83">
        <f>IF(AND(K36="x",L36="x"),"x",ROUND(AVERAGE(K36,L36),1))</f>
        <v>7.2</v>
      </c>
      <c r="N36" s="83">
        <f>IF('Indicador Datos'!BO39="No data","x",ROUND(IF('Indicador Datos'!BO39&gt;N$38,10,IF('Indicador Datos'!BO39&lt;N$37,0,10-(N$38-'Indicador Datos'!BO39)/(N$38-N$37)*10)),1))</f>
        <v>10</v>
      </c>
      <c r="O36" s="163">
        <f>IF(AND(M36="x",N36="x"),"x",ROUND(AVERAGE(M36,N36,N36),1))</f>
        <v>9.1</v>
      </c>
      <c r="P36" s="85">
        <f t="shared" si="6"/>
        <v>7.8</v>
      </c>
      <c r="Q36" s="83">
        <f>IF(OR('Indicador Datos'!BP39=0,'Indicador Datos'!BP39="No data"),"x",ROUND(IF('Indicador Datos'!BP39&gt;Q$38,0,IF('Indicador Datos'!BP39&lt;Q$37,10,(Q$38-'Indicador Datos'!BP39)/(Q$38-Q$37)*10)),1))</f>
        <v>0</v>
      </c>
      <c r="R36" s="83">
        <f>IF('Indicador Datos'!BQ39="No data","x",ROUND(IF('Indicador Datos'!BQ39&gt;R$38,0,IF('Indicador Datos'!BQ39&lt;R$37,10,(R$38-'Indicador Datos'!BQ39)/(R$38-R$37)*10)),1))</f>
        <v>5.4</v>
      </c>
      <c r="S36" s="83">
        <f>IF('Indicador Datos'!BR39="No data","x",ROUND(IF('Indicador Datos'!BR39&gt;S$38,0,IF('Indicador Datos'!BR39&lt;S$37,10,(S$38-'Indicador Datos'!BR39)/(S$38-S$37)*10)),1))</f>
        <v>5.5</v>
      </c>
      <c r="T36" s="84">
        <f t="shared" si="7"/>
        <v>3.6</v>
      </c>
      <c r="U36" s="235">
        <f>IF('Indicador Datos'!BS39="No data","x",'Indicador Datos'!BS39/'Indicador Datos'!CF39*100)</f>
        <v>7.9360580465959982</v>
      </c>
      <c r="V36" s="83">
        <f t="shared" si="0"/>
        <v>9.3000000000000007</v>
      </c>
      <c r="W36" s="83">
        <f>IF('Indicador Datos'!BT39="No data","x",ROUND(IF('Indicador Datos'!BT39&gt;W$38,0,IF('Indicador Datos'!BT39&lt;W$37,10,(W$38-'Indicador Datos'!BT39)/(W$38-W$37)*10)),1))</f>
        <v>1.9</v>
      </c>
      <c r="X36" s="83">
        <f>IF('Indicador Datos'!BU39="No data","x",ROUND(IF('Indicador Datos'!BU39&gt;X$38,0,IF('Indicador Datos'!BU39&lt;X$37,10,(X$38-'Indicador Datos'!BU39)/(X$38-X$37)*10)),1))</f>
        <v>3.4</v>
      </c>
      <c r="Y36" s="83">
        <f>IF('Indicador Datos'!BV39="No data","x",ROUND(IF('Indicador Datos'!BV39&gt;Y$38,0,IF('Indicador Datos'!BV39&lt;Y$37,10,(Y$38-'Indicador Datos'!BV39)/(Y$38-Y$37)*10)),1))</f>
        <v>1.1000000000000001</v>
      </c>
      <c r="Z36" s="83">
        <f>IF('Indicador Datos'!BW39="No data","x",ROUND(IF('Indicador Datos'!BW39&gt;Z$38,0,IF('Indicador Datos'!BW39&lt;Z$37,10,(Z$38-'Indicador Datos'!BW39)/(Z$38-Z$37)*10)),1))</f>
        <v>1.8</v>
      </c>
      <c r="AA36" s="83">
        <f t="shared" si="8"/>
        <v>1.5</v>
      </c>
      <c r="AB36" s="84">
        <f t="shared" si="9"/>
        <v>4</v>
      </c>
      <c r="AC36" s="83" t="str">
        <f>IF('Indicador Datos'!AH39="No data","x",ROUND(IF('Indicador Datos'!AH39&gt;AC$38,0,IF('Indicador Datos'!AH39&lt;AC$37,10,(AC$38-'Indicador Datos'!AH39)/(AC$38-AC$37)*10)),1))</f>
        <v>x</v>
      </c>
      <c r="AD36" s="83">
        <f>IF('Indicador Datos'!AI39="No data","x",ROUND(IF('Indicador Datos'!AI39&gt;AD$38,0,IF('Indicador Datos'!AI39&lt;AD$37,10,(AD$38-'Indicador Datos'!AI39)/(AD$38-AD$37)*10)),1))</f>
        <v>7.1</v>
      </c>
      <c r="AE36" s="83">
        <f>IF('Indicador Datos'!AJ39="No data","x",ROUND(IF('Indicador Datos'!AJ39&gt;AE$38,0,IF('Indicador Datos'!AJ39&lt;AE$37,10,(AE$38-'Indicador Datos'!AJ39)/(AE$38-AE$37)*10)),1))</f>
        <v>8.6</v>
      </c>
      <c r="AF36" s="83">
        <f t="shared" si="10"/>
        <v>7.85</v>
      </c>
      <c r="AG36" s="83">
        <f>IF('Indicador Datos'!AN39="No data","x",ROUND(IF('Indicador Datos'!AN39&gt;AG$38,0,IF('Indicador Datos'!AN39&lt;AG$37,10,(AG$38-'Indicador Datos'!AN39)/(AG$38-AG$37)*10)),1))</f>
        <v>6.6</v>
      </c>
      <c r="AH36" s="83">
        <f>IF('Indicador Datos'!AO39="No data","x",ROUND(IF('Indicador Datos'!AO39&gt;AH$38,0,IF('Indicador Datos'!AO39&lt;AH$37,10,(AH$38-'Indicador Datos'!AO39)/(AH$38-AH$37)*10)),1))</f>
        <v>10</v>
      </c>
      <c r="AI36" s="83">
        <f>IF('Indicador Datos'!AP39="No data","x",ROUND(IF('Indicador Datos'!AP39&gt;AI$38,10,IF('Indicador Datos'!AP39&lt;AI$37,0,10-(AI$38-'Indicador Datos'!AP39)/(AI$38-AI$37)*10)),1))</f>
        <v>10</v>
      </c>
      <c r="AJ36" s="83">
        <f t="shared" si="11"/>
        <v>9.3000000000000007</v>
      </c>
      <c r="AK36" s="83">
        <f>IF('Indicador Datos'!AQ39="No data","x",ROUND(IF('Indicador Datos'!AQ39&gt;AK$38,10,IF('Indicador Datos'!AQ39&lt;AK$37,0,10-(AK$38-'Indicador Datos'!AQ39)/(AK$38-AK$37)*10)),1))</f>
        <v>6.3</v>
      </c>
      <c r="AL36" s="84">
        <f t="shared" si="12"/>
        <v>7.8</v>
      </c>
      <c r="AM36" s="83">
        <f>IF('Indicador Datos'!BX39="No data","x",ROUND(IF('Indicador Datos'!BX39&gt;AM$38,0,IF('Indicador Datos'!BX39&lt;AM$37,10,(AM$38-'Indicador Datos'!BX39)/(AM$38-AM$37)*10)),1))</f>
        <v>6.4</v>
      </c>
      <c r="AN36" s="83">
        <f>IF('Indicador Datos'!BY39="No data","x",ROUND(IF('Indicador Datos'!BY39&gt;AN$38,0,IF('Indicador Datos'!BY39&lt;AN$37,10,(AN$38-'Indicador Datos'!BY39)/(AN$38-AN$37)*10)),1))</f>
        <v>9.6</v>
      </c>
      <c r="AO36" s="83">
        <f t="shared" si="13"/>
        <v>8</v>
      </c>
      <c r="AP36" s="83">
        <f>IF('Indicador Datos'!BZ39="No data","x",ROUND(IF('Indicador Datos'!BZ39&gt;AP$38,0,IF('Indicador Datos'!BZ39&lt;AP$37,10,(AP$38-'Indicador Datos'!BZ39)/(AP$38-AP$37)*10)),1))</f>
        <v>3.2</v>
      </c>
      <c r="AQ36" s="83">
        <f t="shared" si="14"/>
        <v>5.6</v>
      </c>
      <c r="AR36" s="83">
        <f>IF('Indicador Datos'!CA39="No data","x",ROUND(IF('Indicador Datos'!CA39&gt;AR$38,0,IF('Indicador Datos'!CA39&lt;AR$37,10,(AR$38-'Indicador Datos'!CA39)/(AR$38-AR$37)*10)),1))</f>
        <v>0.9</v>
      </c>
      <c r="AS36" s="83">
        <f>IF('Indicador Datos'!CB39="No data","x",ROUND(IF('Indicador Datos'!CB39&gt;AS$38,10,IF('Indicador Datos'!CB39&lt;AS$37,0,10-(AS$38-'Indicador Datos'!CB39)/(AS$38-AS$37)*10)),1))</f>
        <v>0.6</v>
      </c>
      <c r="AT36" s="83">
        <f t="shared" si="15"/>
        <v>0.8</v>
      </c>
      <c r="AU36" s="163">
        <f t="shared" si="16"/>
        <v>4</v>
      </c>
      <c r="AV36" s="85">
        <f>ROUND(AVERAGE(AB36,T36,AL36,AU36),1)</f>
        <v>4.9000000000000004</v>
      </c>
      <c r="AW36" s="152"/>
    </row>
    <row r="37" spans="1:49" s="3" customFormat="1" x14ac:dyDescent="0.25">
      <c r="A37" s="86"/>
      <c r="B37" s="87" t="s">
        <v>84</v>
      </c>
      <c r="C37" s="90">
        <v>2</v>
      </c>
      <c r="D37" s="90">
        <v>20</v>
      </c>
      <c r="E37" s="89"/>
      <c r="F37" s="88">
        <v>0</v>
      </c>
      <c r="G37" s="90">
        <v>-2.5</v>
      </c>
      <c r="H37" s="91"/>
      <c r="I37" s="91">
        <v>5</v>
      </c>
      <c r="J37" s="91"/>
      <c r="K37" s="88">
        <v>10</v>
      </c>
      <c r="L37" s="88">
        <v>0</v>
      </c>
      <c r="M37" s="88"/>
      <c r="N37" s="88">
        <v>3</v>
      </c>
      <c r="O37" s="91"/>
      <c r="P37" s="91"/>
      <c r="Q37" s="88">
        <v>80</v>
      </c>
      <c r="R37" s="88">
        <v>20</v>
      </c>
      <c r="S37" s="88">
        <v>50</v>
      </c>
      <c r="T37" s="91"/>
      <c r="U37" s="91"/>
      <c r="V37" s="88">
        <v>1</v>
      </c>
      <c r="W37" s="88">
        <v>70</v>
      </c>
      <c r="X37" s="88">
        <v>80</v>
      </c>
      <c r="Y37" s="88">
        <v>65</v>
      </c>
      <c r="Z37" s="88">
        <v>60</v>
      </c>
      <c r="AA37" s="88"/>
      <c r="AB37" s="91"/>
      <c r="AC37" s="88">
        <v>0</v>
      </c>
      <c r="AD37" s="88">
        <v>85</v>
      </c>
      <c r="AE37" s="93">
        <v>85</v>
      </c>
      <c r="AF37" s="93"/>
      <c r="AG37" s="88">
        <v>100</v>
      </c>
      <c r="AH37" s="90">
        <v>1.5</v>
      </c>
      <c r="AI37" s="90">
        <v>0</v>
      </c>
      <c r="AJ37" s="92"/>
      <c r="AK37" s="88">
        <v>0</v>
      </c>
      <c r="AL37" s="92"/>
      <c r="AM37" s="90">
        <v>80</v>
      </c>
      <c r="AN37" s="90">
        <v>80</v>
      </c>
      <c r="AO37" s="90"/>
      <c r="AP37" s="90">
        <v>35</v>
      </c>
      <c r="AQ37" s="92"/>
      <c r="AR37" s="90">
        <v>2</v>
      </c>
      <c r="AS37" s="93">
        <v>12</v>
      </c>
      <c r="AT37" s="92"/>
      <c r="AU37" s="92"/>
      <c r="AV37" s="91"/>
      <c r="AW37" s="152"/>
    </row>
    <row r="38" spans="1:49" s="3" customFormat="1" x14ac:dyDescent="0.25">
      <c r="A38" s="86"/>
      <c r="B38" s="87" t="s">
        <v>85</v>
      </c>
      <c r="C38" s="90">
        <v>5</v>
      </c>
      <c r="D38" s="90">
        <v>60</v>
      </c>
      <c r="E38" s="89"/>
      <c r="F38" s="88">
        <v>100</v>
      </c>
      <c r="G38" s="90">
        <v>2.5</v>
      </c>
      <c r="H38" s="91"/>
      <c r="I38" s="91">
        <v>25</v>
      </c>
      <c r="J38" s="91"/>
      <c r="K38" s="88">
        <v>40</v>
      </c>
      <c r="L38" s="88">
        <v>70</v>
      </c>
      <c r="M38" s="88"/>
      <c r="N38" s="88">
        <v>10</v>
      </c>
      <c r="O38" s="91"/>
      <c r="P38" s="91"/>
      <c r="Q38" s="88">
        <v>100</v>
      </c>
      <c r="R38" s="88">
        <v>100</v>
      </c>
      <c r="S38" s="88">
        <v>160</v>
      </c>
      <c r="T38" s="91"/>
      <c r="U38" s="91"/>
      <c r="V38" s="88">
        <v>100</v>
      </c>
      <c r="W38" s="88">
        <v>100</v>
      </c>
      <c r="X38" s="88">
        <v>100</v>
      </c>
      <c r="Y38" s="88">
        <v>100</v>
      </c>
      <c r="Z38" s="88">
        <v>100</v>
      </c>
      <c r="AA38" s="88"/>
      <c r="AB38" s="91"/>
      <c r="AC38" s="93">
        <v>4</v>
      </c>
      <c r="AD38" s="93">
        <v>99</v>
      </c>
      <c r="AE38" s="93">
        <v>99</v>
      </c>
      <c r="AF38" s="93"/>
      <c r="AG38" s="93">
        <v>2500</v>
      </c>
      <c r="AH38" s="93">
        <v>6</v>
      </c>
      <c r="AI38" s="93">
        <v>60</v>
      </c>
      <c r="AJ38" s="93"/>
      <c r="AK38" s="93">
        <v>150</v>
      </c>
      <c r="AL38" s="93"/>
      <c r="AM38" s="90">
        <v>100</v>
      </c>
      <c r="AN38" s="90">
        <v>100</v>
      </c>
      <c r="AO38" s="90"/>
      <c r="AP38" s="90">
        <v>80</v>
      </c>
      <c r="AQ38" s="93"/>
      <c r="AR38" s="90">
        <v>7</v>
      </c>
      <c r="AS38" s="93">
        <v>25</v>
      </c>
      <c r="AT38" s="93"/>
      <c r="AU38" s="93"/>
      <c r="AV38" s="91"/>
      <c r="AW38" s="152"/>
    </row>
  </sheetData>
  <sortState ref="A3:W193">
    <sortCondition ref="A3:A193"/>
  </sortState>
  <mergeCells count="1">
    <mergeCell ref="A1:AV1"/>
  </mergeCells>
  <pageMargins left="0.7" right="0.7" top="0.75" bottom="0.75" header="0.3" footer="0.3"/>
  <pageSetup paperSize="9" orientation="portrait" r:id="rId1"/>
  <ignoredErrors>
    <ignoredError sqref="AP4 AP5:AP36" formula="1"/>
  </ignoredError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CG39"/>
  <sheetViews>
    <sheetView showGridLines="0" workbookViewId="0">
      <pane xSplit="3" ySplit="6" topLeftCell="D7" activePane="bottomRight" state="frozen"/>
      <selection pane="topRight" activeCell="C1" sqref="C1"/>
      <selection pane="bottomLeft" activeCell="A5" sqref="A5"/>
      <selection pane="bottomRight" activeCell="D3" sqref="D3"/>
    </sheetView>
  </sheetViews>
  <sheetFormatPr defaultColWidth="9.140625" defaultRowHeight="15" x14ac:dyDescent="0.25"/>
  <cols>
    <col min="1" max="1" width="22.42578125" style="3" customWidth="1"/>
    <col min="2" max="2" width="49.42578125" style="3" bestFit="1" customWidth="1"/>
    <col min="3" max="3" width="5.5703125" style="3" bestFit="1" customWidth="1"/>
    <col min="4" max="83" width="11.42578125" style="3" customWidth="1"/>
    <col min="84" max="84" width="10.85546875" style="3" customWidth="1"/>
    <col min="85" max="16384" width="9.140625" style="3"/>
  </cols>
  <sheetData>
    <row r="1" spans="1:85" x14ac:dyDescent="0.25">
      <c r="A1" s="282"/>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row>
    <row r="2" spans="1:85" s="15" customFormat="1" ht="121.5" hidden="1" customHeight="1" x14ac:dyDescent="0.2">
      <c r="A2" s="126" t="s">
        <v>928</v>
      </c>
      <c r="B2" s="126" t="s">
        <v>75</v>
      </c>
      <c r="C2" s="127" t="s">
        <v>64</v>
      </c>
      <c r="D2" s="124" t="s">
        <v>119</v>
      </c>
      <c r="E2" s="124" t="s">
        <v>120</v>
      </c>
      <c r="F2" s="124" t="s">
        <v>449</v>
      </c>
      <c r="G2" s="124" t="s">
        <v>450</v>
      </c>
      <c r="H2" s="124" t="s">
        <v>451</v>
      </c>
      <c r="I2" s="124" t="s">
        <v>452</v>
      </c>
      <c r="J2" s="124" t="s">
        <v>458</v>
      </c>
      <c r="K2" s="124" t="s">
        <v>417</v>
      </c>
      <c r="L2" s="124" t="s">
        <v>418</v>
      </c>
      <c r="M2" s="124" t="s">
        <v>588</v>
      </c>
      <c r="N2" s="124" t="s">
        <v>596</v>
      </c>
      <c r="O2" s="124" t="s">
        <v>597</v>
      </c>
      <c r="P2" s="124" t="s">
        <v>598</v>
      </c>
      <c r="Q2" s="124" t="s">
        <v>398</v>
      </c>
      <c r="R2" s="124" t="s">
        <v>435</v>
      </c>
      <c r="S2" s="124" t="s">
        <v>527</v>
      </c>
      <c r="T2" s="124" t="s">
        <v>528</v>
      </c>
      <c r="U2" s="124" t="s">
        <v>602</v>
      </c>
      <c r="V2" s="124" t="s">
        <v>601</v>
      </c>
      <c r="W2" s="124" t="s">
        <v>930</v>
      </c>
      <c r="X2" s="124" t="s">
        <v>81</v>
      </c>
      <c r="Y2" s="124" t="s">
        <v>977</v>
      </c>
      <c r="Z2" s="124" t="s">
        <v>978</v>
      </c>
      <c r="AA2" s="124" t="s">
        <v>604</v>
      </c>
      <c r="AB2" s="124" t="s">
        <v>608</v>
      </c>
      <c r="AC2" s="124" t="s">
        <v>611</v>
      </c>
      <c r="AD2" s="124" t="s">
        <v>614</v>
      </c>
      <c r="AE2" s="124" t="s">
        <v>160</v>
      </c>
      <c r="AF2" s="124" t="s">
        <v>622</v>
      </c>
      <c r="AG2" s="124" t="s">
        <v>624</v>
      </c>
      <c r="AH2" s="124" t="s">
        <v>484</v>
      </c>
      <c r="AI2" s="124" t="s">
        <v>158</v>
      </c>
      <c r="AJ2" s="124" t="s">
        <v>659</v>
      </c>
      <c r="AK2" s="124" t="s">
        <v>618</v>
      </c>
      <c r="AL2" s="124" t="s">
        <v>619</v>
      </c>
      <c r="AM2" s="124" t="s">
        <v>620</v>
      </c>
      <c r="AN2" s="124" t="s">
        <v>159</v>
      </c>
      <c r="AO2" s="124" t="s">
        <v>660</v>
      </c>
      <c r="AP2" s="124" t="s">
        <v>661</v>
      </c>
      <c r="AQ2" s="124" t="s">
        <v>545</v>
      </c>
      <c r="AR2" s="124" t="s">
        <v>80</v>
      </c>
      <c r="AS2" s="124" t="s">
        <v>161</v>
      </c>
      <c r="AT2" s="124" t="s">
        <v>607</v>
      </c>
      <c r="AU2" s="124" t="s">
        <v>162</v>
      </c>
      <c r="AV2" s="124" t="s">
        <v>162</v>
      </c>
      <c r="AW2" s="124" t="s">
        <v>162</v>
      </c>
      <c r="AX2" s="124" t="s">
        <v>163</v>
      </c>
      <c r="AY2" s="124" t="s">
        <v>164</v>
      </c>
      <c r="AZ2" s="124" t="s">
        <v>87</v>
      </c>
      <c r="BA2" s="124" t="s">
        <v>627</v>
      </c>
      <c r="BB2" s="124" t="s">
        <v>629</v>
      </c>
      <c r="BC2" s="124" t="s">
        <v>103</v>
      </c>
      <c r="BD2" s="124" t="s">
        <v>104</v>
      </c>
      <c r="BE2" s="124" t="s">
        <v>1006</v>
      </c>
      <c r="BF2" s="124" t="s">
        <v>105</v>
      </c>
      <c r="BG2" s="124" t="s">
        <v>106</v>
      </c>
      <c r="BH2" s="124" t="s">
        <v>1212</v>
      </c>
      <c r="BI2" s="124" t="s">
        <v>633</v>
      </c>
      <c r="BJ2" s="124" t="s">
        <v>66</v>
      </c>
      <c r="BK2" s="124" t="s">
        <v>94</v>
      </c>
      <c r="BL2" s="124" t="s">
        <v>641</v>
      </c>
      <c r="BM2" s="124" t="s">
        <v>645</v>
      </c>
      <c r="BN2" s="124" t="s">
        <v>646</v>
      </c>
      <c r="BO2" s="124" t="s">
        <v>648</v>
      </c>
      <c r="BP2" s="124" t="s">
        <v>67</v>
      </c>
      <c r="BQ2" s="124" t="s">
        <v>68</v>
      </c>
      <c r="BR2" s="124" t="s">
        <v>69</v>
      </c>
      <c r="BS2" s="124" t="s">
        <v>1213</v>
      </c>
      <c r="BT2" s="124" t="s">
        <v>83</v>
      </c>
      <c r="BU2" s="124" t="s">
        <v>82</v>
      </c>
      <c r="BV2" s="124" t="s">
        <v>652</v>
      </c>
      <c r="BW2" s="124" t="s">
        <v>653</v>
      </c>
      <c r="BX2" s="124" t="s">
        <v>670</v>
      </c>
      <c r="BY2" s="124" t="s">
        <v>669</v>
      </c>
      <c r="BZ2" s="124" t="s">
        <v>674</v>
      </c>
      <c r="CA2" s="124" t="s">
        <v>672</v>
      </c>
      <c r="CB2" s="124" t="s">
        <v>678</v>
      </c>
      <c r="CC2" s="124" t="s">
        <v>486</v>
      </c>
      <c r="CD2" s="124" t="s">
        <v>508</v>
      </c>
      <c r="CE2" s="124" t="s">
        <v>530</v>
      </c>
      <c r="CF2" s="124" t="s">
        <v>395</v>
      </c>
    </row>
    <row r="3" spans="1:85" ht="114" customHeight="1" thickBot="1" x14ac:dyDescent="0.3">
      <c r="A3" s="111" t="s">
        <v>1081</v>
      </c>
      <c r="B3" s="111" t="s">
        <v>1080</v>
      </c>
      <c r="C3" s="246" t="s">
        <v>64</v>
      </c>
      <c r="D3" s="124" t="s">
        <v>1107</v>
      </c>
      <c r="E3" s="124" t="s">
        <v>1108</v>
      </c>
      <c r="F3" s="124" t="s">
        <v>1214</v>
      </c>
      <c r="G3" s="124" t="s">
        <v>1086</v>
      </c>
      <c r="H3" s="124" t="s">
        <v>1087</v>
      </c>
      <c r="I3" s="124" t="s">
        <v>1204</v>
      </c>
      <c r="J3" s="124" t="s">
        <v>1215</v>
      </c>
      <c r="K3" s="124" t="s">
        <v>1216</v>
      </c>
      <c r="L3" s="124" t="s">
        <v>1105</v>
      </c>
      <c r="M3" s="124" t="s">
        <v>1123</v>
      </c>
      <c r="N3" s="124" t="s">
        <v>1217</v>
      </c>
      <c r="O3" s="124" t="s">
        <v>1218</v>
      </c>
      <c r="P3" s="124" t="s">
        <v>1120</v>
      </c>
      <c r="Q3" s="124" t="s">
        <v>1219</v>
      </c>
      <c r="R3" s="124" t="s">
        <v>1220</v>
      </c>
      <c r="S3" s="124" t="s">
        <v>1221</v>
      </c>
      <c r="T3" s="124" t="s">
        <v>1222</v>
      </c>
      <c r="U3" s="124" t="s">
        <v>1223</v>
      </c>
      <c r="V3" s="124" t="s">
        <v>1131</v>
      </c>
      <c r="W3" s="124" t="s">
        <v>1134</v>
      </c>
      <c r="X3" s="124" t="s">
        <v>1137</v>
      </c>
      <c r="Y3" s="124" t="s">
        <v>1224</v>
      </c>
      <c r="Z3" s="124" t="s">
        <v>1225</v>
      </c>
      <c r="AA3" s="124" t="s">
        <v>1226</v>
      </c>
      <c r="AB3" s="124" t="s">
        <v>1162</v>
      </c>
      <c r="AC3" s="124" t="s">
        <v>1143</v>
      </c>
      <c r="AD3" s="124" t="s">
        <v>1144</v>
      </c>
      <c r="AE3" s="124" t="s">
        <v>1227</v>
      </c>
      <c r="AF3" s="124" t="s">
        <v>1165</v>
      </c>
      <c r="AG3" s="124" t="s">
        <v>1153</v>
      </c>
      <c r="AH3" s="124" t="s">
        <v>1228</v>
      </c>
      <c r="AI3" s="124" t="s">
        <v>1291</v>
      </c>
      <c r="AJ3" s="124" t="s">
        <v>1292</v>
      </c>
      <c r="AK3" s="124" t="s">
        <v>1151</v>
      </c>
      <c r="AL3" s="124" t="s">
        <v>1150</v>
      </c>
      <c r="AM3" s="124" t="s">
        <v>1229</v>
      </c>
      <c r="AN3" s="124" t="s">
        <v>1230</v>
      </c>
      <c r="AO3" s="124" t="s">
        <v>1193</v>
      </c>
      <c r="AP3" s="124" t="s">
        <v>1295</v>
      </c>
      <c r="AQ3" s="124" t="s">
        <v>1195</v>
      </c>
      <c r="AR3" s="124" t="s">
        <v>1140</v>
      </c>
      <c r="AS3" s="124" t="s">
        <v>1231</v>
      </c>
      <c r="AT3" s="124" t="s">
        <v>1142</v>
      </c>
      <c r="AU3" s="124" t="s">
        <v>1232</v>
      </c>
      <c r="AV3" s="124" t="s">
        <v>1232</v>
      </c>
      <c r="AW3" s="124" t="s">
        <v>1232</v>
      </c>
      <c r="AX3" s="124" t="s">
        <v>1233</v>
      </c>
      <c r="AY3" s="124" t="s">
        <v>1234</v>
      </c>
      <c r="AZ3" s="124" t="s">
        <v>1235</v>
      </c>
      <c r="BA3" s="124" t="s">
        <v>1211</v>
      </c>
      <c r="BB3" s="124" t="s">
        <v>1154</v>
      </c>
      <c r="BC3" s="124" t="s">
        <v>1236</v>
      </c>
      <c r="BD3" s="124" t="s">
        <v>1157</v>
      </c>
      <c r="BE3" s="124" t="s">
        <v>1156</v>
      </c>
      <c r="BF3" s="124" t="s">
        <v>1158</v>
      </c>
      <c r="BG3" s="124" t="s">
        <v>1159</v>
      </c>
      <c r="BH3" s="124" t="s">
        <v>1237</v>
      </c>
      <c r="BI3" s="124" t="s">
        <v>1238</v>
      </c>
      <c r="BJ3" s="124" t="s">
        <v>1172</v>
      </c>
      <c r="BK3" s="124" t="s">
        <v>1171</v>
      </c>
      <c r="BL3" s="124" t="s">
        <v>1239</v>
      </c>
      <c r="BM3" s="124" t="s">
        <v>1174</v>
      </c>
      <c r="BN3" s="124" t="s">
        <v>1175</v>
      </c>
      <c r="BO3" s="124" t="s">
        <v>1240</v>
      </c>
      <c r="BP3" s="124" t="s">
        <v>1179</v>
      </c>
      <c r="BQ3" s="124" t="s">
        <v>1241</v>
      </c>
      <c r="BR3" s="124" t="s">
        <v>1181</v>
      </c>
      <c r="BS3" s="124" t="s">
        <v>1242</v>
      </c>
      <c r="BT3" s="124" t="s">
        <v>1243</v>
      </c>
      <c r="BU3" s="124" t="s">
        <v>1244</v>
      </c>
      <c r="BV3" s="124" t="s">
        <v>1245</v>
      </c>
      <c r="BW3" s="124" t="s">
        <v>1185</v>
      </c>
      <c r="BX3" s="124" t="s">
        <v>1196</v>
      </c>
      <c r="BY3" s="124" t="s">
        <v>1197</v>
      </c>
      <c r="BZ3" s="124" t="s">
        <v>1246</v>
      </c>
      <c r="CA3" s="124" t="s">
        <v>1296</v>
      </c>
      <c r="CB3" s="124" t="s">
        <v>1201</v>
      </c>
      <c r="CC3" s="124" t="s">
        <v>1247</v>
      </c>
      <c r="CD3" s="124" t="s">
        <v>1248</v>
      </c>
      <c r="CE3" s="124" t="s">
        <v>1249</v>
      </c>
      <c r="CF3" s="124" t="s">
        <v>1250</v>
      </c>
    </row>
    <row r="4" spans="1:85" ht="15.75" thickTop="1" x14ac:dyDescent="0.25">
      <c r="A4" s="115" t="s">
        <v>1737</v>
      </c>
      <c r="C4" s="97"/>
      <c r="D4" s="98">
        <v>2014</v>
      </c>
      <c r="E4" s="98">
        <v>2014</v>
      </c>
      <c r="F4" s="98">
        <v>2014</v>
      </c>
      <c r="G4" s="98">
        <v>2014</v>
      </c>
      <c r="H4" s="98">
        <v>2014</v>
      </c>
      <c r="I4" s="98">
        <v>2014</v>
      </c>
      <c r="J4" s="98">
        <v>2014</v>
      </c>
      <c r="K4" s="139" t="s">
        <v>532</v>
      </c>
      <c r="L4" s="139" t="s">
        <v>532</v>
      </c>
      <c r="M4" s="139" t="s">
        <v>589</v>
      </c>
      <c r="N4" s="139">
        <v>2011</v>
      </c>
      <c r="O4" s="139">
        <v>2011</v>
      </c>
      <c r="P4" s="139" t="s">
        <v>491</v>
      </c>
      <c r="Q4" s="139">
        <v>2016</v>
      </c>
      <c r="R4" s="139">
        <v>2016</v>
      </c>
      <c r="S4" s="98">
        <v>2015</v>
      </c>
      <c r="T4" s="98">
        <v>2015</v>
      </c>
      <c r="U4" s="98" t="s">
        <v>577</v>
      </c>
      <c r="V4" s="98" t="s">
        <v>577</v>
      </c>
      <c r="W4" s="98">
        <v>2014</v>
      </c>
      <c r="X4" s="98">
        <v>2014</v>
      </c>
      <c r="Y4" s="98" t="s">
        <v>529</v>
      </c>
      <c r="Z4" s="98" t="s">
        <v>529</v>
      </c>
      <c r="AA4" s="98" t="s">
        <v>637</v>
      </c>
      <c r="AB4" s="98">
        <v>2015</v>
      </c>
      <c r="AC4" s="98" t="s">
        <v>639</v>
      </c>
      <c r="AD4" s="98" t="s">
        <v>638</v>
      </c>
      <c r="AE4" s="98">
        <v>2015</v>
      </c>
      <c r="AF4" s="98" t="s">
        <v>637</v>
      </c>
      <c r="AG4" s="98" t="s">
        <v>636</v>
      </c>
      <c r="AH4" s="98" t="s">
        <v>491</v>
      </c>
      <c r="AI4" s="98">
        <v>2014</v>
      </c>
      <c r="AJ4" s="98">
        <v>2015</v>
      </c>
      <c r="AK4" s="98">
        <v>2014</v>
      </c>
      <c r="AL4" s="98">
        <v>2014</v>
      </c>
      <c r="AM4" s="98">
        <v>2015</v>
      </c>
      <c r="AN4" s="98">
        <v>2014</v>
      </c>
      <c r="AO4" s="98">
        <v>2014</v>
      </c>
      <c r="AP4" s="98">
        <v>2014</v>
      </c>
      <c r="AQ4" s="98">
        <v>2015</v>
      </c>
      <c r="AR4" s="98">
        <v>2014</v>
      </c>
      <c r="AS4" s="98" t="s">
        <v>525</v>
      </c>
      <c r="AT4" s="98">
        <v>2014</v>
      </c>
      <c r="AU4" s="98">
        <v>2014</v>
      </c>
      <c r="AV4" s="98">
        <v>2015</v>
      </c>
      <c r="AW4" s="98">
        <v>2016</v>
      </c>
      <c r="AX4" s="98">
        <v>2016</v>
      </c>
      <c r="AY4" s="98">
        <v>2016</v>
      </c>
      <c r="AZ4" s="98">
        <v>2015</v>
      </c>
      <c r="BA4" s="98">
        <v>2014</v>
      </c>
      <c r="BB4" s="98">
        <v>2015</v>
      </c>
      <c r="BC4" s="98" t="s">
        <v>485</v>
      </c>
      <c r="BD4" s="98" t="s">
        <v>485</v>
      </c>
      <c r="BE4" s="98">
        <v>2011</v>
      </c>
      <c r="BF4" s="98" t="s">
        <v>577</v>
      </c>
      <c r="BG4" s="98" t="s">
        <v>578</v>
      </c>
      <c r="BH4" s="98" t="s">
        <v>526</v>
      </c>
      <c r="BI4" s="139" t="s">
        <v>635</v>
      </c>
      <c r="BJ4" s="98">
        <v>2014</v>
      </c>
      <c r="BK4" s="98">
        <v>2015</v>
      </c>
      <c r="BL4" s="98" t="s">
        <v>642</v>
      </c>
      <c r="BM4" s="98">
        <v>2015</v>
      </c>
      <c r="BN4" s="98" t="s">
        <v>705</v>
      </c>
      <c r="BO4" s="98">
        <v>2016</v>
      </c>
      <c r="BP4" s="98">
        <v>2012</v>
      </c>
      <c r="BQ4" s="98">
        <v>2014</v>
      </c>
      <c r="BR4" s="98">
        <v>2014</v>
      </c>
      <c r="BS4" s="98">
        <v>2014</v>
      </c>
      <c r="BT4" s="98">
        <v>2015</v>
      </c>
      <c r="BU4" s="98">
        <v>2015</v>
      </c>
      <c r="BV4" s="98">
        <v>2013</v>
      </c>
      <c r="BW4" s="98">
        <v>2013</v>
      </c>
      <c r="BX4" s="98" t="s">
        <v>642</v>
      </c>
      <c r="BY4" s="98" t="s">
        <v>683</v>
      </c>
      <c r="BZ4" s="98" t="s">
        <v>681</v>
      </c>
      <c r="CA4" s="98" t="s">
        <v>577</v>
      </c>
      <c r="CB4" s="98" t="s">
        <v>638</v>
      </c>
      <c r="CC4" s="98">
        <v>2015</v>
      </c>
      <c r="CD4" s="98">
        <v>2015</v>
      </c>
      <c r="CE4" s="98">
        <v>2014</v>
      </c>
      <c r="CF4" s="98">
        <v>2014</v>
      </c>
    </row>
    <row r="5" spans="1:85" ht="38.25" hidden="1" x14ac:dyDescent="0.25">
      <c r="A5" s="116" t="s">
        <v>121</v>
      </c>
      <c r="C5" s="97"/>
      <c r="D5" s="98" t="s">
        <v>447</v>
      </c>
      <c r="E5" s="98" t="s">
        <v>447</v>
      </c>
      <c r="F5" s="98" t="s">
        <v>447</v>
      </c>
      <c r="G5" s="98" t="s">
        <v>447</v>
      </c>
      <c r="H5" s="98" t="s">
        <v>447</v>
      </c>
      <c r="I5" s="98" t="s">
        <v>447</v>
      </c>
      <c r="J5" s="98" t="s">
        <v>447</v>
      </c>
      <c r="K5" s="98" t="s">
        <v>447</v>
      </c>
      <c r="L5" s="98" t="s">
        <v>151</v>
      </c>
      <c r="M5" s="98" t="s">
        <v>151</v>
      </c>
      <c r="N5" s="98" t="s">
        <v>122</v>
      </c>
      <c r="O5" s="98" t="s">
        <v>122</v>
      </c>
      <c r="P5" s="98" t="s">
        <v>151</v>
      </c>
      <c r="Q5" s="98" t="s">
        <v>151</v>
      </c>
      <c r="R5" s="98" t="s">
        <v>151</v>
      </c>
      <c r="S5" s="98" t="s">
        <v>123</v>
      </c>
      <c r="T5" s="98" t="s">
        <v>123</v>
      </c>
      <c r="U5" s="98" t="s">
        <v>152</v>
      </c>
      <c r="V5" s="98" t="s">
        <v>122</v>
      </c>
      <c r="W5" s="98" t="s">
        <v>122</v>
      </c>
      <c r="X5" s="98" t="s">
        <v>123</v>
      </c>
      <c r="Y5" s="98" t="s">
        <v>151</v>
      </c>
      <c r="Z5" s="98" t="s">
        <v>151</v>
      </c>
      <c r="AA5" s="98" t="s">
        <v>151</v>
      </c>
      <c r="AB5" s="98" t="s">
        <v>609</v>
      </c>
      <c r="AC5" s="98" t="s">
        <v>612</v>
      </c>
      <c r="AD5" s="98" t="s">
        <v>615</v>
      </c>
      <c r="AE5" s="98" t="s">
        <v>153</v>
      </c>
      <c r="AF5" s="98" t="s">
        <v>151</v>
      </c>
      <c r="AG5" s="98" t="s">
        <v>151</v>
      </c>
      <c r="AH5" s="98" t="s">
        <v>490</v>
      </c>
      <c r="AI5" s="98" t="s">
        <v>151</v>
      </c>
      <c r="AJ5" s="98" t="s">
        <v>151</v>
      </c>
      <c r="AK5" s="98" t="s">
        <v>152</v>
      </c>
      <c r="AL5" s="98" t="s">
        <v>151</v>
      </c>
      <c r="AM5" s="98" t="s">
        <v>152</v>
      </c>
      <c r="AN5" s="98" t="s">
        <v>1258</v>
      </c>
      <c r="AO5" s="98" t="s">
        <v>612</v>
      </c>
      <c r="AP5" s="98" t="s">
        <v>151</v>
      </c>
      <c r="AQ5" s="98" t="s">
        <v>543</v>
      </c>
      <c r="AR5" s="98" t="s">
        <v>123</v>
      </c>
      <c r="AS5" s="98" t="s">
        <v>123</v>
      </c>
      <c r="AT5" s="98" t="s">
        <v>151</v>
      </c>
      <c r="AU5" s="98" t="s">
        <v>122</v>
      </c>
      <c r="AV5" s="98" t="s">
        <v>122</v>
      </c>
      <c r="AW5" s="98" t="s">
        <v>122</v>
      </c>
      <c r="AX5" s="98" t="s">
        <v>122</v>
      </c>
      <c r="AY5" s="98" t="s">
        <v>122</v>
      </c>
      <c r="AZ5" s="98" t="s">
        <v>122</v>
      </c>
      <c r="BA5" s="98" t="s">
        <v>628</v>
      </c>
      <c r="BB5" s="98" t="s">
        <v>704</v>
      </c>
      <c r="BC5" s="98" t="s">
        <v>151</v>
      </c>
      <c r="BD5" s="98" t="s">
        <v>151</v>
      </c>
      <c r="BE5" s="98" t="s">
        <v>151</v>
      </c>
      <c r="BF5" s="98" t="s">
        <v>123</v>
      </c>
      <c r="BG5" s="98" t="s">
        <v>123</v>
      </c>
      <c r="BH5" s="98" t="s">
        <v>123</v>
      </c>
      <c r="BI5" s="98" t="s">
        <v>123</v>
      </c>
      <c r="BJ5" s="98" t="s">
        <v>123</v>
      </c>
      <c r="BK5" s="98" t="s">
        <v>123</v>
      </c>
      <c r="BL5" s="98" t="s">
        <v>151</v>
      </c>
      <c r="BM5" s="98" t="s">
        <v>151</v>
      </c>
      <c r="BN5" s="98" t="s">
        <v>151</v>
      </c>
      <c r="BO5" s="98" t="s">
        <v>612</v>
      </c>
      <c r="BP5" s="98" t="s">
        <v>151</v>
      </c>
      <c r="BQ5" s="98" t="s">
        <v>151</v>
      </c>
      <c r="BR5" s="98" t="s">
        <v>448</v>
      </c>
      <c r="BS5" s="98" t="s">
        <v>456</v>
      </c>
      <c r="BT5" s="98" t="s">
        <v>151</v>
      </c>
      <c r="BU5" s="98" t="s">
        <v>151</v>
      </c>
      <c r="BV5" s="98" t="s">
        <v>151</v>
      </c>
      <c r="BW5" s="98" t="s">
        <v>151</v>
      </c>
      <c r="BX5" s="98" t="s">
        <v>151</v>
      </c>
      <c r="BY5" s="98" t="s">
        <v>151</v>
      </c>
      <c r="BZ5" s="98" t="s">
        <v>151</v>
      </c>
      <c r="CA5" s="98" t="s">
        <v>673</v>
      </c>
      <c r="CB5" s="98" t="s">
        <v>122</v>
      </c>
      <c r="CC5" s="98" t="s">
        <v>165</v>
      </c>
      <c r="CD5" s="98" t="s">
        <v>122</v>
      </c>
      <c r="CE5" s="98" t="s">
        <v>122</v>
      </c>
      <c r="CF5" s="98" t="s">
        <v>396</v>
      </c>
    </row>
    <row r="6" spans="1:85" ht="26.25" customHeight="1" x14ac:dyDescent="0.25">
      <c r="A6" s="116" t="s">
        <v>1251</v>
      </c>
      <c r="C6" s="97"/>
      <c r="D6" s="98" t="s">
        <v>1252</v>
      </c>
      <c r="E6" s="98" t="s">
        <v>1252</v>
      </c>
      <c r="F6" s="98" t="s">
        <v>1252</v>
      </c>
      <c r="G6" s="98" t="s">
        <v>1252</v>
      </c>
      <c r="H6" s="98" t="s">
        <v>1252</v>
      </c>
      <c r="I6" s="98" t="s">
        <v>1252</v>
      </c>
      <c r="J6" s="98" t="s">
        <v>1252</v>
      </c>
      <c r="K6" s="98" t="s">
        <v>1252</v>
      </c>
      <c r="L6" s="98" t="s">
        <v>151</v>
      </c>
      <c r="M6" s="98" t="s">
        <v>151</v>
      </c>
      <c r="N6" s="98" t="s">
        <v>1253</v>
      </c>
      <c r="O6" s="98" t="s">
        <v>1253</v>
      </c>
      <c r="P6" s="98" t="s">
        <v>151</v>
      </c>
      <c r="Q6" s="98" t="s">
        <v>151</v>
      </c>
      <c r="R6" s="98" t="s">
        <v>151</v>
      </c>
      <c r="S6" s="98" t="s">
        <v>1028</v>
      </c>
      <c r="T6" s="98" t="s">
        <v>1028</v>
      </c>
      <c r="U6" s="98" t="s">
        <v>1254</v>
      </c>
      <c r="V6" s="98" t="s">
        <v>1253</v>
      </c>
      <c r="W6" s="98" t="s">
        <v>1253</v>
      </c>
      <c r="X6" s="98" t="s">
        <v>1028</v>
      </c>
      <c r="Y6" s="98" t="s">
        <v>151</v>
      </c>
      <c r="Z6" s="98" t="s">
        <v>151</v>
      </c>
      <c r="AA6" s="98" t="s">
        <v>151</v>
      </c>
      <c r="AB6" s="98" t="s">
        <v>1255</v>
      </c>
      <c r="AC6" s="98" t="s">
        <v>1256</v>
      </c>
      <c r="AD6" s="98" t="s">
        <v>1257</v>
      </c>
      <c r="AE6" s="98" t="s">
        <v>1264</v>
      </c>
      <c r="AF6" s="98" t="s">
        <v>151</v>
      </c>
      <c r="AG6" s="98" t="s">
        <v>151</v>
      </c>
      <c r="AH6" s="98" t="s">
        <v>1265</v>
      </c>
      <c r="AI6" s="98" t="s">
        <v>151</v>
      </c>
      <c r="AJ6" s="98" t="s">
        <v>151</v>
      </c>
      <c r="AK6" s="98" t="s">
        <v>1266</v>
      </c>
      <c r="AL6" s="98" t="s">
        <v>151</v>
      </c>
      <c r="AM6" s="98" t="s">
        <v>1266</v>
      </c>
      <c r="AN6" s="98" t="s">
        <v>1258</v>
      </c>
      <c r="AO6" s="98" t="s">
        <v>1256</v>
      </c>
      <c r="AP6" s="98" t="s">
        <v>151</v>
      </c>
      <c r="AQ6" s="98" t="s">
        <v>1267</v>
      </c>
      <c r="AR6" s="98" t="s">
        <v>1028</v>
      </c>
      <c r="AS6" s="98" t="s">
        <v>1028</v>
      </c>
      <c r="AT6" s="98" t="s">
        <v>151</v>
      </c>
      <c r="AU6" s="98" t="s">
        <v>1253</v>
      </c>
      <c r="AV6" s="98" t="s">
        <v>1253</v>
      </c>
      <c r="AW6" s="98" t="s">
        <v>1253</v>
      </c>
      <c r="AX6" s="98" t="s">
        <v>1253</v>
      </c>
      <c r="AY6" s="98" t="s">
        <v>1253</v>
      </c>
      <c r="AZ6" s="98" t="s">
        <v>1253</v>
      </c>
      <c r="BA6" s="98" t="s">
        <v>1268</v>
      </c>
      <c r="BB6" s="98" t="s">
        <v>1259</v>
      </c>
      <c r="BC6" s="98" t="s">
        <v>151</v>
      </c>
      <c r="BD6" s="98" t="s">
        <v>151</v>
      </c>
      <c r="BE6" s="98" t="s">
        <v>151</v>
      </c>
      <c r="BF6" s="98" t="s">
        <v>1028</v>
      </c>
      <c r="BG6" s="98" t="s">
        <v>1028</v>
      </c>
      <c r="BH6" s="98" t="s">
        <v>1028</v>
      </c>
      <c r="BI6" s="98" t="s">
        <v>1028</v>
      </c>
      <c r="BJ6" s="98" t="s">
        <v>1028</v>
      </c>
      <c r="BK6" s="98" t="s">
        <v>1028</v>
      </c>
      <c r="BL6" s="98" t="s">
        <v>151</v>
      </c>
      <c r="BM6" s="98" t="s">
        <v>151</v>
      </c>
      <c r="BN6" s="98" t="s">
        <v>151</v>
      </c>
      <c r="BO6" s="98" t="s">
        <v>1256</v>
      </c>
      <c r="BP6" s="98" t="s">
        <v>151</v>
      </c>
      <c r="BQ6" s="98" t="s">
        <v>151</v>
      </c>
      <c r="BR6" s="98" t="s">
        <v>1260</v>
      </c>
      <c r="BS6" s="98" t="s">
        <v>456</v>
      </c>
      <c r="BT6" s="98" t="s">
        <v>151</v>
      </c>
      <c r="BU6" s="98" t="s">
        <v>151</v>
      </c>
      <c r="BV6" s="98" t="s">
        <v>151</v>
      </c>
      <c r="BW6" s="98" t="s">
        <v>151</v>
      </c>
      <c r="BX6" s="98" t="s">
        <v>151</v>
      </c>
      <c r="BY6" s="98" t="s">
        <v>151</v>
      </c>
      <c r="BZ6" s="98" t="s">
        <v>151</v>
      </c>
      <c r="CA6" s="98" t="s">
        <v>1261</v>
      </c>
      <c r="CB6" s="98" t="s">
        <v>1253</v>
      </c>
      <c r="CC6" s="98" t="s">
        <v>1262</v>
      </c>
      <c r="CD6" s="98" t="s">
        <v>1253</v>
      </c>
      <c r="CE6" s="98" t="s">
        <v>1253</v>
      </c>
      <c r="CF6" s="98" t="s">
        <v>1263</v>
      </c>
    </row>
    <row r="7" spans="1:85" x14ac:dyDescent="0.25">
      <c r="A7" s="3" t="str">
        <f>VLOOKUP(C7,Regiones!B$4:H$36,7,FALSE)</f>
        <v>Caribbean</v>
      </c>
      <c r="B7" s="114" t="s">
        <v>1</v>
      </c>
      <c r="C7" s="97" t="s">
        <v>0</v>
      </c>
      <c r="D7" s="94">
        <v>9.0355415866315791</v>
      </c>
      <c r="E7" s="94">
        <v>9.0355415866315791</v>
      </c>
      <c r="F7" s="94" t="s">
        <v>125</v>
      </c>
      <c r="G7" s="94">
        <v>0</v>
      </c>
      <c r="H7" s="94">
        <v>1682.1010327076001</v>
      </c>
      <c r="I7" s="94">
        <v>531.18979980239999</v>
      </c>
      <c r="J7" s="94">
        <v>864.1350000000001</v>
      </c>
      <c r="K7" s="94">
        <v>0</v>
      </c>
      <c r="L7" s="95">
        <v>0</v>
      </c>
      <c r="M7" s="95">
        <v>-0.1941747572815534</v>
      </c>
      <c r="N7" s="94">
        <v>0</v>
      </c>
      <c r="O7" s="94">
        <v>1137</v>
      </c>
      <c r="P7" s="96">
        <v>3.4620000000000002</v>
      </c>
      <c r="Q7" s="95">
        <v>2.7570232388751002E-3</v>
      </c>
      <c r="R7" s="95">
        <v>2.2587551791082901E-2</v>
      </c>
      <c r="S7" s="94">
        <v>0</v>
      </c>
      <c r="T7" s="94">
        <v>0</v>
      </c>
      <c r="U7" s="96">
        <v>11.2</v>
      </c>
      <c r="V7" s="94">
        <v>10</v>
      </c>
      <c r="W7" s="94">
        <v>20</v>
      </c>
      <c r="X7" s="95">
        <v>0.78336726438452919</v>
      </c>
      <c r="Y7" s="96" t="s">
        <v>125</v>
      </c>
      <c r="Z7" s="96" t="s">
        <v>125</v>
      </c>
      <c r="AA7" s="95">
        <v>18.399999999999999</v>
      </c>
      <c r="AB7" s="95">
        <v>45.650380710659903</v>
      </c>
      <c r="AC7" s="95">
        <v>1.7303657678775015</v>
      </c>
      <c r="AD7" s="95" t="s">
        <v>610</v>
      </c>
      <c r="AE7" s="96">
        <v>8.1000003814697301</v>
      </c>
      <c r="AF7" s="96" t="s">
        <v>125</v>
      </c>
      <c r="AG7" s="96">
        <v>6</v>
      </c>
      <c r="AH7" s="95" t="s">
        <v>125</v>
      </c>
      <c r="AI7" s="94">
        <v>98</v>
      </c>
      <c r="AJ7" s="94">
        <v>100</v>
      </c>
      <c r="AK7" s="94">
        <v>7.5999999046325701</v>
      </c>
      <c r="AL7" s="96" t="s">
        <v>125</v>
      </c>
      <c r="AM7" s="96">
        <v>15.38</v>
      </c>
      <c r="AN7" s="95">
        <v>1208.07584636</v>
      </c>
      <c r="AO7" s="96">
        <v>3.8</v>
      </c>
      <c r="AP7" s="96">
        <v>23.7</v>
      </c>
      <c r="AQ7" s="95" t="s">
        <v>125</v>
      </c>
      <c r="AR7" s="95" t="s">
        <v>125</v>
      </c>
      <c r="AS7" s="95">
        <v>48</v>
      </c>
      <c r="AT7" s="95" t="s">
        <v>125</v>
      </c>
      <c r="AU7" s="94">
        <v>0</v>
      </c>
      <c r="AV7" s="94">
        <v>0</v>
      </c>
      <c r="AW7" s="94">
        <v>0</v>
      </c>
      <c r="AX7" s="94">
        <v>0</v>
      </c>
      <c r="AY7" s="94">
        <v>15</v>
      </c>
      <c r="AZ7" s="94">
        <v>0</v>
      </c>
      <c r="BA7" s="94">
        <v>45.664200000000001</v>
      </c>
      <c r="BB7" s="94">
        <v>8.7206964960000004</v>
      </c>
      <c r="BC7" s="94">
        <v>115</v>
      </c>
      <c r="BD7" s="96">
        <v>6.2</v>
      </c>
      <c r="BE7" s="96">
        <v>29.4</v>
      </c>
      <c r="BF7" s="96">
        <v>2.63</v>
      </c>
      <c r="BG7" s="96" t="s">
        <v>125</v>
      </c>
      <c r="BH7" s="95">
        <v>2.833333333333333</v>
      </c>
      <c r="BI7" s="95" t="s">
        <v>125</v>
      </c>
      <c r="BJ7" s="95">
        <v>-8.7262891232967404E-2</v>
      </c>
      <c r="BK7" s="94" t="s">
        <v>125</v>
      </c>
      <c r="BL7" s="94" t="s">
        <v>125</v>
      </c>
      <c r="BM7" s="94" t="s">
        <v>125</v>
      </c>
      <c r="BN7" s="96">
        <v>9.6999999999999993</v>
      </c>
      <c r="BO7" s="94" t="s">
        <v>125</v>
      </c>
      <c r="BP7" s="96">
        <v>90.875439999999998</v>
      </c>
      <c r="BQ7" s="95">
        <v>64</v>
      </c>
      <c r="BR7" s="95">
        <v>120.01804120876101</v>
      </c>
      <c r="BS7" s="94">
        <v>980</v>
      </c>
      <c r="BT7" s="96">
        <v>91.4</v>
      </c>
      <c r="BU7" s="96">
        <v>97.866524400000003</v>
      </c>
      <c r="BV7" s="96">
        <v>100</v>
      </c>
      <c r="BW7" s="96">
        <v>100</v>
      </c>
      <c r="BX7" s="96" t="s">
        <v>125</v>
      </c>
      <c r="BY7" s="96" t="s">
        <v>125</v>
      </c>
      <c r="BZ7" s="96" t="s">
        <v>125</v>
      </c>
      <c r="CA7" s="96">
        <v>2.25</v>
      </c>
      <c r="CB7" s="96">
        <v>14.246499999999999</v>
      </c>
      <c r="CC7" s="94">
        <v>22967.692002472151</v>
      </c>
      <c r="CD7" s="94">
        <v>91818</v>
      </c>
      <c r="CE7" s="94">
        <v>91182</v>
      </c>
      <c r="CF7" s="94">
        <v>440</v>
      </c>
      <c r="CG7" s="94"/>
    </row>
    <row r="8" spans="1:85" x14ac:dyDescent="0.25">
      <c r="A8" s="3" t="str">
        <f>VLOOKUP(C8,Regiones!B$4:H$36,7,FALSE)</f>
        <v>Caribbean</v>
      </c>
      <c r="B8" s="114" t="s">
        <v>5</v>
      </c>
      <c r="C8" s="97" t="s">
        <v>4</v>
      </c>
      <c r="D8" s="94">
        <v>0</v>
      </c>
      <c r="E8" s="94">
        <v>0</v>
      </c>
      <c r="F8" s="94" t="s">
        <v>125</v>
      </c>
      <c r="G8" s="94">
        <v>0</v>
      </c>
      <c r="H8" s="94">
        <v>7155.7897526809993</v>
      </c>
      <c r="I8" s="94">
        <v>2259.7230797940001</v>
      </c>
      <c r="J8" s="94">
        <v>19256.883000000002</v>
      </c>
      <c r="K8" s="94">
        <v>0</v>
      </c>
      <c r="L8" s="95">
        <v>0</v>
      </c>
      <c r="M8" s="95">
        <v>0</v>
      </c>
      <c r="N8" s="94">
        <v>245</v>
      </c>
      <c r="O8" s="94">
        <v>9182</v>
      </c>
      <c r="P8" s="96" t="s">
        <v>125</v>
      </c>
      <c r="Q8" s="95">
        <v>2.2769880693890598E-3</v>
      </c>
      <c r="R8" s="95">
        <v>6.8805562488475202E-3</v>
      </c>
      <c r="S8" s="94">
        <v>0</v>
      </c>
      <c r="T8" s="94">
        <v>0</v>
      </c>
      <c r="U8" s="96">
        <v>29.8</v>
      </c>
      <c r="V8" s="94">
        <v>111</v>
      </c>
      <c r="W8" s="94">
        <v>39</v>
      </c>
      <c r="X8" s="95">
        <v>0.78995805951221898</v>
      </c>
      <c r="Y8" s="96" t="s">
        <v>125</v>
      </c>
      <c r="Z8" s="96" t="s">
        <v>125</v>
      </c>
      <c r="AA8" s="95">
        <v>12.5</v>
      </c>
      <c r="AB8" s="95">
        <v>41.246255155417877</v>
      </c>
      <c r="AC8" s="95" t="s">
        <v>610</v>
      </c>
      <c r="AD8" s="95" t="s">
        <v>610</v>
      </c>
      <c r="AE8" s="96">
        <v>12.1000003814697</v>
      </c>
      <c r="AF8" s="96" t="s">
        <v>125</v>
      </c>
      <c r="AG8" s="96">
        <v>11.6</v>
      </c>
      <c r="AH8" s="95">
        <v>2.8180000782012899</v>
      </c>
      <c r="AI8" s="94">
        <v>92</v>
      </c>
      <c r="AJ8" s="94">
        <v>95</v>
      </c>
      <c r="AK8" s="94">
        <v>12</v>
      </c>
      <c r="AL8" s="96">
        <v>3.2</v>
      </c>
      <c r="AM8" s="96">
        <v>2.61</v>
      </c>
      <c r="AN8" s="95">
        <v>1818.7684929</v>
      </c>
      <c r="AO8" s="96">
        <v>3.6</v>
      </c>
      <c r="AP8" s="96">
        <v>29.2</v>
      </c>
      <c r="AQ8" s="95">
        <v>80</v>
      </c>
      <c r="AR8" s="95">
        <v>0.29789928760395445</v>
      </c>
      <c r="AS8" s="95" t="s">
        <v>125</v>
      </c>
      <c r="AT8" s="95" t="s">
        <v>125</v>
      </c>
      <c r="AU8" s="94">
        <v>0</v>
      </c>
      <c r="AV8" s="94">
        <v>6710</v>
      </c>
      <c r="AW8" s="94">
        <v>0</v>
      </c>
      <c r="AX8" s="94">
        <v>0</v>
      </c>
      <c r="AY8" s="94">
        <v>8</v>
      </c>
      <c r="AZ8" s="94">
        <v>0</v>
      </c>
      <c r="BA8" s="94">
        <v>30.526</v>
      </c>
      <c r="BB8" s="94" t="s">
        <v>125</v>
      </c>
      <c r="BC8" s="94">
        <v>115</v>
      </c>
      <c r="BD8" s="96">
        <v>4.9000000000000004</v>
      </c>
      <c r="BE8" s="96">
        <v>29.1</v>
      </c>
      <c r="BF8" s="96">
        <v>1.62</v>
      </c>
      <c r="BG8" s="96">
        <v>5.4</v>
      </c>
      <c r="BH8" s="95" t="s">
        <v>125</v>
      </c>
      <c r="BI8" s="95">
        <v>29.76</v>
      </c>
      <c r="BJ8" s="95">
        <v>0.72048014402389504</v>
      </c>
      <c r="BK8" s="94">
        <v>71</v>
      </c>
      <c r="BL8" s="94" t="s">
        <v>125</v>
      </c>
      <c r="BM8" s="94" t="s">
        <v>125</v>
      </c>
      <c r="BN8" s="96" t="s">
        <v>125</v>
      </c>
      <c r="BO8" s="94" t="s">
        <v>125</v>
      </c>
      <c r="BP8" s="96">
        <v>100</v>
      </c>
      <c r="BQ8" s="95">
        <v>76.92</v>
      </c>
      <c r="BR8" s="95">
        <v>71.437720057191996</v>
      </c>
      <c r="BS8" s="94">
        <v>4800</v>
      </c>
      <c r="BT8" s="96">
        <v>92.011074699999995</v>
      </c>
      <c r="BU8" s="96">
        <v>98.353756599999997</v>
      </c>
      <c r="BV8" s="96" t="s">
        <v>125</v>
      </c>
      <c r="BW8" s="96" t="s">
        <v>125</v>
      </c>
      <c r="BX8" s="96">
        <v>89.5</v>
      </c>
      <c r="BY8" s="96" t="s">
        <v>125</v>
      </c>
      <c r="BZ8" s="96" t="s">
        <v>125</v>
      </c>
      <c r="CA8" s="96">
        <v>3.8355999999999999</v>
      </c>
      <c r="CB8" s="96">
        <v>14.1</v>
      </c>
      <c r="CC8" s="94">
        <v>23795.438295387128</v>
      </c>
      <c r="CD8" s="94">
        <v>388019</v>
      </c>
      <c r="CE8" s="94">
        <v>385415</v>
      </c>
      <c r="CF8" s="94">
        <v>10010</v>
      </c>
      <c r="CG8" s="94"/>
    </row>
    <row r="9" spans="1:85" x14ac:dyDescent="0.25">
      <c r="A9" s="3" t="str">
        <f>VLOOKUP(C9,Regiones!B$4:H$36,7,FALSE)</f>
        <v>Caribbean</v>
      </c>
      <c r="B9" s="114" t="s">
        <v>7</v>
      </c>
      <c r="C9" s="97" t="s">
        <v>6</v>
      </c>
      <c r="D9" s="94">
        <v>0</v>
      </c>
      <c r="E9" s="94">
        <v>0</v>
      </c>
      <c r="F9" s="94" t="s">
        <v>125</v>
      </c>
      <c r="G9" s="94">
        <v>1.706</v>
      </c>
      <c r="H9" s="94">
        <v>3777.3426187699997</v>
      </c>
      <c r="I9" s="94">
        <v>539.62037410999994</v>
      </c>
      <c r="J9" s="94">
        <v>307.77600000000001</v>
      </c>
      <c r="K9" s="94">
        <v>0</v>
      </c>
      <c r="L9" s="95">
        <v>3.125E-2</v>
      </c>
      <c r="M9" s="95">
        <v>0</v>
      </c>
      <c r="N9" s="95" t="s">
        <v>125</v>
      </c>
      <c r="O9" s="95" t="s">
        <v>125</v>
      </c>
      <c r="P9" s="96" t="s">
        <v>125</v>
      </c>
      <c r="Q9" s="95">
        <v>1.4091304188046301E-3</v>
      </c>
      <c r="R9" s="95">
        <v>1.49453936382196E-3</v>
      </c>
      <c r="S9" s="94">
        <v>0</v>
      </c>
      <c r="T9" s="94">
        <v>0</v>
      </c>
      <c r="U9" s="96">
        <v>8.8000000000000007</v>
      </c>
      <c r="V9" s="94">
        <v>25</v>
      </c>
      <c r="W9" s="94">
        <v>29</v>
      </c>
      <c r="X9" s="95">
        <v>0.78545841290263796</v>
      </c>
      <c r="Y9" s="96">
        <v>1.2</v>
      </c>
      <c r="Z9" s="96">
        <v>0.3</v>
      </c>
      <c r="AA9" s="95">
        <v>19.3</v>
      </c>
      <c r="AB9" s="95">
        <v>50.443578695518688</v>
      </c>
      <c r="AC9" s="95">
        <v>1.9895480058337398</v>
      </c>
      <c r="AD9" s="95" t="s">
        <v>610</v>
      </c>
      <c r="AE9" s="96">
        <v>13</v>
      </c>
      <c r="AF9" s="96">
        <v>7.7</v>
      </c>
      <c r="AG9" s="96">
        <v>11.5</v>
      </c>
      <c r="AH9" s="95">
        <v>1.8109999895095801</v>
      </c>
      <c r="AI9" s="94">
        <v>95</v>
      </c>
      <c r="AJ9" s="94">
        <v>97</v>
      </c>
      <c r="AK9" s="94">
        <v>0.91000002622604403</v>
      </c>
      <c r="AL9" s="96">
        <v>0.9</v>
      </c>
      <c r="AM9" s="96">
        <v>134.83000000000001</v>
      </c>
      <c r="AN9" s="95">
        <v>1013.96688192</v>
      </c>
      <c r="AO9" s="96">
        <v>4.7</v>
      </c>
      <c r="AP9" s="96">
        <v>29.9</v>
      </c>
      <c r="AQ9" s="95">
        <v>27</v>
      </c>
      <c r="AR9" s="95">
        <v>0.35704019131100417</v>
      </c>
      <c r="AS9" s="95">
        <v>47</v>
      </c>
      <c r="AT9" s="95" t="s">
        <v>125</v>
      </c>
      <c r="AU9" s="94">
        <v>0</v>
      </c>
      <c r="AV9" s="94">
        <v>0</v>
      </c>
      <c r="AW9" s="94">
        <v>0</v>
      </c>
      <c r="AX9" s="94">
        <v>0</v>
      </c>
      <c r="AY9" s="94">
        <v>0</v>
      </c>
      <c r="AZ9" s="94">
        <v>0</v>
      </c>
      <c r="BA9" s="94">
        <v>41.927199999999999</v>
      </c>
      <c r="BB9" s="94">
        <v>14.860669035000001</v>
      </c>
      <c r="BC9" s="94">
        <v>125</v>
      </c>
      <c r="BD9" s="96">
        <v>4.9000000000000004</v>
      </c>
      <c r="BE9" s="96">
        <v>28.1</v>
      </c>
      <c r="BF9" s="96">
        <v>2.39</v>
      </c>
      <c r="BG9" s="96">
        <v>5.4</v>
      </c>
      <c r="BH9" s="95">
        <v>3.9</v>
      </c>
      <c r="BI9" s="95">
        <v>44.9</v>
      </c>
      <c r="BJ9" s="95">
        <v>1.2298042774200399</v>
      </c>
      <c r="BK9" s="94">
        <v>74</v>
      </c>
      <c r="BL9" s="94" t="s">
        <v>125</v>
      </c>
      <c r="BM9" s="94" t="s">
        <v>125</v>
      </c>
      <c r="BN9" s="96" t="s">
        <v>125</v>
      </c>
      <c r="BO9" s="94" t="s">
        <v>125</v>
      </c>
      <c r="BP9" s="96">
        <v>90.875439999999998</v>
      </c>
      <c r="BQ9" s="95">
        <v>76.67</v>
      </c>
      <c r="BR9" s="95">
        <v>106.778156089853</v>
      </c>
      <c r="BS9" s="94">
        <v>1800</v>
      </c>
      <c r="BT9" s="96">
        <v>96.209153999999998</v>
      </c>
      <c r="BU9" s="96">
        <v>99.742940399999995</v>
      </c>
      <c r="BV9" s="96">
        <v>100</v>
      </c>
      <c r="BW9" s="96">
        <v>100</v>
      </c>
      <c r="BX9" s="96">
        <v>93.4</v>
      </c>
      <c r="BY9" s="96" t="s">
        <v>125</v>
      </c>
      <c r="BZ9" s="96">
        <v>98</v>
      </c>
      <c r="CA9" s="96">
        <v>5.39</v>
      </c>
      <c r="CB9" s="96">
        <v>18.48996</v>
      </c>
      <c r="CC9" s="94">
        <v>16390.864922860481</v>
      </c>
      <c r="CD9" s="94">
        <v>284215</v>
      </c>
      <c r="CE9" s="94">
        <v>282399</v>
      </c>
      <c r="CF9" s="94">
        <v>430</v>
      </c>
      <c r="CG9" s="94"/>
    </row>
    <row r="10" spans="1:85" x14ac:dyDescent="0.25">
      <c r="A10" s="3" t="str">
        <f>VLOOKUP(C10,Regiones!B$4:H$36,7,FALSE)</f>
        <v>Caribbean</v>
      </c>
      <c r="B10" s="114" t="s">
        <v>20</v>
      </c>
      <c r="C10" s="97" t="s">
        <v>19</v>
      </c>
      <c r="D10" s="94">
        <v>8353.1450113894734</v>
      </c>
      <c r="E10" s="94">
        <v>994.7895488800001</v>
      </c>
      <c r="F10" s="94">
        <v>19454.631999999998</v>
      </c>
      <c r="G10" s="94">
        <v>3.956</v>
      </c>
      <c r="H10" s="94">
        <v>213380.91307180002</v>
      </c>
      <c r="I10" s="94">
        <v>57919.865529399991</v>
      </c>
      <c r="J10" s="94">
        <v>27897.712000000003</v>
      </c>
      <c r="K10" s="94">
        <v>28750</v>
      </c>
      <c r="L10" s="95">
        <v>0.1875</v>
      </c>
      <c r="M10" s="95">
        <v>2.2196307094266281</v>
      </c>
      <c r="N10" s="94">
        <v>2089436</v>
      </c>
      <c r="O10" s="94">
        <v>841571</v>
      </c>
      <c r="P10" s="96">
        <v>11.85</v>
      </c>
      <c r="Q10" s="95">
        <v>7.7607921131369701E-3</v>
      </c>
      <c r="R10" s="95">
        <v>3.4597203633907801E-2</v>
      </c>
      <c r="S10" s="94">
        <v>0</v>
      </c>
      <c r="T10" s="94">
        <v>0</v>
      </c>
      <c r="U10" s="96">
        <v>4.7</v>
      </c>
      <c r="V10" s="94">
        <v>534</v>
      </c>
      <c r="W10" s="94">
        <v>2395</v>
      </c>
      <c r="X10" s="95">
        <v>0.76901113512639141</v>
      </c>
      <c r="Y10" s="96" t="s">
        <v>125</v>
      </c>
      <c r="Z10" s="96" t="s">
        <v>125</v>
      </c>
      <c r="AA10" s="95" t="s">
        <v>125</v>
      </c>
      <c r="AB10" s="95">
        <v>43.427120731493851</v>
      </c>
      <c r="AC10" s="95" t="s">
        <v>610</v>
      </c>
      <c r="AD10" s="95" t="s">
        <v>610</v>
      </c>
      <c r="AE10" s="96">
        <v>5.5</v>
      </c>
      <c r="AF10" s="96" t="s">
        <v>125</v>
      </c>
      <c r="AG10" s="96">
        <v>5.2</v>
      </c>
      <c r="AH10" s="95">
        <v>6.72300004959106</v>
      </c>
      <c r="AI10" s="94">
        <v>99</v>
      </c>
      <c r="AJ10" s="94">
        <v>100</v>
      </c>
      <c r="AK10" s="94">
        <v>9.3999996185302699</v>
      </c>
      <c r="AL10" s="96">
        <v>0.3</v>
      </c>
      <c r="AM10" s="96">
        <v>15.02</v>
      </c>
      <c r="AN10" s="95">
        <v>2474.6167785100001</v>
      </c>
      <c r="AO10" s="96">
        <v>10.6</v>
      </c>
      <c r="AP10" s="96">
        <v>4.4000000000000004</v>
      </c>
      <c r="AQ10" s="95">
        <v>39</v>
      </c>
      <c r="AR10" s="95">
        <v>0.35591177521989936</v>
      </c>
      <c r="AS10" s="95" t="s">
        <v>125</v>
      </c>
      <c r="AT10" s="95" t="s">
        <v>125</v>
      </c>
      <c r="AU10" s="94">
        <v>0</v>
      </c>
      <c r="AV10" s="94">
        <v>100000</v>
      </c>
      <c r="AW10" s="94">
        <v>0</v>
      </c>
      <c r="AX10" s="94">
        <v>0</v>
      </c>
      <c r="AY10" s="94">
        <v>303</v>
      </c>
      <c r="AZ10" s="94">
        <v>0</v>
      </c>
      <c r="BA10" s="94">
        <v>46.167400000000001</v>
      </c>
      <c r="BB10" s="94">
        <v>9.9681456050000001</v>
      </c>
      <c r="BC10" s="94">
        <v>143</v>
      </c>
      <c r="BD10" s="96">
        <v>4.9000000000000004</v>
      </c>
      <c r="BE10" s="96">
        <v>27.6</v>
      </c>
      <c r="BF10" s="96" t="s">
        <v>125</v>
      </c>
      <c r="BG10" s="96" t="s">
        <v>125</v>
      </c>
      <c r="BH10" s="95">
        <v>4</v>
      </c>
      <c r="BI10" s="95" t="s">
        <v>125</v>
      </c>
      <c r="BJ10" s="95">
        <v>-5.8055166155099897E-2</v>
      </c>
      <c r="BK10" s="94">
        <v>47</v>
      </c>
      <c r="BL10" s="94" t="s">
        <v>125</v>
      </c>
      <c r="BM10" s="94" t="s">
        <v>125</v>
      </c>
      <c r="BN10" s="96" t="s">
        <v>125</v>
      </c>
      <c r="BO10" s="94">
        <v>4</v>
      </c>
      <c r="BP10" s="96">
        <v>100</v>
      </c>
      <c r="BQ10" s="95">
        <v>30</v>
      </c>
      <c r="BR10" s="95">
        <v>22.478395842750199</v>
      </c>
      <c r="BS10" s="94">
        <v>67000</v>
      </c>
      <c r="BT10" s="96">
        <v>93.158904399999997</v>
      </c>
      <c r="BU10" s="96">
        <v>94.886602400000001</v>
      </c>
      <c r="BV10" s="96">
        <v>100</v>
      </c>
      <c r="BW10" s="96">
        <v>100</v>
      </c>
      <c r="BX10" s="96">
        <v>96.455129999999997</v>
      </c>
      <c r="BY10" s="96">
        <v>97.198319999999995</v>
      </c>
      <c r="BZ10" s="96">
        <v>81.148070000000004</v>
      </c>
      <c r="CA10" s="96">
        <v>13.01</v>
      </c>
      <c r="CB10" s="96">
        <v>9.0651100000000007</v>
      </c>
      <c r="CC10" s="94">
        <v>20648.973905743562</v>
      </c>
      <c r="CD10" s="94">
        <v>11389562</v>
      </c>
      <c r="CE10" s="94">
        <v>11360092</v>
      </c>
      <c r="CF10" s="94">
        <v>106440</v>
      </c>
      <c r="CG10" s="94"/>
    </row>
    <row r="11" spans="1:85" x14ac:dyDescent="0.25">
      <c r="A11" s="3" t="str">
        <f>VLOOKUP(C11,Regiones!B$4:H$36,7,FALSE)</f>
        <v>Caribbean</v>
      </c>
      <c r="B11" s="114" t="s">
        <v>22</v>
      </c>
      <c r="C11" s="97" t="s">
        <v>21</v>
      </c>
      <c r="D11" s="94">
        <v>43.363478350315795</v>
      </c>
      <c r="E11" s="94">
        <v>0</v>
      </c>
      <c r="F11" s="94" t="s">
        <v>125</v>
      </c>
      <c r="G11" s="94">
        <v>3.59</v>
      </c>
      <c r="H11" s="94">
        <v>1171.3419931796002</v>
      </c>
      <c r="I11" s="94">
        <v>123.29915717680001</v>
      </c>
      <c r="J11" s="94">
        <v>417.23400000000004</v>
      </c>
      <c r="K11" s="94">
        <v>0</v>
      </c>
      <c r="L11" s="95">
        <v>0</v>
      </c>
      <c r="M11" s="95">
        <v>-0.53360000000000019</v>
      </c>
      <c r="N11" s="94">
        <v>3668</v>
      </c>
      <c r="O11" s="94">
        <v>5249</v>
      </c>
      <c r="P11" s="96">
        <v>0.5</v>
      </c>
      <c r="Q11" s="95">
        <v>3.90280915098441E-3</v>
      </c>
      <c r="R11" s="95">
        <v>1.23685917104049E-3</v>
      </c>
      <c r="S11" s="94">
        <v>0</v>
      </c>
      <c r="T11" s="94">
        <v>0</v>
      </c>
      <c r="U11" s="96">
        <v>8.4</v>
      </c>
      <c r="V11" s="94">
        <v>6</v>
      </c>
      <c r="W11" s="94">
        <v>22</v>
      </c>
      <c r="X11" s="95">
        <v>0.72378830852725473</v>
      </c>
      <c r="Y11" s="96" t="s">
        <v>125</v>
      </c>
      <c r="Z11" s="96" t="s">
        <v>125</v>
      </c>
      <c r="AA11" s="95">
        <v>28.8</v>
      </c>
      <c r="AB11" s="95" t="s">
        <v>610</v>
      </c>
      <c r="AC11" s="95">
        <v>4.4893079703967755</v>
      </c>
      <c r="AD11" s="95" t="s">
        <v>610</v>
      </c>
      <c r="AE11" s="96">
        <v>21.200000762939499</v>
      </c>
      <c r="AF11" s="96" t="s">
        <v>125</v>
      </c>
      <c r="AG11" s="96">
        <v>10.8</v>
      </c>
      <c r="AH11" s="95">
        <v>1.77</v>
      </c>
      <c r="AI11" s="94">
        <v>94</v>
      </c>
      <c r="AJ11" s="94">
        <v>98</v>
      </c>
      <c r="AK11" s="94">
        <v>0.70999997854232799</v>
      </c>
      <c r="AL11" s="96" t="s">
        <v>125</v>
      </c>
      <c r="AM11" s="96">
        <v>52.05</v>
      </c>
      <c r="AN11" s="95">
        <v>586.90191344000004</v>
      </c>
      <c r="AO11" s="96">
        <v>3.8</v>
      </c>
      <c r="AP11" s="96">
        <v>28.3</v>
      </c>
      <c r="AQ11" s="95" t="s">
        <v>125</v>
      </c>
      <c r="AR11" s="95" t="s">
        <v>125</v>
      </c>
      <c r="AS11" s="95">
        <v>44</v>
      </c>
      <c r="AT11" s="95" t="s">
        <v>125</v>
      </c>
      <c r="AU11" s="94">
        <v>0</v>
      </c>
      <c r="AV11" s="94">
        <v>28594</v>
      </c>
      <c r="AW11" s="94">
        <v>0</v>
      </c>
      <c r="AX11" s="94">
        <v>0</v>
      </c>
      <c r="AY11" s="94">
        <v>0</v>
      </c>
      <c r="AZ11" s="94">
        <v>0</v>
      </c>
      <c r="BA11" s="94" t="s">
        <v>610</v>
      </c>
      <c r="BB11" s="94">
        <v>16.260267876</v>
      </c>
      <c r="BC11" s="94">
        <v>115</v>
      </c>
      <c r="BD11" s="96">
        <v>6.2</v>
      </c>
      <c r="BE11" s="96">
        <v>31.8</v>
      </c>
      <c r="BF11" s="96" t="s">
        <v>125</v>
      </c>
      <c r="BG11" s="96" t="s">
        <v>125</v>
      </c>
      <c r="BH11" s="95" t="s">
        <v>125</v>
      </c>
      <c r="BI11" s="95" t="s">
        <v>125</v>
      </c>
      <c r="BJ11" s="95">
        <v>6.5515801310539204E-2</v>
      </c>
      <c r="BK11" s="94">
        <v>58</v>
      </c>
      <c r="BL11" s="94" t="s">
        <v>125</v>
      </c>
      <c r="BM11" s="94" t="s">
        <v>125</v>
      </c>
      <c r="BN11" s="96">
        <v>6.8</v>
      </c>
      <c r="BO11" s="94" t="s">
        <v>125</v>
      </c>
      <c r="BP11" s="96">
        <v>92.666759999999996</v>
      </c>
      <c r="BQ11" s="95">
        <v>62.86</v>
      </c>
      <c r="BR11" s="95">
        <v>127.45192905821</v>
      </c>
      <c r="BS11" s="94">
        <v>1000</v>
      </c>
      <c r="BT11" s="96">
        <v>81.099999999999994</v>
      </c>
      <c r="BU11" s="96">
        <v>94.4</v>
      </c>
      <c r="BV11" s="96">
        <v>100</v>
      </c>
      <c r="BW11" s="96">
        <v>100</v>
      </c>
      <c r="BX11" s="96">
        <v>85.013030000000001</v>
      </c>
      <c r="BY11" s="96">
        <v>95.829350000000005</v>
      </c>
      <c r="BZ11" s="96" t="s">
        <v>125</v>
      </c>
      <c r="CA11" s="96">
        <v>5</v>
      </c>
      <c r="CB11" s="96">
        <v>14.25</v>
      </c>
      <c r="CC11" s="94">
        <v>11277.928216360327</v>
      </c>
      <c r="CD11" s="94">
        <v>72680</v>
      </c>
      <c r="CE11" s="94">
        <v>72395</v>
      </c>
      <c r="CF11" s="94">
        <v>750</v>
      </c>
      <c r="CG11" s="94"/>
    </row>
    <row r="12" spans="1:85" x14ac:dyDescent="0.25">
      <c r="A12" s="3" t="str">
        <f>VLOOKUP(C12,Regiones!B$4:H$36,7,FALSE)</f>
        <v>Caribbean</v>
      </c>
      <c r="B12" s="114" t="s">
        <v>24</v>
      </c>
      <c r="C12" s="97" t="s">
        <v>23</v>
      </c>
      <c r="D12" s="94">
        <v>12508.716542589475</v>
      </c>
      <c r="E12" s="94">
        <v>5067.9717353263159</v>
      </c>
      <c r="F12" s="94">
        <v>36834.059000000001</v>
      </c>
      <c r="G12" s="94">
        <v>10.426</v>
      </c>
      <c r="H12" s="94">
        <v>196947.0497259</v>
      </c>
      <c r="I12" s="94">
        <v>55592.346710639998</v>
      </c>
      <c r="J12" s="94">
        <v>14875.011</v>
      </c>
      <c r="K12" s="94">
        <v>0</v>
      </c>
      <c r="L12" s="95">
        <v>0</v>
      </c>
      <c r="M12" s="95">
        <v>3.1782805429864247</v>
      </c>
      <c r="N12" s="94">
        <v>1361328</v>
      </c>
      <c r="O12" s="94">
        <v>914033</v>
      </c>
      <c r="P12" s="96">
        <v>24.32</v>
      </c>
      <c r="Q12" s="95">
        <v>9.13099753940705E-2</v>
      </c>
      <c r="R12" s="95">
        <v>0.133987092379867</v>
      </c>
      <c r="S12" s="94">
        <v>0</v>
      </c>
      <c r="T12" s="94">
        <v>0</v>
      </c>
      <c r="U12" s="96">
        <v>17.399999999999999</v>
      </c>
      <c r="V12" s="94">
        <v>1810</v>
      </c>
      <c r="W12" s="94">
        <v>1079</v>
      </c>
      <c r="X12" s="95">
        <v>0.71502847209969045</v>
      </c>
      <c r="Y12" s="96">
        <v>6</v>
      </c>
      <c r="Z12" s="96">
        <v>20.6</v>
      </c>
      <c r="AA12" s="95">
        <v>41.1</v>
      </c>
      <c r="AB12" s="95">
        <v>57.757324961876975</v>
      </c>
      <c r="AC12" s="95">
        <v>7.7435875706108463</v>
      </c>
      <c r="AD12" s="95">
        <v>41.700000762939503</v>
      </c>
      <c r="AE12" s="96">
        <v>30.899999618530298</v>
      </c>
      <c r="AF12" s="96">
        <v>7.1</v>
      </c>
      <c r="AG12" s="96">
        <v>11</v>
      </c>
      <c r="AH12" s="95">
        <v>1.53</v>
      </c>
      <c r="AI12" s="94">
        <v>88</v>
      </c>
      <c r="AJ12" s="94">
        <v>85</v>
      </c>
      <c r="AK12" s="94">
        <v>60</v>
      </c>
      <c r="AL12" s="96">
        <v>1</v>
      </c>
      <c r="AM12" s="96">
        <v>161.91</v>
      </c>
      <c r="AN12" s="95">
        <v>580.32840811999995</v>
      </c>
      <c r="AO12" s="96">
        <v>2.9</v>
      </c>
      <c r="AP12" s="96">
        <v>21.1</v>
      </c>
      <c r="AQ12" s="95">
        <v>92</v>
      </c>
      <c r="AR12" s="95">
        <v>0.47734065838520934</v>
      </c>
      <c r="AS12" s="95">
        <v>47.069999694824197</v>
      </c>
      <c r="AT12" s="95">
        <v>12.1</v>
      </c>
      <c r="AU12" s="94">
        <v>300</v>
      </c>
      <c r="AV12" s="94">
        <v>23333</v>
      </c>
      <c r="AW12" s="94">
        <v>3400</v>
      </c>
      <c r="AX12" s="94">
        <v>0</v>
      </c>
      <c r="AY12" s="94">
        <v>615</v>
      </c>
      <c r="AZ12" s="94">
        <v>0</v>
      </c>
      <c r="BA12" s="94">
        <v>98.434399999999997</v>
      </c>
      <c r="BB12" s="94">
        <v>16.605909332</v>
      </c>
      <c r="BC12" s="94">
        <v>111</v>
      </c>
      <c r="BD12" s="96">
        <v>12.3</v>
      </c>
      <c r="BE12" s="96">
        <v>31.7</v>
      </c>
      <c r="BF12" s="96">
        <v>4.09</v>
      </c>
      <c r="BG12" s="96">
        <v>5.2</v>
      </c>
      <c r="BH12" s="95">
        <v>3.166666666666667</v>
      </c>
      <c r="BI12" s="95">
        <v>34.01</v>
      </c>
      <c r="BJ12" s="95">
        <v>-0.430175870656967</v>
      </c>
      <c r="BK12" s="94">
        <v>33</v>
      </c>
      <c r="BL12" s="94">
        <v>5.68</v>
      </c>
      <c r="BM12" s="94">
        <v>34.4</v>
      </c>
      <c r="BN12" s="96">
        <v>38.799999999999997</v>
      </c>
      <c r="BO12" s="94">
        <v>7</v>
      </c>
      <c r="BP12" s="96">
        <v>98</v>
      </c>
      <c r="BQ12" s="95">
        <v>49.58</v>
      </c>
      <c r="BR12" s="95">
        <v>78.863826359199606</v>
      </c>
      <c r="BS12" s="94">
        <v>29000</v>
      </c>
      <c r="BT12" s="96">
        <v>83.986149299999994</v>
      </c>
      <c r="BU12" s="96">
        <v>84.700428599999995</v>
      </c>
      <c r="BV12" s="96">
        <v>47</v>
      </c>
      <c r="BW12" s="96">
        <v>60</v>
      </c>
      <c r="BX12" s="96">
        <v>78.60154</v>
      </c>
      <c r="BY12" s="96">
        <v>87.202380000000005</v>
      </c>
      <c r="BZ12" s="96">
        <v>56.350369999999998</v>
      </c>
      <c r="CA12" s="96">
        <v>2.5192522467298399</v>
      </c>
      <c r="CB12" s="96">
        <v>20.563580000000002</v>
      </c>
      <c r="CC12" s="94">
        <v>14211.724551837531</v>
      </c>
      <c r="CD12" s="94">
        <v>10528391</v>
      </c>
      <c r="CE12" s="94">
        <v>10502883</v>
      </c>
      <c r="CF12" s="94">
        <v>48320</v>
      </c>
      <c r="CG12" s="94"/>
    </row>
    <row r="13" spans="1:85" x14ac:dyDescent="0.25">
      <c r="A13" s="3" t="str">
        <f>VLOOKUP(C13,Regiones!B$4:H$36,7,FALSE)</f>
        <v>Caribbean</v>
      </c>
      <c r="B13" s="114" t="s">
        <v>30</v>
      </c>
      <c r="C13" s="97" t="s">
        <v>29</v>
      </c>
      <c r="D13" s="94">
        <v>16.512612095873685</v>
      </c>
      <c r="E13" s="94">
        <v>0</v>
      </c>
      <c r="F13" s="94" t="s">
        <v>125</v>
      </c>
      <c r="G13" s="94">
        <v>0</v>
      </c>
      <c r="H13" s="94">
        <v>575.56809336035997</v>
      </c>
      <c r="I13" s="94">
        <v>44.771241379849997</v>
      </c>
      <c r="J13" s="94">
        <v>0</v>
      </c>
      <c r="K13" s="94">
        <v>0</v>
      </c>
      <c r="L13" s="95">
        <v>3.125E-2</v>
      </c>
      <c r="M13" s="95">
        <v>0</v>
      </c>
      <c r="N13" s="95" t="s">
        <v>125</v>
      </c>
      <c r="O13" s="95" t="s">
        <v>125</v>
      </c>
      <c r="P13" s="96">
        <v>1.05</v>
      </c>
      <c r="Q13" s="95">
        <v>5.3740978088855198E-3</v>
      </c>
      <c r="R13" s="95">
        <v>5.90558673870111E-4</v>
      </c>
      <c r="S13" s="94">
        <v>0</v>
      </c>
      <c r="T13" s="94">
        <v>0</v>
      </c>
      <c r="U13" s="96">
        <v>7.5</v>
      </c>
      <c r="V13" s="94">
        <v>8</v>
      </c>
      <c r="W13" s="94">
        <v>22</v>
      </c>
      <c r="X13" s="95">
        <v>0.74999317959942002</v>
      </c>
      <c r="Y13" s="96" t="s">
        <v>125</v>
      </c>
      <c r="Z13" s="96" t="s">
        <v>125</v>
      </c>
      <c r="AA13" s="95">
        <v>37.700000000000003</v>
      </c>
      <c r="AB13" s="95">
        <v>50.699715035408964</v>
      </c>
      <c r="AC13" s="95">
        <v>3.3797623160784807</v>
      </c>
      <c r="AD13" s="95" t="s">
        <v>610</v>
      </c>
      <c r="AE13" s="96">
        <v>11.800000190734901</v>
      </c>
      <c r="AF13" s="96" t="s">
        <v>125</v>
      </c>
      <c r="AG13" s="96">
        <v>8.8000000000000007</v>
      </c>
      <c r="AH13" s="95" t="s">
        <v>125</v>
      </c>
      <c r="AI13" s="94">
        <v>94</v>
      </c>
      <c r="AJ13" s="94">
        <v>92</v>
      </c>
      <c r="AK13" s="94">
        <v>1.29999995231628</v>
      </c>
      <c r="AL13" s="96" t="s">
        <v>125</v>
      </c>
      <c r="AM13" s="96">
        <v>22.73</v>
      </c>
      <c r="AN13" s="95">
        <v>728.31317013</v>
      </c>
      <c r="AO13" s="96">
        <v>2.8</v>
      </c>
      <c r="AP13" s="96">
        <v>50.9</v>
      </c>
      <c r="AQ13" s="95">
        <v>27</v>
      </c>
      <c r="AR13" s="95" t="s">
        <v>125</v>
      </c>
      <c r="AS13" s="95">
        <v>37</v>
      </c>
      <c r="AT13" s="95" t="s">
        <v>125</v>
      </c>
      <c r="AU13" s="94">
        <v>0</v>
      </c>
      <c r="AV13" s="94">
        <v>0</v>
      </c>
      <c r="AW13" s="94">
        <v>0</v>
      </c>
      <c r="AX13" s="94">
        <v>0</v>
      </c>
      <c r="AY13" s="94">
        <v>1</v>
      </c>
      <c r="AZ13" s="94">
        <v>0</v>
      </c>
      <c r="BA13" s="94">
        <v>31.4956</v>
      </c>
      <c r="BB13" s="94">
        <v>13.8532413979999</v>
      </c>
      <c r="BC13" s="94">
        <v>115</v>
      </c>
      <c r="BD13" s="96">
        <v>6.2</v>
      </c>
      <c r="BE13" s="96">
        <v>30.9</v>
      </c>
      <c r="BF13" s="96">
        <v>3.35</v>
      </c>
      <c r="BG13" s="96" t="s">
        <v>125</v>
      </c>
      <c r="BH13" s="95">
        <v>3.1333333333333333</v>
      </c>
      <c r="BI13" s="95" t="s">
        <v>125</v>
      </c>
      <c r="BJ13" s="95">
        <v>-0.11797695606946899</v>
      </c>
      <c r="BK13" s="94" t="s">
        <v>125</v>
      </c>
      <c r="BL13" s="94" t="s">
        <v>125</v>
      </c>
      <c r="BM13" s="94" t="s">
        <v>125</v>
      </c>
      <c r="BN13" s="96">
        <v>9.5</v>
      </c>
      <c r="BO13" s="94" t="s">
        <v>125</v>
      </c>
      <c r="BP13" s="96">
        <v>90.875439999999998</v>
      </c>
      <c r="BQ13" s="95">
        <v>37.380000000000003</v>
      </c>
      <c r="BR13" s="95">
        <v>126.525121586409</v>
      </c>
      <c r="BS13" s="94">
        <v>790</v>
      </c>
      <c r="BT13" s="96">
        <v>98.014883699999999</v>
      </c>
      <c r="BU13" s="96">
        <v>96.616491999999994</v>
      </c>
      <c r="BV13" s="96">
        <v>100</v>
      </c>
      <c r="BW13" s="96">
        <v>100</v>
      </c>
      <c r="BX13" s="96" t="s">
        <v>125</v>
      </c>
      <c r="BY13" s="96">
        <v>93.652860000000004</v>
      </c>
      <c r="BZ13" s="96" t="s">
        <v>125</v>
      </c>
      <c r="CA13" s="96">
        <v>3.75</v>
      </c>
      <c r="CB13" s="96">
        <v>14.480040000000001</v>
      </c>
      <c r="CC13" s="94">
        <v>12966.945370690984</v>
      </c>
      <c r="CD13" s="94">
        <v>106825</v>
      </c>
      <c r="CE13" s="94">
        <v>105981</v>
      </c>
      <c r="CF13" s="94">
        <v>340</v>
      </c>
      <c r="CG13" s="94"/>
    </row>
    <row r="14" spans="1:85" x14ac:dyDescent="0.25">
      <c r="A14" s="3" t="str">
        <f>VLOOKUP(C14,Regiones!B$4:H$36,7,FALSE)</f>
        <v>Caribbean</v>
      </c>
      <c r="B14" s="114" t="s">
        <v>36</v>
      </c>
      <c r="C14" s="97" t="s">
        <v>35</v>
      </c>
      <c r="D14" s="94">
        <v>18642.756407094734</v>
      </c>
      <c r="E14" s="94">
        <v>0</v>
      </c>
      <c r="F14" s="94">
        <v>30298.709499999997</v>
      </c>
      <c r="G14" s="94">
        <v>26.84</v>
      </c>
      <c r="H14" s="94">
        <v>196273.7541397</v>
      </c>
      <c r="I14" s="94">
        <v>21873.807582092002</v>
      </c>
      <c r="J14" s="94">
        <v>24634.377</v>
      </c>
      <c r="K14" s="94">
        <v>63593.75</v>
      </c>
      <c r="L14" s="95">
        <v>0.125</v>
      </c>
      <c r="M14" s="95">
        <v>-0.65517241379310354</v>
      </c>
      <c r="N14" s="94">
        <v>4211933</v>
      </c>
      <c r="O14" s="94">
        <v>1913796</v>
      </c>
      <c r="P14" s="96">
        <v>8.6170000000000009</v>
      </c>
      <c r="Q14" s="95">
        <v>0.71832318237828996</v>
      </c>
      <c r="R14" s="95">
        <v>0.26927373232048701</v>
      </c>
      <c r="S14" s="94">
        <v>0</v>
      </c>
      <c r="T14" s="94">
        <v>0</v>
      </c>
      <c r="U14" s="96">
        <v>10</v>
      </c>
      <c r="V14" s="94">
        <v>1033</v>
      </c>
      <c r="W14" s="94">
        <v>5953</v>
      </c>
      <c r="X14" s="95">
        <v>0.48337329926255101</v>
      </c>
      <c r="Y14" s="96">
        <v>50.2</v>
      </c>
      <c r="Z14" s="96">
        <v>22.2</v>
      </c>
      <c r="AA14" s="95">
        <v>58.5</v>
      </c>
      <c r="AB14" s="95">
        <v>62.264505092567902</v>
      </c>
      <c r="AC14" s="95">
        <v>24.731835065121079</v>
      </c>
      <c r="AD14" s="95" t="s">
        <v>610</v>
      </c>
      <c r="AE14" s="96">
        <v>69</v>
      </c>
      <c r="AF14" s="96">
        <v>21.9</v>
      </c>
      <c r="AG14" s="96">
        <v>23</v>
      </c>
      <c r="AH14" s="95">
        <v>0.23</v>
      </c>
      <c r="AI14" s="94">
        <v>53</v>
      </c>
      <c r="AJ14" s="94">
        <v>72</v>
      </c>
      <c r="AK14" s="94">
        <v>200</v>
      </c>
      <c r="AL14" s="96">
        <v>1.9</v>
      </c>
      <c r="AM14" s="96">
        <v>1.24</v>
      </c>
      <c r="AN14" s="95">
        <v>130.84864328</v>
      </c>
      <c r="AO14" s="96">
        <v>1.6</v>
      </c>
      <c r="AP14" s="96">
        <v>34.799999999999997</v>
      </c>
      <c r="AQ14" s="95">
        <v>359</v>
      </c>
      <c r="AR14" s="95">
        <v>0.60264256548592876</v>
      </c>
      <c r="AS14" s="95">
        <v>60.790000915527301</v>
      </c>
      <c r="AT14" s="95">
        <v>74.400000000000006</v>
      </c>
      <c r="AU14" s="94">
        <v>1098111</v>
      </c>
      <c r="AV14" s="94">
        <v>66969</v>
      </c>
      <c r="AW14" s="94">
        <v>3651280</v>
      </c>
      <c r="AX14" s="94">
        <v>61000</v>
      </c>
      <c r="AY14" s="94">
        <v>3</v>
      </c>
      <c r="AZ14" s="94">
        <v>0</v>
      </c>
      <c r="BA14" s="94">
        <v>39.674999999999997</v>
      </c>
      <c r="BB14" s="94">
        <v>14.069389727000001</v>
      </c>
      <c r="BC14" s="94">
        <v>87</v>
      </c>
      <c r="BD14" s="96">
        <v>53.4</v>
      </c>
      <c r="BE14" s="96">
        <v>47.6</v>
      </c>
      <c r="BF14" s="96">
        <v>9.73</v>
      </c>
      <c r="BG14" s="96">
        <v>3.4</v>
      </c>
      <c r="BH14" s="95">
        <v>2.333333333333333</v>
      </c>
      <c r="BI14" s="95">
        <v>25.98</v>
      </c>
      <c r="BJ14" s="95">
        <v>-2.0308837890625</v>
      </c>
      <c r="BK14" s="94">
        <v>17</v>
      </c>
      <c r="BL14" s="94" t="s">
        <v>125</v>
      </c>
      <c r="BM14" s="94" t="s">
        <v>125</v>
      </c>
      <c r="BN14" s="96">
        <v>4.5</v>
      </c>
      <c r="BO14" s="94">
        <v>4</v>
      </c>
      <c r="BP14" s="96">
        <v>37.9</v>
      </c>
      <c r="BQ14" s="95">
        <v>11.4</v>
      </c>
      <c r="BR14" s="95">
        <v>64.707459578341698</v>
      </c>
      <c r="BS14" s="94">
        <v>23000</v>
      </c>
      <c r="BT14" s="96">
        <v>27.6049817</v>
      </c>
      <c r="BU14" s="96">
        <v>57.736357099999999</v>
      </c>
      <c r="BV14" s="96">
        <v>60</v>
      </c>
      <c r="BW14" s="96">
        <v>60</v>
      </c>
      <c r="BX14" s="96" t="s">
        <v>125</v>
      </c>
      <c r="BY14" s="96" t="s">
        <v>125</v>
      </c>
      <c r="BZ14" s="96">
        <v>28</v>
      </c>
      <c r="CA14" s="96">
        <v>1.461652</v>
      </c>
      <c r="CB14" s="96">
        <v>29.5</v>
      </c>
      <c r="CC14" s="94">
        <v>1762.1736401065773</v>
      </c>
      <c r="CD14" s="94">
        <v>10711067</v>
      </c>
      <c r="CE14" s="94">
        <v>10681797</v>
      </c>
      <c r="CF14" s="94">
        <v>27560</v>
      </c>
      <c r="CG14" s="94"/>
    </row>
    <row r="15" spans="1:85" x14ac:dyDescent="0.25">
      <c r="A15" s="3" t="str">
        <f>VLOOKUP(C15,Regiones!B$4:H$36,7,FALSE)</f>
        <v>Caribbean</v>
      </c>
      <c r="B15" s="114" t="s">
        <v>40</v>
      </c>
      <c r="C15" s="97" t="s">
        <v>39</v>
      </c>
      <c r="D15" s="94">
        <v>3367.3309759578947</v>
      </c>
      <c r="E15" s="94">
        <v>0</v>
      </c>
      <c r="F15" s="94">
        <v>5913.4099999999989</v>
      </c>
      <c r="G15" s="94">
        <v>0</v>
      </c>
      <c r="H15" s="94">
        <v>51292.667154819996</v>
      </c>
      <c r="I15" s="94">
        <v>5963.8451865879997</v>
      </c>
      <c r="J15" s="94">
        <v>15793.587</v>
      </c>
      <c r="K15" s="94">
        <v>2860.78125</v>
      </c>
      <c r="L15" s="95">
        <v>6.25E-2</v>
      </c>
      <c r="M15" s="95">
        <v>-0.10911201392919366</v>
      </c>
      <c r="N15" s="94">
        <v>235533</v>
      </c>
      <c r="O15" s="94">
        <v>386313</v>
      </c>
      <c r="P15" s="96" t="s">
        <v>125</v>
      </c>
      <c r="Q15" s="95">
        <v>9.5335268586660998E-2</v>
      </c>
      <c r="R15" s="95">
        <v>2.44161629766773E-2</v>
      </c>
      <c r="S15" s="94">
        <v>0</v>
      </c>
      <c r="T15" s="94">
        <v>0</v>
      </c>
      <c r="U15" s="96">
        <v>36.1</v>
      </c>
      <c r="V15" s="94">
        <v>1005</v>
      </c>
      <c r="W15" s="94">
        <v>685</v>
      </c>
      <c r="X15" s="95">
        <v>0.71852960192058857</v>
      </c>
      <c r="Y15" s="96">
        <v>3.7</v>
      </c>
      <c r="Z15" s="96">
        <v>9.1</v>
      </c>
      <c r="AA15" s="95">
        <v>19.899999999999999</v>
      </c>
      <c r="AB15" s="95">
        <v>48.626510832631801</v>
      </c>
      <c r="AC15" s="95">
        <v>16.856993416532447</v>
      </c>
      <c r="AD15" s="95">
        <v>37.5</v>
      </c>
      <c r="AE15" s="96">
        <v>15.699999809265099</v>
      </c>
      <c r="AF15" s="96">
        <v>5.7</v>
      </c>
      <c r="AG15" s="96">
        <v>11.3</v>
      </c>
      <c r="AH15" s="95">
        <v>0.41100001335143999</v>
      </c>
      <c r="AI15" s="94">
        <v>92</v>
      </c>
      <c r="AJ15" s="94">
        <v>91</v>
      </c>
      <c r="AK15" s="94">
        <v>4.6999998092651403</v>
      </c>
      <c r="AL15" s="96">
        <v>1.6</v>
      </c>
      <c r="AM15" s="96">
        <v>3.23</v>
      </c>
      <c r="AN15" s="95">
        <v>476.17910904000001</v>
      </c>
      <c r="AO15" s="96">
        <v>2.8</v>
      </c>
      <c r="AP15" s="96">
        <v>27.8</v>
      </c>
      <c r="AQ15" s="95">
        <v>89</v>
      </c>
      <c r="AR15" s="95">
        <v>0.42996065846885578</v>
      </c>
      <c r="AS15" s="95">
        <v>45.459999084472699</v>
      </c>
      <c r="AT15" s="95" t="s">
        <v>125</v>
      </c>
      <c r="AU15" s="94">
        <v>91545</v>
      </c>
      <c r="AV15" s="94">
        <v>0</v>
      </c>
      <c r="AW15" s="94">
        <v>0</v>
      </c>
      <c r="AX15" s="94">
        <v>0</v>
      </c>
      <c r="AY15" s="94">
        <v>12</v>
      </c>
      <c r="AZ15" s="94">
        <v>0</v>
      </c>
      <c r="BA15" s="94">
        <v>60.558399999999999</v>
      </c>
      <c r="BB15" s="94">
        <v>22.488849936000001</v>
      </c>
      <c r="BC15" s="94">
        <v>118</v>
      </c>
      <c r="BD15" s="96">
        <v>8.1</v>
      </c>
      <c r="BE15" s="96">
        <v>29.9</v>
      </c>
      <c r="BF15" s="96">
        <v>4.96</v>
      </c>
      <c r="BG15" s="96">
        <v>7</v>
      </c>
      <c r="BH15" s="95">
        <v>3.6833333333333327</v>
      </c>
      <c r="BI15" s="95">
        <v>42.9</v>
      </c>
      <c r="BJ15" s="95">
        <v>0.137198761105537</v>
      </c>
      <c r="BK15" s="94">
        <v>41</v>
      </c>
      <c r="BL15" s="94">
        <v>4.2699999999999996</v>
      </c>
      <c r="BM15" s="94" t="s">
        <v>125</v>
      </c>
      <c r="BN15" s="96">
        <v>49.8</v>
      </c>
      <c r="BO15" s="94">
        <v>12</v>
      </c>
      <c r="BP15" s="96">
        <v>92.633439999999993</v>
      </c>
      <c r="BQ15" s="95">
        <v>40.5</v>
      </c>
      <c r="BR15" s="95">
        <v>102.920927513821</v>
      </c>
      <c r="BS15" s="94">
        <v>8300</v>
      </c>
      <c r="BT15" s="96">
        <v>81.784474799999998</v>
      </c>
      <c r="BU15" s="96">
        <v>93.843156500000006</v>
      </c>
      <c r="BV15" s="96">
        <v>88</v>
      </c>
      <c r="BW15" s="96">
        <v>80</v>
      </c>
      <c r="BX15" s="96">
        <v>94.851079999999996</v>
      </c>
      <c r="BY15" s="96" t="s">
        <v>125</v>
      </c>
      <c r="BZ15" s="96">
        <v>60.715029999999999</v>
      </c>
      <c r="CA15" s="96">
        <v>6.14</v>
      </c>
      <c r="CB15" s="96">
        <v>22.08221</v>
      </c>
      <c r="CC15" s="94">
        <v>9062.5160677083586</v>
      </c>
      <c r="CD15" s="94">
        <v>2725941</v>
      </c>
      <c r="CE15" s="94">
        <v>2773953</v>
      </c>
      <c r="CF15" s="94">
        <v>10830</v>
      </c>
      <c r="CG15" s="94"/>
    </row>
    <row r="16" spans="1:85" x14ac:dyDescent="0.25">
      <c r="A16" s="3" t="str">
        <f>VLOOKUP(C16,Regiones!B$4:H$36,7,FALSE)</f>
        <v>Caribbean</v>
      </c>
      <c r="B16" s="114" t="s">
        <v>52</v>
      </c>
      <c r="C16" s="97" t="s">
        <v>51</v>
      </c>
      <c r="D16" s="94">
        <v>0</v>
      </c>
      <c r="E16" s="94">
        <v>0</v>
      </c>
      <c r="F16" s="94" t="s">
        <v>125</v>
      </c>
      <c r="G16" s="94">
        <v>0</v>
      </c>
      <c r="H16" s="94">
        <v>951.80447246879999</v>
      </c>
      <c r="I16" s="94">
        <v>300.56983341120002</v>
      </c>
      <c r="J16" s="94">
        <v>207.06899999999999</v>
      </c>
      <c r="K16" s="94">
        <v>0</v>
      </c>
      <c r="L16" s="95">
        <v>0</v>
      </c>
      <c r="M16" s="95">
        <v>0</v>
      </c>
      <c r="N16" s="95" t="s">
        <v>125</v>
      </c>
      <c r="O16" s="95" t="s">
        <v>125</v>
      </c>
      <c r="P16" s="96">
        <v>0.83330000000000004</v>
      </c>
      <c r="Q16" s="95">
        <v>2.96377915368455E-3</v>
      </c>
      <c r="R16" s="95">
        <v>7.3060073535629599E-3</v>
      </c>
      <c r="S16" s="94">
        <v>0</v>
      </c>
      <c r="T16" s="94">
        <v>0</v>
      </c>
      <c r="U16" s="96">
        <v>33.6</v>
      </c>
      <c r="V16" s="94">
        <v>18</v>
      </c>
      <c r="W16" s="94" t="s">
        <v>125</v>
      </c>
      <c r="X16" s="95">
        <v>0.751862282032841</v>
      </c>
      <c r="Y16" s="96" t="s">
        <v>125</v>
      </c>
      <c r="Z16" s="96" t="s">
        <v>125</v>
      </c>
      <c r="AA16" s="95">
        <v>21.8</v>
      </c>
      <c r="AB16" s="95" t="s">
        <v>610</v>
      </c>
      <c r="AC16" s="95">
        <v>5.963477389076739</v>
      </c>
      <c r="AD16" s="95" t="s">
        <v>610</v>
      </c>
      <c r="AE16" s="96">
        <v>10.5</v>
      </c>
      <c r="AF16" s="96" t="s">
        <v>125</v>
      </c>
      <c r="AG16" s="96">
        <v>10.4</v>
      </c>
      <c r="AH16" s="95" t="s">
        <v>125</v>
      </c>
      <c r="AI16" s="94">
        <v>93</v>
      </c>
      <c r="AJ16" s="94">
        <v>94</v>
      </c>
      <c r="AK16" s="94">
        <v>7.1999998092651403</v>
      </c>
      <c r="AL16" s="96" t="s">
        <v>125</v>
      </c>
      <c r="AM16" s="96">
        <v>9.6199999999999992</v>
      </c>
      <c r="AN16" s="95">
        <v>1151.6687693199999</v>
      </c>
      <c r="AO16" s="96">
        <v>2.1</v>
      </c>
      <c r="AP16" s="96">
        <v>50.8</v>
      </c>
      <c r="AQ16" s="95" t="s">
        <v>125</v>
      </c>
      <c r="AR16" s="95" t="s">
        <v>125</v>
      </c>
      <c r="AS16" s="95">
        <v>38</v>
      </c>
      <c r="AT16" s="95" t="s">
        <v>125</v>
      </c>
      <c r="AU16" s="94">
        <v>0</v>
      </c>
      <c r="AV16" s="94">
        <v>0</v>
      </c>
      <c r="AW16" s="94">
        <v>0</v>
      </c>
      <c r="AX16" s="94">
        <v>0</v>
      </c>
      <c r="AY16" s="94">
        <v>0</v>
      </c>
      <c r="AZ16" s="94">
        <v>0</v>
      </c>
      <c r="BA16" s="94" t="s">
        <v>610</v>
      </c>
      <c r="BB16" s="94" t="s">
        <v>125</v>
      </c>
      <c r="BC16" s="94">
        <v>115</v>
      </c>
      <c r="BD16" s="96">
        <v>6.2</v>
      </c>
      <c r="BE16" s="96" t="s">
        <v>125</v>
      </c>
      <c r="BF16" s="96">
        <v>2.86</v>
      </c>
      <c r="BG16" s="96" t="s">
        <v>125</v>
      </c>
      <c r="BH16" s="95">
        <v>3.4</v>
      </c>
      <c r="BI16" s="95" t="s">
        <v>125</v>
      </c>
      <c r="BJ16" s="95">
        <v>-8.1562295556068407E-2</v>
      </c>
      <c r="BK16" s="94" t="s">
        <v>125</v>
      </c>
      <c r="BL16" s="94" t="s">
        <v>125</v>
      </c>
      <c r="BM16" s="94" t="s">
        <v>125</v>
      </c>
      <c r="BN16" s="96">
        <v>68.3</v>
      </c>
      <c r="BO16" s="94" t="s">
        <v>125</v>
      </c>
      <c r="BP16" s="96">
        <v>90.875439999999998</v>
      </c>
      <c r="BQ16" s="95">
        <v>65.400000000000006</v>
      </c>
      <c r="BR16" s="95">
        <v>139.80908576539099</v>
      </c>
      <c r="BS16" s="94">
        <v>430</v>
      </c>
      <c r="BT16" s="96">
        <v>87.3</v>
      </c>
      <c r="BU16" s="96">
        <v>98.296609399999994</v>
      </c>
      <c r="BV16" s="96">
        <v>100</v>
      </c>
      <c r="BW16" s="96">
        <v>100</v>
      </c>
      <c r="BX16" s="96">
        <v>92.822299999999998</v>
      </c>
      <c r="BY16" s="96">
        <v>93.983649999999997</v>
      </c>
      <c r="BZ16" s="96" t="s">
        <v>125</v>
      </c>
      <c r="CA16" s="96">
        <v>3.31</v>
      </c>
      <c r="CB16" s="96">
        <v>13.798</v>
      </c>
      <c r="CC16" s="94">
        <v>24369.380110560051</v>
      </c>
      <c r="CD16" s="94">
        <v>55572</v>
      </c>
      <c r="CE16" s="94">
        <v>54979</v>
      </c>
      <c r="CF16" s="94">
        <v>260</v>
      </c>
      <c r="CG16" s="94"/>
    </row>
    <row r="17" spans="1:85" x14ac:dyDescent="0.25">
      <c r="A17" s="3" t="str">
        <f>VLOOKUP(C17,Regiones!B$4:H$36,7,FALSE)</f>
        <v>Caribbean</v>
      </c>
      <c r="B17" s="114" t="s">
        <v>54</v>
      </c>
      <c r="C17" s="97" t="s">
        <v>53</v>
      </c>
      <c r="D17" s="94">
        <v>250.28197400421053</v>
      </c>
      <c r="E17" s="94">
        <v>0</v>
      </c>
      <c r="F17" s="94" t="s">
        <v>125</v>
      </c>
      <c r="G17" s="94">
        <v>0</v>
      </c>
      <c r="H17" s="94">
        <v>2486.9931994599997</v>
      </c>
      <c r="I17" s="94">
        <v>355.28474277999999</v>
      </c>
      <c r="J17" s="94">
        <v>306.81599999999997</v>
      </c>
      <c r="K17" s="94">
        <v>0</v>
      </c>
      <c r="L17" s="95">
        <v>3.125E-2</v>
      </c>
      <c r="M17" s="95">
        <v>-0.27522935779816515</v>
      </c>
      <c r="N17" s="94">
        <v>0</v>
      </c>
      <c r="O17" s="94">
        <v>12230</v>
      </c>
      <c r="P17" s="96" t="s">
        <v>125</v>
      </c>
      <c r="Q17" s="95">
        <v>5.8742145941300802E-3</v>
      </c>
      <c r="R17" s="95">
        <v>1.3686318504424999E-2</v>
      </c>
      <c r="S17" s="94">
        <v>0</v>
      </c>
      <c r="T17" s="94">
        <v>0</v>
      </c>
      <c r="U17" s="96">
        <v>21.6</v>
      </c>
      <c r="V17" s="94">
        <v>39</v>
      </c>
      <c r="W17" s="94">
        <v>50</v>
      </c>
      <c r="X17" s="95">
        <v>0.72905644949464998</v>
      </c>
      <c r="Y17" s="96">
        <v>0.8</v>
      </c>
      <c r="Z17" s="96">
        <v>0.9</v>
      </c>
      <c r="AA17" s="95">
        <v>28.8</v>
      </c>
      <c r="AB17" s="95">
        <v>47.32504061414965</v>
      </c>
      <c r="AC17" s="95">
        <v>2.1465591497811487</v>
      </c>
      <c r="AD17" s="95" t="s">
        <v>610</v>
      </c>
      <c r="AE17" s="96">
        <v>14.300000190734901</v>
      </c>
      <c r="AF17" s="96">
        <v>2.5</v>
      </c>
      <c r="AG17" s="96">
        <v>10.1</v>
      </c>
      <c r="AH17" s="95">
        <v>1.29</v>
      </c>
      <c r="AI17" s="94">
        <v>99</v>
      </c>
      <c r="AJ17" s="94">
        <v>100</v>
      </c>
      <c r="AK17" s="94">
        <v>9.1000003814697301</v>
      </c>
      <c r="AL17" s="96" t="s">
        <v>125</v>
      </c>
      <c r="AM17" s="96">
        <v>15.34</v>
      </c>
      <c r="AN17" s="95">
        <v>698.29563051000002</v>
      </c>
      <c r="AO17" s="96">
        <v>3.6</v>
      </c>
      <c r="AP17" s="96">
        <v>45.6</v>
      </c>
      <c r="AQ17" s="95">
        <v>48</v>
      </c>
      <c r="AR17" s="95" t="s">
        <v>125</v>
      </c>
      <c r="AS17" s="95">
        <v>42</v>
      </c>
      <c r="AT17" s="95" t="s">
        <v>125</v>
      </c>
      <c r="AU17" s="94">
        <v>0</v>
      </c>
      <c r="AV17" s="94">
        <v>0</v>
      </c>
      <c r="AW17" s="94">
        <v>0</v>
      </c>
      <c r="AX17" s="94">
        <v>0</v>
      </c>
      <c r="AY17" s="94">
        <v>1</v>
      </c>
      <c r="AZ17" s="94">
        <v>0</v>
      </c>
      <c r="BA17" s="94">
        <v>54.386200000000002</v>
      </c>
      <c r="BB17" s="94">
        <v>21.972823014999999</v>
      </c>
      <c r="BC17" s="94">
        <v>115</v>
      </c>
      <c r="BD17" s="96">
        <v>6.2</v>
      </c>
      <c r="BE17" s="96">
        <v>31.6</v>
      </c>
      <c r="BF17" s="96">
        <v>3.44</v>
      </c>
      <c r="BG17" s="96">
        <v>12.3</v>
      </c>
      <c r="BH17" s="95">
        <v>2.916666666666667</v>
      </c>
      <c r="BI17" s="95" t="s">
        <v>125</v>
      </c>
      <c r="BJ17" s="95">
        <v>-1.8691333010792701E-2</v>
      </c>
      <c r="BK17" s="94">
        <v>71</v>
      </c>
      <c r="BL17" s="94" t="s">
        <v>125</v>
      </c>
      <c r="BM17" s="94" t="s">
        <v>125</v>
      </c>
      <c r="BN17" s="96">
        <v>19.7</v>
      </c>
      <c r="BO17" s="94" t="s">
        <v>125</v>
      </c>
      <c r="BP17" s="96">
        <v>90.875439999999998</v>
      </c>
      <c r="BQ17" s="95">
        <v>51</v>
      </c>
      <c r="BR17" s="95">
        <v>102.588808156952</v>
      </c>
      <c r="BS17" s="94">
        <v>690</v>
      </c>
      <c r="BT17" s="96">
        <v>90.541643899999997</v>
      </c>
      <c r="BU17" s="96">
        <v>96.330101600000006</v>
      </c>
      <c r="BV17" s="96">
        <v>100</v>
      </c>
      <c r="BW17" s="96">
        <v>100</v>
      </c>
      <c r="BX17" s="96">
        <v>90.087469999999996</v>
      </c>
      <c r="BY17" s="96">
        <v>97.297110000000004</v>
      </c>
      <c r="BZ17" s="96">
        <v>45.893120000000003</v>
      </c>
      <c r="CA17" s="96">
        <v>4.75</v>
      </c>
      <c r="CB17" s="96">
        <v>14.21546</v>
      </c>
      <c r="CC17" s="94">
        <v>10990.72066688777</v>
      </c>
      <c r="CD17" s="94">
        <v>184999</v>
      </c>
      <c r="CE17" s="94">
        <v>184254</v>
      </c>
      <c r="CF17" s="94">
        <v>610</v>
      </c>
      <c r="CG17" s="94"/>
    </row>
    <row r="18" spans="1:85" x14ac:dyDescent="0.25">
      <c r="A18" s="3" t="str">
        <f>VLOOKUP(C18,Regiones!B$4:H$36,7,FALSE)</f>
        <v>Caribbean</v>
      </c>
      <c r="B18" s="114" t="s">
        <v>56</v>
      </c>
      <c r="C18" s="97" t="s">
        <v>55</v>
      </c>
      <c r="D18" s="94">
        <v>12.673356154968422</v>
      </c>
      <c r="E18" s="94">
        <v>0</v>
      </c>
      <c r="F18" s="94" t="s">
        <v>125</v>
      </c>
      <c r="G18" s="94">
        <v>0</v>
      </c>
      <c r="H18" s="94">
        <v>1372.8304289462003</v>
      </c>
      <c r="I18" s="94">
        <v>192.88650927275</v>
      </c>
      <c r="J18" s="94">
        <v>109.92000000000002</v>
      </c>
      <c r="K18" s="94">
        <v>0</v>
      </c>
      <c r="L18" s="95">
        <v>3.125E-2</v>
      </c>
      <c r="M18" s="95">
        <v>0.32</v>
      </c>
      <c r="N18" s="95" t="s">
        <v>125</v>
      </c>
      <c r="O18" s="95" t="s">
        <v>125</v>
      </c>
      <c r="P18" s="96">
        <v>0</v>
      </c>
      <c r="Q18" s="95">
        <v>7.6019240020340703E-3</v>
      </c>
      <c r="R18" s="95">
        <v>2.2125471587153001E-2</v>
      </c>
      <c r="S18" s="94">
        <v>0</v>
      </c>
      <c r="T18" s="94">
        <v>0</v>
      </c>
      <c r="U18" s="96">
        <v>25.6</v>
      </c>
      <c r="V18" s="94">
        <v>28</v>
      </c>
      <c r="W18" s="94">
        <v>67</v>
      </c>
      <c r="X18" s="95">
        <v>0.72003538838277115</v>
      </c>
      <c r="Y18" s="96" t="s">
        <v>125</v>
      </c>
      <c r="Z18" s="96" t="s">
        <v>125</v>
      </c>
      <c r="AA18" s="95">
        <v>37.5</v>
      </c>
      <c r="AB18" s="95">
        <v>46.759445472340659</v>
      </c>
      <c r="AC18" s="95">
        <v>4.4617342557701019</v>
      </c>
      <c r="AD18" s="95" t="s">
        <v>610</v>
      </c>
      <c r="AE18" s="96">
        <v>18.299999237060501</v>
      </c>
      <c r="AF18" s="96" t="s">
        <v>125</v>
      </c>
      <c r="AG18" s="96">
        <v>10.6</v>
      </c>
      <c r="AH18" s="95">
        <v>0.95</v>
      </c>
      <c r="AI18" s="94">
        <v>99</v>
      </c>
      <c r="AJ18" s="94">
        <v>100</v>
      </c>
      <c r="AK18" s="94">
        <v>24</v>
      </c>
      <c r="AL18" s="96" t="s">
        <v>125</v>
      </c>
      <c r="AM18" s="96">
        <v>12.62</v>
      </c>
      <c r="AN18" s="95">
        <v>916.55274725000004</v>
      </c>
      <c r="AO18" s="96">
        <v>4.4000000000000004</v>
      </c>
      <c r="AP18" s="96">
        <v>49.2</v>
      </c>
      <c r="AQ18" s="95">
        <v>45</v>
      </c>
      <c r="AR18" s="95" t="s">
        <v>125</v>
      </c>
      <c r="AS18" s="95">
        <v>40</v>
      </c>
      <c r="AT18" s="95" t="s">
        <v>125</v>
      </c>
      <c r="AU18" s="94">
        <v>0</v>
      </c>
      <c r="AV18" s="94">
        <v>0</v>
      </c>
      <c r="AW18" s="94">
        <v>0</v>
      </c>
      <c r="AX18" s="94">
        <v>0</v>
      </c>
      <c r="AY18" s="94">
        <v>0</v>
      </c>
      <c r="AZ18" s="94">
        <v>0</v>
      </c>
      <c r="BA18" s="94">
        <v>51.724800000000002</v>
      </c>
      <c r="BB18" s="94">
        <v>29.327260562999999</v>
      </c>
      <c r="BC18" s="94">
        <v>121</v>
      </c>
      <c r="BD18" s="96">
        <v>6.2</v>
      </c>
      <c r="BE18" s="96">
        <v>30.2</v>
      </c>
      <c r="BF18" s="96">
        <v>3.4</v>
      </c>
      <c r="BG18" s="96">
        <v>4.8</v>
      </c>
      <c r="BH18" s="95" t="s">
        <v>125</v>
      </c>
      <c r="BI18" s="95" t="s">
        <v>125</v>
      </c>
      <c r="BJ18" s="95">
        <v>0.120847523212433</v>
      </c>
      <c r="BK18" s="94">
        <v>67</v>
      </c>
      <c r="BL18" s="94" t="s">
        <v>125</v>
      </c>
      <c r="BM18" s="94" t="s">
        <v>125</v>
      </c>
      <c r="BN18" s="96">
        <v>15.4</v>
      </c>
      <c r="BO18" s="94" t="s">
        <v>125</v>
      </c>
      <c r="BP18" s="96">
        <v>75.905749999999998</v>
      </c>
      <c r="BQ18" s="95">
        <v>56.48</v>
      </c>
      <c r="BR18" s="95">
        <v>105.162245933566</v>
      </c>
      <c r="BS18" s="94">
        <v>410</v>
      </c>
      <c r="BT18" s="96">
        <v>76.099999999999994</v>
      </c>
      <c r="BU18" s="96">
        <v>95.060069100000007</v>
      </c>
      <c r="BV18" s="96">
        <v>100</v>
      </c>
      <c r="BW18" s="96">
        <v>100</v>
      </c>
      <c r="BX18" s="96">
        <v>68.599999999999994</v>
      </c>
      <c r="BY18" s="96">
        <v>93.401730000000001</v>
      </c>
      <c r="BZ18" s="96" t="s">
        <v>125</v>
      </c>
      <c r="CA18" s="96">
        <v>5.1785724009389904</v>
      </c>
      <c r="CB18" s="96">
        <v>15.685750000000001</v>
      </c>
      <c r="CC18" s="94">
        <v>11028.465416208544</v>
      </c>
      <c r="CD18" s="94">
        <v>109462</v>
      </c>
      <c r="CE18" s="94">
        <v>108680</v>
      </c>
      <c r="CF18" s="94">
        <v>390</v>
      </c>
      <c r="CG18" s="94"/>
    </row>
    <row r="19" spans="1:85" x14ac:dyDescent="0.25">
      <c r="A19" s="3" t="str">
        <f>VLOOKUP(C19,Regiones!B$4:H$36,7,FALSE)</f>
        <v>Caribbean</v>
      </c>
      <c r="B19" s="114" t="s">
        <v>60</v>
      </c>
      <c r="C19" s="97" t="s">
        <v>59</v>
      </c>
      <c r="D19" s="94">
        <v>1887.4907379936842</v>
      </c>
      <c r="E19" s="94">
        <v>0.3334759712210526</v>
      </c>
      <c r="F19" s="94">
        <v>198.38900000000001</v>
      </c>
      <c r="G19" s="94">
        <v>0</v>
      </c>
      <c r="H19" s="94">
        <v>2918.7421946996001</v>
      </c>
      <c r="I19" s="94">
        <v>1.6782360792150001E-2</v>
      </c>
      <c r="J19" s="94">
        <v>2148</v>
      </c>
      <c r="K19" s="94">
        <v>0</v>
      </c>
      <c r="L19" s="95">
        <v>3.125E-2</v>
      </c>
      <c r="M19" s="95">
        <v>-0.10343165766514316</v>
      </c>
      <c r="N19" s="94">
        <v>7454</v>
      </c>
      <c r="O19" s="94">
        <v>67541</v>
      </c>
      <c r="P19" s="96">
        <v>0.43490000000000001</v>
      </c>
      <c r="Q19" s="95">
        <v>4.5350334392631801E-2</v>
      </c>
      <c r="R19" s="95">
        <v>7.8716584343786304E-3</v>
      </c>
      <c r="S19" s="94">
        <v>0</v>
      </c>
      <c r="T19" s="94">
        <v>0</v>
      </c>
      <c r="U19" s="96">
        <v>25.9</v>
      </c>
      <c r="V19" s="94">
        <v>351</v>
      </c>
      <c r="W19" s="94">
        <v>125</v>
      </c>
      <c r="X19" s="95">
        <v>0.77189381924064582</v>
      </c>
      <c r="Y19" s="96">
        <v>1.7</v>
      </c>
      <c r="Z19" s="96">
        <v>0.5</v>
      </c>
      <c r="AA19" s="95">
        <v>17</v>
      </c>
      <c r="AB19" s="95">
        <v>43.249488653478736</v>
      </c>
      <c r="AC19" s="95">
        <v>0.45367159503612403</v>
      </c>
      <c r="AD19" s="95">
        <v>15.6000003814697</v>
      </c>
      <c r="AE19" s="96">
        <v>20.399999618530298</v>
      </c>
      <c r="AF19" s="96" t="s">
        <v>125</v>
      </c>
      <c r="AG19" s="96">
        <v>11.9</v>
      </c>
      <c r="AH19" s="95">
        <v>1.17499995231628</v>
      </c>
      <c r="AI19" s="94">
        <v>96</v>
      </c>
      <c r="AJ19" s="94">
        <v>96</v>
      </c>
      <c r="AK19" s="94">
        <v>22</v>
      </c>
      <c r="AL19" s="96">
        <v>1.7</v>
      </c>
      <c r="AM19" s="96">
        <v>2.38</v>
      </c>
      <c r="AN19" s="95">
        <v>1815.6549045700001</v>
      </c>
      <c r="AO19" s="96">
        <v>2.9</v>
      </c>
      <c r="AP19" s="96">
        <v>39.6</v>
      </c>
      <c r="AQ19" s="95">
        <v>63</v>
      </c>
      <c r="AR19" s="95">
        <v>0.3714360934842641</v>
      </c>
      <c r="AS19" s="95">
        <v>39</v>
      </c>
      <c r="AT19" s="95" t="s">
        <v>125</v>
      </c>
      <c r="AU19" s="94">
        <v>0</v>
      </c>
      <c r="AV19" s="94">
        <v>0</v>
      </c>
      <c r="AW19" s="94">
        <v>0</v>
      </c>
      <c r="AX19" s="94">
        <v>0</v>
      </c>
      <c r="AY19" s="94">
        <v>114</v>
      </c>
      <c r="AZ19" s="94">
        <v>0</v>
      </c>
      <c r="BA19" s="94">
        <v>32.1586</v>
      </c>
      <c r="BB19" s="94">
        <v>35.163576831</v>
      </c>
      <c r="BC19" s="94">
        <v>124</v>
      </c>
      <c r="BD19" s="96">
        <v>7.4</v>
      </c>
      <c r="BE19" s="96">
        <v>29.7</v>
      </c>
      <c r="BF19" s="96">
        <v>4.04</v>
      </c>
      <c r="BG19" s="96">
        <v>16.5</v>
      </c>
      <c r="BH19" s="95">
        <v>3.2333333333333329</v>
      </c>
      <c r="BI19" s="95">
        <v>22.42</v>
      </c>
      <c r="BJ19" s="95">
        <v>0.287058144807816</v>
      </c>
      <c r="BK19" s="94">
        <v>39</v>
      </c>
      <c r="BL19" s="94" t="s">
        <v>125</v>
      </c>
      <c r="BM19" s="94" t="s">
        <v>125</v>
      </c>
      <c r="BN19" s="96">
        <v>67.7</v>
      </c>
      <c r="BO19" s="94">
        <v>9</v>
      </c>
      <c r="BP19" s="96">
        <v>99.827799999999996</v>
      </c>
      <c r="BQ19" s="95">
        <v>65.099999999999994</v>
      </c>
      <c r="BR19" s="95">
        <v>147.33777948052199</v>
      </c>
      <c r="BS19" s="94">
        <v>8900</v>
      </c>
      <c r="BT19" s="96">
        <v>91.515908899999999</v>
      </c>
      <c r="BU19" s="96">
        <v>95.142634200000003</v>
      </c>
      <c r="BV19" s="96">
        <v>100</v>
      </c>
      <c r="BW19" s="96">
        <v>100</v>
      </c>
      <c r="BX19" s="96" t="s">
        <v>125</v>
      </c>
      <c r="BY19" s="96" t="s">
        <v>125</v>
      </c>
      <c r="BZ19" s="96" t="s">
        <v>125</v>
      </c>
      <c r="CA19" s="96">
        <v>2.87</v>
      </c>
      <c r="CB19" s="96" t="s">
        <v>125</v>
      </c>
      <c r="CC19" s="94">
        <v>32596.514888699076</v>
      </c>
      <c r="CD19" s="94">
        <v>1360088</v>
      </c>
      <c r="CE19" s="94">
        <v>1353472</v>
      </c>
      <c r="CF19" s="94">
        <v>5130</v>
      </c>
      <c r="CG19" s="94"/>
    </row>
    <row r="20" spans="1:85" x14ac:dyDescent="0.25">
      <c r="A20" s="3" t="str">
        <f>VLOOKUP(C20,Regiones!B$4:H$36,7,FALSE)</f>
        <v>Central America</v>
      </c>
      <c r="B20" s="114" t="s">
        <v>9</v>
      </c>
      <c r="C20" s="97" t="s">
        <v>8</v>
      </c>
      <c r="D20" s="94">
        <v>307.61849235368419</v>
      </c>
      <c r="E20" s="94">
        <v>0</v>
      </c>
      <c r="F20" s="94">
        <v>5856.2685000000001</v>
      </c>
      <c r="G20" s="94">
        <v>0.104</v>
      </c>
      <c r="H20" s="94">
        <v>3838.0136829420007</v>
      </c>
      <c r="I20" s="94">
        <v>472.48844382000004</v>
      </c>
      <c r="J20" s="94">
        <v>4723.5309999999999</v>
      </c>
      <c r="K20" s="94">
        <v>0</v>
      </c>
      <c r="L20" s="95">
        <v>0</v>
      </c>
      <c r="M20" s="95">
        <v>-0.61812581101677155</v>
      </c>
      <c r="N20" s="94">
        <v>639</v>
      </c>
      <c r="O20" s="94">
        <v>36479</v>
      </c>
      <c r="P20" s="96" t="s">
        <v>125</v>
      </c>
      <c r="Q20" s="95">
        <v>1.2679158023873901E-2</v>
      </c>
      <c r="R20" s="95">
        <v>5.21160156213728E-3</v>
      </c>
      <c r="S20" s="94">
        <v>0</v>
      </c>
      <c r="T20" s="94">
        <v>0</v>
      </c>
      <c r="U20" s="96">
        <v>34.4</v>
      </c>
      <c r="V20" s="94">
        <v>121</v>
      </c>
      <c r="W20" s="94">
        <v>54</v>
      </c>
      <c r="X20" s="95">
        <v>0.71498223481171574</v>
      </c>
      <c r="Y20" s="96">
        <v>7.4</v>
      </c>
      <c r="Z20" s="96">
        <v>6.4</v>
      </c>
      <c r="AA20" s="95">
        <v>41.3</v>
      </c>
      <c r="AB20" s="95">
        <v>56.780922043069403</v>
      </c>
      <c r="AC20" s="95">
        <v>4.8068108075882989</v>
      </c>
      <c r="AD20" s="95" t="s">
        <v>610</v>
      </c>
      <c r="AE20" s="96">
        <v>16.5</v>
      </c>
      <c r="AF20" s="96">
        <v>19.3</v>
      </c>
      <c r="AG20" s="96">
        <v>11.1</v>
      </c>
      <c r="AH20" s="95">
        <v>0.82800000905990601</v>
      </c>
      <c r="AI20" s="94">
        <v>95</v>
      </c>
      <c r="AJ20" s="94">
        <v>94</v>
      </c>
      <c r="AK20" s="94">
        <v>37</v>
      </c>
      <c r="AL20" s="96">
        <v>1.2</v>
      </c>
      <c r="AM20" s="96">
        <v>1378.53</v>
      </c>
      <c r="AN20" s="95">
        <v>488.73545494000001</v>
      </c>
      <c r="AO20" s="96">
        <v>3.9</v>
      </c>
      <c r="AP20" s="96">
        <v>23</v>
      </c>
      <c r="AQ20" s="95">
        <v>28</v>
      </c>
      <c r="AR20" s="95">
        <v>0.42574967472635117</v>
      </c>
      <c r="AS20" s="95">
        <v>36.200000000000003</v>
      </c>
      <c r="AT20" s="95">
        <v>10.8</v>
      </c>
      <c r="AU20" s="94">
        <v>0</v>
      </c>
      <c r="AV20" s="94">
        <v>20000</v>
      </c>
      <c r="AW20" s="94">
        <v>0</v>
      </c>
      <c r="AX20" s="94">
        <v>0</v>
      </c>
      <c r="AY20" s="94">
        <v>35</v>
      </c>
      <c r="AZ20" s="94">
        <v>0</v>
      </c>
      <c r="BA20" s="94">
        <v>66.673000000000002</v>
      </c>
      <c r="BB20" s="94">
        <v>27.6250502789999</v>
      </c>
      <c r="BC20" s="94">
        <v>124</v>
      </c>
      <c r="BD20" s="96">
        <v>6.2</v>
      </c>
      <c r="BE20" s="96">
        <v>26.8</v>
      </c>
      <c r="BF20" s="96">
        <v>3.03</v>
      </c>
      <c r="BG20" s="96">
        <v>27.9</v>
      </c>
      <c r="BH20" s="95" t="s">
        <v>125</v>
      </c>
      <c r="BI20" s="95">
        <v>36.4</v>
      </c>
      <c r="BJ20" s="95">
        <v>-0.67483949661254905</v>
      </c>
      <c r="BK20" s="94" t="s">
        <v>125</v>
      </c>
      <c r="BL20" s="94">
        <v>28.19</v>
      </c>
      <c r="BM20" s="94" t="s">
        <v>125</v>
      </c>
      <c r="BN20" s="96">
        <v>8.8000000000000007</v>
      </c>
      <c r="BO20" s="94" t="s">
        <v>125</v>
      </c>
      <c r="BP20" s="96">
        <v>100</v>
      </c>
      <c r="BQ20" s="95">
        <v>38.700000000000003</v>
      </c>
      <c r="BR20" s="95">
        <v>50.712566002860903</v>
      </c>
      <c r="BS20" s="94">
        <v>6000</v>
      </c>
      <c r="BT20" s="96">
        <v>90.539646399999995</v>
      </c>
      <c r="BU20" s="96">
        <v>99.504312499999997</v>
      </c>
      <c r="BV20" s="96">
        <v>64</v>
      </c>
      <c r="BW20" s="96">
        <v>21</v>
      </c>
      <c r="BX20" s="96">
        <v>94.671440000000004</v>
      </c>
      <c r="BY20" s="96">
        <v>64.17998</v>
      </c>
      <c r="BZ20" s="96">
        <v>43.8</v>
      </c>
      <c r="CA20" s="96">
        <v>6.39</v>
      </c>
      <c r="CB20" s="96">
        <v>22.394659999999998</v>
      </c>
      <c r="CC20" s="94">
        <v>8526.9275109775772</v>
      </c>
      <c r="CD20" s="94">
        <v>359287</v>
      </c>
      <c r="CE20" s="94">
        <v>357547</v>
      </c>
      <c r="CF20" s="94">
        <v>22810</v>
      </c>
      <c r="CG20" s="94"/>
    </row>
    <row r="21" spans="1:85" x14ac:dyDescent="0.25">
      <c r="A21" s="3" t="str">
        <f>VLOOKUP(C21,Regiones!B$4:H$36,7,FALSE)</f>
        <v>Central America</v>
      </c>
      <c r="B21" s="114" t="s">
        <v>18</v>
      </c>
      <c r="C21" s="97" t="s">
        <v>17</v>
      </c>
      <c r="D21" s="94">
        <v>9742.7750558947355</v>
      </c>
      <c r="E21" s="94">
        <v>9702.0602722105268</v>
      </c>
      <c r="F21" s="94">
        <v>10937.747000000001</v>
      </c>
      <c r="G21" s="94">
        <v>282.08600000000001</v>
      </c>
      <c r="H21" s="94">
        <v>2302.4094721307997</v>
      </c>
      <c r="I21" s="94">
        <v>0</v>
      </c>
      <c r="J21" s="94">
        <v>1920.8980000000001</v>
      </c>
      <c r="K21" s="94">
        <v>0</v>
      </c>
      <c r="L21" s="95">
        <v>9.375E-2</v>
      </c>
      <c r="M21" s="95">
        <v>0.29953198127925112</v>
      </c>
      <c r="N21" s="94">
        <v>193584</v>
      </c>
      <c r="O21" s="94">
        <v>1475473</v>
      </c>
      <c r="P21" s="96">
        <v>1.177</v>
      </c>
      <c r="Q21" s="95">
        <v>1.58605973479061E-2</v>
      </c>
      <c r="R21" s="95">
        <v>4.90993320708389E-3</v>
      </c>
      <c r="S21" s="94">
        <v>0</v>
      </c>
      <c r="T21" s="94">
        <v>0</v>
      </c>
      <c r="U21" s="96">
        <v>10</v>
      </c>
      <c r="V21" s="94">
        <v>477</v>
      </c>
      <c r="W21" s="94">
        <v>64</v>
      </c>
      <c r="X21" s="95">
        <v>0.76574690470012075</v>
      </c>
      <c r="Y21" s="96" t="s">
        <v>125</v>
      </c>
      <c r="Z21" s="96" t="s">
        <v>125</v>
      </c>
      <c r="AA21" s="95">
        <v>21.7</v>
      </c>
      <c r="AB21" s="95">
        <v>45.369351870721253</v>
      </c>
      <c r="AC21" s="95">
        <v>1.0823014200592502</v>
      </c>
      <c r="AD21" s="95">
        <v>20.700000762939499</v>
      </c>
      <c r="AE21" s="96">
        <v>9.6999998092651403</v>
      </c>
      <c r="AF21" s="96">
        <v>5.6</v>
      </c>
      <c r="AG21" s="96">
        <v>7.3</v>
      </c>
      <c r="AH21" s="95">
        <v>1.1130000352859499</v>
      </c>
      <c r="AI21" s="94">
        <v>95</v>
      </c>
      <c r="AJ21" s="94">
        <v>92</v>
      </c>
      <c r="AK21" s="94">
        <v>11</v>
      </c>
      <c r="AL21" s="96">
        <v>0.3</v>
      </c>
      <c r="AM21" s="96">
        <v>352.25</v>
      </c>
      <c r="AN21" s="95">
        <v>1389.33691785</v>
      </c>
      <c r="AO21" s="96">
        <v>6.8</v>
      </c>
      <c r="AP21" s="96">
        <v>24.9</v>
      </c>
      <c r="AQ21" s="95">
        <v>25</v>
      </c>
      <c r="AR21" s="95">
        <v>0.34923858068367175</v>
      </c>
      <c r="AS21" s="95">
        <v>49.180000305175803</v>
      </c>
      <c r="AT21" s="95">
        <v>5.5</v>
      </c>
      <c r="AU21" s="94">
        <v>0</v>
      </c>
      <c r="AV21" s="94">
        <v>28116</v>
      </c>
      <c r="AW21" s="94">
        <v>0</v>
      </c>
      <c r="AX21" s="94">
        <v>0</v>
      </c>
      <c r="AY21" s="94">
        <v>3616</v>
      </c>
      <c r="AZ21" s="94">
        <v>0</v>
      </c>
      <c r="BA21" s="94">
        <v>57.038800000000002</v>
      </c>
      <c r="BB21" s="94">
        <v>15.194126172000001</v>
      </c>
      <c r="BC21" s="94">
        <v>121</v>
      </c>
      <c r="BD21" s="96">
        <v>4.9000000000000004</v>
      </c>
      <c r="BE21" s="96">
        <v>26.1</v>
      </c>
      <c r="BF21" s="96">
        <v>3.24</v>
      </c>
      <c r="BG21" s="96">
        <v>7.6</v>
      </c>
      <c r="BH21" s="95">
        <v>4.4166666666666661</v>
      </c>
      <c r="BI21" s="95">
        <v>47.74</v>
      </c>
      <c r="BJ21" s="95">
        <v>0.39949139952659601</v>
      </c>
      <c r="BK21" s="94">
        <v>55</v>
      </c>
      <c r="BL21" s="94">
        <v>15.03</v>
      </c>
      <c r="BM21" s="94">
        <v>18.2</v>
      </c>
      <c r="BN21" s="96">
        <v>21.4</v>
      </c>
      <c r="BO21" s="94">
        <v>6</v>
      </c>
      <c r="BP21" s="96">
        <v>99.5</v>
      </c>
      <c r="BQ21" s="95">
        <v>49.41</v>
      </c>
      <c r="BR21" s="95">
        <v>143.82837949635001</v>
      </c>
      <c r="BS21" s="94">
        <v>23000</v>
      </c>
      <c r="BT21" s="96">
        <v>94.522395299999999</v>
      </c>
      <c r="BU21" s="96">
        <v>97.780635500000002</v>
      </c>
      <c r="BV21" s="96">
        <v>75</v>
      </c>
      <c r="BW21" s="96">
        <v>53</v>
      </c>
      <c r="BX21" s="96">
        <v>90.3673</v>
      </c>
      <c r="BY21" s="96">
        <v>66.97381</v>
      </c>
      <c r="BZ21" s="96">
        <v>54.667319999999997</v>
      </c>
      <c r="CA21" s="96">
        <v>7.0715088438147502</v>
      </c>
      <c r="CB21" s="96">
        <v>13.22687</v>
      </c>
      <c r="CC21" s="94">
        <v>15377.229568896184</v>
      </c>
      <c r="CD21" s="94">
        <v>4807850</v>
      </c>
      <c r="CE21" s="94">
        <v>4778659</v>
      </c>
      <c r="CF21" s="94">
        <v>51060</v>
      </c>
      <c r="CG21" s="94"/>
    </row>
    <row r="22" spans="1:85" x14ac:dyDescent="0.25">
      <c r="A22" s="3" t="str">
        <f>VLOOKUP(C22,Regiones!B$4:H$36,7,FALSE)</f>
        <v>Central America</v>
      </c>
      <c r="B22" s="114" t="s">
        <v>28</v>
      </c>
      <c r="C22" s="97" t="s">
        <v>27</v>
      </c>
      <c r="D22" s="94">
        <v>11723.797996315789</v>
      </c>
      <c r="E22" s="94">
        <v>4938.5811359368417</v>
      </c>
      <c r="F22" s="94">
        <v>10776.512000000001</v>
      </c>
      <c r="G22" s="94">
        <v>214.078</v>
      </c>
      <c r="H22" s="94">
        <v>36552.951113499999</v>
      </c>
      <c r="I22" s="94">
        <v>869.42780487499999</v>
      </c>
      <c r="J22" s="94">
        <v>1798.94</v>
      </c>
      <c r="K22" s="94">
        <v>28125</v>
      </c>
      <c r="L22" s="95">
        <v>0.15625</v>
      </c>
      <c r="M22" s="95">
        <v>-1.1883289124668437</v>
      </c>
      <c r="N22" s="94">
        <v>409643</v>
      </c>
      <c r="O22" s="94">
        <v>1534299</v>
      </c>
      <c r="P22" s="96" t="s">
        <v>125</v>
      </c>
      <c r="Q22" s="95">
        <v>0.62306907343745199</v>
      </c>
      <c r="R22" s="95">
        <v>0.67490626944474197</v>
      </c>
      <c r="S22" s="94">
        <v>0</v>
      </c>
      <c r="T22" s="94">
        <v>4</v>
      </c>
      <c r="U22" s="96">
        <v>64.2</v>
      </c>
      <c r="V22" s="94">
        <v>3921</v>
      </c>
      <c r="W22" s="94">
        <v>11715</v>
      </c>
      <c r="X22" s="95">
        <v>0.66578428849696392</v>
      </c>
      <c r="Y22" s="96" t="s">
        <v>125</v>
      </c>
      <c r="Z22" s="96" t="s">
        <v>125</v>
      </c>
      <c r="AA22" s="95">
        <v>31.8</v>
      </c>
      <c r="AB22" s="95">
        <v>54.321951052405282</v>
      </c>
      <c r="AC22" s="95">
        <v>16.57714725847676</v>
      </c>
      <c r="AD22" s="95">
        <v>37.599998474121101</v>
      </c>
      <c r="AE22" s="96">
        <v>16.799999237060501</v>
      </c>
      <c r="AF22" s="96">
        <v>14</v>
      </c>
      <c r="AG22" s="96">
        <v>8.6999999999999993</v>
      </c>
      <c r="AH22" s="95">
        <v>1.5959999561309799</v>
      </c>
      <c r="AI22" s="94">
        <v>94</v>
      </c>
      <c r="AJ22" s="94">
        <v>91</v>
      </c>
      <c r="AK22" s="94">
        <v>41</v>
      </c>
      <c r="AL22" s="96">
        <v>0.5</v>
      </c>
      <c r="AM22" s="96">
        <v>792.81</v>
      </c>
      <c r="AN22" s="95">
        <v>564.88546102999999</v>
      </c>
      <c r="AO22" s="96">
        <v>4.5</v>
      </c>
      <c r="AP22" s="96">
        <v>28.9</v>
      </c>
      <c r="AQ22" s="95">
        <v>54</v>
      </c>
      <c r="AR22" s="95">
        <v>0.42689913057133366</v>
      </c>
      <c r="AS22" s="95">
        <v>43.509998321533203</v>
      </c>
      <c r="AT22" s="95" t="s">
        <v>125</v>
      </c>
      <c r="AU22" s="94">
        <v>12783</v>
      </c>
      <c r="AV22" s="94">
        <v>520000</v>
      </c>
      <c r="AW22" s="94">
        <v>0</v>
      </c>
      <c r="AX22" s="94">
        <v>289000</v>
      </c>
      <c r="AY22" s="94">
        <v>48</v>
      </c>
      <c r="AZ22" s="94">
        <v>0</v>
      </c>
      <c r="BA22" s="94">
        <v>65.555400000000006</v>
      </c>
      <c r="BB22" s="94">
        <v>83.736155647999993</v>
      </c>
      <c r="BC22" s="94">
        <v>114</v>
      </c>
      <c r="BD22" s="96">
        <v>12.4</v>
      </c>
      <c r="BE22" s="96">
        <v>28.3</v>
      </c>
      <c r="BF22" s="96">
        <v>4.28</v>
      </c>
      <c r="BG22" s="96">
        <v>3</v>
      </c>
      <c r="BH22" s="95">
        <v>2.9333333333333331</v>
      </c>
      <c r="BI22" s="95">
        <v>23.51</v>
      </c>
      <c r="BJ22" s="95">
        <v>-2.1864464506506899E-2</v>
      </c>
      <c r="BK22" s="94">
        <v>39</v>
      </c>
      <c r="BL22" s="94">
        <v>5.48</v>
      </c>
      <c r="BM22" s="94">
        <v>50.4</v>
      </c>
      <c r="BN22" s="96">
        <v>65.2</v>
      </c>
      <c r="BO22" s="94">
        <v>17</v>
      </c>
      <c r="BP22" s="96">
        <v>93.7</v>
      </c>
      <c r="BQ22" s="95">
        <v>29.7</v>
      </c>
      <c r="BR22" s="95">
        <v>144.02567643605201</v>
      </c>
      <c r="BS22" s="94">
        <v>11000</v>
      </c>
      <c r="BT22" s="96">
        <v>74.992242500000003</v>
      </c>
      <c r="BU22" s="96">
        <v>93.847496500000005</v>
      </c>
      <c r="BV22" s="96">
        <v>100</v>
      </c>
      <c r="BW22" s="96">
        <v>67</v>
      </c>
      <c r="BX22" s="96">
        <v>82.639920000000004</v>
      </c>
      <c r="BY22" s="96">
        <v>77.594300000000004</v>
      </c>
      <c r="BZ22" s="96">
        <v>41.037970000000001</v>
      </c>
      <c r="CA22" s="96">
        <v>3.15</v>
      </c>
      <c r="CB22" s="96">
        <v>24.47664</v>
      </c>
      <c r="CC22" s="94">
        <v>8602.0664930947078</v>
      </c>
      <c r="CD22" s="94">
        <v>6126583</v>
      </c>
      <c r="CE22" s="94">
        <v>6112501</v>
      </c>
      <c r="CF22" s="94">
        <v>20720</v>
      </c>
      <c r="CG22" s="94"/>
    </row>
    <row r="23" spans="1:85" x14ac:dyDescent="0.25">
      <c r="A23" s="3" t="str">
        <f>VLOOKUP(C23,Regiones!B$4:H$36,7,FALSE)</f>
        <v>Central America</v>
      </c>
      <c r="B23" s="114" t="s">
        <v>32</v>
      </c>
      <c r="C23" s="97" t="s">
        <v>31</v>
      </c>
      <c r="D23" s="94">
        <v>33534.329890315785</v>
      </c>
      <c r="E23" s="94">
        <v>15990.579285726315</v>
      </c>
      <c r="F23" s="94">
        <v>75890.391000000003</v>
      </c>
      <c r="G23" s="94">
        <v>170.81800000000001</v>
      </c>
      <c r="H23" s="94">
        <v>108765.45019424001</v>
      </c>
      <c r="I23" s="94">
        <v>8268.7230361871498</v>
      </c>
      <c r="J23" s="94">
        <v>2041.355</v>
      </c>
      <c r="K23" s="94">
        <v>132908.78125</v>
      </c>
      <c r="L23" s="95">
        <v>0.1875</v>
      </c>
      <c r="M23" s="95">
        <v>-1.0176916596461669</v>
      </c>
      <c r="N23" s="94">
        <v>1630041</v>
      </c>
      <c r="O23" s="94">
        <v>4214242</v>
      </c>
      <c r="P23" s="96" t="s">
        <v>125</v>
      </c>
      <c r="Q23" s="95">
        <v>0.56877459339122405</v>
      </c>
      <c r="R23" s="95">
        <v>0.33695564753291402</v>
      </c>
      <c r="S23" s="94">
        <v>0</v>
      </c>
      <c r="T23" s="94">
        <v>0</v>
      </c>
      <c r="U23" s="96">
        <v>31.2</v>
      </c>
      <c r="V23" s="94">
        <v>4998</v>
      </c>
      <c r="W23" s="94">
        <v>9239</v>
      </c>
      <c r="X23" s="95">
        <v>0.62720878788975842</v>
      </c>
      <c r="Y23" s="96" t="s">
        <v>125</v>
      </c>
      <c r="Z23" s="96" t="s">
        <v>125</v>
      </c>
      <c r="AA23" s="95">
        <v>59.29</v>
      </c>
      <c r="AB23" s="95">
        <v>70.850671933593731</v>
      </c>
      <c r="AC23" s="95">
        <v>10.326149771153792</v>
      </c>
      <c r="AD23" s="95">
        <v>44.5</v>
      </c>
      <c r="AE23" s="96">
        <v>29.100000381469702</v>
      </c>
      <c r="AF23" s="96">
        <v>46.5</v>
      </c>
      <c r="AG23" s="96">
        <v>11.4</v>
      </c>
      <c r="AH23" s="95">
        <v>0.93199998140335105</v>
      </c>
      <c r="AI23" s="94">
        <v>67</v>
      </c>
      <c r="AJ23" s="94">
        <v>74</v>
      </c>
      <c r="AK23" s="94">
        <v>57</v>
      </c>
      <c r="AL23" s="96">
        <v>0.5</v>
      </c>
      <c r="AM23" s="96">
        <v>111.99</v>
      </c>
      <c r="AN23" s="95">
        <v>472.85084974</v>
      </c>
      <c r="AO23" s="96">
        <v>2.2999999999999998</v>
      </c>
      <c r="AP23" s="96">
        <v>52.2</v>
      </c>
      <c r="AQ23" s="95">
        <v>88</v>
      </c>
      <c r="AR23" s="95">
        <v>0.53319243792131799</v>
      </c>
      <c r="AS23" s="95">
        <v>52.349998474121101</v>
      </c>
      <c r="AT23" s="95">
        <v>34.5</v>
      </c>
      <c r="AU23" s="94">
        <v>1382924</v>
      </c>
      <c r="AV23" s="94">
        <v>57957</v>
      </c>
      <c r="AW23" s="94">
        <v>0</v>
      </c>
      <c r="AX23" s="94">
        <v>251000</v>
      </c>
      <c r="AY23" s="94">
        <v>226</v>
      </c>
      <c r="AZ23" s="94">
        <v>0</v>
      </c>
      <c r="BA23" s="94">
        <v>81.403999999999996</v>
      </c>
      <c r="BB23" s="94">
        <v>48.769911518000001</v>
      </c>
      <c r="BC23" s="94">
        <v>116</v>
      </c>
      <c r="BD23" s="96">
        <v>15.6</v>
      </c>
      <c r="BE23" s="96">
        <v>30.4</v>
      </c>
      <c r="BF23" s="96">
        <v>7.11</v>
      </c>
      <c r="BG23" s="96">
        <v>5.5</v>
      </c>
      <c r="BH23" s="95">
        <v>2.8</v>
      </c>
      <c r="BI23" s="95">
        <v>38.020000000000003</v>
      </c>
      <c r="BJ23" s="95">
        <v>-0.71473020315170299</v>
      </c>
      <c r="BK23" s="94">
        <v>28</v>
      </c>
      <c r="BL23" s="94">
        <v>3.88</v>
      </c>
      <c r="BM23" s="94">
        <v>32.9</v>
      </c>
      <c r="BN23" s="96">
        <v>45.6</v>
      </c>
      <c r="BO23" s="94">
        <v>10</v>
      </c>
      <c r="BP23" s="96">
        <v>78.5</v>
      </c>
      <c r="BQ23" s="95">
        <v>23.4</v>
      </c>
      <c r="BR23" s="95">
        <v>106.63377031893501</v>
      </c>
      <c r="BS23" s="94">
        <v>21000</v>
      </c>
      <c r="BT23" s="96">
        <v>63.854660000000003</v>
      </c>
      <c r="BU23" s="96">
        <v>92.794843299999997</v>
      </c>
      <c r="BV23" s="96">
        <v>70</v>
      </c>
      <c r="BW23" s="96">
        <v>49</v>
      </c>
      <c r="BX23" s="96">
        <v>71.762780000000006</v>
      </c>
      <c r="BY23" s="96">
        <v>77.74597</v>
      </c>
      <c r="BZ23" s="96">
        <v>36.79421</v>
      </c>
      <c r="CA23" s="96">
        <v>2.84</v>
      </c>
      <c r="CB23" s="96">
        <v>22.98198</v>
      </c>
      <c r="CC23" s="94">
        <v>7706.7387194865514</v>
      </c>
      <c r="CD23" s="94">
        <v>16342897</v>
      </c>
      <c r="CE23" s="94">
        <v>16301556</v>
      </c>
      <c r="CF23" s="94">
        <v>107160</v>
      </c>
      <c r="CG23" s="94"/>
    </row>
    <row r="24" spans="1:85" x14ac:dyDescent="0.25">
      <c r="A24" s="3" t="str">
        <f>VLOOKUP(C24,Regiones!B$4:H$36,7,FALSE)</f>
        <v>Central America</v>
      </c>
      <c r="B24" s="114" t="s">
        <v>38</v>
      </c>
      <c r="C24" s="97" t="s">
        <v>37</v>
      </c>
      <c r="D24" s="94">
        <v>16632.579646105263</v>
      </c>
      <c r="E24" s="94">
        <v>0</v>
      </c>
      <c r="F24" s="94">
        <v>47293.364999999998</v>
      </c>
      <c r="G24" s="94">
        <v>64.153999999999996</v>
      </c>
      <c r="H24" s="94">
        <v>53482.214609743256</v>
      </c>
      <c r="I24" s="94">
        <v>3830.998470264904</v>
      </c>
      <c r="J24" s="94">
        <v>2731.5859999999998</v>
      </c>
      <c r="K24" s="94">
        <v>36166.71875</v>
      </c>
      <c r="L24" s="95">
        <v>0.28125</v>
      </c>
      <c r="M24" s="95">
        <v>-1.742379547689282</v>
      </c>
      <c r="N24" s="94">
        <v>1695206</v>
      </c>
      <c r="O24" s="94">
        <v>2587785</v>
      </c>
      <c r="P24" s="96" t="s">
        <v>125</v>
      </c>
      <c r="Q24" s="95">
        <v>0.49419447000005901</v>
      </c>
      <c r="R24" s="95">
        <v>0.15274793938714101</v>
      </c>
      <c r="S24" s="94">
        <v>0</v>
      </c>
      <c r="T24" s="94">
        <v>0</v>
      </c>
      <c r="U24" s="96">
        <v>74.599999999999994</v>
      </c>
      <c r="V24" s="94">
        <v>5936</v>
      </c>
      <c r="W24" s="94">
        <v>7980</v>
      </c>
      <c r="X24" s="95">
        <v>0.60605460756075524</v>
      </c>
      <c r="Y24" s="96">
        <v>20.7</v>
      </c>
      <c r="Z24" s="96">
        <v>28.6</v>
      </c>
      <c r="AA24" s="95">
        <v>62.8</v>
      </c>
      <c r="AB24" s="95">
        <v>57.768677083815668</v>
      </c>
      <c r="AC24" s="95">
        <v>18.192702974289841</v>
      </c>
      <c r="AD24" s="95">
        <v>53.299999237060497</v>
      </c>
      <c r="AE24" s="96">
        <v>20.399999618530298</v>
      </c>
      <c r="AF24" s="96">
        <v>22.7</v>
      </c>
      <c r="AG24" s="96">
        <v>9.9</v>
      </c>
      <c r="AH24" s="95" t="s">
        <v>125</v>
      </c>
      <c r="AI24" s="94">
        <v>88</v>
      </c>
      <c r="AJ24" s="94">
        <v>99</v>
      </c>
      <c r="AK24" s="94">
        <v>43</v>
      </c>
      <c r="AL24" s="96">
        <v>0.4</v>
      </c>
      <c r="AM24" s="96">
        <v>513.86</v>
      </c>
      <c r="AN24" s="95">
        <v>399.74980914999998</v>
      </c>
      <c r="AO24" s="96">
        <v>4.4000000000000004</v>
      </c>
      <c r="AP24" s="96">
        <v>43.5</v>
      </c>
      <c r="AQ24" s="95">
        <v>129</v>
      </c>
      <c r="AR24" s="95">
        <v>0.47958016725452002</v>
      </c>
      <c r="AS24" s="95">
        <v>53.669998168945298</v>
      </c>
      <c r="AT24" s="95">
        <v>27.5</v>
      </c>
      <c r="AU24" s="94">
        <v>954555</v>
      </c>
      <c r="AV24" s="94">
        <v>0</v>
      </c>
      <c r="AW24" s="94">
        <v>0</v>
      </c>
      <c r="AX24" s="94">
        <v>174000</v>
      </c>
      <c r="AY24" s="94">
        <v>30</v>
      </c>
      <c r="AZ24" s="94">
        <v>0</v>
      </c>
      <c r="BA24" s="94">
        <v>65.658600000000007</v>
      </c>
      <c r="BB24" s="94">
        <v>36.903214640999998</v>
      </c>
      <c r="BC24" s="94">
        <v>122</v>
      </c>
      <c r="BD24" s="96">
        <v>12.2</v>
      </c>
      <c r="BE24" s="96">
        <v>21.6</v>
      </c>
      <c r="BF24" s="96">
        <v>4.76</v>
      </c>
      <c r="BG24" s="96">
        <v>4.8</v>
      </c>
      <c r="BH24" s="95">
        <v>2.916666666666667</v>
      </c>
      <c r="BI24" s="95" t="s">
        <v>125</v>
      </c>
      <c r="BJ24" s="95">
        <v>-0.79515594244003296</v>
      </c>
      <c r="BK24" s="94">
        <v>31</v>
      </c>
      <c r="BL24" s="94">
        <v>2.4900000000000002</v>
      </c>
      <c r="BM24" s="94">
        <v>37.4</v>
      </c>
      <c r="BN24" s="96">
        <v>47.9</v>
      </c>
      <c r="BO24" s="94">
        <v>21</v>
      </c>
      <c r="BP24" s="96">
        <v>82.2</v>
      </c>
      <c r="BQ24" s="95">
        <v>19.079999999999998</v>
      </c>
      <c r="BR24" s="95">
        <v>93.515636415051503</v>
      </c>
      <c r="BS24" s="94">
        <v>15000</v>
      </c>
      <c r="BT24" s="96">
        <v>82.646659499999998</v>
      </c>
      <c r="BU24" s="96">
        <v>91.236452099999994</v>
      </c>
      <c r="BV24" s="96">
        <v>66</v>
      </c>
      <c r="BW24" s="96">
        <v>46</v>
      </c>
      <c r="BX24" s="96">
        <v>75.445719999999994</v>
      </c>
      <c r="BY24" s="96">
        <v>90.2089</v>
      </c>
      <c r="BZ24" s="96">
        <v>32.440179999999998</v>
      </c>
      <c r="CA24" s="96">
        <v>6.33</v>
      </c>
      <c r="CB24" s="96">
        <v>13.67112</v>
      </c>
      <c r="CC24" s="94">
        <v>5084.470463250359</v>
      </c>
      <c r="CD24" s="94">
        <v>8075060</v>
      </c>
      <c r="CE24" s="94">
        <v>7892275</v>
      </c>
      <c r="CF24" s="94">
        <v>111890</v>
      </c>
      <c r="CG24" s="94"/>
    </row>
    <row r="25" spans="1:85" x14ac:dyDescent="0.25">
      <c r="A25" s="3" t="str">
        <f>VLOOKUP(C25,Regiones!B$4:H$36,7,FALSE)</f>
        <v>Central America</v>
      </c>
      <c r="B25" s="114" t="s">
        <v>42</v>
      </c>
      <c r="C25" s="97" t="s">
        <v>41</v>
      </c>
      <c r="D25" s="94">
        <v>173417.26957684208</v>
      </c>
      <c r="E25" s="94">
        <v>28381.221963578948</v>
      </c>
      <c r="F25" s="94">
        <v>552683.00550000009</v>
      </c>
      <c r="G25" s="94">
        <v>123.848</v>
      </c>
      <c r="H25" s="94">
        <v>1534201.0508742998</v>
      </c>
      <c r="I25" s="94">
        <v>516569.77418445004</v>
      </c>
      <c r="J25" s="94">
        <v>87482.01400000001</v>
      </c>
      <c r="K25" s="94">
        <v>80156.25</v>
      </c>
      <c r="L25" s="95">
        <v>0.1875</v>
      </c>
      <c r="M25" s="95">
        <v>-0.21330275229357798</v>
      </c>
      <c r="N25" s="94">
        <v>8246848</v>
      </c>
      <c r="O25" s="94">
        <v>17052916</v>
      </c>
      <c r="P25" s="96">
        <v>13.33</v>
      </c>
      <c r="Q25" s="95">
        <v>0.97090729670463305</v>
      </c>
      <c r="R25" s="95">
        <v>0.82302487603761398</v>
      </c>
      <c r="S25" s="94">
        <v>0</v>
      </c>
      <c r="T25" s="94">
        <v>5</v>
      </c>
      <c r="U25" s="96">
        <v>15.7</v>
      </c>
      <c r="V25" s="94">
        <v>19669</v>
      </c>
      <c r="W25" s="94">
        <v>14116</v>
      </c>
      <c r="X25" s="95">
        <v>0.75620791155171296</v>
      </c>
      <c r="Y25" s="96">
        <v>6</v>
      </c>
      <c r="Z25" s="96">
        <v>10.1</v>
      </c>
      <c r="AA25" s="95">
        <v>53.2</v>
      </c>
      <c r="AB25" s="95">
        <v>51.681600203010824</v>
      </c>
      <c r="AC25" s="95">
        <v>2.2870421510473218</v>
      </c>
      <c r="AD25" s="95" t="s">
        <v>610</v>
      </c>
      <c r="AE25" s="96">
        <v>13.199999809265099</v>
      </c>
      <c r="AF25" s="96">
        <v>13.6</v>
      </c>
      <c r="AG25" s="96">
        <v>9.15</v>
      </c>
      <c r="AH25" s="95">
        <v>2.0950000286102299</v>
      </c>
      <c r="AI25" s="94">
        <v>97</v>
      </c>
      <c r="AJ25" s="94">
        <v>87</v>
      </c>
      <c r="AK25" s="94">
        <v>21</v>
      </c>
      <c r="AL25" s="96">
        <v>0.2</v>
      </c>
      <c r="AM25" s="96">
        <v>181.47</v>
      </c>
      <c r="AN25" s="95">
        <v>1121.9887776</v>
      </c>
      <c r="AO25" s="96">
        <v>3.3</v>
      </c>
      <c r="AP25" s="96">
        <v>44</v>
      </c>
      <c r="AQ25" s="95">
        <v>38</v>
      </c>
      <c r="AR25" s="95">
        <v>0.37281121026489872</v>
      </c>
      <c r="AS25" s="95">
        <v>48.069999694824197</v>
      </c>
      <c r="AT25" s="95">
        <v>11.1</v>
      </c>
      <c r="AU25" s="94">
        <v>171516</v>
      </c>
      <c r="AV25" s="94">
        <v>21791</v>
      </c>
      <c r="AW25" s="94">
        <v>0</v>
      </c>
      <c r="AX25" s="94">
        <v>287000</v>
      </c>
      <c r="AY25" s="94">
        <v>2923</v>
      </c>
      <c r="AZ25" s="94">
        <v>0</v>
      </c>
      <c r="BA25" s="94">
        <v>63.459200000000003</v>
      </c>
      <c r="BB25" s="94">
        <v>21.306237613</v>
      </c>
      <c r="BC25" s="94">
        <v>130</v>
      </c>
      <c r="BD25" s="96">
        <v>4.9000000000000004</v>
      </c>
      <c r="BE25" s="96">
        <v>21</v>
      </c>
      <c r="BF25" s="96">
        <v>3.74</v>
      </c>
      <c r="BG25" s="96">
        <v>4.7</v>
      </c>
      <c r="BH25" s="95">
        <v>2.9666666666666668</v>
      </c>
      <c r="BI25" s="95">
        <v>38.83</v>
      </c>
      <c r="BJ25" s="95">
        <v>0.18895356357097601</v>
      </c>
      <c r="BK25" s="94">
        <v>35</v>
      </c>
      <c r="BL25" s="94">
        <v>46.96</v>
      </c>
      <c r="BM25" s="94">
        <v>40.799999999999997</v>
      </c>
      <c r="BN25" s="96">
        <v>35</v>
      </c>
      <c r="BO25" s="94">
        <v>10</v>
      </c>
      <c r="BP25" s="96">
        <v>99.1</v>
      </c>
      <c r="BQ25" s="95">
        <v>44.39</v>
      </c>
      <c r="BR25" s="95">
        <v>82.543249567454893</v>
      </c>
      <c r="BS25" s="94">
        <v>360000</v>
      </c>
      <c r="BT25" s="96">
        <v>85.157210899999995</v>
      </c>
      <c r="BU25" s="96">
        <v>96.110478599999993</v>
      </c>
      <c r="BV25" s="96">
        <v>95</v>
      </c>
      <c r="BW25" s="96">
        <v>68</v>
      </c>
      <c r="BX25" s="96">
        <v>95.712649999999996</v>
      </c>
      <c r="BY25" s="96">
        <v>89.798060000000007</v>
      </c>
      <c r="BZ25" s="96">
        <v>57.486980000000003</v>
      </c>
      <c r="CA25" s="96">
        <v>5.04</v>
      </c>
      <c r="CB25" s="96">
        <v>27.408760000000001</v>
      </c>
      <c r="CC25" s="94">
        <v>17276.643627858117</v>
      </c>
      <c r="CD25" s="94">
        <v>127017224</v>
      </c>
      <c r="CE25" s="94">
        <v>125838549</v>
      </c>
      <c r="CF25" s="94">
        <v>1943950</v>
      </c>
      <c r="CG25" s="94"/>
    </row>
    <row r="26" spans="1:85" x14ac:dyDescent="0.25">
      <c r="A26" s="3" t="str">
        <f>VLOOKUP(C26,Regiones!B$4:H$36,7,FALSE)</f>
        <v>Central America</v>
      </c>
      <c r="B26" s="114" t="s">
        <v>44</v>
      </c>
      <c r="C26" s="97" t="s">
        <v>43</v>
      </c>
      <c r="D26" s="94">
        <v>11659.695429136842</v>
      </c>
      <c r="E26" s="94">
        <v>5383.4261781684208</v>
      </c>
      <c r="F26" s="94">
        <v>39145.65</v>
      </c>
      <c r="G26" s="94">
        <v>248.3</v>
      </c>
      <c r="H26" s="94">
        <v>19141.821598875202</v>
      </c>
      <c r="I26" s="94">
        <v>279.47028247950004</v>
      </c>
      <c r="J26" s="94">
        <v>4346.4250000000002</v>
      </c>
      <c r="K26" s="94">
        <v>31656.25</v>
      </c>
      <c r="L26" s="95">
        <v>0.15625</v>
      </c>
      <c r="M26" s="95">
        <v>-1.2405848471422243</v>
      </c>
      <c r="N26" s="94">
        <v>1218682</v>
      </c>
      <c r="O26" s="94">
        <v>2009180</v>
      </c>
      <c r="P26" s="96">
        <v>0.72040000000000004</v>
      </c>
      <c r="Q26" s="95">
        <v>0.39440641266918097</v>
      </c>
      <c r="R26" s="95">
        <v>8.2652589520610206E-2</v>
      </c>
      <c r="S26" s="94">
        <v>0</v>
      </c>
      <c r="T26" s="94">
        <v>0</v>
      </c>
      <c r="U26" s="96">
        <v>11.5</v>
      </c>
      <c r="V26" s="94">
        <v>675</v>
      </c>
      <c r="W26" s="94">
        <v>476</v>
      </c>
      <c r="X26" s="95">
        <v>0.63143213373139528</v>
      </c>
      <c r="Y26" s="96">
        <v>19.399999999999999</v>
      </c>
      <c r="Z26" s="96">
        <v>14.8</v>
      </c>
      <c r="AA26" s="95">
        <v>29.6</v>
      </c>
      <c r="AB26" s="95">
        <v>54.129857649838677</v>
      </c>
      <c r="AC26" s="95">
        <v>9.4346593092131492</v>
      </c>
      <c r="AD26" s="95">
        <v>47.099998474121101</v>
      </c>
      <c r="AE26" s="96">
        <v>22.100000381469702</v>
      </c>
      <c r="AF26" s="96">
        <v>23</v>
      </c>
      <c r="AG26" s="96">
        <v>7.6</v>
      </c>
      <c r="AH26" s="95">
        <v>0.89700001478195202</v>
      </c>
      <c r="AI26" s="94">
        <v>99</v>
      </c>
      <c r="AJ26" s="94">
        <v>100</v>
      </c>
      <c r="AK26" s="94">
        <v>58</v>
      </c>
      <c r="AL26" s="96">
        <v>0.3</v>
      </c>
      <c r="AM26" s="96">
        <v>787.53</v>
      </c>
      <c r="AN26" s="95">
        <v>444.61846220000001</v>
      </c>
      <c r="AO26" s="96">
        <v>5.0999999999999996</v>
      </c>
      <c r="AP26" s="96">
        <v>37.5</v>
      </c>
      <c r="AQ26" s="95">
        <v>150</v>
      </c>
      <c r="AR26" s="95">
        <v>0.4485477242778404</v>
      </c>
      <c r="AS26" s="95">
        <v>45.7299995422363</v>
      </c>
      <c r="AT26" s="95" t="s">
        <v>125</v>
      </c>
      <c r="AU26" s="94">
        <v>532626</v>
      </c>
      <c r="AV26" s="94">
        <v>3750</v>
      </c>
      <c r="AW26" s="94">
        <v>0</v>
      </c>
      <c r="AX26" s="94">
        <v>0</v>
      </c>
      <c r="AY26" s="94">
        <v>330</v>
      </c>
      <c r="AZ26" s="94">
        <v>2</v>
      </c>
      <c r="BA26" s="94">
        <v>89.631600000000006</v>
      </c>
      <c r="BB26" s="94">
        <v>19.502200302999999</v>
      </c>
      <c r="BC26" s="94">
        <v>117</v>
      </c>
      <c r="BD26" s="96">
        <v>16.600000000000001</v>
      </c>
      <c r="BE26" s="96">
        <v>20.399999999999999</v>
      </c>
      <c r="BF26" s="96">
        <v>4.54</v>
      </c>
      <c r="BG26" s="96">
        <v>6.4</v>
      </c>
      <c r="BH26" s="95">
        <v>3.1333333333333333</v>
      </c>
      <c r="BI26" s="95">
        <v>44.56</v>
      </c>
      <c r="BJ26" s="95">
        <v>-0.83459931612014804</v>
      </c>
      <c r="BK26" s="94">
        <v>27</v>
      </c>
      <c r="BL26" s="94">
        <v>5.64</v>
      </c>
      <c r="BM26" s="94">
        <v>14.9</v>
      </c>
      <c r="BN26" s="96">
        <v>4.7</v>
      </c>
      <c r="BO26" s="94">
        <v>5</v>
      </c>
      <c r="BP26" s="96">
        <v>77.900000000000006</v>
      </c>
      <c r="BQ26" s="95">
        <v>17.600000000000001</v>
      </c>
      <c r="BR26" s="95">
        <v>114.565599263057</v>
      </c>
      <c r="BS26" s="94">
        <v>18000</v>
      </c>
      <c r="BT26" s="96">
        <v>67.900858499999998</v>
      </c>
      <c r="BU26" s="96">
        <v>86.978571099999996</v>
      </c>
      <c r="BV26" s="96">
        <v>50</v>
      </c>
      <c r="BW26" s="96">
        <v>26</v>
      </c>
      <c r="BX26" s="96" t="s">
        <v>125</v>
      </c>
      <c r="BY26" s="96" t="s">
        <v>125</v>
      </c>
      <c r="BZ26" s="96" t="s">
        <v>125</v>
      </c>
      <c r="CA26" s="96">
        <v>4.0999999999999996</v>
      </c>
      <c r="CB26" s="96">
        <v>30.2</v>
      </c>
      <c r="CC26" s="94">
        <v>5189.7329991540755</v>
      </c>
      <c r="CD26" s="94">
        <v>6082032</v>
      </c>
      <c r="CE26" s="94">
        <v>6068622</v>
      </c>
      <c r="CF26" s="94">
        <v>120340</v>
      </c>
      <c r="CG26" s="94"/>
    </row>
    <row r="27" spans="1:85" x14ac:dyDescent="0.25">
      <c r="A27" s="3" t="str">
        <f>VLOOKUP(C27,Regiones!B$4:H$36,7,FALSE)</f>
        <v>Central America</v>
      </c>
      <c r="B27" s="114" t="s">
        <v>46</v>
      </c>
      <c r="C27" s="97" t="s">
        <v>45</v>
      </c>
      <c r="D27" s="94">
        <v>5414.2209709263161</v>
      </c>
      <c r="E27" s="94">
        <v>1190.2978661010527</v>
      </c>
      <c r="F27" s="94">
        <v>6529.3294999999998</v>
      </c>
      <c r="G27" s="94">
        <v>219.99799999999999</v>
      </c>
      <c r="H27" s="94">
        <v>1196.8140667499999</v>
      </c>
      <c r="I27" s="94">
        <v>0</v>
      </c>
      <c r="J27" s="94">
        <v>3597.9590000000003</v>
      </c>
      <c r="K27" s="94">
        <v>0</v>
      </c>
      <c r="L27" s="95">
        <v>6.25E-2</v>
      </c>
      <c r="M27" s="95">
        <v>-0.33571428571428574</v>
      </c>
      <c r="N27" s="94">
        <v>289173</v>
      </c>
      <c r="O27" s="94">
        <v>931393</v>
      </c>
      <c r="P27" s="96">
        <v>0.32019999999999998</v>
      </c>
      <c r="Q27" s="95">
        <v>2.40231163741139E-2</v>
      </c>
      <c r="R27" s="95">
        <v>1.76160411351143E-3</v>
      </c>
      <c r="S27" s="94">
        <v>0</v>
      </c>
      <c r="T27" s="94">
        <v>0</v>
      </c>
      <c r="U27" s="96">
        <v>17.399999999999999</v>
      </c>
      <c r="V27" s="94">
        <v>663</v>
      </c>
      <c r="W27" s="94">
        <v>21</v>
      </c>
      <c r="X27" s="95">
        <v>0.77967759708981565</v>
      </c>
      <c r="Y27" s="96" t="s">
        <v>125</v>
      </c>
      <c r="Z27" s="96" t="s">
        <v>125</v>
      </c>
      <c r="AA27" s="95">
        <v>23</v>
      </c>
      <c r="AB27" s="95">
        <v>53.366805572686779</v>
      </c>
      <c r="AC27" s="95">
        <v>1.0692029895629158</v>
      </c>
      <c r="AD27" s="95">
        <v>29.899999618530298</v>
      </c>
      <c r="AE27" s="96">
        <v>17</v>
      </c>
      <c r="AF27" s="96">
        <v>19.100000000000001</v>
      </c>
      <c r="AG27" s="96">
        <v>8.3000000000000007</v>
      </c>
      <c r="AH27" s="95">
        <v>1.6499999761581401</v>
      </c>
      <c r="AI27" s="94">
        <v>90</v>
      </c>
      <c r="AJ27" s="94">
        <v>73</v>
      </c>
      <c r="AK27" s="94">
        <v>46</v>
      </c>
      <c r="AL27" s="96">
        <v>0.6</v>
      </c>
      <c r="AM27" s="96">
        <v>83.93</v>
      </c>
      <c r="AN27" s="95">
        <v>1676.95228529</v>
      </c>
      <c r="AO27" s="96">
        <v>5.9</v>
      </c>
      <c r="AP27" s="96">
        <v>22.3</v>
      </c>
      <c r="AQ27" s="95">
        <v>94</v>
      </c>
      <c r="AR27" s="95">
        <v>0.45391787308375775</v>
      </c>
      <c r="AS27" s="95">
        <v>51.669998168945298</v>
      </c>
      <c r="AT27" s="95">
        <v>25.8</v>
      </c>
      <c r="AU27" s="94">
        <v>116</v>
      </c>
      <c r="AV27" s="94">
        <v>3500</v>
      </c>
      <c r="AW27" s="94">
        <v>0</v>
      </c>
      <c r="AX27" s="94">
        <v>0</v>
      </c>
      <c r="AY27" s="94">
        <v>17322</v>
      </c>
      <c r="AZ27" s="94">
        <v>0</v>
      </c>
      <c r="BA27" s="94">
        <v>75.3262</v>
      </c>
      <c r="BB27" s="94">
        <v>30.085316393999999</v>
      </c>
      <c r="BC27" s="94">
        <v>121</v>
      </c>
      <c r="BD27" s="96">
        <v>9.5</v>
      </c>
      <c r="BE27" s="96">
        <v>27.7</v>
      </c>
      <c r="BF27" s="96">
        <v>2.95</v>
      </c>
      <c r="BG27" s="96">
        <v>2.1</v>
      </c>
      <c r="BH27" s="95">
        <v>3.3</v>
      </c>
      <c r="BI27" s="95">
        <v>41.15</v>
      </c>
      <c r="BJ27" s="95">
        <v>0.27444523572921797</v>
      </c>
      <c r="BK27" s="94">
        <v>39</v>
      </c>
      <c r="BL27" s="94">
        <v>17.25</v>
      </c>
      <c r="BM27" s="94">
        <v>25.9</v>
      </c>
      <c r="BN27" s="96">
        <v>25.7</v>
      </c>
      <c r="BO27" s="94">
        <v>9</v>
      </c>
      <c r="BP27" s="96">
        <v>90.875439999999998</v>
      </c>
      <c r="BQ27" s="95">
        <v>44.92</v>
      </c>
      <c r="BR27" s="95">
        <v>158.054282495466</v>
      </c>
      <c r="BS27" s="94">
        <v>12000</v>
      </c>
      <c r="BT27" s="96">
        <v>74.992289099999994</v>
      </c>
      <c r="BU27" s="96">
        <v>94.684575699999996</v>
      </c>
      <c r="BV27" s="96">
        <v>90</v>
      </c>
      <c r="BW27" s="96">
        <v>84</v>
      </c>
      <c r="BX27" s="96">
        <v>93.239739999999998</v>
      </c>
      <c r="BY27" s="96">
        <v>77.310100000000006</v>
      </c>
      <c r="BZ27" s="96">
        <v>77.5</v>
      </c>
      <c r="CA27" s="96">
        <v>2.8</v>
      </c>
      <c r="CB27" s="96">
        <v>25.485060000000001</v>
      </c>
      <c r="CC27" s="94">
        <v>22192.053570379961</v>
      </c>
      <c r="CD27" s="94">
        <v>3929141</v>
      </c>
      <c r="CE27" s="94">
        <v>3851354</v>
      </c>
      <c r="CF27" s="94">
        <v>74340</v>
      </c>
      <c r="CG27" s="94"/>
    </row>
    <row r="28" spans="1:85" x14ac:dyDescent="0.25">
      <c r="A28" s="3" t="str">
        <f>VLOOKUP(C28,Regiones!B$4:H$36,7,FALSE)</f>
        <v>South America</v>
      </c>
      <c r="B28" s="114" t="s">
        <v>3</v>
      </c>
      <c r="C28" s="97" t="s">
        <v>2</v>
      </c>
      <c r="D28" s="94">
        <v>18977.851375789473</v>
      </c>
      <c r="E28" s="94">
        <v>902.03388417894735</v>
      </c>
      <c r="F28" s="94">
        <v>226996.04800000001</v>
      </c>
      <c r="G28" s="94">
        <v>0</v>
      </c>
      <c r="H28" s="94">
        <v>0</v>
      </c>
      <c r="I28" s="94">
        <v>0</v>
      </c>
      <c r="J28" s="94">
        <v>0</v>
      </c>
      <c r="K28" s="94">
        <v>0</v>
      </c>
      <c r="L28" s="95">
        <v>6.25E-2</v>
      </c>
      <c r="M28" s="95">
        <v>-0.88305118845744834</v>
      </c>
      <c r="N28" s="94">
        <v>977596</v>
      </c>
      <c r="O28" s="94">
        <v>1502027</v>
      </c>
      <c r="P28" s="96">
        <v>3.1880000000000002</v>
      </c>
      <c r="Q28" s="95">
        <v>0.178736200588583</v>
      </c>
      <c r="R28" s="95">
        <v>8.1162888117505202E-2</v>
      </c>
      <c r="S28" s="94">
        <v>0</v>
      </c>
      <c r="T28" s="94">
        <v>0</v>
      </c>
      <c r="U28" s="96">
        <v>7.6</v>
      </c>
      <c r="V28" s="94">
        <v>3269</v>
      </c>
      <c r="W28" s="94">
        <v>52</v>
      </c>
      <c r="X28" s="95">
        <v>0.83557201822956795</v>
      </c>
      <c r="Y28" s="96">
        <v>3.7</v>
      </c>
      <c r="Z28" s="96">
        <v>5.2</v>
      </c>
      <c r="AA28" s="95" t="s">
        <v>125</v>
      </c>
      <c r="AB28" s="95">
        <v>56.545359703907408</v>
      </c>
      <c r="AC28" s="95">
        <v>9.1446288879033E-2</v>
      </c>
      <c r="AD28" s="95">
        <v>20.5</v>
      </c>
      <c r="AE28" s="96">
        <v>12.5</v>
      </c>
      <c r="AF28" s="96">
        <v>8.1999999999999993</v>
      </c>
      <c r="AG28" s="96">
        <v>7.2</v>
      </c>
      <c r="AH28" s="95">
        <v>3.8589999675750701</v>
      </c>
      <c r="AI28" s="94">
        <v>95</v>
      </c>
      <c r="AJ28" s="94">
        <v>94</v>
      </c>
      <c r="AK28" s="94">
        <v>24</v>
      </c>
      <c r="AL28" s="96">
        <v>0.5</v>
      </c>
      <c r="AM28" s="96">
        <v>11.42</v>
      </c>
      <c r="AN28" s="95">
        <v>1137.2434228899999</v>
      </c>
      <c r="AO28" s="96">
        <v>2.7</v>
      </c>
      <c r="AP28" s="96">
        <v>30.7</v>
      </c>
      <c r="AQ28" s="95">
        <v>52</v>
      </c>
      <c r="AR28" s="95">
        <v>0.37560970371386404</v>
      </c>
      <c r="AS28" s="95">
        <v>42.279998779296903</v>
      </c>
      <c r="AT28" s="95">
        <v>16.7</v>
      </c>
      <c r="AU28" s="94">
        <v>7553</v>
      </c>
      <c r="AV28" s="94">
        <v>145633</v>
      </c>
      <c r="AW28" s="94">
        <v>15000</v>
      </c>
      <c r="AX28" s="94">
        <v>0</v>
      </c>
      <c r="AY28" s="94">
        <v>3207</v>
      </c>
      <c r="AZ28" s="94">
        <v>0</v>
      </c>
      <c r="BA28" s="94">
        <v>63.851199999999999</v>
      </c>
      <c r="BB28" s="94">
        <v>20.701014728000001</v>
      </c>
      <c r="BC28" s="94">
        <v>151</v>
      </c>
      <c r="BD28" s="96">
        <v>4.9000000000000004</v>
      </c>
      <c r="BE28" s="96">
        <v>28.2</v>
      </c>
      <c r="BF28" s="96" t="s">
        <v>125</v>
      </c>
      <c r="BG28" s="96" t="s">
        <v>125</v>
      </c>
      <c r="BH28" s="95">
        <v>3.5</v>
      </c>
      <c r="BI28" s="95">
        <v>36.869999999999997</v>
      </c>
      <c r="BJ28" s="95">
        <v>-0.18200303614139601</v>
      </c>
      <c r="BK28" s="94">
        <v>32</v>
      </c>
      <c r="BL28" s="94">
        <v>28.97</v>
      </c>
      <c r="BM28" s="94">
        <v>42.8</v>
      </c>
      <c r="BN28" s="96">
        <v>33.700000000000003</v>
      </c>
      <c r="BO28" s="94">
        <v>4</v>
      </c>
      <c r="BP28" s="96">
        <v>99.8</v>
      </c>
      <c r="BQ28" s="95">
        <v>64.7</v>
      </c>
      <c r="BR28" s="95">
        <v>158.73576197951701</v>
      </c>
      <c r="BS28" s="94">
        <v>520000</v>
      </c>
      <c r="BT28" s="96">
        <v>96.355067899999995</v>
      </c>
      <c r="BU28" s="96">
        <v>99.074060500000002</v>
      </c>
      <c r="BV28" s="96">
        <v>70</v>
      </c>
      <c r="BW28" s="96">
        <v>68</v>
      </c>
      <c r="BX28" s="96">
        <v>94.567930000000004</v>
      </c>
      <c r="BY28" s="96">
        <v>83.003529999999998</v>
      </c>
      <c r="BZ28" s="96">
        <v>76.2</v>
      </c>
      <c r="CA28" s="96">
        <v>4.5199999999999996</v>
      </c>
      <c r="CB28" s="96" t="s">
        <v>125</v>
      </c>
      <c r="CC28" s="94" t="s">
        <v>125</v>
      </c>
      <c r="CD28" s="94">
        <v>43416755</v>
      </c>
      <c r="CE28" s="94">
        <v>43234600</v>
      </c>
      <c r="CF28" s="94">
        <v>2736690</v>
      </c>
      <c r="CG28" s="94"/>
    </row>
    <row r="29" spans="1:85" x14ac:dyDescent="0.25">
      <c r="A29" s="3" t="str">
        <f>VLOOKUP(C29,Regiones!B$4:H$36,7,FALSE)</f>
        <v>South America</v>
      </c>
      <c r="B29" s="114" t="s">
        <v>437</v>
      </c>
      <c r="C29" s="97" t="s">
        <v>10</v>
      </c>
      <c r="D29" s="94">
        <v>20353.464557010528</v>
      </c>
      <c r="E29" s="94">
        <v>0</v>
      </c>
      <c r="F29" s="94">
        <v>74179.915499999988</v>
      </c>
      <c r="G29" s="94">
        <v>0</v>
      </c>
      <c r="H29" s="94">
        <v>0</v>
      </c>
      <c r="I29" s="94">
        <v>0</v>
      </c>
      <c r="J29" s="94">
        <v>0</v>
      </c>
      <c r="K29" s="94">
        <v>27802.96875</v>
      </c>
      <c r="L29" s="95">
        <v>0.28125</v>
      </c>
      <c r="M29" s="95">
        <v>-0.51156939246755317</v>
      </c>
      <c r="N29" s="94">
        <v>1651655</v>
      </c>
      <c r="O29" s="94">
        <v>2100116</v>
      </c>
      <c r="P29" s="96">
        <v>0.33450000000000002</v>
      </c>
      <c r="Q29" s="95">
        <v>0.87194321913706896</v>
      </c>
      <c r="R29" s="95">
        <v>9.6122357955152102E-2</v>
      </c>
      <c r="S29" s="94">
        <v>0</v>
      </c>
      <c r="T29" s="94">
        <v>0</v>
      </c>
      <c r="U29" s="96">
        <v>12.4</v>
      </c>
      <c r="V29" s="94">
        <v>1270</v>
      </c>
      <c r="W29" s="94">
        <v>167</v>
      </c>
      <c r="X29" s="95">
        <v>0.66183076420764531</v>
      </c>
      <c r="Y29" s="96">
        <v>20.6</v>
      </c>
      <c r="Z29" s="96">
        <v>17.3</v>
      </c>
      <c r="AA29" s="95">
        <v>39.299999999999997</v>
      </c>
      <c r="AB29" s="95">
        <v>63.694718124441927</v>
      </c>
      <c r="AC29" s="95">
        <v>3.5871926929210254</v>
      </c>
      <c r="AD29" s="95">
        <v>54.299999237060497</v>
      </c>
      <c r="AE29" s="96">
        <v>38.400001525878899</v>
      </c>
      <c r="AF29" s="96">
        <v>18.100000000000001</v>
      </c>
      <c r="AG29" s="96">
        <v>6</v>
      </c>
      <c r="AH29" s="95">
        <v>0.42</v>
      </c>
      <c r="AI29" s="94">
        <v>95</v>
      </c>
      <c r="AJ29" s="94">
        <v>89</v>
      </c>
      <c r="AK29" s="94">
        <v>120</v>
      </c>
      <c r="AL29" s="96">
        <v>0.3</v>
      </c>
      <c r="AM29" s="96">
        <v>249.01</v>
      </c>
      <c r="AN29" s="95">
        <v>427.41129647999998</v>
      </c>
      <c r="AO29" s="96">
        <v>4.5999999999999996</v>
      </c>
      <c r="AP29" s="96">
        <v>23.1</v>
      </c>
      <c r="AQ29" s="95">
        <v>206</v>
      </c>
      <c r="AR29" s="95">
        <v>0.44429556489285205</v>
      </c>
      <c r="AS29" s="95">
        <v>48.060001373291001</v>
      </c>
      <c r="AT29" s="95">
        <v>43.5</v>
      </c>
      <c r="AU29" s="94">
        <v>247700</v>
      </c>
      <c r="AV29" s="94">
        <v>96890</v>
      </c>
      <c r="AW29" s="94">
        <v>0</v>
      </c>
      <c r="AX29" s="94">
        <v>0</v>
      </c>
      <c r="AY29" s="94">
        <v>775</v>
      </c>
      <c r="AZ29" s="94">
        <v>0</v>
      </c>
      <c r="BA29" s="94">
        <v>71.147000000000006</v>
      </c>
      <c r="BB29" s="94">
        <v>16.079626220999899</v>
      </c>
      <c r="BC29" s="94">
        <v>103</v>
      </c>
      <c r="BD29" s="96">
        <v>15.9</v>
      </c>
      <c r="BE29" s="96">
        <v>37.700000000000003</v>
      </c>
      <c r="BF29" s="96">
        <v>5.85</v>
      </c>
      <c r="BG29" s="96">
        <v>12.2</v>
      </c>
      <c r="BH29" s="95">
        <v>2.7666666666666666</v>
      </c>
      <c r="BI29" s="95">
        <v>25.51</v>
      </c>
      <c r="BJ29" s="95">
        <v>-0.59375500679016102</v>
      </c>
      <c r="BK29" s="94">
        <v>34</v>
      </c>
      <c r="BL29" s="94">
        <v>8.5500000000000007</v>
      </c>
      <c r="BM29" s="94">
        <v>28.9</v>
      </c>
      <c r="BN29" s="96">
        <v>21.3</v>
      </c>
      <c r="BO29" s="94">
        <v>4</v>
      </c>
      <c r="BP29" s="96">
        <v>90.5</v>
      </c>
      <c r="BQ29" s="95">
        <v>39.020000000000003</v>
      </c>
      <c r="BR29" s="95">
        <v>96.337248277601503</v>
      </c>
      <c r="BS29" s="94">
        <v>95000</v>
      </c>
      <c r="BT29" s="96">
        <v>50.329057400000003</v>
      </c>
      <c r="BU29" s="96">
        <v>90.036293599999993</v>
      </c>
      <c r="BV29" s="96">
        <v>87</v>
      </c>
      <c r="BW29" s="96">
        <v>74</v>
      </c>
      <c r="BX29" s="96">
        <v>96.730819999999994</v>
      </c>
      <c r="BY29" s="96">
        <v>95.963099999999997</v>
      </c>
      <c r="BZ29" s="96">
        <v>51.923819999999999</v>
      </c>
      <c r="CA29" s="96">
        <v>6.08</v>
      </c>
      <c r="CB29" s="96" t="s">
        <v>125</v>
      </c>
      <c r="CC29" s="94">
        <v>6880.9033586191335</v>
      </c>
      <c r="CD29" s="94">
        <v>10724705</v>
      </c>
      <c r="CE29" s="94">
        <v>10640463</v>
      </c>
      <c r="CF29" s="94">
        <v>1083300</v>
      </c>
      <c r="CG29" s="94"/>
    </row>
    <row r="30" spans="1:85" x14ac:dyDescent="0.25">
      <c r="A30" s="3" t="str">
        <f>VLOOKUP(C30,Regiones!B$4:H$36,7,FALSE)</f>
        <v>South America</v>
      </c>
      <c r="B30" s="114" t="s">
        <v>12</v>
      </c>
      <c r="C30" s="97" t="s">
        <v>11</v>
      </c>
      <c r="D30" s="94">
        <v>5251.2992859368414</v>
      </c>
      <c r="E30" s="94">
        <v>0</v>
      </c>
      <c r="F30" s="94">
        <v>952132.97450000001</v>
      </c>
      <c r="G30" s="94">
        <v>0</v>
      </c>
      <c r="H30" s="94">
        <v>0</v>
      </c>
      <c r="I30" s="94">
        <v>0</v>
      </c>
      <c r="J30" s="94">
        <v>0</v>
      </c>
      <c r="K30" s="94">
        <v>1369125</v>
      </c>
      <c r="L30" s="95">
        <v>0.40625</v>
      </c>
      <c r="M30" s="95">
        <v>-0.38899955186069263</v>
      </c>
      <c r="N30" s="94">
        <v>12806863</v>
      </c>
      <c r="O30" s="94">
        <v>12459284</v>
      </c>
      <c r="P30" s="96">
        <v>0.51929999999999998</v>
      </c>
      <c r="Q30" s="95">
        <v>0.70100558313802497</v>
      </c>
      <c r="R30" s="95">
        <v>0.44233081639093103</v>
      </c>
      <c r="S30" s="94">
        <v>0</v>
      </c>
      <c r="T30" s="94">
        <v>0</v>
      </c>
      <c r="U30" s="96">
        <v>24.6</v>
      </c>
      <c r="V30" s="94">
        <v>50674</v>
      </c>
      <c r="W30" s="94">
        <v>635</v>
      </c>
      <c r="X30" s="95">
        <v>0.75529195580555619</v>
      </c>
      <c r="Y30" s="96">
        <v>2.9</v>
      </c>
      <c r="Z30" s="96">
        <v>7.2</v>
      </c>
      <c r="AA30" s="95">
        <v>7.4</v>
      </c>
      <c r="AB30" s="95">
        <v>44.659854666655043</v>
      </c>
      <c r="AC30" s="95">
        <v>0.16323150050410448</v>
      </c>
      <c r="AD30" s="95">
        <v>23.100000381469702</v>
      </c>
      <c r="AE30" s="96">
        <v>16.399999618530298</v>
      </c>
      <c r="AF30" s="96">
        <v>7.1</v>
      </c>
      <c r="AG30" s="96">
        <v>8.5</v>
      </c>
      <c r="AH30" s="95">
        <v>1.8910000324249301</v>
      </c>
      <c r="AI30" s="94">
        <v>97</v>
      </c>
      <c r="AJ30" s="94">
        <v>96</v>
      </c>
      <c r="AK30" s="94">
        <v>44</v>
      </c>
      <c r="AL30" s="96">
        <v>0.5</v>
      </c>
      <c r="AM30" s="96">
        <v>820.27</v>
      </c>
      <c r="AN30" s="95">
        <v>1318.1720803400001</v>
      </c>
      <c r="AO30" s="96">
        <v>3.8</v>
      </c>
      <c r="AP30" s="96">
        <v>25.5</v>
      </c>
      <c r="AQ30" s="95">
        <v>44</v>
      </c>
      <c r="AR30" s="95">
        <v>0.45686587422577996</v>
      </c>
      <c r="AS30" s="95">
        <v>52.869998931884801</v>
      </c>
      <c r="AT30" s="95">
        <v>22.3</v>
      </c>
      <c r="AU30" s="94">
        <v>27618152</v>
      </c>
      <c r="AV30" s="94">
        <v>308547</v>
      </c>
      <c r="AW30" s="94">
        <v>50500</v>
      </c>
      <c r="AX30" s="94">
        <v>0</v>
      </c>
      <c r="AY30" s="94">
        <v>8707</v>
      </c>
      <c r="AZ30" s="94">
        <v>0</v>
      </c>
      <c r="BA30" s="94">
        <v>67.310599999999994</v>
      </c>
      <c r="BB30" s="94">
        <v>46.635614126</v>
      </c>
      <c r="BC30" s="94">
        <v>135</v>
      </c>
      <c r="BD30" s="96">
        <v>4.9000000000000004</v>
      </c>
      <c r="BE30" s="96">
        <v>32.4</v>
      </c>
      <c r="BF30" s="96">
        <v>2.61</v>
      </c>
      <c r="BG30" s="96">
        <v>4.4000000000000004</v>
      </c>
      <c r="BH30" s="95">
        <v>3.2833333333333328</v>
      </c>
      <c r="BI30" s="95" t="s">
        <v>125</v>
      </c>
      <c r="BJ30" s="95">
        <v>-0.154615193605423</v>
      </c>
      <c r="BK30" s="94">
        <v>38</v>
      </c>
      <c r="BL30" s="94">
        <v>28.34</v>
      </c>
      <c r="BM30" s="94">
        <v>44.8</v>
      </c>
      <c r="BN30" s="96">
        <v>27.3</v>
      </c>
      <c r="BO30" s="94">
        <v>8</v>
      </c>
      <c r="BP30" s="96">
        <v>99.5</v>
      </c>
      <c r="BQ30" s="95">
        <v>57.6</v>
      </c>
      <c r="BR30" s="95">
        <v>138.951490610451</v>
      </c>
      <c r="BS30" s="94">
        <v>900000</v>
      </c>
      <c r="BT30" s="96">
        <v>82.775672900000004</v>
      </c>
      <c r="BU30" s="96">
        <v>98.124383100000003</v>
      </c>
      <c r="BV30" s="96">
        <v>93</v>
      </c>
      <c r="BW30" s="96">
        <v>98</v>
      </c>
      <c r="BX30" s="96" t="s">
        <v>125</v>
      </c>
      <c r="BY30" s="96" t="s">
        <v>125</v>
      </c>
      <c r="BZ30" s="96">
        <v>55.844299999999997</v>
      </c>
      <c r="CA30" s="96">
        <v>5.54</v>
      </c>
      <c r="CB30" s="96">
        <v>21.22749</v>
      </c>
      <c r="CC30" s="94">
        <v>15359.326296675172</v>
      </c>
      <c r="CD30" s="94">
        <v>207847528</v>
      </c>
      <c r="CE30" s="94">
        <v>200217866</v>
      </c>
      <c r="CF30" s="94">
        <v>8459420</v>
      </c>
      <c r="CG30" s="94"/>
    </row>
    <row r="31" spans="1:85" x14ac:dyDescent="0.25">
      <c r="A31" s="3" t="str">
        <f>VLOOKUP(C31,Regiones!B$4:H$36,7,FALSE)</f>
        <v>South America</v>
      </c>
      <c r="B31" s="114" t="s">
        <v>14</v>
      </c>
      <c r="C31" s="97" t="s">
        <v>13</v>
      </c>
      <c r="D31" s="94">
        <v>35471.232721684217</v>
      </c>
      <c r="E31" s="94">
        <v>27828.605857684212</v>
      </c>
      <c r="F31" s="94">
        <v>87129.7405</v>
      </c>
      <c r="G31" s="94">
        <v>951.66800000000001</v>
      </c>
      <c r="H31" s="94">
        <v>0</v>
      </c>
      <c r="I31" s="94">
        <v>0</v>
      </c>
      <c r="J31" s="94">
        <v>0</v>
      </c>
      <c r="K31" s="94">
        <v>0</v>
      </c>
      <c r="L31" s="95">
        <v>3.125E-2</v>
      </c>
      <c r="M31" s="95">
        <v>0.64784118456397821</v>
      </c>
      <c r="N31" s="94">
        <v>2097187</v>
      </c>
      <c r="O31" s="94">
        <v>1575305</v>
      </c>
      <c r="P31" s="96" t="s">
        <v>125</v>
      </c>
      <c r="Q31" s="95">
        <v>7.9988851565208505E-2</v>
      </c>
      <c r="R31" s="95">
        <v>3.6772843652209203E-2</v>
      </c>
      <c r="S31" s="94">
        <v>0</v>
      </c>
      <c r="T31" s="94">
        <v>0</v>
      </c>
      <c r="U31" s="96">
        <v>3.6</v>
      </c>
      <c r="V31" s="94">
        <v>638</v>
      </c>
      <c r="W31" s="94">
        <v>57</v>
      </c>
      <c r="X31" s="95">
        <v>0.83217847721140892</v>
      </c>
      <c r="Y31" s="96" t="s">
        <v>125</v>
      </c>
      <c r="Z31" s="96" t="s">
        <v>125</v>
      </c>
      <c r="AA31" s="95">
        <v>14.4</v>
      </c>
      <c r="AB31" s="95">
        <v>45.243165884470763</v>
      </c>
      <c r="AC31" s="95">
        <v>5.2881665265032136E-2</v>
      </c>
      <c r="AD31" s="95" t="s">
        <v>610</v>
      </c>
      <c r="AE31" s="96">
        <v>8.1000003814697301</v>
      </c>
      <c r="AF31" s="96">
        <v>1.8</v>
      </c>
      <c r="AG31" s="96">
        <v>5.9</v>
      </c>
      <c r="AH31" s="95">
        <v>1.02600002288818</v>
      </c>
      <c r="AI31" s="94">
        <v>94</v>
      </c>
      <c r="AJ31" s="94">
        <v>96</v>
      </c>
      <c r="AK31" s="94">
        <v>16</v>
      </c>
      <c r="AL31" s="96">
        <v>0.3</v>
      </c>
      <c r="AM31" s="96">
        <v>0.88</v>
      </c>
      <c r="AN31" s="95">
        <v>1749.3632408200001</v>
      </c>
      <c r="AO31" s="96">
        <v>3.9</v>
      </c>
      <c r="AP31" s="96">
        <v>31.5</v>
      </c>
      <c r="AQ31" s="95">
        <v>22</v>
      </c>
      <c r="AR31" s="95">
        <v>0.33759136930305744</v>
      </c>
      <c r="AS31" s="95">
        <v>50.450000762939503</v>
      </c>
      <c r="AT31" s="95" t="s">
        <v>125</v>
      </c>
      <c r="AU31" s="94">
        <v>526394</v>
      </c>
      <c r="AV31" s="94">
        <v>884066</v>
      </c>
      <c r="AW31" s="94">
        <v>0</v>
      </c>
      <c r="AX31" s="94">
        <v>0</v>
      </c>
      <c r="AY31" s="94">
        <v>1849</v>
      </c>
      <c r="AZ31" s="94">
        <v>0</v>
      </c>
      <c r="BA31" s="94">
        <v>48.108800000000002</v>
      </c>
      <c r="BB31" s="94">
        <v>15.760604582999999</v>
      </c>
      <c r="BC31" s="94">
        <v>127</v>
      </c>
      <c r="BD31" s="96">
        <v>4.9000000000000004</v>
      </c>
      <c r="BE31" s="96">
        <v>25.1</v>
      </c>
      <c r="BF31" s="96">
        <v>2.62</v>
      </c>
      <c r="BG31" s="96">
        <v>7.4</v>
      </c>
      <c r="BH31" s="95">
        <v>3.7166666666666672</v>
      </c>
      <c r="BI31" s="95">
        <v>41.67</v>
      </c>
      <c r="BJ31" s="95">
        <v>1.1422920227050799</v>
      </c>
      <c r="BK31" s="94">
        <v>70</v>
      </c>
      <c r="BL31" s="94">
        <v>44.6</v>
      </c>
      <c r="BM31" s="94">
        <v>26.6</v>
      </c>
      <c r="BN31" s="96">
        <v>26.4</v>
      </c>
      <c r="BO31" s="94">
        <v>5</v>
      </c>
      <c r="BP31" s="96">
        <v>99.6</v>
      </c>
      <c r="BQ31" s="95">
        <v>72.349999999999994</v>
      </c>
      <c r="BR31" s="95">
        <v>133.25562876138599</v>
      </c>
      <c r="BS31" s="94">
        <v>150000</v>
      </c>
      <c r="BT31" s="96">
        <v>99.050801100000001</v>
      </c>
      <c r="BU31" s="96">
        <v>98.996890300000004</v>
      </c>
      <c r="BV31" s="96">
        <v>90</v>
      </c>
      <c r="BW31" s="96">
        <v>90</v>
      </c>
      <c r="BX31" s="96">
        <v>99.531049999999993</v>
      </c>
      <c r="BY31" s="96">
        <v>97.152979999999999</v>
      </c>
      <c r="BZ31" s="96">
        <v>76.040080000000003</v>
      </c>
      <c r="CA31" s="96">
        <v>4.57</v>
      </c>
      <c r="CB31" s="96">
        <v>19.525870000000001</v>
      </c>
      <c r="CC31" s="94">
        <v>22316.207696514983</v>
      </c>
      <c r="CD31" s="94">
        <v>17948141</v>
      </c>
      <c r="CE31" s="94">
        <v>17878199</v>
      </c>
      <c r="CF31" s="94">
        <v>743532</v>
      </c>
      <c r="CG31" s="94"/>
    </row>
    <row r="32" spans="1:85" x14ac:dyDescent="0.25">
      <c r="A32" s="3" t="str">
        <f>VLOOKUP(C32,Regiones!B$4:H$36,7,FALSE)</f>
        <v>South America</v>
      </c>
      <c r="B32" s="114" t="s">
        <v>16</v>
      </c>
      <c r="C32" s="97" t="s">
        <v>15</v>
      </c>
      <c r="D32" s="94">
        <v>99742.089977684212</v>
      </c>
      <c r="E32" s="94">
        <v>3149.5532985894733</v>
      </c>
      <c r="F32" s="94">
        <v>285820.09299999999</v>
      </c>
      <c r="G32" s="94">
        <v>542.92399999999998</v>
      </c>
      <c r="H32" s="94">
        <v>16059.675125236281</v>
      </c>
      <c r="I32" s="94">
        <v>85.372197619740007</v>
      </c>
      <c r="J32" s="94">
        <v>53773.754000000001</v>
      </c>
      <c r="K32" s="94">
        <v>3125</v>
      </c>
      <c r="L32" s="95">
        <v>6.25E-2</v>
      </c>
      <c r="M32" s="95">
        <v>-0.36731049257183679</v>
      </c>
      <c r="N32" s="94">
        <v>1610393</v>
      </c>
      <c r="O32" s="94">
        <v>3208568</v>
      </c>
      <c r="P32" s="96">
        <v>0.27079999999999999</v>
      </c>
      <c r="Q32" s="95">
        <v>0.90681906877038398</v>
      </c>
      <c r="R32" s="95">
        <v>0.51659785915561496</v>
      </c>
      <c r="S32" s="94">
        <v>0</v>
      </c>
      <c r="T32" s="94">
        <v>4</v>
      </c>
      <c r="U32" s="96">
        <v>27.9</v>
      </c>
      <c r="V32" s="94">
        <v>13343</v>
      </c>
      <c r="W32" s="94">
        <v>6541</v>
      </c>
      <c r="X32" s="95">
        <v>0.72017039997179844</v>
      </c>
      <c r="Y32" s="96">
        <v>7.6</v>
      </c>
      <c r="Z32" s="96">
        <v>10.199999999999999</v>
      </c>
      <c r="AA32" s="95">
        <v>27.8</v>
      </c>
      <c r="AB32" s="95">
        <v>45.61504717580285</v>
      </c>
      <c r="AC32" s="95">
        <v>1.6020298970308013</v>
      </c>
      <c r="AD32" s="95">
        <v>47.900001525878899</v>
      </c>
      <c r="AE32" s="96">
        <v>15.8999996185303</v>
      </c>
      <c r="AF32" s="96">
        <v>12.7</v>
      </c>
      <c r="AG32" s="96">
        <v>9.5</v>
      </c>
      <c r="AH32" s="95">
        <v>1.4709999561309799</v>
      </c>
      <c r="AI32" s="94">
        <v>91</v>
      </c>
      <c r="AJ32" s="94">
        <v>91</v>
      </c>
      <c r="AK32" s="94">
        <v>33</v>
      </c>
      <c r="AL32" s="96">
        <v>0.4</v>
      </c>
      <c r="AM32" s="96">
        <v>116.95</v>
      </c>
      <c r="AN32" s="95">
        <v>961.88797029</v>
      </c>
      <c r="AO32" s="96">
        <v>5.4</v>
      </c>
      <c r="AP32" s="96">
        <v>15.4</v>
      </c>
      <c r="AQ32" s="95">
        <v>64</v>
      </c>
      <c r="AR32" s="95">
        <v>0.42853483759903133</v>
      </c>
      <c r="AS32" s="95">
        <v>53.490001678466797</v>
      </c>
      <c r="AT32" s="95">
        <v>13.1</v>
      </c>
      <c r="AU32" s="94">
        <v>72232</v>
      </c>
      <c r="AV32" s="94">
        <v>859</v>
      </c>
      <c r="AW32" s="94">
        <v>0</v>
      </c>
      <c r="AX32" s="94">
        <v>6270000</v>
      </c>
      <c r="AY32" s="94">
        <v>226</v>
      </c>
      <c r="AZ32" s="94">
        <v>1792</v>
      </c>
      <c r="BA32" s="94">
        <v>51.6738</v>
      </c>
      <c r="BB32" s="94">
        <v>48.287023673999997</v>
      </c>
      <c r="BC32" s="94">
        <v>122</v>
      </c>
      <c r="BD32" s="96">
        <v>8.8000000000000007</v>
      </c>
      <c r="BE32" s="96">
        <v>29.9</v>
      </c>
      <c r="BF32" s="96">
        <v>2.74</v>
      </c>
      <c r="BG32" s="96">
        <v>4.5</v>
      </c>
      <c r="BH32" s="95">
        <v>3.7833333333333328</v>
      </c>
      <c r="BI32" s="95">
        <v>45.7</v>
      </c>
      <c r="BJ32" s="95">
        <v>-0.108596839010715</v>
      </c>
      <c r="BK32" s="94">
        <v>37</v>
      </c>
      <c r="BL32" s="94">
        <v>8.9</v>
      </c>
      <c r="BM32" s="94">
        <v>35.4</v>
      </c>
      <c r="BN32" s="96">
        <v>35.5</v>
      </c>
      <c r="BO32" s="94">
        <v>18</v>
      </c>
      <c r="BP32" s="96">
        <v>97</v>
      </c>
      <c r="BQ32" s="95">
        <v>52.57</v>
      </c>
      <c r="BR32" s="95">
        <v>113.082075334767</v>
      </c>
      <c r="BS32" s="94">
        <v>120000</v>
      </c>
      <c r="BT32" s="96">
        <v>81.0978463</v>
      </c>
      <c r="BU32" s="96">
        <v>91.404130699999996</v>
      </c>
      <c r="BV32" s="96">
        <v>73</v>
      </c>
      <c r="BW32" s="96">
        <v>100</v>
      </c>
      <c r="BX32" s="96">
        <v>83.497039999999998</v>
      </c>
      <c r="BY32" s="96">
        <v>69.102829999999997</v>
      </c>
      <c r="BZ32" s="96">
        <v>49.46266</v>
      </c>
      <c r="CA32" s="96">
        <v>3.47</v>
      </c>
      <c r="CB32" s="96">
        <v>24.286760000000001</v>
      </c>
      <c r="CC32" s="94">
        <v>13800.786625419705</v>
      </c>
      <c r="CD32" s="94">
        <v>48228704</v>
      </c>
      <c r="CE32" s="94">
        <v>48084714</v>
      </c>
      <c r="CF32" s="94">
        <v>1109500</v>
      </c>
      <c r="CG32" s="94"/>
    </row>
    <row r="33" spans="1:85" x14ac:dyDescent="0.25">
      <c r="A33" s="3" t="str">
        <f>VLOOKUP(C33,Regiones!B$4:H$36,7,FALSE)</f>
        <v>South America</v>
      </c>
      <c r="B33" s="114" t="s">
        <v>26</v>
      </c>
      <c r="C33" s="97" t="s">
        <v>25</v>
      </c>
      <c r="D33" s="94">
        <v>33014.565069052631</v>
      </c>
      <c r="E33" s="94">
        <v>12481.364975999999</v>
      </c>
      <c r="F33" s="94">
        <v>128314.489</v>
      </c>
      <c r="G33" s="94">
        <v>930.976</v>
      </c>
      <c r="H33" s="94">
        <v>0</v>
      </c>
      <c r="I33" s="94">
        <v>0</v>
      </c>
      <c r="J33" s="94">
        <v>0</v>
      </c>
      <c r="K33" s="94">
        <v>4520.78125</v>
      </c>
      <c r="L33" s="95">
        <v>9.375E-2</v>
      </c>
      <c r="M33" s="95">
        <v>-0.56947379738165527</v>
      </c>
      <c r="N33" s="94">
        <v>949683</v>
      </c>
      <c r="O33" s="94">
        <v>1652620</v>
      </c>
      <c r="P33" s="96" t="s">
        <v>125</v>
      </c>
      <c r="Q33" s="95">
        <v>0.25743634049680097</v>
      </c>
      <c r="R33" s="95">
        <v>3.47843262906357E-2</v>
      </c>
      <c r="S33" s="94">
        <v>0</v>
      </c>
      <c r="T33" s="94">
        <v>0</v>
      </c>
      <c r="U33" s="96">
        <v>8.1999999999999993</v>
      </c>
      <c r="V33" s="94">
        <v>1309</v>
      </c>
      <c r="W33" s="94">
        <v>3594</v>
      </c>
      <c r="X33" s="95">
        <v>0.73167444306173501</v>
      </c>
      <c r="Y33" s="96">
        <v>3.7</v>
      </c>
      <c r="Z33" s="96">
        <v>8.4</v>
      </c>
      <c r="AA33" s="95">
        <v>22.5</v>
      </c>
      <c r="AB33" s="95">
        <v>55.57777234484179</v>
      </c>
      <c r="AC33" s="95">
        <v>2.366921778020838</v>
      </c>
      <c r="AD33" s="95">
        <v>39</v>
      </c>
      <c r="AE33" s="96">
        <v>21.600000381469702</v>
      </c>
      <c r="AF33" s="96">
        <v>25.2</v>
      </c>
      <c r="AG33" s="96">
        <v>8.6</v>
      </c>
      <c r="AH33" s="95">
        <v>1.72399997711182</v>
      </c>
      <c r="AI33" s="94">
        <v>85</v>
      </c>
      <c r="AJ33" s="94">
        <v>78</v>
      </c>
      <c r="AK33" s="94">
        <v>54</v>
      </c>
      <c r="AL33" s="96">
        <v>0.3</v>
      </c>
      <c r="AM33" s="96">
        <v>262.10000000000002</v>
      </c>
      <c r="AN33" s="95">
        <v>1039.75658557</v>
      </c>
      <c r="AO33" s="96">
        <v>4.5</v>
      </c>
      <c r="AP33" s="96">
        <v>48.4</v>
      </c>
      <c r="AQ33" s="95">
        <v>64</v>
      </c>
      <c r="AR33" s="95">
        <v>0.40726876386631339</v>
      </c>
      <c r="AS33" s="95">
        <v>47.290000915527301</v>
      </c>
      <c r="AT33" s="95">
        <v>36</v>
      </c>
      <c r="AU33" s="94">
        <v>18</v>
      </c>
      <c r="AV33" s="94">
        <v>931227</v>
      </c>
      <c r="AW33" s="94">
        <v>123645</v>
      </c>
      <c r="AX33" s="94">
        <v>0</v>
      </c>
      <c r="AY33" s="94">
        <v>121535</v>
      </c>
      <c r="AZ33" s="94">
        <v>0</v>
      </c>
      <c r="BA33" s="94">
        <v>76.172600000000003</v>
      </c>
      <c r="BB33" s="94">
        <v>19.692914793</v>
      </c>
      <c r="BC33" s="94">
        <v>112</v>
      </c>
      <c r="BD33" s="96">
        <v>10.9</v>
      </c>
      <c r="BE33" s="96">
        <v>29.3</v>
      </c>
      <c r="BF33" s="96">
        <v>3.39</v>
      </c>
      <c r="BG33" s="96">
        <v>5.7</v>
      </c>
      <c r="BH33" s="95">
        <v>3.8166666666666673</v>
      </c>
      <c r="BI33" s="95">
        <v>26.75</v>
      </c>
      <c r="BJ33" s="95">
        <v>-0.498966604471207</v>
      </c>
      <c r="BK33" s="94">
        <v>32</v>
      </c>
      <c r="BL33" s="94">
        <v>10.67</v>
      </c>
      <c r="BM33" s="94">
        <v>19.2</v>
      </c>
      <c r="BN33" s="96">
        <v>28.4</v>
      </c>
      <c r="BO33" s="94">
        <v>7</v>
      </c>
      <c r="BP33" s="96">
        <v>97.2</v>
      </c>
      <c r="BQ33" s="95">
        <v>43</v>
      </c>
      <c r="BR33" s="95">
        <v>103.899164782894</v>
      </c>
      <c r="BS33" s="94">
        <v>62000</v>
      </c>
      <c r="BT33" s="96">
        <v>84.688627400000001</v>
      </c>
      <c r="BU33" s="96">
        <v>86.935071100000002</v>
      </c>
      <c r="BV33" s="96">
        <v>58</v>
      </c>
      <c r="BW33" s="96">
        <v>54</v>
      </c>
      <c r="BX33" s="96">
        <v>88.90804</v>
      </c>
      <c r="BY33" s="96">
        <v>92.392430000000004</v>
      </c>
      <c r="BZ33" s="96">
        <v>48.777299999999997</v>
      </c>
      <c r="CA33" s="96">
        <v>3.93</v>
      </c>
      <c r="CB33" s="96">
        <v>23.58811</v>
      </c>
      <c r="CC33" s="94">
        <v>11388.156903546924</v>
      </c>
      <c r="CD33" s="94">
        <v>16144363</v>
      </c>
      <c r="CE33" s="94">
        <v>15888205</v>
      </c>
      <c r="CF33" s="94">
        <v>248360</v>
      </c>
      <c r="CG33" s="94"/>
    </row>
    <row r="34" spans="1:85" x14ac:dyDescent="0.25">
      <c r="A34" s="3" t="str">
        <f>VLOOKUP(C34,Regiones!B$4:H$36,7,FALSE)</f>
        <v>South America</v>
      </c>
      <c r="B34" s="114" t="s">
        <v>34</v>
      </c>
      <c r="C34" s="97" t="s">
        <v>33</v>
      </c>
      <c r="D34" s="94">
        <v>0</v>
      </c>
      <c r="E34" s="94">
        <v>0</v>
      </c>
      <c r="F34" s="94">
        <v>5948.9975000000004</v>
      </c>
      <c r="G34" s="94">
        <v>0.39600000000000002</v>
      </c>
      <c r="H34" s="94">
        <v>0</v>
      </c>
      <c r="I34" s="94">
        <v>0</v>
      </c>
      <c r="J34" s="94">
        <v>0</v>
      </c>
      <c r="K34" s="94">
        <v>18975</v>
      </c>
      <c r="L34" s="95">
        <v>9.375E-2</v>
      </c>
      <c r="M34" s="95">
        <v>-3.2172869147659065E-2</v>
      </c>
      <c r="N34" s="94">
        <v>32689</v>
      </c>
      <c r="O34" s="94">
        <v>137568</v>
      </c>
      <c r="P34" s="96">
        <v>0.503</v>
      </c>
      <c r="Q34" s="95">
        <v>5.9705600359804399E-2</v>
      </c>
      <c r="R34" s="95">
        <v>1.24828979385108E-2</v>
      </c>
      <c r="S34" s="94">
        <v>0</v>
      </c>
      <c r="T34" s="94">
        <v>0</v>
      </c>
      <c r="U34" s="96">
        <v>20.399999999999999</v>
      </c>
      <c r="V34" s="94">
        <v>155</v>
      </c>
      <c r="W34" s="94">
        <v>105</v>
      </c>
      <c r="X34" s="95">
        <v>0.63571574929001728</v>
      </c>
      <c r="Y34" s="96">
        <v>7.8</v>
      </c>
      <c r="Z34" s="96">
        <v>18.8</v>
      </c>
      <c r="AA34" s="95">
        <v>36.1</v>
      </c>
      <c r="AB34" s="95">
        <v>51.088127601155783</v>
      </c>
      <c r="AC34" s="95">
        <v>9.2704609917759626</v>
      </c>
      <c r="AD34" s="95" t="s">
        <v>610</v>
      </c>
      <c r="AE34" s="96">
        <v>39.400001525878899</v>
      </c>
      <c r="AF34" s="96">
        <v>12</v>
      </c>
      <c r="AG34" s="96">
        <v>14.3</v>
      </c>
      <c r="AH34" s="95">
        <v>0.21400000154972099</v>
      </c>
      <c r="AI34" s="94">
        <v>99</v>
      </c>
      <c r="AJ34" s="94">
        <v>95</v>
      </c>
      <c r="AK34" s="94">
        <v>103</v>
      </c>
      <c r="AL34" s="96">
        <v>1.8</v>
      </c>
      <c r="AM34" s="96">
        <v>48.26</v>
      </c>
      <c r="AN34" s="95">
        <v>378.78631014000001</v>
      </c>
      <c r="AO34" s="96">
        <v>3.1</v>
      </c>
      <c r="AP34" s="96">
        <v>37.4</v>
      </c>
      <c r="AQ34" s="95">
        <v>229</v>
      </c>
      <c r="AR34" s="95">
        <v>0.51527801061295508</v>
      </c>
      <c r="AS34" s="95">
        <v>35</v>
      </c>
      <c r="AT34" s="95">
        <v>33.1</v>
      </c>
      <c r="AU34" s="94">
        <v>0</v>
      </c>
      <c r="AV34" s="94">
        <v>199000</v>
      </c>
      <c r="AW34" s="94">
        <v>0</v>
      </c>
      <c r="AX34" s="94">
        <v>0</v>
      </c>
      <c r="AY34" s="94">
        <v>11</v>
      </c>
      <c r="AZ34" s="94">
        <v>0</v>
      </c>
      <c r="BA34" s="94">
        <v>88.4178</v>
      </c>
      <c r="BB34" s="94">
        <v>39.145091432000001</v>
      </c>
      <c r="BC34" s="94">
        <v>118</v>
      </c>
      <c r="BD34" s="96">
        <v>10.6</v>
      </c>
      <c r="BE34" s="96">
        <v>30.2</v>
      </c>
      <c r="BF34" s="96" t="s">
        <v>125</v>
      </c>
      <c r="BG34" s="96" t="s">
        <v>125</v>
      </c>
      <c r="BH34" s="95" t="s">
        <v>125</v>
      </c>
      <c r="BI34" s="95" t="s">
        <v>125</v>
      </c>
      <c r="BJ34" s="95">
        <v>-0.22456336021423301</v>
      </c>
      <c r="BK34" s="94">
        <v>29</v>
      </c>
      <c r="BL34" s="94" t="s">
        <v>125</v>
      </c>
      <c r="BM34" s="94" t="s">
        <v>125</v>
      </c>
      <c r="BN34" s="96">
        <v>27</v>
      </c>
      <c r="BO34" s="94">
        <v>10</v>
      </c>
      <c r="BP34" s="96">
        <v>79.466769999999997</v>
      </c>
      <c r="BQ34" s="95">
        <v>37.35</v>
      </c>
      <c r="BR34" s="95">
        <v>70.538910532465195</v>
      </c>
      <c r="BS34" s="94">
        <v>4200</v>
      </c>
      <c r="BT34" s="96">
        <v>83.650173199999998</v>
      </c>
      <c r="BU34" s="96">
        <v>98.275407299999998</v>
      </c>
      <c r="BV34" s="96">
        <v>68</v>
      </c>
      <c r="BW34" s="96">
        <v>68</v>
      </c>
      <c r="BX34" s="96">
        <v>92.187190000000001</v>
      </c>
      <c r="BY34" s="96" t="s">
        <v>125</v>
      </c>
      <c r="BZ34" s="96">
        <v>76.599999999999994</v>
      </c>
      <c r="CA34" s="96">
        <v>2.92</v>
      </c>
      <c r="CB34" s="96">
        <v>23.1645</v>
      </c>
      <c r="CC34" s="94">
        <v>7506.4450719879515</v>
      </c>
      <c r="CD34" s="94">
        <v>767085</v>
      </c>
      <c r="CE34" s="94">
        <v>745427</v>
      </c>
      <c r="CF34" s="94">
        <v>196850</v>
      </c>
      <c r="CG34" s="94"/>
    </row>
    <row r="35" spans="1:85" x14ac:dyDescent="0.25">
      <c r="A35" s="3" t="str">
        <f>VLOOKUP(C35,Regiones!B$4:H$36,7,FALSE)</f>
        <v>South America</v>
      </c>
      <c r="B35" s="114" t="s">
        <v>48</v>
      </c>
      <c r="C35" s="97" t="s">
        <v>47</v>
      </c>
      <c r="D35" s="94">
        <v>0</v>
      </c>
      <c r="E35" s="94">
        <v>0</v>
      </c>
      <c r="F35" s="94">
        <v>29139.279500000004</v>
      </c>
      <c r="G35" s="94">
        <v>0</v>
      </c>
      <c r="H35" s="94">
        <v>0</v>
      </c>
      <c r="I35" s="94">
        <v>0</v>
      </c>
      <c r="J35" s="94">
        <v>0</v>
      </c>
      <c r="K35" s="94">
        <v>55559.0625</v>
      </c>
      <c r="L35" s="95">
        <v>0.1875</v>
      </c>
      <c r="M35" s="95">
        <v>-1.1029919175686536</v>
      </c>
      <c r="N35" s="94">
        <v>468593</v>
      </c>
      <c r="O35" s="94">
        <v>817260</v>
      </c>
      <c r="P35" s="96">
        <v>0.48920000000000002</v>
      </c>
      <c r="Q35" s="95">
        <v>0.19207348213242401</v>
      </c>
      <c r="R35" s="95">
        <v>8.3982658174437494E-2</v>
      </c>
      <c r="S35" s="94">
        <v>0</v>
      </c>
      <c r="T35" s="94">
        <v>0</v>
      </c>
      <c r="U35" s="96">
        <v>8.8000000000000007</v>
      </c>
      <c r="V35" s="94">
        <v>578</v>
      </c>
      <c r="W35" s="94">
        <v>12</v>
      </c>
      <c r="X35" s="95">
        <v>0.67916435563286059</v>
      </c>
      <c r="Y35" s="96" t="s">
        <v>125</v>
      </c>
      <c r="Z35" s="96" t="s">
        <v>125</v>
      </c>
      <c r="AA35" s="95">
        <v>22.6</v>
      </c>
      <c r="AB35" s="95">
        <v>56.627602891859596</v>
      </c>
      <c r="AC35" s="95">
        <v>1.6406115818841716</v>
      </c>
      <c r="AD35" s="95">
        <v>38.099998474121101</v>
      </c>
      <c r="AE35" s="96">
        <v>20.5</v>
      </c>
      <c r="AF35" s="96">
        <v>10.9</v>
      </c>
      <c r="AG35" s="96">
        <v>6.3</v>
      </c>
      <c r="AH35" s="95">
        <v>1.22699999809265</v>
      </c>
      <c r="AI35" s="94">
        <v>90</v>
      </c>
      <c r="AJ35" s="94">
        <v>80</v>
      </c>
      <c r="AK35" s="94">
        <v>43</v>
      </c>
      <c r="AL35" s="96">
        <v>0.4</v>
      </c>
      <c r="AM35" s="96">
        <v>992.37</v>
      </c>
      <c r="AN35" s="95">
        <v>872.92836492000004</v>
      </c>
      <c r="AO35" s="96">
        <v>4.5</v>
      </c>
      <c r="AP35" s="96">
        <v>49.4</v>
      </c>
      <c r="AQ35" s="95">
        <v>132</v>
      </c>
      <c r="AR35" s="95">
        <v>0.47182947673459508</v>
      </c>
      <c r="AS35" s="95">
        <v>48.299999237060497</v>
      </c>
      <c r="AT35" s="95" t="s">
        <v>125</v>
      </c>
      <c r="AU35" s="94">
        <v>233360</v>
      </c>
      <c r="AV35" s="94">
        <v>150175</v>
      </c>
      <c r="AW35" s="94">
        <v>0</v>
      </c>
      <c r="AX35" s="94">
        <v>0</v>
      </c>
      <c r="AY35" s="94">
        <v>172</v>
      </c>
      <c r="AZ35" s="94">
        <v>0</v>
      </c>
      <c r="BA35" s="94">
        <v>57.983800000000002</v>
      </c>
      <c r="BB35" s="94">
        <v>20.724075148000001</v>
      </c>
      <c r="BC35" s="94">
        <v>115</v>
      </c>
      <c r="BD35" s="96">
        <v>10.4</v>
      </c>
      <c r="BE35" s="96">
        <v>31.4</v>
      </c>
      <c r="BF35" s="96">
        <v>4.33</v>
      </c>
      <c r="BG35" s="96">
        <v>11.2</v>
      </c>
      <c r="BH35" s="95">
        <v>3.5166666666666671</v>
      </c>
      <c r="BI35" s="95">
        <v>34.869999999999997</v>
      </c>
      <c r="BJ35" s="95">
        <v>-0.924757421016693</v>
      </c>
      <c r="BK35" s="94">
        <v>27</v>
      </c>
      <c r="BL35" s="94">
        <v>6.31</v>
      </c>
      <c r="BM35" s="94">
        <v>34.700000000000003</v>
      </c>
      <c r="BN35" s="96">
        <v>17.100000000000001</v>
      </c>
      <c r="BO35" s="94">
        <v>5</v>
      </c>
      <c r="BP35" s="96">
        <v>98.2</v>
      </c>
      <c r="BQ35" s="95">
        <v>43</v>
      </c>
      <c r="BR35" s="95">
        <v>105.604533030992</v>
      </c>
      <c r="BS35" s="94">
        <v>74000</v>
      </c>
      <c r="BT35" s="96">
        <v>88.597886900000006</v>
      </c>
      <c r="BU35" s="96">
        <v>97.9626734</v>
      </c>
      <c r="BV35" s="96">
        <v>64</v>
      </c>
      <c r="BW35" s="96">
        <v>70</v>
      </c>
      <c r="BX35" s="96">
        <v>84.146770000000004</v>
      </c>
      <c r="BY35" s="96">
        <v>84.080860000000001</v>
      </c>
      <c r="BZ35" s="96">
        <v>46.698300000000003</v>
      </c>
      <c r="CA35" s="96">
        <v>4.88</v>
      </c>
      <c r="CB35" s="96">
        <v>24.159739999999999</v>
      </c>
      <c r="CC35" s="94">
        <v>9184.4894106823667</v>
      </c>
      <c r="CD35" s="94">
        <v>6639123</v>
      </c>
      <c r="CE35" s="94">
        <v>6721983</v>
      </c>
      <c r="CF35" s="94">
        <v>397300</v>
      </c>
      <c r="CG35" s="94"/>
    </row>
    <row r="36" spans="1:85" x14ac:dyDescent="0.25">
      <c r="A36" s="3" t="str">
        <f>VLOOKUP(C36,Regiones!B$4:H$36,7,FALSE)</f>
        <v>South America</v>
      </c>
      <c r="B36" s="114" t="s">
        <v>50</v>
      </c>
      <c r="C36" s="97" t="s">
        <v>49</v>
      </c>
      <c r="D36" s="94">
        <v>52407.779505684208</v>
      </c>
      <c r="E36" s="94">
        <v>25385.541342315788</v>
      </c>
      <c r="F36" s="94">
        <v>181407.1355</v>
      </c>
      <c r="G36" s="94">
        <v>1598.8920000000001</v>
      </c>
      <c r="H36" s="94">
        <v>0</v>
      </c>
      <c r="I36" s="94">
        <v>0</v>
      </c>
      <c r="J36" s="94">
        <v>0</v>
      </c>
      <c r="K36" s="94">
        <v>103796.875</v>
      </c>
      <c r="L36" s="95">
        <v>0.15625</v>
      </c>
      <c r="M36" s="95">
        <v>-0.20266680355744918</v>
      </c>
      <c r="N36" s="94">
        <v>4296394</v>
      </c>
      <c r="O36" s="94">
        <v>4372796</v>
      </c>
      <c r="P36" s="96">
        <v>0.64470000000000005</v>
      </c>
      <c r="Q36" s="95">
        <v>0.40228739183640799</v>
      </c>
      <c r="R36" s="95">
        <v>3.7421896512410097E-2</v>
      </c>
      <c r="S36" s="94">
        <v>0</v>
      </c>
      <c r="T36" s="94">
        <v>0</v>
      </c>
      <c r="U36" s="96">
        <v>6.7</v>
      </c>
      <c r="V36" s="94">
        <v>2076</v>
      </c>
      <c r="W36" s="94">
        <v>634</v>
      </c>
      <c r="X36" s="95">
        <v>0.73420312910429786</v>
      </c>
      <c r="Y36" s="96">
        <v>10.4</v>
      </c>
      <c r="Z36" s="96">
        <v>12.3</v>
      </c>
      <c r="AA36" s="95">
        <v>22.7</v>
      </c>
      <c r="AB36" s="95">
        <v>53.188063284027876</v>
      </c>
      <c r="AC36" s="95">
        <v>1.418684849827214</v>
      </c>
      <c r="AD36" s="95">
        <v>46.299999237060497</v>
      </c>
      <c r="AE36" s="96">
        <v>16.899999618530298</v>
      </c>
      <c r="AF36" s="96">
        <v>14.6</v>
      </c>
      <c r="AG36" s="96">
        <v>6.9</v>
      </c>
      <c r="AH36" s="95">
        <v>1.1319999694824201</v>
      </c>
      <c r="AI36" s="94">
        <v>89</v>
      </c>
      <c r="AJ36" s="94">
        <v>90</v>
      </c>
      <c r="AK36" s="94">
        <v>120</v>
      </c>
      <c r="AL36" s="96">
        <v>0.4</v>
      </c>
      <c r="AM36" s="96">
        <v>116.47</v>
      </c>
      <c r="AN36" s="95">
        <v>656.18008382000005</v>
      </c>
      <c r="AO36" s="96">
        <v>3.3</v>
      </c>
      <c r="AP36" s="96">
        <v>28.6</v>
      </c>
      <c r="AQ36" s="95">
        <v>68</v>
      </c>
      <c r="AR36" s="95">
        <v>0.40591523177698807</v>
      </c>
      <c r="AS36" s="95">
        <v>44.7299995422363</v>
      </c>
      <c r="AT36" s="95">
        <v>34.200000000000003</v>
      </c>
      <c r="AU36" s="94">
        <v>202739</v>
      </c>
      <c r="AV36" s="94">
        <v>351260</v>
      </c>
      <c r="AW36" s="94">
        <v>0</v>
      </c>
      <c r="AX36" s="94">
        <v>60000</v>
      </c>
      <c r="AY36" s="94">
        <v>1488</v>
      </c>
      <c r="AZ36" s="94">
        <v>0</v>
      </c>
      <c r="BA36" s="94">
        <v>49.678199999999997</v>
      </c>
      <c r="BB36" s="94">
        <v>6.1672370069999998</v>
      </c>
      <c r="BC36" s="94">
        <v>121</v>
      </c>
      <c r="BD36" s="96">
        <v>7.5</v>
      </c>
      <c r="BE36" s="96">
        <v>23</v>
      </c>
      <c r="BF36" s="96">
        <v>3.87</v>
      </c>
      <c r="BG36" s="96">
        <v>3.4</v>
      </c>
      <c r="BH36" s="95">
        <v>3.55</v>
      </c>
      <c r="BI36" s="95">
        <v>40.9</v>
      </c>
      <c r="BJ36" s="95">
        <v>-0.27658873796463002</v>
      </c>
      <c r="BK36" s="94">
        <v>36</v>
      </c>
      <c r="BL36" s="94">
        <v>12.23</v>
      </c>
      <c r="BM36" s="94">
        <v>40.5</v>
      </c>
      <c r="BN36" s="96">
        <v>46.7</v>
      </c>
      <c r="BO36" s="94">
        <v>6</v>
      </c>
      <c r="BP36" s="96">
        <v>91.2</v>
      </c>
      <c r="BQ36" s="95">
        <v>40.200000000000003</v>
      </c>
      <c r="BR36" s="95">
        <v>102.915807321747</v>
      </c>
      <c r="BS36" s="94">
        <v>84000</v>
      </c>
      <c r="BT36" s="96">
        <v>76.193446199999997</v>
      </c>
      <c r="BU36" s="96">
        <v>86.697263300000003</v>
      </c>
      <c r="BV36" s="96">
        <v>60</v>
      </c>
      <c r="BW36" s="96">
        <v>51</v>
      </c>
      <c r="BX36" s="96">
        <v>90.505769999999998</v>
      </c>
      <c r="BY36" s="96">
        <v>88.541910000000001</v>
      </c>
      <c r="BZ36" s="96">
        <v>61.578470000000003</v>
      </c>
      <c r="CA36" s="96">
        <v>3.09</v>
      </c>
      <c r="CB36" s="96">
        <v>17.66104</v>
      </c>
      <c r="CC36" s="94">
        <v>12402.422706983158</v>
      </c>
      <c r="CD36" s="94">
        <v>31376670</v>
      </c>
      <c r="CE36" s="94">
        <v>30954875</v>
      </c>
      <c r="CF36" s="94">
        <v>1280000</v>
      </c>
      <c r="CG36" s="94"/>
    </row>
    <row r="37" spans="1:85" x14ac:dyDescent="0.25">
      <c r="A37" s="3" t="str">
        <f>VLOOKUP(C37,Regiones!B$4:H$36,7,FALSE)</f>
        <v>South America</v>
      </c>
      <c r="B37" s="114" t="s">
        <v>58</v>
      </c>
      <c r="C37" s="97" t="s">
        <v>57</v>
      </c>
      <c r="D37" s="94">
        <v>0</v>
      </c>
      <c r="E37" s="94">
        <v>0</v>
      </c>
      <c r="F37" s="94">
        <v>14804.61</v>
      </c>
      <c r="G37" s="94">
        <v>2.5999999999999999E-2</v>
      </c>
      <c r="H37" s="94">
        <v>0</v>
      </c>
      <c r="I37" s="94">
        <v>0</v>
      </c>
      <c r="J37" s="94">
        <v>0</v>
      </c>
      <c r="K37" s="94">
        <v>0</v>
      </c>
      <c r="L37" s="95">
        <v>0</v>
      </c>
      <c r="M37" s="95">
        <v>-2.5405055087491895E-2</v>
      </c>
      <c r="N37" s="94">
        <v>186</v>
      </c>
      <c r="O37" s="94">
        <v>38711</v>
      </c>
      <c r="P37" s="96" t="s">
        <v>125</v>
      </c>
      <c r="Q37" s="95">
        <v>1.6566679508192801E-2</v>
      </c>
      <c r="R37" s="95">
        <v>7.5682193885568501E-3</v>
      </c>
      <c r="S37" s="94">
        <v>0</v>
      </c>
      <c r="T37" s="94">
        <v>0</v>
      </c>
      <c r="U37" s="96">
        <v>9.5</v>
      </c>
      <c r="V37" s="94">
        <v>50</v>
      </c>
      <c r="W37" s="94">
        <v>27</v>
      </c>
      <c r="X37" s="95">
        <v>0.71428615221299985</v>
      </c>
      <c r="Y37" s="96">
        <v>7.6</v>
      </c>
      <c r="Z37" s="96">
        <v>4.7</v>
      </c>
      <c r="AA37" s="95">
        <v>7.5</v>
      </c>
      <c r="AB37" s="95">
        <v>50.756036072055267</v>
      </c>
      <c r="AC37" s="95">
        <v>0.13746848377335841</v>
      </c>
      <c r="AD37" s="95">
        <v>12.8999996185303</v>
      </c>
      <c r="AE37" s="96">
        <v>21.299999237060501</v>
      </c>
      <c r="AF37" s="96">
        <v>8.8000000000000007</v>
      </c>
      <c r="AG37" s="96">
        <v>13.9</v>
      </c>
      <c r="AH37" s="95">
        <v>1.03</v>
      </c>
      <c r="AI37" s="94">
        <v>85</v>
      </c>
      <c r="AJ37" s="94">
        <v>89</v>
      </c>
      <c r="AK37" s="94">
        <v>38</v>
      </c>
      <c r="AL37" s="96">
        <v>1</v>
      </c>
      <c r="AM37" s="96">
        <v>3.68</v>
      </c>
      <c r="AN37" s="95">
        <v>978.62888071999998</v>
      </c>
      <c r="AO37" s="96">
        <v>2.9</v>
      </c>
      <c r="AP37" s="96">
        <v>11.4</v>
      </c>
      <c r="AQ37" s="95">
        <v>155</v>
      </c>
      <c r="AR37" s="95">
        <v>0.46256540545712832</v>
      </c>
      <c r="AS37" s="95" t="s">
        <v>125</v>
      </c>
      <c r="AT37" s="95">
        <v>7.3</v>
      </c>
      <c r="AU37" s="94">
        <v>0</v>
      </c>
      <c r="AV37" s="94">
        <v>0</v>
      </c>
      <c r="AW37" s="94">
        <v>0</v>
      </c>
      <c r="AX37" s="94">
        <v>0</v>
      </c>
      <c r="AY37" s="94">
        <v>1</v>
      </c>
      <c r="AZ37" s="94">
        <v>0</v>
      </c>
      <c r="BA37" s="94">
        <v>46.518799999999999</v>
      </c>
      <c r="BB37" s="94">
        <v>24.874854716000002</v>
      </c>
      <c r="BC37" s="94">
        <v>116</v>
      </c>
      <c r="BD37" s="96">
        <v>8</v>
      </c>
      <c r="BE37" s="96">
        <v>30.5</v>
      </c>
      <c r="BF37" s="96">
        <v>6.23</v>
      </c>
      <c r="BG37" s="96">
        <v>9.6999999999999993</v>
      </c>
      <c r="BH37" s="95" t="s">
        <v>125</v>
      </c>
      <c r="BI37" s="95" t="s">
        <v>125</v>
      </c>
      <c r="BJ37" s="95">
        <v>-0.15690599381923701</v>
      </c>
      <c r="BK37" s="94">
        <v>36</v>
      </c>
      <c r="BL37" s="94" t="s">
        <v>125</v>
      </c>
      <c r="BM37" s="94" t="s">
        <v>125</v>
      </c>
      <c r="BN37" s="96" t="s">
        <v>125</v>
      </c>
      <c r="BO37" s="94" t="s">
        <v>125</v>
      </c>
      <c r="BP37" s="96">
        <v>100</v>
      </c>
      <c r="BQ37" s="95">
        <v>40.08</v>
      </c>
      <c r="BR37" s="95">
        <v>170.57498736039</v>
      </c>
      <c r="BS37" s="94">
        <v>6800</v>
      </c>
      <c r="BT37" s="96">
        <v>79.219299300000003</v>
      </c>
      <c r="BU37" s="96">
        <v>94.794295300000002</v>
      </c>
      <c r="BV37" s="96">
        <v>80</v>
      </c>
      <c r="BW37" s="96">
        <v>65</v>
      </c>
      <c r="BX37" s="96">
        <v>85.870980000000003</v>
      </c>
      <c r="BY37" s="96">
        <v>72.597290000000001</v>
      </c>
      <c r="BZ37" s="96">
        <v>61.803789999999999</v>
      </c>
      <c r="CA37" s="96">
        <v>3.4447781000000002</v>
      </c>
      <c r="CB37" s="96">
        <v>13.825060000000001</v>
      </c>
      <c r="CC37" s="94">
        <v>16969.545291010108</v>
      </c>
      <c r="CD37" s="94">
        <v>542975</v>
      </c>
      <c r="CE37" s="94">
        <v>537673</v>
      </c>
      <c r="CF37" s="94">
        <v>156000</v>
      </c>
      <c r="CG37" s="94"/>
    </row>
    <row r="38" spans="1:85" x14ac:dyDescent="0.25">
      <c r="A38" s="3" t="str">
        <f>VLOOKUP(C38,Regiones!B$4:H$36,7,FALSE)</f>
        <v>South America</v>
      </c>
      <c r="B38" s="114" t="s">
        <v>62</v>
      </c>
      <c r="C38" s="97" t="s">
        <v>61</v>
      </c>
      <c r="D38" s="94">
        <v>0</v>
      </c>
      <c r="E38" s="94">
        <v>0</v>
      </c>
      <c r="F38" s="94">
        <v>12165.838</v>
      </c>
      <c r="G38" s="94">
        <v>0</v>
      </c>
      <c r="H38" s="94">
        <v>0</v>
      </c>
      <c r="I38" s="94">
        <v>0</v>
      </c>
      <c r="J38" s="94">
        <v>0</v>
      </c>
      <c r="K38" s="94">
        <v>0</v>
      </c>
      <c r="L38" s="95">
        <v>3.125E-2</v>
      </c>
      <c r="M38" s="95">
        <v>5.2504387064427185</v>
      </c>
      <c r="N38" s="94">
        <v>196120</v>
      </c>
      <c r="O38" s="94">
        <v>65646</v>
      </c>
      <c r="P38" s="96" t="s">
        <v>125</v>
      </c>
      <c r="Q38" s="95">
        <v>3.5797625094197401E-3</v>
      </c>
      <c r="R38" s="95">
        <v>8.2671041732618206E-3</v>
      </c>
      <c r="S38" s="94">
        <v>0</v>
      </c>
      <c r="T38" s="94">
        <v>0</v>
      </c>
      <c r="U38" s="96">
        <v>7.8</v>
      </c>
      <c r="V38" s="94">
        <v>267</v>
      </c>
      <c r="W38" s="94">
        <v>19</v>
      </c>
      <c r="X38" s="95">
        <v>0.79276297685494324</v>
      </c>
      <c r="Y38" s="96" t="s">
        <v>125</v>
      </c>
      <c r="Z38" s="96" t="s">
        <v>125</v>
      </c>
      <c r="AA38" s="95">
        <v>9.6999999999999993</v>
      </c>
      <c r="AB38" s="95">
        <v>55.883408438419892</v>
      </c>
      <c r="AC38" s="95">
        <v>0.21860366747828786</v>
      </c>
      <c r="AD38" s="95">
        <v>22.5</v>
      </c>
      <c r="AE38" s="96">
        <v>10.1000003814697</v>
      </c>
      <c r="AF38" s="96">
        <v>10.7</v>
      </c>
      <c r="AG38" s="96">
        <v>8.1</v>
      </c>
      <c r="AH38" s="95">
        <v>3.7360000610351598</v>
      </c>
      <c r="AI38" s="94">
        <v>96</v>
      </c>
      <c r="AJ38" s="94">
        <v>95</v>
      </c>
      <c r="AK38" s="94">
        <v>30</v>
      </c>
      <c r="AL38" s="96">
        <v>0.7</v>
      </c>
      <c r="AM38" s="96">
        <v>0</v>
      </c>
      <c r="AN38" s="95">
        <v>1792.1809730299999</v>
      </c>
      <c r="AO38" s="96">
        <v>6.1</v>
      </c>
      <c r="AP38" s="96">
        <v>15.6</v>
      </c>
      <c r="AQ38" s="95">
        <v>15</v>
      </c>
      <c r="AR38" s="95">
        <v>0.31282049177624371</v>
      </c>
      <c r="AS38" s="95">
        <v>41.869998931884801</v>
      </c>
      <c r="AT38" s="95" t="s">
        <v>125</v>
      </c>
      <c r="AU38" s="94">
        <v>0</v>
      </c>
      <c r="AV38" s="94">
        <v>28326</v>
      </c>
      <c r="AW38" s="94">
        <v>10605</v>
      </c>
      <c r="AX38" s="94">
        <v>0</v>
      </c>
      <c r="AY38" s="94">
        <v>301</v>
      </c>
      <c r="AZ38" s="94">
        <v>0</v>
      </c>
      <c r="BA38" s="94">
        <v>56.514400000000002</v>
      </c>
      <c r="BB38" s="94">
        <v>17.951581685000001</v>
      </c>
      <c r="BC38" s="94">
        <v>121</v>
      </c>
      <c r="BD38" s="96">
        <v>4.9000000000000004</v>
      </c>
      <c r="BE38" s="96">
        <v>28.5</v>
      </c>
      <c r="BF38" s="96">
        <v>3.14</v>
      </c>
      <c r="BG38" s="96">
        <v>6.4</v>
      </c>
      <c r="BH38" s="95">
        <v>3.416666666666667</v>
      </c>
      <c r="BI38" s="95">
        <v>33.56</v>
      </c>
      <c r="BJ38" s="95">
        <v>0.48036980628967302</v>
      </c>
      <c r="BK38" s="94">
        <v>74</v>
      </c>
      <c r="BL38" s="94">
        <v>36.56</v>
      </c>
      <c r="BM38" s="94">
        <v>28.7</v>
      </c>
      <c r="BN38" s="96">
        <v>50</v>
      </c>
      <c r="BO38" s="94">
        <v>5</v>
      </c>
      <c r="BP38" s="96">
        <v>99.5</v>
      </c>
      <c r="BQ38" s="95">
        <v>61.46</v>
      </c>
      <c r="BR38" s="95">
        <v>160.79514574864001</v>
      </c>
      <c r="BS38" s="94">
        <v>58000</v>
      </c>
      <c r="BT38" s="96">
        <v>96.435769500000006</v>
      </c>
      <c r="BU38" s="96">
        <v>99.712186299999999</v>
      </c>
      <c r="BV38" s="96">
        <v>100</v>
      </c>
      <c r="BW38" s="96">
        <v>100</v>
      </c>
      <c r="BX38" s="96">
        <v>94.7</v>
      </c>
      <c r="BY38" s="96" t="s">
        <v>125</v>
      </c>
      <c r="BZ38" s="96">
        <v>53.384480000000003</v>
      </c>
      <c r="CA38" s="96">
        <v>4.3647068759077401</v>
      </c>
      <c r="CB38" s="96">
        <v>13.8</v>
      </c>
      <c r="CC38" s="94">
        <v>21200.587810884146</v>
      </c>
      <c r="CD38" s="94">
        <v>3431555</v>
      </c>
      <c r="CE38" s="94">
        <v>3394393</v>
      </c>
      <c r="CF38" s="94">
        <v>175020</v>
      </c>
      <c r="CG38" s="94"/>
    </row>
    <row r="39" spans="1:85" x14ac:dyDescent="0.25">
      <c r="A39" s="3" t="str">
        <f>VLOOKUP(C39,Regiones!B$4:H$36,7,FALSE)</f>
        <v>South America</v>
      </c>
      <c r="B39" s="114" t="s">
        <v>438</v>
      </c>
      <c r="C39" s="97" t="s">
        <v>63</v>
      </c>
      <c r="D39" s="94">
        <v>58944.274519578947</v>
      </c>
      <c r="E39" s="94">
        <v>8264.6395169894749</v>
      </c>
      <c r="F39" s="94">
        <v>108453.99299999999</v>
      </c>
      <c r="G39" s="94">
        <v>56.76</v>
      </c>
      <c r="H39" s="94">
        <v>39350.23989769</v>
      </c>
      <c r="I39" s="94">
        <v>18.335013694550003</v>
      </c>
      <c r="J39" s="94">
        <v>61323.008000000002</v>
      </c>
      <c r="K39" s="94">
        <v>0</v>
      </c>
      <c r="L39" s="95">
        <v>3.125E-2</v>
      </c>
      <c r="M39" s="95">
        <v>-0.4107946026986507</v>
      </c>
      <c r="N39" s="94">
        <v>1250513</v>
      </c>
      <c r="O39" s="94">
        <v>2588376</v>
      </c>
      <c r="P39" s="96">
        <v>1.2609999999999999</v>
      </c>
      <c r="Q39" s="95">
        <v>0.85461705825635403</v>
      </c>
      <c r="R39" s="95">
        <v>0.28557250708704301</v>
      </c>
      <c r="S39" s="94">
        <v>0</v>
      </c>
      <c r="T39" s="94">
        <v>0</v>
      </c>
      <c r="U39" s="96">
        <v>62</v>
      </c>
      <c r="V39" s="94">
        <v>19030</v>
      </c>
      <c r="W39" s="94">
        <v>4152</v>
      </c>
      <c r="X39" s="95">
        <v>0.76225240029652452</v>
      </c>
      <c r="Y39" s="96" t="s">
        <v>125</v>
      </c>
      <c r="Z39" s="96" t="s">
        <v>125</v>
      </c>
      <c r="AA39" s="95">
        <v>32.1</v>
      </c>
      <c r="AB39" s="95">
        <v>52.374932440991117</v>
      </c>
      <c r="AC39" s="95">
        <v>3.2315691160531852E-2</v>
      </c>
      <c r="AD39" s="95">
        <v>30.299999237060501</v>
      </c>
      <c r="AE39" s="96">
        <v>14.8999996185303</v>
      </c>
      <c r="AF39" s="96">
        <v>13.4</v>
      </c>
      <c r="AG39" s="96">
        <v>8.6</v>
      </c>
      <c r="AH39" s="95" t="s">
        <v>125</v>
      </c>
      <c r="AI39" s="94">
        <v>89</v>
      </c>
      <c r="AJ39" s="94">
        <v>87</v>
      </c>
      <c r="AK39" s="94">
        <v>24</v>
      </c>
      <c r="AL39" s="96">
        <v>0.6</v>
      </c>
      <c r="AM39" s="96">
        <v>221.68</v>
      </c>
      <c r="AN39" s="95">
        <v>922.98867425000003</v>
      </c>
      <c r="AO39" s="96">
        <v>1.5</v>
      </c>
      <c r="AP39" s="96">
        <v>64.3</v>
      </c>
      <c r="AQ39" s="95">
        <v>95</v>
      </c>
      <c r="AR39" s="95">
        <v>0.47589879391248147</v>
      </c>
      <c r="AS39" s="95">
        <v>46.939998626708999</v>
      </c>
      <c r="AT39" s="95" t="s">
        <v>125</v>
      </c>
      <c r="AU39" s="94">
        <v>0</v>
      </c>
      <c r="AV39" s="94">
        <v>45297</v>
      </c>
      <c r="AW39" s="94">
        <v>0</v>
      </c>
      <c r="AX39" s="94">
        <v>0</v>
      </c>
      <c r="AY39" s="94">
        <v>173754</v>
      </c>
      <c r="AZ39" s="94">
        <v>0</v>
      </c>
      <c r="BA39" s="94">
        <v>79.667199999999994</v>
      </c>
      <c r="BB39" s="94">
        <v>82.500459393</v>
      </c>
      <c r="BC39" s="94">
        <v>129</v>
      </c>
      <c r="BD39" s="96">
        <v>4.9000000000000004</v>
      </c>
      <c r="BE39" s="96">
        <v>26.9</v>
      </c>
      <c r="BF39" s="96">
        <v>4.5199999999999996</v>
      </c>
      <c r="BG39" s="96">
        <v>12.8</v>
      </c>
      <c r="BH39" s="95">
        <v>4</v>
      </c>
      <c r="BI39" s="95">
        <v>29.11</v>
      </c>
      <c r="BJ39" s="95">
        <v>-1.22895383834839</v>
      </c>
      <c r="BK39" s="94">
        <v>17</v>
      </c>
      <c r="BL39" s="94" t="s">
        <v>125</v>
      </c>
      <c r="BM39" s="94">
        <v>52.8</v>
      </c>
      <c r="BN39" s="96">
        <v>30.3</v>
      </c>
      <c r="BO39" s="94">
        <v>12</v>
      </c>
      <c r="BP39" s="96">
        <v>100</v>
      </c>
      <c r="BQ39" s="95">
        <v>57</v>
      </c>
      <c r="BR39" s="95">
        <v>98.952003483284301</v>
      </c>
      <c r="BS39" s="94">
        <v>70000</v>
      </c>
      <c r="BT39" s="96">
        <v>94.446922499999999</v>
      </c>
      <c r="BU39" s="96">
        <v>93.110262599999999</v>
      </c>
      <c r="BV39" s="96">
        <v>96</v>
      </c>
      <c r="BW39" s="96">
        <v>93</v>
      </c>
      <c r="BX39" s="96">
        <v>87.149770000000004</v>
      </c>
      <c r="BY39" s="96">
        <v>80.712479999999999</v>
      </c>
      <c r="BZ39" s="96">
        <v>65.377179999999996</v>
      </c>
      <c r="CA39" s="96">
        <v>6.54</v>
      </c>
      <c r="CB39" s="96">
        <v>12.8</v>
      </c>
      <c r="CC39" s="94">
        <v>18309.152317081411</v>
      </c>
      <c r="CD39" s="94">
        <v>31108083</v>
      </c>
      <c r="CE39" s="94">
        <v>31025363</v>
      </c>
      <c r="CF39" s="94">
        <v>882050</v>
      </c>
      <c r="CG39" s="94"/>
    </row>
  </sheetData>
  <sortState ref="A5:BG195">
    <sortCondition ref="A5:A195"/>
    <sortCondition ref="B5:B195"/>
  </sortState>
  <mergeCells count="1">
    <mergeCell ref="A1:CF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Home</vt:lpstr>
      <vt:lpstr>Inicio</vt:lpstr>
      <vt:lpstr>Table of Contents</vt:lpstr>
      <vt:lpstr>Contenidos</vt:lpstr>
      <vt:lpstr>INFORM-LAC 2017</vt:lpstr>
      <vt:lpstr>Peligro y Exposición</vt:lpstr>
      <vt:lpstr>Vulnerabilidad</vt:lpstr>
      <vt:lpstr>Falta de Capacidad</vt:lpstr>
      <vt:lpstr>Indicador Datos</vt:lpstr>
      <vt:lpstr>Indicador Fecha</vt:lpstr>
      <vt:lpstr>Indicador Fuente</vt:lpstr>
      <vt:lpstr>Indicator Date hidden</vt:lpstr>
      <vt:lpstr>Indicator Date hidden2</vt:lpstr>
      <vt:lpstr>Indicador Imputación Datos</vt:lpstr>
      <vt:lpstr>Imputed and missing data hidden</vt:lpstr>
      <vt:lpstr>Missing component hidden</vt:lpstr>
      <vt:lpstr>INFORM Indice de Confiabilidad</vt:lpstr>
      <vt:lpstr>Global Indicator Metadata</vt:lpstr>
      <vt:lpstr>LAC Indicator Metadata</vt:lpstr>
      <vt:lpstr>Metadata Indicadores Global</vt:lpstr>
      <vt:lpstr>Metadata Indicadores LAC</vt:lpstr>
      <vt:lpstr>Regiones</vt:lpstr>
      <vt:lpstr>'Global Indicator Metadata'!_2012.06.11___GFM_Indicator_List</vt:lpstr>
      <vt:lpstr>'Metadata Indicadores Global'!_2012.06.11___GFM_Indicator_List</vt:lpstr>
      <vt:lpstr>'INFORM-LAC 2017'!Print_Titles</vt:lpstr>
    </vt:vector>
  </TitlesOfParts>
  <Company>JRC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Margreet</cp:lastModifiedBy>
  <cp:lastPrinted>2016-12-16T15:57:07Z</cp:lastPrinted>
  <dcterms:created xsi:type="dcterms:W3CDTF">2013-01-24T09:37:59Z</dcterms:created>
  <dcterms:modified xsi:type="dcterms:W3CDTF">2017-10-13T16:23:22Z</dcterms:modified>
</cp:coreProperties>
</file>